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1466169-ED42-41E4-8F30-9BE328BA6A4A}" xr6:coauthVersionLast="47" xr6:coauthVersionMax="47" xr10:uidLastSave="{00000000-0000-0000-0000-000000000000}"/>
  <bookViews>
    <workbookView xWindow="-120" yWindow="-120" windowWidth="24240" windowHeight="13290" activeTab="3" xr2:uid="{00000000-000D-0000-FFFF-FFFF00000000}"/>
  </bookViews>
  <sheets>
    <sheet name="Nifty" sheetId="3" r:id="rId1"/>
    <sheet name="Banknifty" sheetId="1" r:id="rId2"/>
    <sheet name="N_&amp;_B_Analysis" sheetId="4" r:id="rId3"/>
    <sheet name="B Analysis" sheetId="5" r:id="rId4"/>
    <sheet name="B_6MIN_Update" sheetId="7" r:id="rId5"/>
    <sheet name="Sheet5" sheetId="6" r:id="rId6"/>
    <sheet name="Analysis Sheet" sheetId="2" r:id="rId7"/>
    <sheet name="Sheet7" sheetId="8" r:id="rId8"/>
  </sheets>
  <definedNames>
    <definedName name="ExternalData_1" localSheetId="4" hidden="1">B_6MIN_Update!$A$1:$AB$571</definedName>
    <definedName name="ExternalData_1" localSheetId="1" hidden="1">Banknifty!$A$1:$AB$571</definedName>
    <definedName name="ExternalData_2" localSheetId="0" hidden="1">Nifty!$A$1:$AB$634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J3" i="2"/>
  <c r="J27" i="2"/>
  <c r="E27" i="2" s="1"/>
  <c r="A2" i="6"/>
  <c r="G22" i="6" s="1"/>
  <c r="E6" i="5"/>
  <c r="B11" i="5"/>
  <c r="E8" i="5" s="1"/>
  <c r="A2" i="4"/>
  <c r="G22" i="4" s="1"/>
  <c r="K22" i="6" s="1"/>
  <c r="O2" i="4"/>
  <c r="U22" i="4" s="1"/>
  <c r="V22" i="4" s="1"/>
  <c r="L14" i="5" s="1"/>
  <c r="M22" i="6" l="1"/>
  <c r="F22" i="6"/>
  <c r="A22" i="6"/>
  <c r="J22" i="6"/>
  <c r="E22" i="6"/>
  <c r="D22" i="6"/>
  <c r="J22" i="4"/>
  <c r="L22" i="6"/>
  <c r="H22" i="6"/>
  <c r="C22" i="6"/>
  <c r="B22" i="6"/>
  <c r="I22" i="6"/>
  <c r="H27" i="2"/>
  <c r="J28" i="2"/>
  <c r="E28" i="2" s="1"/>
  <c r="K27" i="2"/>
  <c r="J26" i="2"/>
  <c r="I26" i="2" s="1"/>
  <c r="L27" i="2"/>
  <c r="G27" i="2"/>
  <c r="F27" i="2"/>
  <c r="M27" i="2"/>
  <c r="I27" i="2"/>
  <c r="G21" i="6"/>
  <c r="G20" i="6" s="1"/>
  <c r="G19" i="6" s="1"/>
  <c r="G18" i="6" s="1"/>
  <c r="G17" i="6" s="1"/>
  <c r="G16" i="6" s="1"/>
  <c r="G15" i="6" s="1"/>
  <c r="G14" i="6" s="1"/>
  <c r="G13" i="6" s="1"/>
  <c r="G12" i="6" s="1"/>
  <c r="G11" i="6" s="1"/>
  <c r="G10" i="6" s="1"/>
  <c r="G9" i="6" s="1"/>
  <c r="G8" i="6" s="1"/>
  <c r="G7" i="6" s="1"/>
  <c r="G6" i="6" s="1"/>
  <c r="A6" i="6" s="1"/>
  <c r="G23" i="6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K14" i="5"/>
  <c r="V11" i="5" s="1"/>
  <c r="A1" i="5"/>
  <c r="E9" i="5"/>
  <c r="E10" i="5"/>
  <c r="E7" i="5"/>
  <c r="B12" i="5" s="1"/>
  <c r="E11" i="5"/>
  <c r="C22" i="4"/>
  <c r="B22" i="4"/>
  <c r="K22" i="4"/>
  <c r="Z22" i="4"/>
  <c r="M14" i="5" s="1"/>
  <c r="Y22" i="4"/>
  <c r="O14" i="5" s="1"/>
  <c r="E22" i="4"/>
  <c r="A22" i="4"/>
  <c r="H22" i="4"/>
  <c r="L22" i="4"/>
  <c r="M22" i="4"/>
  <c r="I22" i="4"/>
  <c r="F22" i="4"/>
  <c r="D22" i="4"/>
  <c r="R22" i="4"/>
  <c r="X22" i="4"/>
  <c r="W22" i="4"/>
  <c r="AA22" i="4"/>
  <c r="N14" i="5" s="1"/>
  <c r="U11" i="5" s="1"/>
  <c r="Q22" i="4"/>
  <c r="G14" i="5" s="1"/>
  <c r="T22" i="4"/>
  <c r="J14" i="5" s="1"/>
  <c r="P22" i="4"/>
  <c r="I14" i="5" s="1"/>
  <c r="S22" i="4"/>
  <c r="O22" i="4"/>
  <c r="H14" i="5" s="1"/>
  <c r="U21" i="4"/>
  <c r="K13" i="5" s="1"/>
  <c r="V10" i="5" s="1"/>
  <c r="U23" i="4"/>
  <c r="K15" i="5" s="1"/>
  <c r="V12" i="5" s="1"/>
  <c r="G21" i="4"/>
  <c r="G23" i="4"/>
  <c r="N27" i="2"/>
  <c r="O27" i="2"/>
  <c r="I28" i="2" l="1"/>
  <c r="G28" i="2"/>
  <c r="K28" i="2"/>
  <c r="H26" i="2"/>
  <c r="L28" i="2"/>
  <c r="G26" i="2"/>
  <c r="L26" i="2"/>
  <c r="K26" i="2"/>
  <c r="F28" i="2"/>
  <c r="L23" i="6"/>
  <c r="H23" i="6"/>
  <c r="C23" i="6"/>
  <c r="M23" i="6"/>
  <c r="F23" i="6"/>
  <c r="A23" i="6"/>
  <c r="K23" i="6"/>
  <c r="E23" i="6"/>
  <c r="D23" i="6"/>
  <c r="I23" i="6"/>
  <c r="J23" i="6"/>
  <c r="B23" i="6"/>
  <c r="L21" i="6"/>
  <c r="H21" i="6"/>
  <c r="C21" i="6"/>
  <c r="J21" i="6"/>
  <c r="D21" i="6"/>
  <c r="I21" i="6"/>
  <c r="B21" i="6"/>
  <c r="K21" i="6"/>
  <c r="E21" i="6"/>
  <c r="M21" i="6"/>
  <c r="F21" i="6"/>
  <c r="A21" i="6"/>
  <c r="M28" i="2"/>
  <c r="E26" i="2"/>
  <c r="H28" i="2"/>
  <c r="J29" i="2"/>
  <c r="F26" i="2"/>
  <c r="M26" i="2"/>
  <c r="J25" i="2"/>
  <c r="V23" i="4"/>
  <c r="L15" i="5" s="1"/>
  <c r="Z23" i="4"/>
  <c r="M15" i="5" s="1"/>
  <c r="W23" i="4"/>
  <c r="X23" i="4"/>
  <c r="Y23" i="4"/>
  <c r="O15" i="5" s="1"/>
  <c r="AA23" i="4"/>
  <c r="N15" i="5" s="1"/>
  <c r="U12" i="5" s="1"/>
  <c r="V21" i="4"/>
  <c r="L13" i="5" s="1"/>
  <c r="Z21" i="4"/>
  <c r="M13" i="5" s="1"/>
  <c r="Y21" i="4"/>
  <c r="O13" i="5" s="1"/>
  <c r="AA21" i="4"/>
  <c r="N13" i="5" s="1"/>
  <c r="U10" i="5" s="1"/>
  <c r="W21" i="4"/>
  <c r="X21" i="4"/>
  <c r="G20" i="4"/>
  <c r="J21" i="4"/>
  <c r="H21" i="4"/>
  <c r="M21" i="4"/>
  <c r="I21" i="4"/>
  <c r="L21" i="4"/>
  <c r="A21" i="4"/>
  <c r="E21" i="4"/>
  <c r="C21" i="4"/>
  <c r="B21" i="4"/>
  <c r="K21" i="4"/>
  <c r="F21" i="4"/>
  <c r="D21" i="4"/>
  <c r="G24" i="4"/>
  <c r="J23" i="4"/>
  <c r="L23" i="4"/>
  <c r="H23" i="4"/>
  <c r="M23" i="4"/>
  <c r="K23" i="4"/>
  <c r="C23" i="4"/>
  <c r="D23" i="4"/>
  <c r="F23" i="4"/>
  <c r="A23" i="4"/>
  <c r="E23" i="4"/>
  <c r="I23" i="4"/>
  <c r="B23" i="4"/>
  <c r="U24" i="4"/>
  <c r="K16" i="5" s="1"/>
  <c r="P23" i="4"/>
  <c r="I15" i="5" s="1"/>
  <c r="T23" i="4"/>
  <c r="J15" i="5" s="1"/>
  <c r="Q23" i="4"/>
  <c r="G15" i="5" s="1"/>
  <c r="R23" i="4"/>
  <c r="O23" i="4"/>
  <c r="H15" i="5" s="1"/>
  <c r="S23" i="4"/>
  <c r="U20" i="4"/>
  <c r="K12" i="5" s="1"/>
  <c r="V9" i="5" s="1"/>
  <c r="P21" i="4"/>
  <c r="I13" i="5" s="1"/>
  <c r="T21" i="4"/>
  <c r="J13" i="5" s="1"/>
  <c r="Q21" i="4"/>
  <c r="G13" i="5" s="1"/>
  <c r="O21" i="4"/>
  <c r="H13" i="5" s="1"/>
  <c r="R21" i="4"/>
  <c r="S21" i="4"/>
  <c r="N28" i="2"/>
  <c r="O28" i="2"/>
  <c r="N26" i="2"/>
  <c r="O26" i="2"/>
  <c r="L20" i="6" l="1"/>
  <c r="H20" i="6"/>
  <c r="C20" i="6"/>
  <c r="K20" i="6"/>
  <c r="E20" i="6"/>
  <c r="J20" i="6"/>
  <c r="D20" i="6"/>
  <c r="M20" i="6"/>
  <c r="F20" i="6"/>
  <c r="A20" i="6"/>
  <c r="I20" i="6"/>
  <c r="B20" i="6"/>
  <c r="L24" i="6"/>
  <c r="H24" i="6"/>
  <c r="C24" i="6"/>
  <c r="K24" i="6"/>
  <c r="E24" i="6"/>
  <c r="J24" i="6"/>
  <c r="D24" i="6"/>
  <c r="B24" i="6"/>
  <c r="I24" i="6"/>
  <c r="F24" i="6"/>
  <c r="M24" i="6"/>
  <c r="A24" i="6"/>
  <c r="F29" i="2"/>
  <c r="G29" i="2"/>
  <c r="L29" i="2"/>
  <c r="K29" i="2"/>
  <c r="E29" i="2"/>
  <c r="J30" i="2"/>
  <c r="I29" i="2"/>
  <c r="H29" i="2"/>
  <c r="M29" i="2"/>
  <c r="F25" i="2"/>
  <c r="L25" i="2"/>
  <c r="M25" i="2"/>
  <c r="G25" i="2"/>
  <c r="J24" i="2"/>
  <c r="K25" i="2"/>
  <c r="E25" i="2"/>
  <c r="H25" i="2"/>
  <c r="I25" i="2"/>
  <c r="X24" i="4"/>
  <c r="V24" i="4"/>
  <c r="L16" i="5" s="1"/>
  <c r="AA24" i="4"/>
  <c r="N16" i="5" s="1"/>
  <c r="W24" i="4"/>
  <c r="Y24" i="4"/>
  <c r="O16" i="5" s="1"/>
  <c r="Z24" i="4"/>
  <c r="M16" i="5" s="1"/>
  <c r="X20" i="4"/>
  <c r="W20" i="4"/>
  <c r="AA20" i="4"/>
  <c r="N12" i="5" s="1"/>
  <c r="U9" i="5" s="1"/>
  <c r="Y20" i="4"/>
  <c r="O12" i="5" s="1"/>
  <c r="Z20" i="4"/>
  <c r="M12" i="5" s="1"/>
  <c r="V20" i="4"/>
  <c r="L12" i="5" s="1"/>
  <c r="G25" i="4"/>
  <c r="H24" i="4"/>
  <c r="L24" i="4"/>
  <c r="K24" i="4"/>
  <c r="M24" i="4"/>
  <c r="B24" i="4"/>
  <c r="J24" i="4"/>
  <c r="I24" i="4"/>
  <c r="C24" i="4"/>
  <c r="D24" i="4"/>
  <c r="F24" i="4"/>
  <c r="A24" i="4"/>
  <c r="E24" i="4"/>
  <c r="G19" i="4"/>
  <c r="H20" i="4"/>
  <c r="L20" i="4"/>
  <c r="I20" i="4"/>
  <c r="J20" i="4"/>
  <c r="B20" i="4"/>
  <c r="D20" i="4"/>
  <c r="K20" i="4"/>
  <c r="C20" i="4"/>
  <c r="M20" i="4"/>
  <c r="F20" i="4"/>
  <c r="A20" i="4"/>
  <c r="E20" i="4"/>
  <c r="U19" i="4"/>
  <c r="K11" i="5" s="1"/>
  <c r="V8" i="5" s="1"/>
  <c r="R20" i="4"/>
  <c r="O20" i="4"/>
  <c r="H12" i="5" s="1"/>
  <c r="S20" i="4"/>
  <c r="P20" i="4"/>
  <c r="I12" i="5" s="1"/>
  <c r="T20" i="4"/>
  <c r="J12" i="5" s="1"/>
  <c r="Q20" i="4"/>
  <c r="G12" i="5" s="1"/>
  <c r="U25" i="4"/>
  <c r="K17" i="5" s="1"/>
  <c r="R24" i="4"/>
  <c r="O24" i="4"/>
  <c r="H16" i="5" s="1"/>
  <c r="S24" i="4"/>
  <c r="P24" i="4"/>
  <c r="I16" i="5" s="1"/>
  <c r="T24" i="4"/>
  <c r="J16" i="5" s="1"/>
  <c r="Q24" i="4"/>
  <c r="G16" i="5" s="1"/>
  <c r="O29" i="2"/>
  <c r="N29" i="2"/>
  <c r="O25" i="2"/>
  <c r="N25" i="2"/>
  <c r="L25" i="6" l="1"/>
  <c r="H25" i="6"/>
  <c r="C25" i="6"/>
  <c r="J25" i="6"/>
  <c r="D25" i="6"/>
  <c r="I25" i="6"/>
  <c r="B25" i="6"/>
  <c r="M25" i="6"/>
  <c r="A25" i="6"/>
  <c r="E25" i="6"/>
  <c r="F25" i="6"/>
  <c r="K25" i="6"/>
  <c r="L19" i="6"/>
  <c r="H19" i="6"/>
  <c r="C19" i="6"/>
  <c r="M19" i="6"/>
  <c r="F19" i="6"/>
  <c r="A19" i="6"/>
  <c r="K19" i="6"/>
  <c r="E19" i="6"/>
  <c r="I19" i="6"/>
  <c r="B19" i="6"/>
  <c r="J19" i="6"/>
  <c r="D19" i="6"/>
  <c r="G30" i="2"/>
  <c r="L30" i="2"/>
  <c r="K30" i="2"/>
  <c r="E30" i="2"/>
  <c r="J31" i="2"/>
  <c r="I30" i="2"/>
  <c r="F30" i="2"/>
  <c r="H30" i="2"/>
  <c r="M30" i="2"/>
  <c r="H24" i="2"/>
  <c r="I24" i="2"/>
  <c r="K24" i="2"/>
  <c r="L24" i="2"/>
  <c r="M24" i="2"/>
  <c r="J23" i="2"/>
  <c r="F24" i="2"/>
  <c r="E24" i="2"/>
  <c r="G24" i="2"/>
  <c r="V25" i="4"/>
  <c r="L17" i="5" s="1"/>
  <c r="Z25" i="4"/>
  <c r="M17" i="5" s="1"/>
  <c r="AA25" i="4"/>
  <c r="N17" i="5" s="1"/>
  <c r="W25" i="4"/>
  <c r="X25" i="4"/>
  <c r="Y25" i="4"/>
  <c r="O17" i="5" s="1"/>
  <c r="G18" i="4"/>
  <c r="J19" i="4"/>
  <c r="I19" i="4"/>
  <c r="K19" i="4"/>
  <c r="M19" i="4"/>
  <c r="C19" i="4"/>
  <c r="A19" i="4"/>
  <c r="E19" i="4"/>
  <c r="D19" i="4"/>
  <c r="F19" i="4"/>
  <c r="H19" i="4"/>
  <c r="L19" i="4"/>
  <c r="B19" i="4"/>
  <c r="V19" i="4"/>
  <c r="L11" i="5" s="1"/>
  <c r="Z19" i="4"/>
  <c r="M11" i="5" s="1"/>
  <c r="Y19" i="4"/>
  <c r="O11" i="5" s="1"/>
  <c r="W19" i="4"/>
  <c r="X19" i="4"/>
  <c r="AA19" i="4"/>
  <c r="N11" i="5" s="1"/>
  <c r="U8" i="5" s="1"/>
  <c r="G26" i="4"/>
  <c r="J25" i="4"/>
  <c r="K25" i="4"/>
  <c r="L25" i="4"/>
  <c r="I25" i="4"/>
  <c r="A25" i="4"/>
  <c r="E25" i="4"/>
  <c r="M25" i="4"/>
  <c r="B25" i="4"/>
  <c r="C25" i="4"/>
  <c r="H25" i="4"/>
  <c r="D25" i="4"/>
  <c r="F25" i="4"/>
  <c r="U26" i="4"/>
  <c r="K18" i="5" s="1"/>
  <c r="P25" i="4"/>
  <c r="I17" i="5" s="1"/>
  <c r="T25" i="4"/>
  <c r="J17" i="5" s="1"/>
  <c r="Q25" i="4"/>
  <c r="G17" i="5" s="1"/>
  <c r="R25" i="4"/>
  <c r="O25" i="4"/>
  <c r="H17" i="5" s="1"/>
  <c r="S25" i="4"/>
  <c r="U18" i="4"/>
  <c r="K10" i="5" s="1"/>
  <c r="V7" i="5" s="1"/>
  <c r="P19" i="4"/>
  <c r="I11" i="5" s="1"/>
  <c r="T19" i="4"/>
  <c r="J11" i="5" s="1"/>
  <c r="Q19" i="4"/>
  <c r="G11" i="5" s="1"/>
  <c r="S19" i="4"/>
  <c r="R19" i="4"/>
  <c r="O19" i="4"/>
  <c r="H11" i="5" s="1"/>
  <c r="N30" i="2"/>
  <c r="O30" i="2"/>
  <c r="N24" i="2"/>
  <c r="O24" i="2"/>
  <c r="L26" i="6" l="1"/>
  <c r="H26" i="6"/>
  <c r="C26" i="6"/>
  <c r="I26" i="6"/>
  <c r="B26" i="6"/>
  <c r="M26" i="6"/>
  <c r="F26" i="6"/>
  <c r="A26" i="6"/>
  <c r="E26" i="6"/>
  <c r="J26" i="6"/>
  <c r="K26" i="6"/>
  <c r="D26" i="6"/>
  <c r="L18" i="6"/>
  <c r="H18" i="6"/>
  <c r="C18" i="6"/>
  <c r="I18" i="6"/>
  <c r="B18" i="6"/>
  <c r="M18" i="6"/>
  <c r="F18" i="6"/>
  <c r="A18" i="6"/>
  <c r="J18" i="6"/>
  <c r="D18" i="6"/>
  <c r="K18" i="6"/>
  <c r="E18" i="6"/>
  <c r="M31" i="2"/>
  <c r="J32" i="2"/>
  <c r="F31" i="2"/>
  <c r="H31" i="2"/>
  <c r="E31" i="2"/>
  <c r="G31" i="2"/>
  <c r="L31" i="2"/>
  <c r="I31" i="2"/>
  <c r="K31" i="2"/>
  <c r="I23" i="2"/>
  <c r="K23" i="2"/>
  <c r="M23" i="2"/>
  <c r="L23" i="2"/>
  <c r="J22" i="2"/>
  <c r="F23" i="2"/>
  <c r="H23" i="2"/>
  <c r="E23" i="2"/>
  <c r="G23" i="2"/>
  <c r="X26" i="4"/>
  <c r="Z26" i="4"/>
  <c r="M18" i="5" s="1"/>
  <c r="V26" i="4"/>
  <c r="L18" i="5" s="1"/>
  <c r="AA26" i="4"/>
  <c r="N18" i="5" s="1"/>
  <c r="W26" i="4"/>
  <c r="Y26" i="4"/>
  <c r="O18" i="5" s="1"/>
  <c r="G17" i="4"/>
  <c r="H18" i="4"/>
  <c r="L18" i="4"/>
  <c r="J18" i="4"/>
  <c r="K18" i="4"/>
  <c r="I18" i="4"/>
  <c r="D18" i="4"/>
  <c r="F18" i="4"/>
  <c r="B18" i="4"/>
  <c r="M18" i="4"/>
  <c r="A18" i="4"/>
  <c r="E18" i="4"/>
  <c r="C18" i="4"/>
  <c r="X18" i="4"/>
  <c r="W18" i="4"/>
  <c r="AA18" i="4"/>
  <c r="N10" i="5" s="1"/>
  <c r="V18" i="4"/>
  <c r="L10" i="5" s="1"/>
  <c r="Y18" i="4"/>
  <c r="O10" i="5" s="1"/>
  <c r="Z18" i="4"/>
  <c r="M10" i="5" s="1"/>
  <c r="G27" i="4"/>
  <c r="H26" i="4"/>
  <c r="L26" i="4"/>
  <c r="J26" i="4"/>
  <c r="K26" i="4"/>
  <c r="D26" i="4"/>
  <c r="F26" i="4"/>
  <c r="I26" i="4"/>
  <c r="A26" i="4"/>
  <c r="E26" i="4"/>
  <c r="B26" i="4"/>
  <c r="M26" i="4"/>
  <c r="C26" i="4"/>
  <c r="U17" i="4"/>
  <c r="K9" i="5" s="1"/>
  <c r="R18" i="4"/>
  <c r="O18" i="4"/>
  <c r="H10" i="5" s="1"/>
  <c r="S18" i="4"/>
  <c r="Q18" i="4"/>
  <c r="G10" i="5" s="1"/>
  <c r="P18" i="4"/>
  <c r="I10" i="5" s="1"/>
  <c r="T18" i="4"/>
  <c r="J10" i="5" s="1"/>
  <c r="U27" i="4"/>
  <c r="K19" i="5" s="1"/>
  <c r="R26" i="4"/>
  <c r="O26" i="4"/>
  <c r="H18" i="5" s="1"/>
  <c r="S26" i="4"/>
  <c r="P26" i="4"/>
  <c r="I18" i="5" s="1"/>
  <c r="T26" i="4"/>
  <c r="J18" i="5" s="1"/>
  <c r="Q26" i="4"/>
  <c r="G18" i="5" s="1"/>
  <c r="N23" i="2"/>
  <c r="O23" i="2"/>
  <c r="N31" i="2"/>
  <c r="O31" i="2"/>
  <c r="L27" i="6" l="1"/>
  <c r="H27" i="6"/>
  <c r="C27" i="6"/>
  <c r="M27" i="6"/>
  <c r="F27" i="6"/>
  <c r="A27" i="6"/>
  <c r="K27" i="6"/>
  <c r="E27" i="6"/>
  <c r="D27" i="6"/>
  <c r="J27" i="6"/>
  <c r="B27" i="6"/>
  <c r="I27" i="6"/>
  <c r="L17" i="6"/>
  <c r="H17" i="6"/>
  <c r="C17" i="6"/>
  <c r="J17" i="6"/>
  <c r="D17" i="6"/>
  <c r="I17" i="6"/>
  <c r="B17" i="6"/>
  <c r="K17" i="6"/>
  <c r="E17" i="6"/>
  <c r="M17" i="6"/>
  <c r="F17" i="6"/>
  <c r="A17" i="6"/>
  <c r="E32" i="2"/>
  <c r="J33" i="2"/>
  <c r="I32" i="2"/>
  <c r="G32" i="2"/>
  <c r="H32" i="2"/>
  <c r="M32" i="2"/>
  <c r="K32" i="2"/>
  <c r="L32" i="2"/>
  <c r="F32" i="2"/>
  <c r="K22" i="2"/>
  <c r="J21" i="2"/>
  <c r="H22" i="2"/>
  <c r="I22" i="2"/>
  <c r="F22" i="2"/>
  <c r="L22" i="2"/>
  <c r="M22" i="2"/>
  <c r="G22" i="2"/>
  <c r="E22" i="2"/>
  <c r="E17" i="5"/>
  <c r="E16" i="5"/>
  <c r="U7" i="5"/>
  <c r="D14" i="5"/>
  <c r="V17" i="4"/>
  <c r="L9" i="5" s="1"/>
  <c r="Z17" i="4"/>
  <c r="M9" i="5" s="1"/>
  <c r="Y17" i="4"/>
  <c r="O9" i="5" s="1"/>
  <c r="AA17" i="4"/>
  <c r="N9" i="5" s="1"/>
  <c r="X17" i="4"/>
  <c r="W17" i="4"/>
  <c r="G16" i="4"/>
  <c r="J17" i="4"/>
  <c r="K17" i="4"/>
  <c r="L17" i="4"/>
  <c r="A17" i="4"/>
  <c r="E17" i="4"/>
  <c r="C17" i="4"/>
  <c r="H17" i="4"/>
  <c r="B17" i="4"/>
  <c r="I17" i="4"/>
  <c r="M17" i="4"/>
  <c r="D17" i="4"/>
  <c r="F17" i="4"/>
  <c r="V27" i="4"/>
  <c r="L19" i="5" s="1"/>
  <c r="Z27" i="4"/>
  <c r="M19" i="5" s="1"/>
  <c r="Y27" i="4"/>
  <c r="O19" i="5" s="1"/>
  <c r="AA27" i="4"/>
  <c r="N19" i="5" s="1"/>
  <c r="W27" i="4"/>
  <c r="X27" i="4"/>
  <c r="G28" i="4"/>
  <c r="J27" i="4"/>
  <c r="I27" i="4"/>
  <c r="K27" i="4"/>
  <c r="H27" i="4"/>
  <c r="C27" i="4"/>
  <c r="M27" i="4"/>
  <c r="L27" i="4"/>
  <c r="D27" i="4"/>
  <c r="F27" i="4"/>
  <c r="A27" i="4"/>
  <c r="E27" i="4"/>
  <c r="B27" i="4"/>
  <c r="U28" i="4"/>
  <c r="K20" i="5" s="1"/>
  <c r="P27" i="4"/>
  <c r="I19" i="5" s="1"/>
  <c r="T27" i="4"/>
  <c r="J19" i="5" s="1"/>
  <c r="Q27" i="4"/>
  <c r="G19" i="5" s="1"/>
  <c r="R27" i="4"/>
  <c r="O27" i="4"/>
  <c r="H19" i="5" s="1"/>
  <c r="D13" i="5" s="1"/>
  <c r="F1" i="5" s="1"/>
  <c r="S27" i="4"/>
  <c r="U16" i="4"/>
  <c r="K8" i="5" s="1"/>
  <c r="P17" i="4"/>
  <c r="I9" i="5" s="1"/>
  <c r="T17" i="4"/>
  <c r="J9" i="5" s="1"/>
  <c r="Q17" i="4"/>
  <c r="G9" i="5" s="1"/>
  <c r="O17" i="4"/>
  <c r="H9" i="5" s="1"/>
  <c r="R17" i="4"/>
  <c r="S17" i="4"/>
  <c r="N32" i="2"/>
  <c r="O32" i="2"/>
  <c r="N22" i="2"/>
  <c r="O22" i="2"/>
  <c r="F3" i="5" l="1"/>
  <c r="L28" i="6"/>
  <c r="H28" i="6"/>
  <c r="C28" i="6"/>
  <c r="K28" i="6"/>
  <c r="E28" i="6"/>
  <c r="J28" i="6"/>
  <c r="D28" i="6"/>
  <c r="B28" i="6"/>
  <c r="M28" i="6"/>
  <c r="A28" i="6"/>
  <c r="I28" i="6"/>
  <c r="F28" i="6"/>
  <c r="L16" i="6"/>
  <c r="H16" i="6"/>
  <c r="C16" i="6"/>
  <c r="K16" i="6"/>
  <c r="E16" i="6"/>
  <c r="J16" i="6"/>
  <c r="D16" i="6"/>
  <c r="I16" i="6"/>
  <c r="B16" i="6"/>
  <c r="A16" i="6"/>
  <c r="M16" i="6"/>
  <c r="F16" i="6"/>
  <c r="J34" i="2"/>
  <c r="I33" i="2"/>
  <c r="H33" i="2"/>
  <c r="M33" i="2"/>
  <c r="G33" i="2"/>
  <c r="L33" i="2"/>
  <c r="F33" i="2"/>
  <c r="K33" i="2"/>
  <c r="E33" i="2"/>
  <c r="H21" i="2"/>
  <c r="I21" i="2"/>
  <c r="L21" i="2"/>
  <c r="M21" i="2"/>
  <c r="G21" i="2"/>
  <c r="J20" i="2"/>
  <c r="F21" i="2"/>
  <c r="K21" i="2"/>
  <c r="E21" i="2"/>
  <c r="B17" i="5"/>
  <c r="I1" i="5"/>
  <c r="X28" i="4"/>
  <c r="Y28" i="4"/>
  <c r="O20" i="5" s="1"/>
  <c r="Z28" i="4"/>
  <c r="M20" i="5" s="1"/>
  <c r="AA28" i="4"/>
  <c r="N20" i="5" s="1"/>
  <c r="V28" i="4"/>
  <c r="L20" i="5" s="1"/>
  <c r="W28" i="4"/>
  <c r="G15" i="4"/>
  <c r="H16" i="4"/>
  <c r="L16" i="4"/>
  <c r="K16" i="4"/>
  <c r="M16" i="4"/>
  <c r="J16" i="4"/>
  <c r="B16" i="4"/>
  <c r="D16" i="4"/>
  <c r="C16" i="4"/>
  <c r="F16" i="4"/>
  <c r="I16" i="4"/>
  <c r="E16" i="4"/>
  <c r="A16" i="4"/>
  <c r="X16" i="4"/>
  <c r="W16" i="4"/>
  <c r="AA16" i="4"/>
  <c r="N8" i="5" s="1"/>
  <c r="Y16" i="4"/>
  <c r="O8" i="5" s="1"/>
  <c r="Z16" i="4"/>
  <c r="M8" i="5" s="1"/>
  <c r="V16" i="4"/>
  <c r="L8" i="5" s="1"/>
  <c r="G29" i="4"/>
  <c r="H28" i="4"/>
  <c r="I28" i="4"/>
  <c r="M28" i="4"/>
  <c r="J28" i="4"/>
  <c r="L28" i="4"/>
  <c r="B28" i="4"/>
  <c r="C28" i="4"/>
  <c r="D28" i="4"/>
  <c r="F28" i="4"/>
  <c r="E28" i="4"/>
  <c r="A28" i="4"/>
  <c r="K28" i="4"/>
  <c r="U15" i="4"/>
  <c r="K7" i="5" s="1"/>
  <c r="R16" i="4"/>
  <c r="O16" i="4"/>
  <c r="H8" i="5" s="1"/>
  <c r="S16" i="4"/>
  <c r="P16" i="4"/>
  <c r="I8" i="5" s="1"/>
  <c r="T16" i="4"/>
  <c r="J8" i="5" s="1"/>
  <c r="Q16" i="4"/>
  <c r="G8" i="5" s="1"/>
  <c r="U29" i="4"/>
  <c r="K21" i="5" s="1"/>
  <c r="R28" i="4"/>
  <c r="O28" i="4"/>
  <c r="H20" i="5" s="1"/>
  <c r="S28" i="4"/>
  <c r="P28" i="4"/>
  <c r="I20" i="5" s="1"/>
  <c r="T28" i="4"/>
  <c r="J20" i="5" s="1"/>
  <c r="Q28" i="4"/>
  <c r="G20" i="5" s="1"/>
  <c r="O21" i="2"/>
  <c r="N21" i="2"/>
  <c r="O33" i="2"/>
  <c r="N33" i="2"/>
  <c r="L15" i="6" l="1"/>
  <c r="H15" i="6"/>
  <c r="C15" i="6"/>
  <c r="M15" i="6"/>
  <c r="F15" i="6"/>
  <c r="A15" i="6"/>
  <c r="K15" i="6"/>
  <c r="E15" i="6"/>
  <c r="J15" i="6"/>
  <c r="D15" i="6"/>
  <c r="I15" i="6"/>
  <c r="B15" i="6"/>
  <c r="L29" i="6"/>
  <c r="H29" i="6"/>
  <c r="C29" i="6"/>
  <c r="J29" i="6"/>
  <c r="D29" i="6"/>
  <c r="I29" i="6"/>
  <c r="B29" i="6"/>
  <c r="M29" i="6"/>
  <c r="A29" i="6"/>
  <c r="F29" i="6"/>
  <c r="E29" i="6"/>
  <c r="K29" i="6"/>
  <c r="K34" i="2"/>
  <c r="M34" i="2"/>
  <c r="J35" i="2"/>
  <c r="E34" i="2"/>
  <c r="F34" i="2"/>
  <c r="H34" i="2"/>
  <c r="I34" i="2"/>
  <c r="G34" i="2"/>
  <c r="L34" i="2"/>
  <c r="J19" i="2"/>
  <c r="F20" i="2"/>
  <c r="E20" i="2"/>
  <c r="G20" i="2"/>
  <c r="H20" i="2"/>
  <c r="I20" i="2"/>
  <c r="K20" i="2"/>
  <c r="L20" i="2"/>
  <c r="M20" i="2"/>
  <c r="V15" i="4"/>
  <c r="L7" i="5" s="1"/>
  <c r="Z15" i="4"/>
  <c r="M7" i="5" s="1"/>
  <c r="Y15" i="4"/>
  <c r="O7" i="5" s="1"/>
  <c r="W15" i="4"/>
  <c r="X15" i="4"/>
  <c r="AA15" i="4"/>
  <c r="N7" i="5" s="1"/>
  <c r="G14" i="4"/>
  <c r="J15" i="4"/>
  <c r="L15" i="4"/>
  <c r="H15" i="4"/>
  <c r="M15" i="4"/>
  <c r="C15" i="4"/>
  <c r="A15" i="4"/>
  <c r="E15" i="4"/>
  <c r="I15" i="4"/>
  <c r="D15" i="4"/>
  <c r="F15" i="4"/>
  <c r="K15" i="4"/>
  <c r="B15" i="4"/>
  <c r="V29" i="4"/>
  <c r="L21" i="5" s="1"/>
  <c r="Z29" i="4"/>
  <c r="M21" i="5" s="1"/>
  <c r="X29" i="4"/>
  <c r="Y29" i="4"/>
  <c r="O21" i="5" s="1"/>
  <c r="W29" i="4"/>
  <c r="AA29" i="4"/>
  <c r="N21" i="5" s="1"/>
  <c r="G30" i="4"/>
  <c r="K29" i="4"/>
  <c r="H29" i="4"/>
  <c r="L29" i="4"/>
  <c r="A29" i="4"/>
  <c r="E29" i="4"/>
  <c r="J29" i="4"/>
  <c r="I29" i="4"/>
  <c r="B29" i="4"/>
  <c r="C29" i="4"/>
  <c r="M29" i="4"/>
  <c r="D29" i="4"/>
  <c r="F29" i="4"/>
  <c r="U30" i="4"/>
  <c r="P29" i="4"/>
  <c r="I21" i="5" s="1"/>
  <c r="T29" i="4"/>
  <c r="J21" i="5" s="1"/>
  <c r="Q29" i="4"/>
  <c r="G21" i="5" s="1"/>
  <c r="R29" i="4"/>
  <c r="O29" i="4"/>
  <c r="H21" i="5" s="1"/>
  <c r="S29" i="4"/>
  <c r="U14" i="4"/>
  <c r="P15" i="4"/>
  <c r="I7" i="5" s="1"/>
  <c r="T15" i="4"/>
  <c r="J7" i="5" s="1"/>
  <c r="Q15" i="4"/>
  <c r="G7" i="5" s="1"/>
  <c r="S15" i="4"/>
  <c r="R15" i="4"/>
  <c r="O15" i="4"/>
  <c r="H7" i="5" s="1"/>
  <c r="N34" i="2"/>
  <c r="O34" i="2"/>
  <c r="N20" i="2"/>
  <c r="O20" i="2"/>
  <c r="L30" i="6" l="1"/>
  <c r="H30" i="6"/>
  <c r="C30" i="6"/>
  <c r="I30" i="6"/>
  <c r="B30" i="6"/>
  <c r="M30" i="6"/>
  <c r="F30" i="6"/>
  <c r="A30" i="6"/>
  <c r="K30" i="6"/>
  <c r="D30" i="6"/>
  <c r="E30" i="6"/>
  <c r="J30" i="6"/>
  <c r="L14" i="6"/>
  <c r="H14" i="6"/>
  <c r="C14" i="6"/>
  <c r="I14" i="6"/>
  <c r="B14" i="6"/>
  <c r="M14" i="6"/>
  <c r="F14" i="6"/>
  <c r="A14" i="6"/>
  <c r="K14" i="6"/>
  <c r="E14" i="6"/>
  <c r="D14" i="6"/>
  <c r="J14" i="6"/>
  <c r="M35" i="2"/>
  <c r="J36" i="2"/>
  <c r="F35" i="2"/>
  <c r="H35" i="2"/>
  <c r="I35" i="2"/>
  <c r="K35" i="2"/>
  <c r="E35" i="2"/>
  <c r="G35" i="2"/>
  <c r="L35" i="2"/>
  <c r="I19" i="2"/>
  <c r="K19" i="2"/>
  <c r="M19" i="2"/>
  <c r="L19" i="2"/>
  <c r="J18" i="2"/>
  <c r="F19" i="2"/>
  <c r="H19" i="2"/>
  <c r="E19" i="2"/>
  <c r="G19" i="2"/>
  <c r="H22" i="5"/>
  <c r="G22" i="5"/>
  <c r="I22" i="5"/>
  <c r="O22" i="5"/>
  <c r="N22" i="5"/>
  <c r="M22" i="5"/>
  <c r="X30" i="4"/>
  <c r="W30" i="4"/>
  <c r="Y30" i="4"/>
  <c r="Z30" i="4"/>
  <c r="AA30" i="4"/>
  <c r="V30" i="4"/>
  <c r="G13" i="4"/>
  <c r="H14" i="4"/>
  <c r="L14" i="4"/>
  <c r="M14" i="4"/>
  <c r="I14" i="4"/>
  <c r="K14" i="4"/>
  <c r="D14" i="4"/>
  <c r="F14" i="4"/>
  <c r="B14" i="4"/>
  <c r="A14" i="4"/>
  <c r="E14" i="4"/>
  <c r="J14" i="4"/>
  <c r="C14" i="4"/>
  <c r="X14" i="4"/>
  <c r="W14" i="4"/>
  <c r="AA14" i="4"/>
  <c r="V14" i="4"/>
  <c r="Y14" i="4"/>
  <c r="Z14" i="4"/>
  <c r="G31" i="4"/>
  <c r="I30" i="4"/>
  <c r="M30" i="4"/>
  <c r="J30" i="4"/>
  <c r="H30" i="4"/>
  <c r="D30" i="4"/>
  <c r="F30" i="4"/>
  <c r="L30" i="4"/>
  <c r="K30" i="4"/>
  <c r="A30" i="4"/>
  <c r="E30" i="4"/>
  <c r="B30" i="4"/>
  <c r="C30" i="4"/>
  <c r="U13" i="4"/>
  <c r="R14" i="4"/>
  <c r="O14" i="4"/>
  <c r="S14" i="4"/>
  <c r="Q14" i="4"/>
  <c r="P14" i="4"/>
  <c r="T14" i="4"/>
  <c r="U31" i="4"/>
  <c r="R30" i="4"/>
  <c r="O30" i="4"/>
  <c r="S30" i="4"/>
  <c r="P30" i="4"/>
  <c r="T30" i="4"/>
  <c r="Q30" i="4"/>
  <c r="N35" i="2"/>
  <c r="O35" i="2"/>
  <c r="N19" i="2"/>
  <c r="O19" i="2"/>
  <c r="L13" i="6" l="1"/>
  <c r="H13" i="6"/>
  <c r="C13" i="6"/>
  <c r="J13" i="6"/>
  <c r="D13" i="6"/>
  <c r="I13" i="6"/>
  <c r="B13" i="6"/>
  <c r="M13" i="6"/>
  <c r="F13" i="6"/>
  <c r="A13" i="6"/>
  <c r="K13" i="6"/>
  <c r="E13" i="6"/>
  <c r="L31" i="6"/>
  <c r="H31" i="6"/>
  <c r="C31" i="6"/>
  <c r="M31" i="6"/>
  <c r="F31" i="6"/>
  <c r="A31" i="6"/>
  <c r="K31" i="6"/>
  <c r="E31" i="6"/>
  <c r="B31" i="6"/>
  <c r="J31" i="6"/>
  <c r="D31" i="6"/>
  <c r="I31" i="6"/>
  <c r="E36" i="2"/>
  <c r="K36" i="2"/>
  <c r="I36" i="2"/>
  <c r="J37" i="2"/>
  <c r="H36" i="2"/>
  <c r="M36" i="2"/>
  <c r="G36" i="2"/>
  <c r="L36" i="2"/>
  <c r="F36" i="2"/>
  <c r="K18" i="2"/>
  <c r="M18" i="2"/>
  <c r="H18" i="2"/>
  <c r="J17" i="2"/>
  <c r="F18" i="2"/>
  <c r="L18" i="2"/>
  <c r="E18" i="2"/>
  <c r="G18" i="2"/>
  <c r="I18" i="2"/>
  <c r="B15" i="5"/>
  <c r="B16" i="5"/>
  <c r="C16" i="5" s="1"/>
  <c r="B21" i="5"/>
  <c r="C21" i="5" s="1"/>
  <c r="B20" i="5"/>
  <c r="B19" i="5"/>
  <c r="B18" i="5"/>
  <c r="V13" i="4"/>
  <c r="Z13" i="4"/>
  <c r="Y13" i="4"/>
  <c r="AA13" i="4"/>
  <c r="W13" i="4"/>
  <c r="X13" i="4"/>
  <c r="G12" i="4"/>
  <c r="J13" i="4"/>
  <c r="H13" i="4"/>
  <c r="M13" i="4"/>
  <c r="I13" i="4"/>
  <c r="A13" i="4"/>
  <c r="E13" i="4"/>
  <c r="C13" i="4"/>
  <c r="K13" i="4"/>
  <c r="B13" i="4"/>
  <c r="L13" i="4"/>
  <c r="D13" i="4"/>
  <c r="F13" i="4"/>
  <c r="V31" i="4"/>
  <c r="Z31" i="4"/>
  <c r="W31" i="4"/>
  <c r="X31" i="4"/>
  <c r="Y31" i="4"/>
  <c r="AA31" i="4"/>
  <c r="G32" i="4"/>
  <c r="K31" i="4"/>
  <c r="H31" i="4"/>
  <c r="L31" i="4"/>
  <c r="J31" i="4"/>
  <c r="C31" i="4"/>
  <c r="M31" i="4"/>
  <c r="D31" i="4"/>
  <c r="F31" i="4"/>
  <c r="A31" i="4"/>
  <c r="E31" i="4"/>
  <c r="I31" i="4"/>
  <c r="B31" i="4"/>
  <c r="U32" i="4"/>
  <c r="P31" i="4"/>
  <c r="T31" i="4"/>
  <c r="Q31" i="4"/>
  <c r="R31" i="4"/>
  <c r="O31" i="4"/>
  <c r="S31" i="4"/>
  <c r="U12" i="4"/>
  <c r="P13" i="4"/>
  <c r="T13" i="4"/>
  <c r="Q13" i="4"/>
  <c r="O13" i="4"/>
  <c r="R13" i="4"/>
  <c r="S13" i="4"/>
  <c r="N36" i="2"/>
  <c r="O36" i="2"/>
  <c r="N18" i="2"/>
  <c r="O18" i="2"/>
  <c r="L12" i="6" l="1"/>
  <c r="K12" i="6"/>
  <c r="F12" i="6"/>
  <c r="B12" i="6"/>
  <c r="J12" i="6"/>
  <c r="E12" i="6"/>
  <c r="A12" i="6"/>
  <c r="I12" i="6"/>
  <c r="D12" i="6"/>
  <c r="H12" i="6"/>
  <c r="C12" i="6"/>
  <c r="M12" i="6"/>
  <c r="L32" i="6"/>
  <c r="H32" i="6"/>
  <c r="C32" i="6"/>
  <c r="K32" i="6"/>
  <c r="E32" i="6"/>
  <c r="J32" i="6"/>
  <c r="D32" i="6"/>
  <c r="I32" i="6"/>
  <c r="M32" i="6"/>
  <c r="A32" i="6"/>
  <c r="B32" i="6"/>
  <c r="F32" i="6"/>
  <c r="J38" i="2"/>
  <c r="I37" i="2"/>
  <c r="H37" i="2"/>
  <c r="M37" i="2"/>
  <c r="K37" i="2"/>
  <c r="G37" i="2"/>
  <c r="L37" i="2"/>
  <c r="F37" i="2"/>
  <c r="E37" i="2"/>
  <c r="H17" i="2"/>
  <c r="I17" i="2"/>
  <c r="L17" i="2"/>
  <c r="M17" i="2"/>
  <c r="G17" i="2"/>
  <c r="J16" i="2"/>
  <c r="F17" i="2"/>
  <c r="K17" i="2"/>
  <c r="E17" i="2"/>
  <c r="X32" i="4"/>
  <c r="V32" i="4"/>
  <c r="AA32" i="4"/>
  <c r="W32" i="4"/>
  <c r="Y32" i="4"/>
  <c r="Z32" i="4"/>
  <c r="G11" i="4"/>
  <c r="H12" i="4"/>
  <c r="L12" i="4"/>
  <c r="I12" i="4"/>
  <c r="J12" i="4"/>
  <c r="B12" i="4"/>
  <c r="M12" i="4"/>
  <c r="A12" i="4"/>
  <c r="D12" i="4"/>
  <c r="C12" i="4"/>
  <c r="F12" i="4"/>
  <c r="K12" i="4"/>
  <c r="E12" i="4"/>
  <c r="X12" i="4"/>
  <c r="W12" i="4"/>
  <c r="AA12" i="4"/>
  <c r="Y12" i="4"/>
  <c r="Z12" i="4"/>
  <c r="V12" i="4"/>
  <c r="G33" i="4"/>
  <c r="I32" i="4"/>
  <c r="M32" i="4"/>
  <c r="J32" i="4"/>
  <c r="L32" i="4"/>
  <c r="B32" i="4"/>
  <c r="H32" i="4"/>
  <c r="C32" i="4"/>
  <c r="D32" i="4"/>
  <c r="F32" i="4"/>
  <c r="A32" i="4"/>
  <c r="K32" i="4"/>
  <c r="E32" i="4"/>
  <c r="U11" i="4"/>
  <c r="R12" i="4"/>
  <c r="O12" i="4"/>
  <c r="S12" i="4"/>
  <c r="P12" i="4"/>
  <c r="T12" i="4"/>
  <c r="Q12" i="4"/>
  <c r="U33" i="4"/>
  <c r="R32" i="4"/>
  <c r="O32" i="4"/>
  <c r="S32" i="4"/>
  <c r="P32" i="4"/>
  <c r="T32" i="4"/>
  <c r="Q32" i="4"/>
  <c r="O37" i="2"/>
  <c r="N37" i="2"/>
  <c r="O17" i="2"/>
  <c r="N17" i="2"/>
  <c r="L33" i="6" l="1"/>
  <c r="H33" i="6"/>
  <c r="C33" i="6"/>
  <c r="J33" i="6"/>
  <c r="D33" i="6"/>
  <c r="I33" i="6"/>
  <c r="B33" i="6"/>
  <c r="K33" i="6"/>
  <c r="M33" i="6"/>
  <c r="F33" i="6"/>
  <c r="A33" i="6"/>
  <c r="E33" i="6"/>
  <c r="K11" i="6"/>
  <c r="F11" i="6"/>
  <c r="B11" i="6"/>
  <c r="D11" i="6"/>
  <c r="J11" i="6"/>
  <c r="E11" i="6"/>
  <c r="A11" i="6"/>
  <c r="M11" i="6"/>
  <c r="I11" i="6"/>
  <c r="C11" i="6"/>
  <c r="L11" i="6"/>
  <c r="H11" i="6"/>
  <c r="K38" i="2"/>
  <c r="I38" i="2"/>
  <c r="J39" i="2"/>
  <c r="M38" i="2"/>
  <c r="F38" i="2"/>
  <c r="H38" i="2"/>
  <c r="E38" i="2"/>
  <c r="G38" i="2"/>
  <c r="L38" i="2"/>
  <c r="J15" i="2"/>
  <c r="F16" i="2"/>
  <c r="E16" i="2"/>
  <c r="K16" i="2"/>
  <c r="H16" i="2"/>
  <c r="I16" i="2"/>
  <c r="G16" i="2"/>
  <c r="L16" i="2"/>
  <c r="M16" i="2"/>
  <c r="V11" i="4"/>
  <c r="Z11" i="4"/>
  <c r="Y11" i="4"/>
  <c r="W11" i="4"/>
  <c r="X11" i="4"/>
  <c r="AA11" i="4"/>
  <c r="G10" i="4"/>
  <c r="J11" i="4"/>
  <c r="I11" i="4"/>
  <c r="K11" i="4"/>
  <c r="C11" i="4"/>
  <c r="H11" i="4"/>
  <c r="A11" i="4"/>
  <c r="D11" i="4"/>
  <c r="L11" i="4"/>
  <c r="B11" i="4"/>
  <c r="F11" i="4"/>
  <c r="M11" i="4"/>
  <c r="E11" i="4"/>
  <c r="V33" i="4"/>
  <c r="Z33" i="4"/>
  <c r="AA33" i="4"/>
  <c r="W33" i="4"/>
  <c r="X33" i="4"/>
  <c r="Y33" i="4"/>
  <c r="G34" i="4"/>
  <c r="K33" i="4"/>
  <c r="H33" i="4"/>
  <c r="L33" i="4"/>
  <c r="A33" i="4"/>
  <c r="E33" i="4"/>
  <c r="J33" i="4"/>
  <c r="I33" i="4"/>
  <c r="B33" i="4"/>
  <c r="C33" i="4"/>
  <c r="F33" i="4"/>
  <c r="M33" i="4"/>
  <c r="D33" i="4"/>
  <c r="U34" i="4"/>
  <c r="P33" i="4"/>
  <c r="T33" i="4"/>
  <c r="Q33" i="4"/>
  <c r="R33" i="4"/>
  <c r="O33" i="4"/>
  <c r="S33" i="4"/>
  <c r="U10" i="4"/>
  <c r="P11" i="4"/>
  <c r="T11" i="4"/>
  <c r="Q11" i="4"/>
  <c r="S11" i="4"/>
  <c r="R11" i="4"/>
  <c r="O11" i="4"/>
  <c r="N38" i="2"/>
  <c r="O38" i="2"/>
  <c r="N16" i="2"/>
  <c r="O16" i="2"/>
  <c r="L34" i="6" l="1"/>
  <c r="H34" i="6"/>
  <c r="C34" i="6"/>
  <c r="I34" i="6"/>
  <c r="B34" i="6"/>
  <c r="M34" i="6"/>
  <c r="F34" i="6"/>
  <c r="A34" i="6"/>
  <c r="J34" i="6"/>
  <c r="K34" i="6"/>
  <c r="E34" i="6"/>
  <c r="D34" i="6"/>
  <c r="K10" i="6"/>
  <c r="F10" i="6"/>
  <c r="B10" i="6"/>
  <c r="J10" i="6"/>
  <c r="E10" i="6"/>
  <c r="A10" i="6"/>
  <c r="M10" i="6"/>
  <c r="I10" i="6"/>
  <c r="D10" i="6"/>
  <c r="C10" i="6"/>
  <c r="L10" i="6"/>
  <c r="H10" i="6"/>
  <c r="M39" i="2"/>
  <c r="J40" i="2"/>
  <c r="F39" i="2"/>
  <c r="H39" i="2"/>
  <c r="E39" i="2"/>
  <c r="G39" i="2"/>
  <c r="L39" i="2"/>
  <c r="I39" i="2"/>
  <c r="K39" i="2"/>
  <c r="M15" i="2"/>
  <c r="H15" i="2"/>
  <c r="J14" i="2"/>
  <c r="F15" i="2"/>
  <c r="L15" i="2"/>
  <c r="E15" i="2"/>
  <c r="G15" i="2"/>
  <c r="I15" i="2"/>
  <c r="K15" i="2"/>
  <c r="X34" i="4"/>
  <c r="Z34" i="4"/>
  <c r="V34" i="4"/>
  <c r="AA34" i="4"/>
  <c r="W34" i="4"/>
  <c r="Y34" i="4"/>
  <c r="G9" i="4"/>
  <c r="H10" i="4"/>
  <c r="L10" i="4"/>
  <c r="J10" i="4"/>
  <c r="K10" i="4"/>
  <c r="D10" i="4"/>
  <c r="A10" i="4"/>
  <c r="F10" i="4"/>
  <c r="C10" i="4"/>
  <c r="B10" i="4"/>
  <c r="I10" i="4"/>
  <c r="M10" i="4"/>
  <c r="E10" i="4"/>
  <c r="X10" i="4"/>
  <c r="W10" i="4"/>
  <c r="AA10" i="4"/>
  <c r="V10" i="4"/>
  <c r="Y10" i="4"/>
  <c r="Z10" i="4"/>
  <c r="G35" i="4"/>
  <c r="I34" i="4"/>
  <c r="M34" i="4"/>
  <c r="J34" i="4"/>
  <c r="H34" i="4"/>
  <c r="D34" i="4"/>
  <c r="F34" i="4"/>
  <c r="L34" i="4"/>
  <c r="K34" i="4"/>
  <c r="A34" i="4"/>
  <c r="E34" i="4"/>
  <c r="B34" i="4"/>
  <c r="C34" i="4"/>
  <c r="U9" i="4"/>
  <c r="R10" i="4"/>
  <c r="O10" i="4"/>
  <c r="S10" i="4"/>
  <c r="Q10" i="4"/>
  <c r="P10" i="4"/>
  <c r="T10" i="4"/>
  <c r="U35" i="4"/>
  <c r="R34" i="4"/>
  <c r="O34" i="4"/>
  <c r="S34" i="4"/>
  <c r="P34" i="4"/>
  <c r="T34" i="4"/>
  <c r="Q34" i="4"/>
  <c r="N15" i="2"/>
  <c r="O15" i="2"/>
  <c r="N39" i="2"/>
  <c r="O39" i="2"/>
  <c r="L35" i="6" l="1"/>
  <c r="H35" i="6"/>
  <c r="C35" i="6"/>
  <c r="M35" i="6"/>
  <c r="F35" i="6"/>
  <c r="A35" i="6"/>
  <c r="K35" i="6"/>
  <c r="E35" i="6"/>
  <c r="I35" i="6"/>
  <c r="J35" i="6"/>
  <c r="D35" i="6"/>
  <c r="B35" i="6"/>
  <c r="K9" i="6"/>
  <c r="F9" i="6"/>
  <c r="B9" i="6"/>
  <c r="M9" i="6"/>
  <c r="D9" i="6"/>
  <c r="J9" i="6"/>
  <c r="E9" i="6"/>
  <c r="A9" i="6"/>
  <c r="I9" i="6"/>
  <c r="L9" i="6"/>
  <c r="H9" i="6"/>
  <c r="C9" i="6"/>
  <c r="E40" i="2"/>
  <c r="G40" i="2"/>
  <c r="I40" i="2"/>
  <c r="K40" i="2"/>
  <c r="H40" i="2"/>
  <c r="M40" i="2"/>
  <c r="L40" i="2"/>
  <c r="F40" i="2"/>
  <c r="H14" i="2"/>
  <c r="I14" i="2"/>
  <c r="F14" i="2"/>
  <c r="L14" i="2"/>
  <c r="E14" i="2"/>
  <c r="G14" i="2"/>
  <c r="M14" i="2"/>
  <c r="K14" i="2"/>
  <c r="J13" i="2"/>
  <c r="V9" i="4"/>
  <c r="Z9" i="4"/>
  <c r="Y9" i="4"/>
  <c r="AA9" i="4"/>
  <c r="W9" i="4"/>
  <c r="X9" i="4"/>
  <c r="G8" i="4"/>
  <c r="J9" i="4"/>
  <c r="K9" i="4"/>
  <c r="L9" i="4"/>
  <c r="A9" i="4"/>
  <c r="E9" i="4"/>
  <c r="I9" i="4"/>
  <c r="C9" i="4"/>
  <c r="M9" i="4"/>
  <c r="B9" i="4"/>
  <c r="H9" i="4"/>
  <c r="D9" i="4"/>
  <c r="F9" i="4"/>
  <c r="V35" i="4"/>
  <c r="Z35" i="4"/>
  <c r="Y35" i="4"/>
  <c r="AA35" i="4"/>
  <c r="W35" i="4"/>
  <c r="X35" i="4"/>
  <c r="G36" i="4"/>
  <c r="K35" i="4"/>
  <c r="H35" i="4"/>
  <c r="L35" i="4"/>
  <c r="J35" i="4"/>
  <c r="C35" i="4"/>
  <c r="M35" i="4"/>
  <c r="D35" i="4"/>
  <c r="F35" i="4"/>
  <c r="A35" i="4"/>
  <c r="E35" i="4"/>
  <c r="B35" i="4"/>
  <c r="I35" i="4"/>
  <c r="U36" i="4"/>
  <c r="P35" i="4"/>
  <c r="T35" i="4"/>
  <c r="O35" i="4"/>
  <c r="Q35" i="4"/>
  <c r="R35" i="4"/>
  <c r="S35" i="4"/>
  <c r="U8" i="4"/>
  <c r="P9" i="4"/>
  <c r="T9" i="4"/>
  <c r="Q9" i="4"/>
  <c r="O9" i="4"/>
  <c r="R9" i="4"/>
  <c r="S9" i="4"/>
  <c r="N14" i="2"/>
  <c r="O14" i="2"/>
  <c r="N40" i="2"/>
  <c r="O40" i="2"/>
  <c r="J41" i="2"/>
  <c r="K8" i="6" l="1"/>
  <c r="F8" i="6"/>
  <c r="B8" i="6"/>
  <c r="I8" i="6"/>
  <c r="J8" i="6"/>
  <c r="E8" i="6"/>
  <c r="A8" i="6"/>
  <c r="M8" i="6"/>
  <c r="D8" i="6"/>
  <c r="H8" i="6"/>
  <c r="C8" i="6"/>
  <c r="L8" i="6"/>
  <c r="L36" i="6"/>
  <c r="H36" i="6"/>
  <c r="C36" i="6"/>
  <c r="K36" i="6"/>
  <c r="E36" i="6"/>
  <c r="J36" i="6"/>
  <c r="D36" i="6"/>
  <c r="F36" i="6"/>
  <c r="I36" i="6"/>
  <c r="B36" i="6"/>
  <c r="M36" i="6"/>
  <c r="A36" i="6"/>
  <c r="L13" i="2"/>
  <c r="M13" i="2"/>
  <c r="G13" i="2"/>
  <c r="J12" i="2"/>
  <c r="F13" i="2"/>
  <c r="K13" i="2"/>
  <c r="E13" i="2"/>
  <c r="H13" i="2"/>
  <c r="I13" i="2"/>
  <c r="X36" i="4"/>
  <c r="Y36" i="4"/>
  <c r="Z36" i="4"/>
  <c r="V36" i="4"/>
  <c r="W36" i="4"/>
  <c r="AA36" i="4"/>
  <c r="G7" i="4"/>
  <c r="H8" i="4"/>
  <c r="L8" i="4"/>
  <c r="K8" i="4"/>
  <c r="M8" i="4"/>
  <c r="B8" i="4"/>
  <c r="E8" i="4"/>
  <c r="C8" i="4"/>
  <c r="I8" i="4"/>
  <c r="A8" i="4"/>
  <c r="J8" i="4"/>
  <c r="F8" i="4"/>
  <c r="D8" i="4"/>
  <c r="X8" i="4"/>
  <c r="W8" i="4"/>
  <c r="AA8" i="4"/>
  <c r="Y8" i="4"/>
  <c r="Z8" i="4"/>
  <c r="V8" i="4"/>
  <c r="G37" i="4"/>
  <c r="I36" i="4"/>
  <c r="M36" i="4"/>
  <c r="J36" i="4"/>
  <c r="L36" i="4"/>
  <c r="B36" i="4"/>
  <c r="H36" i="4"/>
  <c r="C36" i="4"/>
  <c r="D36" i="4"/>
  <c r="F36" i="4"/>
  <c r="K36" i="4"/>
  <c r="A36" i="4"/>
  <c r="E36" i="4"/>
  <c r="U7" i="4"/>
  <c r="R8" i="4"/>
  <c r="O8" i="4"/>
  <c r="S8" i="4"/>
  <c r="Q8" i="4"/>
  <c r="P8" i="4"/>
  <c r="T8" i="4"/>
  <c r="U37" i="4"/>
  <c r="R36" i="4"/>
  <c r="O36" i="4"/>
  <c r="S36" i="4"/>
  <c r="P36" i="4"/>
  <c r="T36" i="4"/>
  <c r="Q36" i="4"/>
  <c r="O41" i="2"/>
  <c r="L41" i="2"/>
  <c r="M41" i="2"/>
  <c r="E41" i="2"/>
  <c r="N41" i="2"/>
  <c r="K41" i="2"/>
  <c r="G41" i="2"/>
  <c r="I41" i="2"/>
  <c r="F41" i="2"/>
  <c r="O13" i="2"/>
  <c r="N13" i="2"/>
  <c r="J42" i="2"/>
  <c r="H41" i="2"/>
  <c r="K7" i="6" l="1"/>
  <c r="F7" i="6"/>
  <c r="B7" i="6"/>
  <c r="M7" i="6"/>
  <c r="D7" i="6"/>
  <c r="J7" i="6"/>
  <c r="E7" i="6"/>
  <c r="A7" i="6"/>
  <c r="I7" i="6"/>
  <c r="C7" i="6"/>
  <c r="L7" i="6"/>
  <c r="H7" i="6"/>
  <c r="L37" i="6"/>
  <c r="H37" i="6"/>
  <c r="C37" i="6"/>
  <c r="J37" i="6"/>
  <c r="D37" i="6"/>
  <c r="I37" i="6"/>
  <c r="B37" i="6"/>
  <c r="E37" i="6"/>
  <c r="M37" i="6"/>
  <c r="F37" i="6"/>
  <c r="A37" i="6"/>
  <c r="K37" i="6"/>
  <c r="E12" i="2"/>
  <c r="K12" i="2"/>
  <c r="H12" i="2"/>
  <c r="I12" i="2"/>
  <c r="G12" i="2"/>
  <c r="L12" i="2"/>
  <c r="M12" i="2"/>
  <c r="J11" i="2"/>
  <c r="F12" i="2"/>
  <c r="V7" i="4"/>
  <c r="Z7" i="4"/>
  <c r="Y7" i="4"/>
  <c r="W7" i="4"/>
  <c r="X7" i="4"/>
  <c r="AA7" i="4"/>
  <c r="G6" i="4"/>
  <c r="J7" i="4"/>
  <c r="L7" i="4"/>
  <c r="H7" i="4"/>
  <c r="M7" i="4"/>
  <c r="C7" i="4"/>
  <c r="K7" i="4"/>
  <c r="E7" i="4"/>
  <c r="B7" i="4"/>
  <c r="A7" i="4"/>
  <c r="F7" i="4"/>
  <c r="I7" i="4"/>
  <c r="D7" i="4"/>
  <c r="V37" i="4"/>
  <c r="Z37" i="4"/>
  <c r="X37" i="4"/>
  <c r="Y37" i="4"/>
  <c r="AA37" i="4"/>
  <c r="W37" i="4"/>
  <c r="G38" i="4"/>
  <c r="K37" i="4"/>
  <c r="H37" i="4"/>
  <c r="L37" i="4"/>
  <c r="A37" i="4"/>
  <c r="E37" i="4"/>
  <c r="J37" i="4"/>
  <c r="I37" i="4"/>
  <c r="B37" i="4"/>
  <c r="C37" i="4"/>
  <c r="F37" i="4"/>
  <c r="M37" i="4"/>
  <c r="D37" i="4"/>
  <c r="U38" i="4"/>
  <c r="P37" i="4"/>
  <c r="T37" i="4"/>
  <c r="Q37" i="4"/>
  <c r="R37" i="4"/>
  <c r="O37" i="4"/>
  <c r="S37" i="4"/>
  <c r="U6" i="4"/>
  <c r="P7" i="4"/>
  <c r="T7" i="4"/>
  <c r="Q7" i="4"/>
  <c r="O7" i="4"/>
  <c r="R7" i="4"/>
  <c r="S7" i="4"/>
  <c r="N42" i="2"/>
  <c r="O42" i="2"/>
  <c r="K42" i="2"/>
  <c r="L42" i="2"/>
  <c r="M42" i="2"/>
  <c r="I42" i="2"/>
  <c r="F42" i="2"/>
  <c r="E42" i="2"/>
  <c r="G42" i="2"/>
  <c r="N12" i="2"/>
  <c r="O12" i="2"/>
  <c r="J43" i="2"/>
  <c r="H42" i="2"/>
  <c r="K6" i="6" l="1"/>
  <c r="F6" i="6"/>
  <c r="B6" i="6"/>
  <c r="I6" i="6"/>
  <c r="J6" i="6"/>
  <c r="E6" i="6"/>
  <c r="M6" i="6"/>
  <c r="D6" i="6"/>
  <c r="C6" i="6"/>
  <c r="L6" i="6"/>
  <c r="H6" i="6"/>
  <c r="L38" i="6"/>
  <c r="H38" i="6"/>
  <c r="C38" i="6"/>
  <c r="I38" i="6"/>
  <c r="B38" i="6"/>
  <c r="M38" i="6"/>
  <c r="F38" i="6"/>
  <c r="A38" i="6"/>
  <c r="D38" i="6"/>
  <c r="K38" i="6"/>
  <c r="E38" i="6"/>
  <c r="J38" i="6"/>
  <c r="M11" i="2"/>
  <c r="H11" i="2"/>
  <c r="J10" i="2"/>
  <c r="F11" i="2"/>
  <c r="L11" i="2"/>
  <c r="E11" i="2"/>
  <c r="G11" i="2"/>
  <c r="I11" i="2"/>
  <c r="K11" i="2"/>
  <c r="X38" i="4"/>
  <c r="W38" i="4"/>
  <c r="Y38" i="4"/>
  <c r="V38" i="4"/>
  <c r="Z38" i="4"/>
  <c r="AA38" i="4"/>
  <c r="M6" i="4"/>
  <c r="I6" i="4"/>
  <c r="H6" i="4"/>
  <c r="A6" i="4"/>
  <c r="E6" i="4"/>
  <c r="K6" i="4"/>
  <c r="L6" i="4"/>
  <c r="B6" i="4"/>
  <c r="C6" i="4"/>
  <c r="D6" i="4"/>
  <c r="J6" i="4"/>
  <c r="F6" i="4"/>
  <c r="AA6" i="4"/>
  <c r="Z6" i="4"/>
  <c r="V6" i="4"/>
  <c r="Y6" i="4"/>
  <c r="X6" i="4"/>
  <c r="W6" i="4"/>
  <c r="G39" i="4"/>
  <c r="I38" i="4"/>
  <c r="J38" i="4"/>
  <c r="H38" i="4"/>
  <c r="D38" i="4"/>
  <c r="F38" i="4"/>
  <c r="L38" i="4"/>
  <c r="K38" i="4"/>
  <c r="A38" i="4"/>
  <c r="E38" i="4"/>
  <c r="B38" i="4"/>
  <c r="C38" i="4"/>
  <c r="M38" i="4"/>
  <c r="O6" i="4"/>
  <c r="S6" i="4"/>
  <c r="R6" i="4"/>
  <c r="Q6" i="4"/>
  <c r="T6" i="4"/>
  <c r="P6" i="4"/>
  <c r="U39" i="4"/>
  <c r="R38" i="4"/>
  <c r="Q38" i="4"/>
  <c r="O38" i="4"/>
  <c r="S38" i="4"/>
  <c r="P38" i="4"/>
  <c r="T38" i="4"/>
  <c r="N11" i="2"/>
  <c r="O11" i="2"/>
  <c r="M43" i="2"/>
  <c r="N43" i="2"/>
  <c r="O43" i="2"/>
  <c r="K43" i="2"/>
  <c r="L43" i="2"/>
  <c r="G43" i="2"/>
  <c r="I43" i="2"/>
  <c r="F43" i="2"/>
  <c r="E43" i="2"/>
  <c r="J44" i="2"/>
  <c r="H43" i="2"/>
  <c r="L39" i="6" l="1"/>
  <c r="H39" i="6"/>
  <c r="C39" i="6"/>
  <c r="M39" i="6"/>
  <c r="F39" i="6"/>
  <c r="A39" i="6"/>
  <c r="K39" i="6"/>
  <c r="E39" i="6"/>
  <c r="B39" i="6"/>
  <c r="J39" i="6"/>
  <c r="D39" i="6"/>
  <c r="I39" i="6"/>
  <c r="J9" i="2"/>
  <c r="E10" i="2"/>
  <c r="F10" i="2"/>
  <c r="I10" i="2"/>
  <c r="M10" i="2"/>
  <c r="G10" i="2"/>
  <c r="H10" i="2"/>
  <c r="K10" i="2"/>
  <c r="L10" i="2"/>
  <c r="V39" i="4"/>
  <c r="Z39" i="4"/>
  <c r="W39" i="4"/>
  <c r="X39" i="4"/>
  <c r="Y39" i="4"/>
  <c r="AA39" i="4"/>
  <c r="G40" i="4"/>
  <c r="H39" i="4"/>
  <c r="L39" i="4"/>
  <c r="I39" i="4"/>
  <c r="C39" i="4"/>
  <c r="K39" i="4"/>
  <c r="J39" i="4"/>
  <c r="D39" i="4"/>
  <c r="F39" i="4"/>
  <c r="A39" i="4"/>
  <c r="E39" i="4"/>
  <c r="B39" i="4"/>
  <c r="M39" i="4"/>
  <c r="U40" i="4"/>
  <c r="P39" i="4"/>
  <c r="T39" i="4"/>
  <c r="Q39" i="4"/>
  <c r="R39" i="4"/>
  <c r="O39" i="4"/>
  <c r="S39" i="4"/>
  <c r="M44" i="2"/>
  <c r="N44" i="2"/>
  <c r="I44" i="2"/>
  <c r="G44" i="2"/>
  <c r="L44" i="2"/>
  <c r="K44" i="2"/>
  <c r="F44" i="2"/>
  <c r="E44" i="2"/>
  <c r="O44" i="2"/>
  <c r="N10" i="2"/>
  <c r="O10" i="2"/>
  <c r="J45" i="2"/>
  <c r="H44" i="2"/>
  <c r="L40" i="6" l="1"/>
  <c r="H40" i="6"/>
  <c r="C40" i="6"/>
  <c r="K40" i="6"/>
  <c r="E40" i="6"/>
  <c r="J40" i="6"/>
  <c r="D40" i="6"/>
  <c r="M40" i="6"/>
  <c r="A40" i="6"/>
  <c r="I40" i="6"/>
  <c r="B40" i="6"/>
  <c r="F40" i="6"/>
  <c r="L9" i="2"/>
  <c r="M9" i="2"/>
  <c r="G9" i="2"/>
  <c r="J8" i="2"/>
  <c r="F9" i="2"/>
  <c r="K9" i="2"/>
  <c r="E9" i="2"/>
  <c r="H9" i="2"/>
  <c r="I9" i="2"/>
  <c r="X40" i="4"/>
  <c r="V40" i="4"/>
  <c r="AA40" i="4"/>
  <c r="W40" i="4"/>
  <c r="Y40" i="4"/>
  <c r="Z40" i="4"/>
  <c r="J40" i="4"/>
  <c r="H40" i="4"/>
  <c r="M40" i="4"/>
  <c r="B40" i="4"/>
  <c r="K40" i="4"/>
  <c r="I40" i="4"/>
  <c r="C40" i="4"/>
  <c r="D40" i="4"/>
  <c r="F40" i="4"/>
  <c r="L40" i="4"/>
  <c r="E40" i="4"/>
  <c r="A40" i="4"/>
  <c r="R40" i="4"/>
  <c r="O40" i="4"/>
  <c r="S40" i="4"/>
  <c r="P40" i="4"/>
  <c r="T40" i="4"/>
  <c r="Q40" i="4"/>
  <c r="O45" i="2"/>
  <c r="L45" i="2"/>
  <c r="M45" i="2"/>
  <c r="E45" i="2"/>
  <c r="N45" i="2"/>
  <c r="I45" i="2"/>
  <c r="G45" i="2"/>
  <c r="K45" i="2"/>
  <c r="F45" i="2"/>
  <c r="O9" i="2"/>
  <c r="N9" i="2"/>
  <c r="J46" i="2"/>
  <c r="H45" i="2"/>
  <c r="E8" i="2" l="1"/>
  <c r="F8" i="2"/>
  <c r="H8" i="2"/>
  <c r="I8" i="2"/>
  <c r="K8" i="2"/>
  <c r="L8" i="2"/>
  <c r="M8" i="2"/>
  <c r="J7" i="2"/>
  <c r="G8" i="2"/>
  <c r="N8" i="2"/>
  <c r="O8" i="2"/>
  <c r="N46" i="2"/>
  <c r="O46" i="2"/>
  <c r="K46" i="2"/>
  <c r="L46" i="2"/>
  <c r="F46" i="2"/>
  <c r="M46" i="2"/>
  <c r="E46" i="2"/>
  <c r="I46" i="2"/>
  <c r="G46" i="2"/>
  <c r="J47" i="2"/>
  <c r="H46" i="2"/>
  <c r="M7" i="2" l="1"/>
  <c r="K7" i="2"/>
  <c r="J6" i="2"/>
  <c r="F7" i="2"/>
  <c r="L7" i="2"/>
  <c r="E7" i="2"/>
  <c r="H7" i="2"/>
  <c r="I7" i="2"/>
  <c r="G7" i="2"/>
  <c r="N7" i="2"/>
  <c r="O7" i="2"/>
  <c r="M47" i="2"/>
  <c r="N47" i="2"/>
  <c r="O47" i="2"/>
  <c r="K47" i="2"/>
  <c r="I47" i="2"/>
  <c r="G47" i="2"/>
  <c r="F47" i="2"/>
  <c r="L47" i="2"/>
  <c r="E47" i="2"/>
  <c r="J48" i="2"/>
  <c r="H47" i="2"/>
  <c r="F6" i="2" l="1"/>
  <c r="H6" i="2"/>
  <c r="M6" i="2"/>
  <c r="G6" i="2"/>
  <c r="L6" i="2"/>
  <c r="K6" i="2"/>
  <c r="E6" i="2"/>
  <c r="J5" i="2"/>
  <c r="I6" i="2"/>
  <c r="M48" i="2"/>
  <c r="N48" i="2"/>
  <c r="I48" i="2"/>
  <c r="O48" i="2"/>
  <c r="K48" i="2"/>
  <c r="G48" i="2"/>
  <c r="F48" i="2"/>
  <c r="E48" i="2"/>
  <c r="L48" i="2"/>
  <c r="N6" i="2"/>
  <c r="O6" i="2"/>
  <c r="J49" i="2"/>
  <c r="H48" i="2"/>
  <c r="L5" i="2" l="1"/>
  <c r="F5" i="2"/>
  <c r="G5" i="2"/>
  <c r="E5" i="2"/>
  <c r="K5" i="2"/>
  <c r="I5" i="2"/>
  <c r="H5" i="2"/>
  <c r="M5" i="2"/>
  <c r="O49" i="2"/>
  <c r="L49" i="2"/>
  <c r="M49" i="2"/>
  <c r="E49" i="2"/>
  <c r="K49" i="2"/>
  <c r="I49" i="2"/>
  <c r="G49" i="2"/>
  <c r="F49" i="2"/>
  <c r="N49" i="2"/>
  <c r="N5" i="2"/>
  <c r="O5" i="2"/>
  <c r="J50" i="2"/>
  <c r="H49" i="2"/>
  <c r="N50" i="2" l="1"/>
  <c r="O50" i="2"/>
  <c r="K50" i="2"/>
  <c r="L50" i="2"/>
  <c r="F50" i="2"/>
  <c r="E50" i="2"/>
  <c r="M50" i="2"/>
  <c r="I50" i="2"/>
  <c r="G50" i="2"/>
  <c r="J51" i="2"/>
  <c r="H50" i="2"/>
  <c r="M51" i="2" l="1"/>
  <c r="N51" i="2"/>
  <c r="O51" i="2"/>
  <c r="K51" i="2"/>
  <c r="L51" i="2"/>
  <c r="G51" i="2"/>
  <c r="F51" i="2"/>
  <c r="E51" i="2"/>
  <c r="I51" i="2"/>
  <c r="J52" i="2"/>
  <c r="H51" i="2"/>
  <c r="M52" i="2" l="1"/>
  <c r="N52" i="2"/>
  <c r="I52" i="2"/>
  <c r="G52" i="2"/>
  <c r="O52" i="2"/>
  <c r="L52" i="2"/>
  <c r="K52" i="2"/>
  <c r="F52" i="2"/>
  <c r="E52" i="2"/>
  <c r="J53" i="2"/>
  <c r="H52" i="2"/>
  <c r="O53" i="2" l="1"/>
  <c r="L53" i="2"/>
  <c r="M53" i="2"/>
  <c r="N53" i="2"/>
  <c r="E53" i="2"/>
  <c r="I53" i="2"/>
  <c r="G53" i="2"/>
  <c r="F53" i="2"/>
  <c r="K53" i="2"/>
  <c r="J54" i="2"/>
  <c r="H53" i="2"/>
  <c r="N54" i="2" l="1"/>
  <c r="O54" i="2"/>
  <c r="K54" i="2"/>
  <c r="L54" i="2"/>
  <c r="F54" i="2"/>
  <c r="E54" i="2"/>
  <c r="I54" i="2"/>
  <c r="M54" i="2"/>
  <c r="G54" i="2"/>
  <c r="J55" i="2"/>
  <c r="H54" i="2"/>
  <c r="M55" i="2" l="1"/>
  <c r="N55" i="2"/>
  <c r="O55" i="2"/>
  <c r="K55" i="2"/>
  <c r="G55" i="2"/>
  <c r="F55" i="2"/>
  <c r="L55" i="2"/>
  <c r="E55" i="2"/>
  <c r="I55" i="2"/>
  <c r="J56" i="2"/>
  <c r="H55" i="2"/>
  <c r="M56" i="2" l="1"/>
  <c r="N56" i="2"/>
  <c r="K56" i="2"/>
  <c r="I56" i="2"/>
  <c r="G56" i="2"/>
  <c r="O56" i="2"/>
  <c r="F56" i="2"/>
  <c r="L56" i="2"/>
  <c r="E56" i="2"/>
  <c r="J57" i="2"/>
  <c r="H56" i="2"/>
  <c r="O57" i="2" l="1"/>
  <c r="L57" i="2"/>
  <c r="M57" i="2"/>
  <c r="E57" i="2"/>
  <c r="N57" i="2"/>
  <c r="K57" i="2"/>
  <c r="I57" i="2"/>
  <c r="G57" i="2"/>
  <c r="F57" i="2"/>
  <c r="J58" i="2"/>
  <c r="H57" i="2"/>
  <c r="N58" i="2" l="1"/>
  <c r="O58" i="2"/>
  <c r="K58" i="2"/>
  <c r="L58" i="2"/>
  <c r="M58" i="2"/>
  <c r="F58" i="2"/>
  <c r="E58" i="2"/>
  <c r="I58" i="2"/>
  <c r="G58" i="2"/>
  <c r="J59" i="2"/>
  <c r="H58" i="2"/>
  <c r="M59" i="2" l="1"/>
  <c r="N59" i="2"/>
  <c r="O59" i="2"/>
  <c r="K59" i="2"/>
  <c r="L59" i="2"/>
  <c r="G59" i="2"/>
  <c r="F59" i="2"/>
  <c r="E59" i="2"/>
  <c r="I59" i="2"/>
  <c r="J60" i="2"/>
  <c r="H59" i="2"/>
  <c r="M60" i="2" l="1"/>
  <c r="N60" i="2"/>
  <c r="I60" i="2"/>
  <c r="L60" i="2"/>
  <c r="G60" i="2"/>
  <c r="K60" i="2"/>
  <c r="F60" i="2"/>
  <c r="O60" i="2"/>
  <c r="E60" i="2"/>
  <c r="J61" i="2"/>
  <c r="H60" i="2"/>
  <c r="O61" i="2" l="1"/>
  <c r="L61" i="2"/>
  <c r="M61" i="2"/>
  <c r="E61" i="2"/>
  <c r="I61" i="2"/>
  <c r="N61" i="2"/>
  <c r="G61" i="2"/>
  <c r="K61" i="2"/>
  <c r="F61" i="2"/>
  <c r="J62" i="2"/>
  <c r="H61" i="2"/>
  <c r="N62" i="2" l="1"/>
  <c r="O62" i="2"/>
  <c r="K62" i="2"/>
  <c r="L62" i="2"/>
  <c r="F62" i="2"/>
  <c r="M62" i="2"/>
  <c r="E62" i="2"/>
  <c r="I62" i="2"/>
  <c r="G62" i="2"/>
  <c r="J63" i="2"/>
  <c r="H62" i="2"/>
  <c r="M63" i="2" l="1"/>
  <c r="N63" i="2"/>
  <c r="O63" i="2"/>
  <c r="K63" i="2"/>
  <c r="G63" i="2"/>
  <c r="F63" i="2"/>
  <c r="L63" i="2"/>
  <c r="E63" i="2"/>
  <c r="I63" i="2"/>
  <c r="H6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266365-2840-4AA3-9EC5-E290E34E5754}" keepAlive="1" interval="3" name="Query - Banknifty" description="Connection to the 'Banknifty' query in the workbook." type="5" refreshedVersion="7" background="1" saveData="1">
    <dbPr connection="Provider=Microsoft.Mashup.OleDb.1;Data Source=$Workbook$;Location=Banknifty;Extended Properties=&quot;&quot;" command="SELECT * FROM [Banknifty]"/>
  </connection>
  <connection id="2" xr16:uid="{15BC884C-295A-40CB-95D0-A9C907774FB2}" keepAlive="1" interval="6" name="Query - Banknifty (2)" description="Connection to the 'Banknifty (2)' query in the workbook." type="5" refreshedVersion="7" background="1" saveData="1">
    <dbPr connection="Provider=Microsoft.Mashup.OleDb.1;Data Source=$Workbook$;Location=&quot;Banknifty (2)&quot;;Extended Properties=&quot;&quot;" command="SELECT * FROM [Banknifty (2)]"/>
  </connection>
  <connection id="3" xr16:uid="{7AD34379-C44B-4B06-8B4B-DA20ACA60549}" keepAlive="1" name="Query - Nifty" description="Connection to the 'Nifty' query in the workbook." type="5" refreshedVersion="7" background="1" saveData="1">
    <dbPr connection="Provider=Microsoft.Mashup.OleDb.1;Data Source=$Workbook$;Location=Nifty;Extended Properties=&quot;&quot;" command="SELECT * FROM [Nifty]"/>
  </connection>
</connections>
</file>

<file path=xl/sharedStrings.xml><?xml version="1.0" encoding="utf-8"?>
<sst xmlns="http://schemas.openxmlformats.org/spreadsheetml/2006/main" count="427" uniqueCount="65">
  <si>
    <t>Column1.strikePrice</t>
  </si>
  <si>
    <t>Column1.expiryDate</t>
  </si>
  <si>
    <t>Column1.PE.strikePrice</t>
  </si>
  <si>
    <t>Column1.PE.expiryDate</t>
  </si>
  <si>
    <t>Column1.PE.openInterest</t>
  </si>
  <si>
    <t>Column1.PE.changeinOpenInterest</t>
  </si>
  <si>
    <t>Column1.PE.totalTradedVolume</t>
  </si>
  <si>
    <t>Column1.PE.impliedVolatility</t>
  </si>
  <si>
    <t>Column1.PE.lastPrice</t>
  </si>
  <si>
    <t>Column1.PE.change</t>
  </si>
  <si>
    <t>Column1.PE.underlyingValue</t>
  </si>
  <si>
    <t>Column1.CE.strikePrice</t>
  </si>
  <si>
    <t>Column1.CE.expiryDate</t>
  </si>
  <si>
    <t>Column1.CE.openInterest</t>
  </si>
  <si>
    <t>Column1.CE.changeinOpenInterest</t>
  </si>
  <si>
    <t>Column1.CE.totalTradedVolume</t>
  </si>
  <si>
    <t>Column1.CE.impliedVolatility</t>
  </si>
  <si>
    <t>Column1.CE.lastPrice</t>
  </si>
  <si>
    <t>Column1.CE.change</t>
  </si>
  <si>
    <t>Column1.CE.underlyingValue</t>
  </si>
  <si>
    <t>BANKNIFTY</t>
  </si>
  <si>
    <t>LTP</t>
  </si>
  <si>
    <t>IV</t>
  </si>
  <si>
    <t>VOLUME</t>
  </si>
  <si>
    <t>COI</t>
  </si>
  <si>
    <t>OI</t>
  </si>
  <si>
    <t>STRIKE</t>
  </si>
  <si>
    <t>Column1.CE.pchangeinOpenInterest</t>
  </si>
  <si>
    <t>Column1.CE.pChange</t>
  </si>
  <si>
    <t>Column1.CE.totalBuyQuantity</t>
  </si>
  <si>
    <t>Column1.CE.totalSellQuantity</t>
  </si>
  <si>
    <t>Column1.PE.pchangeinOpenInterest</t>
  </si>
  <si>
    <t>Column1.PE.pChange</t>
  </si>
  <si>
    <t>Column1.PE.totalBuyQuantity</t>
  </si>
  <si>
    <t>Column1.PE.totalSellQuantity</t>
  </si>
  <si>
    <t>NIFTY</t>
  </si>
  <si>
    <t>VOL</t>
  </si>
  <si>
    <t>CHG LTP</t>
  </si>
  <si>
    <t>EXP DATE</t>
  </si>
  <si>
    <t>Previous High</t>
  </si>
  <si>
    <t>Previous Low</t>
  </si>
  <si>
    <t>Today Open</t>
  </si>
  <si>
    <t>Today 1hr Close</t>
  </si>
  <si>
    <t>Today 1hr High</t>
  </si>
  <si>
    <t>Today 1hr Low</t>
  </si>
  <si>
    <t>Today 1hr Range</t>
  </si>
  <si>
    <t>Initial Balance</t>
  </si>
  <si>
    <t>B8-B6</t>
  </si>
  <si>
    <t>B10/2/3</t>
  </si>
  <si>
    <t>B10/3</t>
  </si>
  <si>
    <t>B10/2</t>
  </si>
  <si>
    <t>B10*2/3</t>
  </si>
  <si>
    <t>B10*5/6</t>
  </si>
  <si>
    <t>PE COI / CE COI</t>
  </si>
  <si>
    <t>PE COI - CE COI</t>
  </si>
  <si>
    <t>(4) PE COI - (4) CE COI</t>
  </si>
  <si>
    <t>PE VOL / CE VOL</t>
  </si>
  <si>
    <t>PE VOL - CE  VOL</t>
  </si>
  <si>
    <t>PE OI - CE OI</t>
  </si>
  <si>
    <t>RESISTANCE</t>
  </si>
  <si>
    <t>SUPPORT</t>
  </si>
  <si>
    <t>SUMIFS(B_6MIN_Update[Column1.CE.openInterest],B_6MIN_Update[Column1.expiryDate],'Sheet5'!$R$2,B_6MIN_Update[Column1.strikePrice],'Sheet5'!G6)</t>
  </si>
  <si>
    <t>SUMIFS(Banknifty[Column1.CE.openInterest],Banknifty[Column1.expiryDate],'N_&amp;_B_Analysis'!$R$2,Banknifty[Column1.strikePrice],'N_&amp;_B_Analysis'!U6)</t>
  </si>
  <si>
    <t>PE OI / CE OI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</si>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</sst>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5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18"/>
      <color theme="0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Arial Black"/>
      <family val="2"/>
    </font>
    <font>
      <sz val="18"/>
      <color theme="1"/>
      <name val="Arial Black"/>
      <family val="2"/>
    </font>
    <font>
      <sz val="18"/>
      <color rgb="FF0070C0"/>
      <name val="Berlin Sans FB"/>
      <family val="2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FFB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3" borderId="0" xfId="0" applyFill="1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6" xfId="0" applyFill="1" applyBorder="1"/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/>
    <xf numFmtId="0" fontId="0" fillId="0" borderId="0" xfId="0" applyNumberFormat="1"/>
    <xf numFmtId="14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  <xf numFmtId="0" fontId="0" fillId="0" borderId="20" xfId="0" applyBorder="1"/>
    <xf numFmtId="0" fontId="0" fillId="3" borderId="20" xfId="0" applyFill="1" applyBorder="1"/>
    <xf numFmtId="0" fontId="0" fillId="3" borderId="22" xfId="0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10" xfId="0" applyFont="1" applyBorder="1"/>
    <xf numFmtId="0" fontId="3" fillId="0" borderId="24" xfId="0" applyFont="1" applyBorder="1"/>
    <xf numFmtId="0" fontId="0" fillId="0" borderId="25" xfId="0" applyBorder="1"/>
    <xf numFmtId="0" fontId="0" fillId="3" borderId="12" xfId="0" applyFill="1" applyBorder="1"/>
    <xf numFmtId="0" fontId="0" fillId="3" borderId="4" xfId="0" applyFill="1" applyBorder="1"/>
    <xf numFmtId="0" fontId="3" fillId="4" borderId="10" xfId="0" applyFont="1" applyFill="1" applyBorder="1"/>
    <xf numFmtId="0" fontId="3" fillId="4" borderId="24" xfId="0" applyFont="1" applyFill="1" applyBorder="1"/>
    <xf numFmtId="0" fontId="3" fillId="4" borderId="9" xfId="0" applyFont="1" applyFill="1" applyBorder="1"/>
    <xf numFmtId="0" fontId="0" fillId="4" borderId="12" xfId="0" applyFill="1" applyBorder="1"/>
    <xf numFmtId="0" fontId="0" fillId="4" borderId="20" xfId="0" applyFill="1" applyBorder="1"/>
    <xf numFmtId="0" fontId="0" fillId="4" borderId="4" xfId="0" applyFill="1" applyBorder="1"/>
    <xf numFmtId="0" fontId="0" fillId="4" borderId="13" xfId="0" applyFill="1" applyBorder="1"/>
    <xf numFmtId="0" fontId="0" fillId="4" borderId="25" xfId="0" applyFill="1" applyBorder="1"/>
    <xf numFmtId="0" fontId="0" fillId="4" borderId="6" xfId="0" applyFill="1" applyBorder="1"/>
    <xf numFmtId="0" fontId="0" fillId="4" borderId="0" xfId="0" applyFill="1" applyBorder="1"/>
    <xf numFmtId="0" fontId="3" fillId="5" borderId="2" xfId="0" applyFont="1" applyFill="1" applyBorder="1"/>
    <xf numFmtId="0" fontId="0" fillId="5" borderId="22" xfId="0" applyFill="1" applyBorder="1"/>
    <xf numFmtId="0" fontId="0" fillId="5" borderId="23" xfId="0" applyFill="1" applyBorder="1"/>
    <xf numFmtId="0" fontId="7" fillId="0" borderId="0" xfId="0" applyFont="1"/>
    <xf numFmtId="14" fontId="6" fillId="0" borderId="0" xfId="0" applyNumberFormat="1" applyFont="1"/>
    <xf numFmtId="0" fontId="0" fillId="9" borderId="0" xfId="0" applyFill="1"/>
    <xf numFmtId="0" fontId="0" fillId="9" borderId="0" xfId="0" applyFill="1" applyBorder="1"/>
    <xf numFmtId="0" fontId="0" fillId="9" borderId="18" xfId="0" applyFill="1" applyBorder="1"/>
    <xf numFmtId="0" fontId="4" fillId="13" borderId="18" xfId="0" applyFont="1" applyFill="1" applyBorder="1"/>
    <xf numFmtId="0" fontId="3" fillId="13" borderId="18" xfId="0" applyFont="1" applyFill="1" applyBorder="1"/>
    <xf numFmtId="0" fontId="2" fillId="13" borderId="18" xfId="0" applyFont="1" applyFill="1" applyBorder="1"/>
    <xf numFmtId="0" fontId="4" fillId="14" borderId="18" xfId="0" applyFont="1" applyFill="1" applyBorder="1"/>
    <xf numFmtId="0" fontId="2" fillId="14" borderId="18" xfId="0" applyFont="1" applyFill="1" applyBorder="1"/>
    <xf numFmtId="0" fontId="2" fillId="3" borderId="18" xfId="0" applyFont="1" applyFill="1" applyBorder="1"/>
    <xf numFmtId="0" fontId="0" fillId="16" borderId="18" xfId="0" applyFill="1" applyBorder="1"/>
    <xf numFmtId="0" fontId="11" fillId="3" borderId="18" xfId="0" applyFont="1" applyFill="1" applyBorder="1"/>
    <xf numFmtId="0" fontId="0" fillId="9" borderId="33" xfId="0" applyFill="1" applyBorder="1"/>
    <xf numFmtId="164" fontId="10" fillId="13" borderId="18" xfId="1" applyNumberFormat="1" applyFont="1" applyFill="1" applyBorder="1"/>
    <xf numFmtId="165" fontId="10" fillId="13" borderId="18" xfId="0" applyNumberFormat="1" applyFont="1" applyFill="1" applyBorder="1"/>
    <xf numFmtId="164" fontId="10" fillId="13" borderId="0" xfId="1" applyNumberFormat="1" applyFont="1" applyFill="1"/>
    <xf numFmtId="2" fontId="10" fillId="13" borderId="18" xfId="0" applyNumberFormat="1" applyFont="1" applyFill="1" applyBorder="1"/>
    <xf numFmtId="0" fontId="10" fillId="13" borderId="18" xfId="0" applyFont="1" applyFill="1" applyBorder="1"/>
    <xf numFmtId="0" fontId="4" fillId="16" borderId="18" xfId="0" applyFont="1" applyFill="1" applyBorder="1"/>
    <xf numFmtId="0" fontId="0" fillId="9" borderId="21" xfId="0" applyFill="1" applyBorder="1"/>
    <xf numFmtId="164" fontId="9" fillId="9" borderId="0" xfId="1" applyNumberFormat="1" applyFont="1" applyFill="1" applyAlignment="1">
      <alignment horizontal="left" vertical="center"/>
    </xf>
    <xf numFmtId="0" fontId="11" fillId="9" borderId="36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164" fontId="8" fillId="9" borderId="0" xfId="1" applyNumberFormat="1" applyFont="1" applyFill="1" applyBorder="1" applyAlignment="1">
      <alignment horizontal="left"/>
    </xf>
    <xf numFmtId="0" fontId="11" fillId="7" borderId="10" xfId="0" applyFont="1" applyFill="1" applyBorder="1"/>
    <xf numFmtId="0" fontId="11" fillId="6" borderId="24" xfId="0" applyFont="1" applyFill="1" applyBorder="1"/>
    <xf numFmtId="0" fontId="11" fillId="10" borderId="24" xfId="0" applyFont="1" applyFill="1" applyBorder="1"/>
    <xf numFmtId="0" fontId="11" fillId="11" borderId="24" xfId="0" applyFont="1" applyFill="1" applyBorder="1"/>
    <xf numFmtId="0" fontId="11" fillId="4" borderId="24" xfId="0" applyFont="1" applyFill="1" applyBorder="1"/>
    <xf numFmtId="0" fontId="11" fillId="7" borderId="30" xfId="0" applyFont="1" applyFill="1" applyBorder="1"/>
    <xf numFmtId="164" fontId="12" fillId="8" borderId="28" xfId="1" applyNumberFormat="1" applyFont="1" applyFill="1" applyBorder="1"/>
    <xf numFmtId="164" fontId="12" fillId="8" borderId="21" xfId="1" applyNumberFormat="1" applyFont="1" applyFill="1" applyBorder="1"/>
    <xf numFmtId="164" fontId="12" fillId="4" borderId="21" xfId="1" applyNumberFormat="1" applyFont="1" applyFill="1" applyBorder="1"/>
    <xf numFmtId="164" fontId="12" fillId="4" borderId="29" xfId="1" applyNumberFormat="1" applyFont="1" applyFill="1" applyBorder="1"/>
    <xf numFmtId="164" fontId="12" fillId="8" borderId="26" xfId="1" applyNumberFormat="1" applyFont="1" applyFill="1" applyBorder="1"/>
    <xf numFmtId="164" fontId="12" fillId="8" borderId="18" xfId="1" applyNumberFormat="1" applyFont="1" applyFill="1" applyBorder="1"/>
    <xf numFmtId="164" fontId="12" fillId="4" borderId="18" xfId="1" applyNumberFormat="1" applyFont="1" applyFill="1" applyBorder="1"/>
    <xf numFmtId="164" fontId="12" fillId="4" borderId="27" xfId="1" applyNumberFormat="1" applyFont="1" applyFill="1" applyBorder="1"/>
    <xf numFmtId="164" fontId="12" fillId="4" borderId="26" xfId="1" applyNumberFormat="1" applyFont="1" applyFill="1" applyBorder="1"/>
    <xf numFmtId="164" fontId="12" fillId="8" borderId="27" xfId="1" applyNumberFormat="1" applyFont="1" applyFill="1" applyBorder="1"/>
    <xf numFmtId="164" fontId="12" fillId="4" borderId="31" xfId="1" applyNumberFormat="1" applyFont="1" applyFill="1" applyBorder="1"/>
    <xf numFmtId="164" fontId="12" fillId="4" borderId="19" xfId="1" applyNumberFormat="1" applyFont="1" applyFill="1" applyBorder="1"/>
    <xf numFmtId="164" fontId="12" fillId="8" borderId="19" xfId="1" applyNumberFormat="1" applyFont="1" applyFill="1" applyBorder="1"/>
    <xf numFmtId="164" fontId="12" fillId="8" borderId="32" xfId="1" applyNumberFormat="1" applyFont="1" applyFill="1" applyBorder="1"/>
    <xf numFmtId="164" fontId="12" fillId="4" borderId="28" xfId="1" applyNumberFormat="1" applyFont="1" applyFill="1" applyBorder="1"/>
    <xf numFmtId="164" fontId="12" fillId="8" borderId="29" xfId="1" applyNumberFormat="1" applyFont="1" applyFill="1" applyBorder="1"/>
    <xf numFmtId="164" fontId="12" fillId="12" borderId="43" xfId="1" applyNumberFormat="1" applyFont="1" applyFill="1" applyBorder="1"/>
    <xf numFmtId="164" fontId="12" fillId="12" borderId="44" xfId="1" applyNumberFormat="1" applyFont="1" applyFill="1" applyBorder="1"/>
    <xf numFmtId="164" fontId="12" fillId="12" borderId="45" xfId="1" applyNumberFormat="1" applyFont="1" applyFill="1" applyBorder="1"/>
    <xf numFmtId="164" fontId="12" fillId="8" borderId="40" xfId="1" applyNumberFormat="1" applyFont="1" applyFill="1" applyBorder="1"/>
    <xf numFmtId="164" fontId="12" fillId="8" borderId="41" xfId="1" applyNumberFormat="1" applyFont="1" applyFill="1" applyBorder="1"/>
    <xf numFmtId="164" fontId="12" fillId="4" borderId="41" xfId="1" applyNumberFormat="1" applyFont="1" applyFill="1" applyBorder="1"/>
    <xf numFmtId="164" fontId="12" fillId="4" borderId="42" xfId="1" applyNumberFormat="1" applyFont="1" applyFill="1" applyBorder="1"/>
    <xf numFmtId="164" fontId="13" fillId="19" borderId="18" xfId="1" applyNumberFormat="1" applyFont="1" applyFill="1" applyBorder="1"/>
    <xf numFmtId="164" fontId="14" fillId="12" borderId="44" xfId="1" applyNumberFormat="1" applyFont="1" applyFill="1" applyBorder="1"/>
    <xf numFmtId="0" fontId="0" fillId="20" borderId="21" xfId="0" applyFill="1" applyBorder="1"/>
    <xf numFmtId="0" fontId="0" fillId="20" borderId="18" xfId="0" applyFill="1" applyBorder="1"/>
    <xf numFmtId="0" fontId="15" fillId="7" borderId="7" xfId="0" applyFont="1" applyFill="1" applyBorder="1"/>
    <xf numFmtId="0" fontId="15" fillId="6" borderId="8" xfId="0" applyFont="1" applyFill="1" applyBorder="1"/>
    <xf numFmtId="0" fontId="15" fillId="10" borderId="9" xfId="0" applyFont="1" applyFill="1" applyBorder="1"/>
    <xf numFmtId="0" fontId="16" fillId="9" borderId="0" xfId="0" applyFont="1" applyFill="1" applyBorder="1"/>
    <xf numFmtId="0" fontId="15" fillId="10" borderId="7" xfId="0" applyFont="1" applyFill="1" applyBorder="1"/>
    <xf numFmtId="0" fontId="15" fillId="7" borderId="9" xfId="0" applyFont="1" applyFill="1" applyBorder="1"/>
    <xf numFmtId="164" fontId="0" fillId="16" borderId="18" xfId="0" applyNumberFormat="1" applyFill="1" applyBorder="1"/>
    <xf numFmtId="164" fontId="17" fillId="21" borderId="46" xfId="1" applyNumberFormat="1" applyFont="1" applyFill="1" applyBorder="1" applyAlignment="1">
      <alignment horizontal="center" vertical="center" wrapText="1"/>
    </xf>
    <xf numFmtId="164" fontId="17" fillId="21" borderId="0" xfId="1" applyNumberFormat="1" applyFont="1" applyFill="1" applyBorder="1" applyAlignment="1">
      <alignment horizontal="center" vertical="center" wrapText="1"/>
    </xf>
    <xf numFmtId="164" fontId="9" fillId="15" borderId="0" xfId="1" applyNumberFormat="1" applyFont="1" applyFill="1" applyAlignment="1">
      <alignment horizontal="center" vertical="center"/>
    </xf>
    <xf numFmtId="164" fontId="8" fillId="17" borderId="34" xfId="1" applyNumberFormat="1" applyFont="1" applyFill="1" applyBorder="1" applyAlignment="1">
      <alignment horizontal="left"/>
    </xf>
    <xf numFmtId="164" fontId="8" fillId="17" borderId="38" xfId="1" applyNumberFormat="1" applyFont="1" applyFill="1" applyBorder="1" applyAlignment="1">
      <alignment horizontal="left"/>
    </xf>
    <xf numFmtId="164" fontId="8" fillId="17" borderId="35" xfId="1" applyNumberFormat="1" applyFont="1" applyFill="1" applyBorder="1" applyAlignment="1">
      <alignment horizontal="left"/>
    </xf>
    <xf numFmtId="164" fontId="8" fillId="17" borderId="36" xfId="1" applyNumberFormat="1" applyFont="1" applyFill="1" applyBorder="1" applyAlignment="1">
      <alignment horizontal="left"/>
    </xf>
    <xf numFmtId="164" fontId="8" fillId="17" borderId="39" xfId="1" applyNumberFormat="1" applyFont="1" applyFill="1" applyBorder="1" applyAlignment="1">
      <alignment horizontal="left"/>
    </xf>
    <xf numFmtId="164" fontId="8" fillId="17" borderId="37" xfId="1" applyNumberFormat="1" applyFont="1" applyFill="1" applyBorder="1" applyAlignment="1">
      <alignment horizontal="left"/>
    </xf>
    <xf numFmtId="164" fontId="8" fillId="18" borderId="34" xfId="1" applyNumberFormat="1" applyFont="1" applyFill="1" applyBorder="1" applyAlignment="1">
      <alignment horizontal="left"/>
    </xf>
    <xf numFmtId="164" fontId="8" fillId="18" borderId="38" xfId="1" applyNumberFormat="1" applyFont="1" applyFill="1" applyBorder="1" applyAlignment="1">
      <alignment horizontal="left"/>
    </xf>
    <xf numFmtId="164" fontId="8" fillId="18" borderId="35" xfId="1" applyNumberFormat="1" applyFont="1" applyFill="1" applyBorder="1" applyAlignment="1">
      <alignment horizontal="left"/>
    </xf>
    <xf numFmtId="164" fontId="8" fillId="18" borderId="36" xfId="1" applyNumberFormat="1" applyFont="1" applyFill="1" applyBorder="1" applyAlignment="1">
      <alignment horizontal="left"/>
    </xf>
    <xf numFmtId="164" fontId="8" fillId="18" borderId="39" xfId="1" applyNumberFormat="1" applyFont="1" applyFill="1" applyBorder="1" applyAlignment="1">
      <alignment horizontal="left"/>
    </xf>
    <xf numFmtId="164" fontId="8" fillId="18" borderId="37" xfId="1" applyNumberFormat="1" applyFont="1" applyFill="1" applyBorder="1" applyAlignment="1">
      <alignment horizontal="left"/>
    </xf>
    <xf numFmtId="0" fontId="11" fillId="17" borderId="34" xfId="0" applyFont="1" applyFill="1" applyBorder="1" applyAlignment="1">
      <alignment horizontal="center" vertical="center"/>
    </xf>
    <xf numFmtId="0" fontId="11" fillId="17" borderId="35" xfId="0" applyFont="1" applyFill="1" applyBorder="1" applyAlignment="1">
      <alignment horizontal="center" vertical="center"/>
    </xf>
    <xf numFmtId="0" fontId="11" fillId="17" borderId="36" xfId="0" applyFont="1" applyFill="1" applyBorder="1" applyAlignment="1">
      <alignment horizontal="center" vertical="center"/>
    </xf>
    <xf numFmtId="0" fontId="11" fillId="17" borderId="37" xfId="0" applyFont="1" applyFill="1" applyBorder="1" applyAlignment="1">
      <alignment horizontal="center" vertical="center"/>
    </xf>
    <xf numFmtId="0" fontId="11" fillId="18" borderId="34" xfId="0" applyFont="1" applyFill="1" applyBorder="1" applyAlignment="1">
      <alignment horizontal="center" vertical="center"/>
    </xf>
    <xf numFmtId="0" fontId="11" fillId="18" borderId="35" xfId="0" applyFont="1" applyFill="1" applyBorder="1" applyAlignment="1">
      <alignment horizontal="center" vertical="center"/>
    </xf>
    <xf numFmtId="0" fontId="11" fillId="18" borderId="36" xfId="0" applyFont="1" applyFill="1" applyBorder="1" applyAlignment="1">
      <alignment horizontal="center" vertical="center"/>
    </xf>
    <xf numFmtId="0" fontId="11" fillId="18" borderId="3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FFEC436-B855-4685-BC8C-7FE101B7900B}" autoFormatId="16" applyNumberFormats="0" applyBorderFormats="0" applyFontFormats="0" applyPatternFormats="0" applyAlignmentFormats="0" applyWidthHeightFormats="0">
  <queryTableRefresh nextId="29">
    <queryTableFields count="28">
      <queryTableField id="1" name="Column1.strikePrice" tableColumnId="1"/>
      <queryTableField id="2" name="Column1.expiryDate" tableColumnId="2"/>
      <queryTableField id="3" name="Column1.CE.strikePrice" tableColumnId="3"/>
      <queryTableField id="4" name="Column1.CE.expiryDate" tableColumnId="4"/>
      <queryTableField id="5" name="Column1.CE.openInterest" tableColumnId="5"/>
      <queryTableField id="6" name="Column1.CE.changeinOpenInterest" tableColumnId="6"/>
      <queryTableField id="7" name="Column1.CE.pchangeinOpenInterest" tableColumnId="7"/>
      <queryTableField id="8" name="Column1.CE.totalTradedVolume" tableColumnId="8"/>
      <queryTableField id="9" name="Column1.CE.impliedVolatility" tableColumnId="9"/>
      <queryTableField id="10" name="Column1.CE.lastPrice" tableColumnId="10"/>
      <queryTableField id="11" name="Column1.CE.change" tableColumnId="11"/>
      <queryTableField id="12" name="Column1.CE.pChange" tableColumnId="12"/>
      <queryTableField id="13" name="Column1.CE.totalBuyQuantity" tableColumnId="13"/>
      <queryTableField id="14" name="Column1.CE.totalSellQuantity" tableColumnId="14"/>
      <queryTableField id="15" name="Column1.CE.underlyingValue" tableColumnId="15"/>
      <queryTableField id="16" name="Column1.PE.strikePrice" tableColumnId="16"/>
      <queryTableField id="17" name="Column1.PE.expiryDate" tableColumnId="17"/>
      <queryTableField id="18" name="Column1.PE.openInterest" tableColumnId="18"/>
      <queryTableField id="19" name="Column1.PE.changeinOpenInterest" tableColumnId="19"/>
      <queryTableField id="20" name="Column1.PE.pchangeinOpenInterest" tableColumnId="20"/>
      <queryTableField id="21" name="Column1.PE.totalTradedVolume" tableColumnId="21"/>
      <queryTableField id="22" name="Column1.PE.impliedVolatility" tableColumnId="22"/>
      <queryTableField id="23" name="Column1.PE.lastPrice" tableColumnId="23"/>
      <queryTableField id="24" name="Column1.PE.change" tableColumnId="24"/>
      <queryTableField id="25" name="Column1.PE.pChange" tableColumnId="25"/>
      <queryTableField id="26" name="Column1.PE.totalBuyQuantity" tableColumnId="26"/>
      <queryTableField id="27" name="Column1.PE.totalSellQuantity" tableColumnId="27"/>
      <queryTableField id="28" name="Column1.PE.underlyingValue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617358-763A-4854-9978-57B147CBFD82}" autoFormatId="16" applyNumberFormats="0" applyBorderFormats="0" applyFontFormats="0" applyPatternFormats="0" applyAlignmentFormats="0" applyWidthHeightFormats="0">
  <queryTableRefresh nextId="48">
    <queryTableFields count="28">
      <queryTableField id="1" name="Column1.strikePrice" tableColumnId="1"/>
      <queryTableField id="2" name="Column1.expiryDate" tableColumnId="2"/>
      <queryTableField id="13" name="Column1.CE.strikePrice" tableColumnId="13"/>
      <queryTableField id="14" name="Column1.CE.expiryDate" tableColumnId="14"/>
      <queryTableField id="16" name="Column1.CE.openInterest" tableColumnId="16"/>
      <queryTableField id="17" name="Column1.CE.changeinOpenInterest" tableColumnId="17"/>
      <queryTableField id="23" name="Column1.CE.pchangeinOpenInterest" tableColumnId="23"/>
      <queryTableField id="18" name="Column1.CE.totalTradedVolume" tableColumnId="18"/>
      <queryTableField id="19" name="Column1.CE.impliedVolatility" tableColumnId="19"/>
      <queryTableField id="20" name="Column1.CE.lastPrice" tableColumnId="20"/>
      <queryTableField id="21" name="Column1.CE.change" tableColumnId="21"/>
      <queryTableField id="24" name="Column1.CE.pChange" tableColumnId="24"/>
      <queryTableField id="25" name="Column1.CE.totalBuyQuantity" tableColumnId="25"/>
      <queryTableField id="26" name="Column1.CE.totalSellQuantity" tableColumnId="26"/>
      <queryTableField id="22" name="Column1.CE.underlyingValue" tableColumnId="22"/>
      <queryTableField id="3" name="Column1.PE.strikePrice" tableColumnId="3"/>
      <queryTableField id="4" name="Column1.PE.expiryDate" tableColumnId="4"/>
      <queryTableField id="6" name="Column1.PE.openInterest" tableColumnId="6"/>
      <queryTableField id="7" name="Column1.PE.changeinOpenInterest" tableColumnId="7"/>
      <queryTableField id="27" name="Column1.PE.pchangeinOpenInterest" tableColumnId="27"/>
      <queryTableField id="8" name="Column1.PE.totalTradedVolume" tableColumnId="8"/>
      <queryTableField id="9" name="Column1.PE.impliedVolatility" tableColumnId="9"/>
      <queryTableField id="10" name="Column1.PE.lastPrice" tableColumnId="10"/>
      <queryTableField id="11" name="Column1.PE.change" tableColumnId="11"/>
      <queryTableField id="28" name="Column1.PE.pChange" tableColumnId="28"/>
      <queryTableField id="29" name="Column1.PE.totalBuyQuantity" tableColumnId="29"/>
      <queryTableField id="30" name="Column1.PE.totalSellQuantity" tableColumnId="30"/>
      <queryTableField id="12" name="Column1.PE.underlyingValue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8873707-6EFD-498D-929A-598466BAF9C5}" autoFormatId="16" applyNumberFormats="0" applyBorderFormats="0" applyFontFormats="0" applyPatternFormats="0" applyAlignmentFormats="0" applyWidthHeightFormats="0">
  <queryTableRefresh nextId="48">
    <queryTableFields count="28">
      <queryTableField id="1" name="Column1.strikePrice" tableColumnId="1"/>
      <queryTableField id="2" name="Column1.expiryDate" tableColumnId="2"/>
      <queryTableField id="13" name="Column1.CE.strikePrice" tableColumnId="13"/>
      <queryTableField id="14" name="Column1.CE.expiryDate" tableColumnId="14"/>
      <queryTableField id="16" name="Column1.CE.openInterest" tableColumnId="16"/>
      <queryTableField id="17" name="Column1.CE.changeinOpenInterest" tableColumnId="17"/>
      <queryTableField id="23" name="Column1.CE.pchangeinOpenInterest" tableColumnId="23"/>
      <queryTableField id="18" name="Column1.CE.totalTradedVolume" tableColumnId="18"/>
      <queryTableField id="19" name="Column1.CE.impliedVolatility" tableColumnId="19"/>
      <queryTableField id="20" name="Column1.CE.lastPrice" tableColumnId="20"/>
      <queryTableField id="21" name="Column1.CE.change" tableColumnId="21"/>
      <queryTableField id="24" name="Column1.CE.pChange" tableColumnId="24"/>
      <queryTableField id="25" name="Column1.CE.totalBuyQuantity" tableColumnId="25"/>
      <queryTableField id="26" name="Column1.CE.totalSellQuantity" tableColumnId="26"/>
      <queryTableField id="22" name="Column1.CE.underlyingValue" tableColumnId="22"/>
      <queryTableField id="3" name="Column1.PE.strikePrice" tableColumnId="3"/>
      <queryTableField id="4" name="Column1.PE.expiryDate" tableColumnId="4"/>
      <queryTableField id="6" name="Column1.PE.openInterest" tableColumnId="6"/>
      <queryTableField id="7" name="Column1.PE.changeinOpenInterest" tableColumnId="7"/>
      <queryTableField id="27" name="Column1.PE.pchangeinOpenInterest" tableColumnId="27"/>
      <queryTableField id="8" name="Column1.PE.totalTradedVolume" tableColumnId="8"/>
      <queryTableField id="9" name="Column1.PE.impliedVolatility" tableColumnId="9"/>
      <queryTableField id="10" name="Column1.PE.lastPrice" tableColumnId="10"/>
      <queryTableField id="11" name="Column1.PE.change" tableColumnId="11"/>
      <queryTableField id="28" name="Column1.PE.pChange" tableColumnId="28"/>
      <queryTableField id="29" name="Column1.PE.totalBuyQuantity" tableColumnId="29"/>
      <queryTableField id="30" name="Column1.PE.totalSellQuantity" tableColumnId="30"/>
      <queryTableField id="12" name="Column1.PE.underlyingValu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093D04-E407-4E3F-8C2C-A998FE12EAE6}" name="Nifty" displayName="Nifty" ref="A1:AB634" tableType="queryTable" totalsRowShown="0">
  <autoFilter ref="A1:AB634" xr:uid="{A4093D04-E407-4E3F-8C2C-A998FE12EAE6}"/>
  <tableColumns count="28">
    <tableColumn id="1" xr3:uid="{EBEB7197-A1F4-44E7-8C1B-216341E4838B}" uniqueName="1" name="Column1.strikePrice" queryTableFieldId="1"/>
    <tableColumn id="2" xr3:uid="{0CC98867-69E3-4AA2-8DC2-FDAB8B5E80E6}" uniqueName="2" name="Column1.expiryDate" queryTableFieldId="2" dataDxfId="42"/>
    <tableColumn id="3" xr3:uid="{248D73B5-1AEB-4137-9535-D498500C7CC0}" uniqueName="3" name="Column1.CE.strikePrice" queryTableFieldId="3"/>
    <tableColumn id="4" xr3:uid="{B2D88544-74B2-4F7B-AAA6-7EEABA32510C}" uniqueName="4" name="Column1.CE.expiryDate" queryTableFieldId="4" dataDxfId="41"/>
    <tableColumn id="5" xr3:uid="{3FA58F87-3B9B-4FC0-BD68-F041404AE66E}" uniqueName="5" name="Column1.CE.openInterest" queryTableFieldId="5"/>
    <tableColumn id="6" xr3:uid="{04BB70F0-B956-4623-9AE5-416C1C58972F}" uniqueName="6" name="Column1.CE.changeinOpenInterest" queryTableFieldId="6"/>
    <tableColumn id="7" xr3:uid="{C97FB103-631A-42C8-A2E0-5349E8CD2F0B}" uniqueName="7" name="Column1.CE.pchangeinOpenInterest" queryTableFieldId="7"/>
    <tableColumn id="8" xr3:uid="{C3B27A86-7A19-471F-BD85-3EFECB08C1EF}" uniqueName="8" name="Column1.CE.totalTradedVolume" queryTableFieldId="8"/>
    <tableColumn id="9" xr3:uid="{77B91C39-0F86-4E02-9F19-DF578BCCAC8F}" uniqueName="9" name="Column1.CE.impliedVolatility" queryTableFieldId="9"/>
    <tableColumn id="10" xr3:uid="{ED543F28-A5F6-42A5-91B2-816183DF56FA}" uniqueName="10" name="Column1.CE.lastPrice" queryTableFieldId="10"/>
    <tableColumn id="11" xr3:uid="{A6C2DCEA-6B67-462F-90D8-41BB8E013DAD}" uniqueName="11" name="Column1.CE.change" queryTableFieldId="11"/>
    <tableColumn id="12" xr3:uid="{8F668048-950F-4CD2-9BA7-DF20CBC71121}" uniqueName="12" name="Column1.CE.pChange" queryTableFieldId="12"/>
    <tableColumn id="13" xr3:uid="{BACBE5D5-95B6-41E4-872D-EB9716BC8F7A}" uniqueName="13" name="Column1.CE.totalBuyQuantity" queryTableFieldId="13"/>
    <tableColumn id="14" xr3:uid="{A9D7FE43-EA60-4A01-9617-B0F1FBA7FD64}" uniqueName="14" name="Column1.CE.totalSellQuantity" queryTableFieldId="14"/>
    <tableColumn id="15" xr3:uid="{C60F7169-ADDF-428D-A7D4-EDC9EB43E979}" uniqueName="15" name="Column1.CE.underlyingValue" queryTableFieldId="15"/>
    <tableColumn id="16" xr3:uid="{67C78ACB-AB2E-445C-9A8C-97407B826C5A}" uniqueName="16" name="Column1.PE.strikePrice" queryTableFieldId="16"/>
    <tableColumn id="17" xr3:uid="{B7D812AE-90A3-408A-8CF3-79441F823B5C}" uniqueName="17" name="Column1.PE.expiryDate" queryTableFieldId="17" dataDxfId="40"/>
    <tableColumn id="18" xr3:uid="{3A289204-D27A-4C63-A979-3610262E289B}" uniqueName="18" name="Column1.PE.openInterest" queryTableFieldId="18"/>
    <tableColumn id="19" xr3:uid="{0E093D0B-38CA-448D-B485-7A86F44DB1DE}" uniqueName="19" name="Column1.PE.changeinOpenInterest" queryTableFieldId="19"/>
    <tableColumn id="20" xr3:uid="{1E2B0FBB-622E-4FAF-AC60-4A1C39408710}" uniqueName="20" name="Column1.PE.pchangeinOpenInterest" queryTableFieldId="20"/>
    <tableColumn id="21" xr3:uid="{E4F852BB-013C-4566-AD9A-E509E07DBD1D}" uniqueName="21" name="Column1.PE.totalTradedVolume" queryTableFieldId="21"/>
    <tableColumn id="22" xr3:uid="{8881C722-DB08-457B-A694-B4716C11CF30}" uniqueName="22" name="Column1.PE.impliedVolatility" queryTableFieldId="22"/>
    <tableColumn id="23" xr3:uid="{EC9776E1-4266-4FF8-A37D-13F4774EDC9F}" uniqueName="23" name="Column1.PE.lastPrice" queryTableFieldId="23"/>
    <tableColumn id="24" xr3:uid="{54A9A9D9-74DE-4DB8-8376-C2C62206BCDE}" uniqueName="24" name="Column1.PE.change" queryTableFieldId="24"/>
    <tableColumn id="25" xr3:uid="{782C6649-0F85-4096-92C0-82EF7426BA9B}" uniqueName="25" name="Column1.PE.pChange" queryTableFieldId="25"/>
    <tableColumn id="26" xr3:uid="{5C70D835-0DE7-44DB-9AA2-020983B52BDE}" uniqueName="26" name="Column1.PE.totalBuyQuantity" queryTableFieldId="26"/>
    <tableColumn id="27" xr3:uid="{28D435B5-FA8A-4228-8BD9-1AD2B4EAB211}" uniqueName="27" name="Column1.PE.totalSellQuantity" queryTableFieldId="27"/>
    <tableColumn id="28" xr3:uid="{7BBE77A2-B253-4EDC-A037-D81EFF86648B}" uniqueName="28" name="Column1.PE.underlyingValue" queryTableField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3A33E7-4F2B-43C2-8FAB-BE8027E98FDC}" name="Banknifty" displayName="Banknifty" ref="A1:AB571" tableType="queryTable" totalsRowShown="0">
  <autoFilter ref="A1:AB571" xr:uid="{DB3A33E7-4F2B-43C2-8FAB-BE8027E98FDC}"/>
  <tableColumns count="28">
    <tableColumn id="1" xr3:uid="{18339F71-7404-43F1-B312-23059CDD164E}" uniqueName="1" name="Column1.strikePrice" queryTableFieldId="1" dataDxfId="19"/>
    <tableColumn id="2" xr3:uid="{9D54FFF9-F063-4C2F-8B44-CA7226BA3769}" uniqueName="2" name="Column1.expiryDate" queryTableFieldId="2" dataDxfId="18"/>
    <tableColumn id="13" xr3:uid="{4A4A15C0-3EEE-4503-8B22-4DE4D4CE97FD}" uniqueName="13" name="Column1.CE.strikePrice" queryTableFieldId="13" dataDxfId="17"/>
    <tableColumn id="14" xr3:uid="{B4B2A123-E5CC-49DB-BFEE-1F28927F1AAD}" uniqueName="14" name="Column1.CE.expiryDate" queryTableFieldId="14" dataDxfId="16"/>
    <tableColumn id="16" xr3:uid="{39A7A521-6DD9-46E2-BF70-27A53B67F9AF}" uniqueName="16" name="Column1.CE.openInterest" queryTableFieldId="16" dataDxfId="15"/>
    <tableColumn id="17" xr3:uid="{9C4C258B-2A6A-4F06-9D91-EA43658EE088}" uniqueName="17" name="Column1.CE.changeinOpenInterest" queryTableFieldId="17" dataDxfId="14"/>
    <tableColumn id="23" xr3:uid="{0AB8647F-0A7C-4BCD-AC9C-7603B484ED8A}" uniqueName="23" name="Column1.CE.pchangeinOpenInterest" queryTableFieldId="23"/>
    <tableColumn id="18" xr3:uid="{C6E41AA3-2ADA-4E97-A543-42709B403B9B}" uniqueName="18" name="Column1.CE.totalTradedVolume" queryTableFieldId="18" dataDxfId="13"/>
    <tableColumn id="19" xr3:uid="{1DDD0E4F-AAC0-435D-BB2B-EC63446900DF}" uniqueName="19" name="Column1.CE.impliedVolatility" queryTableFieldId="19" dataDxfId="12"/>
    <tableColumn id="20" xr3:uid="{2F9DD73E-6742-4715-9207-39A69A483041}" uniqueName="20" name="Column1.CE.lastPrice" queryTableFieldId="20" dataDxfId="11"/>
    <tableColumn id="21" xr3:uid="{AEFAB14F-7876-494B-B1B2-454CF6E4D0C0}" uniqueName="21" name="Column1.CE.change" queryTableFieldId="21" dataDxfId="10"/>
    <tableColumn id="24" xr3:uid="{352E2AD2-2EBC-4AAD-9DE5-277602E7563A}" uniqueName="24" name="Column1.CE.pChange" queryTableFieldId="24"/>
    <tableColumn id="25" xr3:uid="{AF65DA4D-2CED-4E03-8D29-060B5E5D136D}" uniqueName="25" name="Column1.CE.totalBuyQuantity" queryTableFieldId="25"/>
    <tableColumn id="26" xr3:uid="{3AEBD771-7C72-473E-AB34-D4F18801CE7E}" uniqueName="26" name="Column1.CE.totalSellQuantity" queryTableFieldId="26"/>
    <tableColumn id="22" xr3:uid="{3F976668-859C-40A0-B0C8-6150DFF1924D}" uniqueName="22" name="Column1.CE.underlyingValue" queryTableFieldId="22" dataDxfId="9"/>
    <tableColumn id="3" xr3:uid="{100EEC69-14E8-468F-AFAA-1C3E3E203553}" uniqueName="3" name="Column1.PE.strikePrice" queryTableFieldId="3" dataDxfId="8"/>
    <tableColumn id="4" xr3:uid="{04F149D3-1087-456C-BAA3-FB6D8D2AA74F}" uniqueName="4" name="Column1.PE.expiryDate" queryTableFieldId="4" dataDxfId="7"/>
    <tableColumn id="6" xr3:uid="{515DB050-00E2-4620-BF7E-4FF2FF4F710D}" uniqueName="6" name="Column1.PE.openInterest" queryTableFieldId="6" dataDxfId="6"/>
    <tableColumn id="7" xr3:uid="{726AC439-08EB-4975-AA23-F8DF1937D540}" uniqueName="7" name="Column1.PE.changeinOpenInterest" queryTableFieldId="7" dataDxfId="5"/>
    <tableColumn id="27" xr3:uid="{D017C5A2-E61A-4A62-A551-A23B8606C1B2}" uniqueName="27" name="Column1.PE.pchangeinOpenInterest" queryTableFieldId="27"/>
    <tableColumn id="8" xr3:uid="{F57FCCDE-0AB2-494C-9395-AD99E8E6DDB7}" uniqueName="8" name="Column1.PE.totalTradedVolume" queryTableFieldId="8" dataDxfId="4"/>
    <tableColumn id="9" xr3:uid="{A5F844E4-EF0A-4058-846B-CC43DF6E94C9}" uniqueName="9" name="Column1.PE.impliedVolatility" queryTableFieldId="9" dataDxfId="3"/>
    <tableColumn id="10" xr3:uid="{8A98DE69-A5D4-404F-AF95-AF29E7650396}" uniqueName="10" name="Column1.PE.lastPrice" queryTableFieldId="10" dataDxfId="2"/>
    <tableColumn id="11" xr3:uid="{7EECAB8B-A21F-4834-B90D-79F71E125435}" uniqueName="11" name="Column1.PE.change" queryTableFieldId="11" dataDxfId="1"/>
    <tableColumn id="28" xr3:uid="{E41A31F2-158A-4929-A3E4-77B3AA7F8D5A}" uniqueName="28" name="Column1.PE.pChange" queryTableFieldId="28"/>
    <tableColumn id="29" xr3:uid="{651AFCE0-B165-4249-809B-BE4B87BD9D7E}" uniqueName="29" name="Column1.PE.totalBuyQuantity" queryTableFieldId="29"/>
    <tableColumn id="30" xr3:uid="{9AD2472E-B7F9-48E9-B304-AF3A12ED57CB}" uniqueName="30" name="Column1.PE.totalSellQuantity" queryTableFieldId="30"/>
    <tableColumn id="12" xr3:uid="{7ECF1B7B-8692-4F25-A72B-E28C4994A728}" uniqueName="12" name="Column1.PE.underlyingValue" queryTableFieldId="1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51D0EA-AE3F-432D-A1BB-4656D240BF10}" name="Banknifty4" displayName="Banknifty4" ref="A1:AB571" tableType="queryTable" totalsRowShown="0">
  <autoFilter ref="A1:AB571" xr:uid="{DE51D0EA-AE3F-432D-A1BB-4656D240BF10}"/>
  <tableColumns count="28">
    <tableColumn id="1" xr3:uid="{8C643941-F598-4DD8-B49A-0F08D0BB9738}" uniqueName="1" name="Column1.strikePrice" queryTableFieldId="1" dataDxfId="39"/>
    <tableColumn id="2" xr3:uid="{6DC094C8-ED66-4A8F-A720-C427A79BFD6B}" uniqueName="2" name="Column1.expiryDate" queryTableFieldId="2" dataDxfId="38"/>
    <tableColumn id="13" xr3:uid="{E8B229A9-45A8-46D2-B22D-86DCBC2971CF}" uniqueName="13" name="Column1.CE.strikePrice" queryTableFieldId="13" dataDxfId="37"/>
    <tableColumn id="14" xr3:uid="{0EB89EEE-B268-47EE-9F7B-EC85BBB82EAC}" uniqueName="14" name="Column1.CE.expiryDate" queryTableFieldId="14" dataDxfId="36"/>
    <tableColumn id="16" xr3:uid="{B05709C8-06F7-42AD-968E-6989745FC057}" uniqueName="16" name="Column1.CE.openInterest" queryTableFieldId="16" dataDxfId="35"/>
    <tableColumn id="17" xr3:uid="{66EA7144-7732-44D4-B6FB-65E66CB14FD6}" uniqueName="17" name="Column1.CE.changeinOpenInterest" queryTableFieldId="17" dataDxfId="34"/>
    <tableColumn id="23" xr3:uid="{2E5674C1-CE64-4126-A8F8-10DC1042A319}" uniqueName="23" name="Column1.CE.pchangeinOpenInterest" queryTableFieldId="23"/>
    <tableColumn id="18" xr3:uid="{BD3F5146-91BF-43F2-A324-3002639E3570}" uniqueName="18" name="Column1.CE.totalTradedVolume" queryTableFieldId="18" dataDxfId="33"/>
    <tableColumn id="19" xr3:uid="{B90202EE-E091-4C2F-B43A-150094A5E321}" uniqueName="19" name="Column1.CE.impliedVolatility" queryTableFieldId="19" dataDxfId="32"/>
    <tableColumn id="20" xr3:uid="{04FAB04E-B412-42B5-B9E6-6FC2AE52FFA9}" uniqueName="20" name="Column1.CE.lastPrice" queryTableFieldId="20" dataDxfId="31"/>
    <tableColumn id="21" xr3:uid="{5A4AFA0B-4619-410C-8C7A-3A438313131C}" uniqueName="21" name="Column1.CE.change" queryTableFieldId="21" dataDxfId="30"/>
    <tableColumn id="24" xr3:uid="{96935352-FB22-4FCE-89D9-5BE30038A4DB}" uniqueName="24" name="Column1.CE.pChange" queryTableFieldId="24"/>
    <tableColumn id="25" xr3:uid="{D70163C0-2A14-42D8-8166-AB118455E84A}" uniqueName="25" name="Column1.CE.totalBuyQuantity" queryTableFieldId="25"/>
    <tableColumn id="26" xr3:uid="{22CF3BFF-3949-4448-B454-796758AFE599}" uniqueName="26" name="Column1.CE.totalSellQuantity" queryTableFieldId="26"/>
    <tableColumn id="22" xr3:uid="{FE1F4BF9-6108-45DF-9ECB-C26FC5CEF2F4}" uniqueName="22" name="Column1.CE.underlyingValue" queryTableFieldId="22" dataDxfId="29"/>
    <tableColumn id="3" xr3:uid="{9F1E8744-29D0-4C3A-A792-D21297A14480}" uniqueName="3" name="Column1.PE.strikePrice" queryTableFieldId="3" dataDxfId="28"/>
    <tableColumn id="4" xr3:uid="{90B0D9CE-4610-4A08-80C1-7CC326C40653}" uniqueName="4" name="Column1.PE.expiryDate" queryTableFieldId="4" dataDxfId="27"/>
    <tableColumn id="6" xr3:uid="{5CB3BE3D-5895-44A7-984A-678C6B89E3F0}" uniqueName="6" name="Column1.PE.openInterest" queryTableFieldId="6" dataDxfId="26"/>
    <tableColumn id="7" xr3:uid="{F5CB6A24-B14F-4A75-8BF7-2452A82EE04B}" uniqueName="7" name="Column1.PE.changeinOpenInterest" queryTableFieldId="7" dataDxfId="25"/>
    <tableColumn id="27" xr3:uid="{D4EF52A0-AABA-45C6-9EDA-4875834FBB41}" uniqueName="27" name="Column1.PE.pchangeinOpenInterest" queryTableFieldId="27"/>
    <tableColumn id="8" xr3:uid="{8A056EE5-0C02-4F35-A719-9C5AD04876A9}" uniqueName="8" name="Column1.PE.totalTradedVolume" queryTableFieldId="8" dataDxfId="24"/>
    <tableColumn id="9" xr3:uid="{3A290ED8-950D-4B86-96EF-1029F3120CD0}" uniqueName="9" name="Column1.PE.impliedVolatility" queryTableFieldId="9" dataDxfId="23"/>
    <tableColumn id="10" xr3:uid="{E7AB8745-FA6B-4077-8C87-67768B46BB42}" uniqueName="10" name="Column1.PE.lastPrice" queryTableFieldId="10" dataDxfId="22"/>
    <tableColumn id="11" xr3:uid="{D1857BF5-1600-4DC9-A067-C2605C8876AF}" uniqueName="11" name="Column1.PE.change" queryTableFieldId="11" dataDxfId="21"/>
    <tableColumn id="28" xr3:uid="{C32E7C82-AE0A-4FD7-BB5A-7074DFC3B683}" uniqueName="28" name="Column1.PE.pChange" queryTableFieldId="28"/>
    <tableColumn id="29" xr3:uid="{E0B6CFD5-2971-417A-805C-A193BA8EA212}" uniqueName="29" name="Column1.PE.totalBuyQuantity" queryTableFieldId="29"/>
    <tableColumn id="30" xr3:uid="{53C32085-5EC1-40C8-976D-7557BD8A9B0A}" uniqueName="30" name="Column1.PE.totalSellQuantity" queryTableFieldId="30"/>
    <tableColumn id="12" xr3:uid="{18D38D7D-D3EB-4D93-94A1-2C0C077BCFE5}" uniqueName="12" name="Column1.PE.underlyingValue" queryTableFieldId="12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C1D1-3169-48A8-9218-FCD1258C47B0}">
  <dimension ref="A1:AE634"/>
  <sheetViews>
    <sheetView workbookViewId="0">
      <selection activeCell="F177" sqref="F177"/>
    </sheetView>
  </sheetViews>
  <sheetFormatPr defaultRowHeight="15" x14ac:dyDescent="0.25"/>
  <cols>
    <col min="1" max="1" width="21.42578125" bestFit="1" customWidth="1"/>
    <col min="2" max="2" width="21.7109375" bestFit="1" customWidth="1"/>
    <col min="3" max="3" width="24.28515625" bestFit="1" customWidth="1"/>
    <col min="4" max="4" width="24.5703125" bestFit="1" customWidth="1"/>
    <col min="5" max="5" width="26.42578125" bestFit="1" customWidth="1"/>
    <col min="6" max="6" width="35" bestFit="1" customWidth="1"/>
    <col min="7" max="7" width="36.28515625" bestFit="1" customWidth="1"/>
    <col min="8" max="8" width="32.42578125" bestFit="1" customWidth="1"/>
    <col min="9" max="9" width="30" bestFit="1" customWidth="1"/>
    <col min="10" max="10" width="22.28515625" bestFit="1" customWidth="1"/>
    <col min="11" max="11" width="21" bestFit="1" customWidth="1"/>
    <col min="12" max="12" width="22.42578125" bestFit="1" customWidth="1"/>
    <col min="13" max="14" width="30.140625" bestFit="1" customWidth="1"/>
    <col min="15" max="15" width="29.7109375" bestFit="1" customWidth="1"/>
    <col min="16" max="16" width="24.28515625" bestFit="1" customWidth="1"/>
    <col min="17" max="17" width="24.5703125" bestFit="1" customWidth="1"/>
    <col min="18" max="18" width="26.42578125" bestFit="1" customWidth="1"/>
    <col min="19" max="19" width="35" bestFit="1" customWidth="1"/>
    <col min="20" max="20" width="36.28515625" bestFit="1" customWidth="1"/>
    <col min="21" max="21" width="32.42578125" bestFit="1" customWidth="1"/>
    <col min="22" max="22" width="30" bestFit="1" customWidth="1"/>
    <col min="23" max="23" width="22.28515625" bestFit="1" customWidth="1"/>
    <col min="24" max="24" width="21" bestFit="1" customWidth="1"/>
    <col min="25" max="25" width="22.42578125" bestFit="1" customWidth="1"/>
    <col min="26" max="27" width="30.140625" bestFit="1" customWidth="1"/>
    <col min="28" max="28" width="29.7109375" bestFit="1" customWidth="1"/>
    <col min="31" max="31" width="21.7109375" bestFit="1" customWidth="1"/>
  </cols>
  <sheetData>
    <row r="1" spans="1:31" x14ac:dyDescent="0.25">
      <c r="A1" t="s">
        <v>0</v>
      </c>
      <c r="B1" s="19" t="s">
        <v>1</v>
      </c>
      <c r="C1" t="s">
        <v>11</v>
      </c>
      <c r="D1" s="19" t="s">
        <v>12</v>
      </c>
      <c r="E1" t="s">
        <v>13</v>
      </c>
      <c r="F1" t="s">
        <v>14</v>
      </c>
      <c r="G1" t="s">
        <v>27</v>
      </c>
      <c r="H1" t="s">
        <v>15</v>
      </c>
      <c r="I1" t="s">
        <v>16</v>
      </c>
      <c r="J1" t="s">
        <v>17</v>
      </c>
      <c r="K1" t="s">
        <v>18</v>
      </c>
      <c r="L1" t="s">
        <v>28</v>
      </c>
      <c r="M1" t="s">
        <v>29</v>
      </c>
      <c r="N1" t="s">
        <v>30</v>
      </c>
      <c r="O1" t="s">
        <v>19</v>
      </c>
      <c r="P1" t="s">
        <v>2</v>
      </c>
      <c r="Q1" s="19" t="s">
        <v>3</v>
      </c>
      <c r="R1" t="s">
        <v>4</v>
      </c>
      <c r="S1" t="s">
        <v>5</v>
      </c>
      <c r="T1" t="s">
        <v>31</v>
      </c>
      <c r="U1" t="s">
        <v>6</v>
      </c>
      <c r="V1" t="s">
        <v>7</v>
      </c>
      <c r="W1" t="s">
        <v>8</v>
      </c>
      <c r="X1" t="s">
        <v>9</v>
      </c>
      <c r="Y1" t="s">
        <v>32</v>
      </c>
      <c r="Z1" t="s">
        <v>33</v>
      </c>
      <c r="AA1" t="s">
        <v>34</v>
      </c>
      <c r="AB1" t="s">
        <v>10</v>
      </c>
      <c r="AE1" s="19"/>
    </row>
    <row r="2" spans="1:31" x14ac:dyDescent="0.25">
      <c r="A2">
        <v>10000</v>
      </c>
      <c r="B2" s="19">
        <v>45106</v>
      </c>
      <c r="C2">
        <v>0</v>
      </c>
      <c r="D2" s="19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10000</v>
      </c>
      <c r="Q2" s="19">
        <v>45106</v>
      </c>
      <c r="R2">
        <v>1753</v>
      </c>
      <c r="S2">
        <v>0</v>
      </c>
      <c r="T2">
        <v>0</v>
      </c>
      <c r="U2">
        <v>17</v>
      </c>
      <c r="V2">
        <v>38.26</v>
      </c>
      <c r="W2">
        <v>3.05</v>
      </c>
      <c r="X2">
        <v>0</v>
      </c>
      <c r="Y2">
        <v>0</v>
      </c>
      <c r="Z2">
        <v>2100</v>
      </c>
      <c r="AA2">
        <v>0</v>
      </c>
      <c r="AB2">
        <v>18071.5</v>
      </c>
      <c r="AE2" s="19">
        <v>44959</v>
      </c>
    </row>
    <row r="3" spans="1:31" x14ac:dyDescent="0.25">
      <c r="A3">
        <v>10500</v>
      </c>
      <c r="B3" s="19">
        <v>45106</v>
      </c>
      <c r="C3">
        <v>0</v>
      </c>
      <c r="D3" s="19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10500</v>
      </c>
      <c r="Q3" s="19">
        <v>45106</v>
      </c>
      <c r="R3">
        <v>3004.5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750</v>
      </c>
      <c r="AA3">
        <v>0</v>
      </c>
      <c r="AB3">
        <v>18071.5</v>
      </c>
      <c r="AE3" s="19">
        <v>44966</v>
      </c>
    </row>
    <row r="4" spans="1:31" x14ac:dyDescent="0.25">
      <c r="A4">
        <v>11000</v>
      </c>
      <c r="B4" s="19">
        <v>45106</v>
      </c>
      <c r="C4">
        <v>0</v>
      </c>
      <c r="D4" s="19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11000</v>
      </c>
      <c r="Q4" s="19">
        <v>45106</v>
      </c>
      <c r="R4">
        <v>5636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4050</v>
      </c>
      <c r="AA4">
        <v>0</v>
      </c>
      <c r="AB4">
        <v>18071.5</v>
      </c>
      <c r="AE4" s="19">
        <v>44973</v>
      </c>
    </row>
    <row r="5" spans="1:31" x14ac:dyDescent="0.25">
      <c r="A5">
        <v>11000</v>
      </c>
      <c r="B5" s="19">
        <v>45288</v>
      </c>
      <c r="C5">
        <v>11000</v>
      </c>
      <c r="D5" s="19">
        <v>45288</v>
      </c>
      <c r="E5">
        <v>14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50</v>
      </c>
      <c r="O5">
        <v>18071.5</v>
      </c>
      <c r="P5">
        <v>11000</v>
      </c>
      <c r="Q5" s="19">
        <v>45288</v>
      </c>
      <c r="R5">
        <v>7.5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1900</v>
      </c>
      <c r="AA5">
        <v>0</v>
      </c>
      <c r="AB5">
        <v>18071.5</v>
      </c>
      <c r="AE5" s="19">
        <v>44980</v>
      </c>
    </row>
    <row r="6" spans="1:31" x14ac:dyDescent="0.25">
      <c r="A6">
        <v>11000</v>
      </c>
      <c r="B6" s="19">
        <v>45014</v>
      </c>
      <c r="C6">
        <v>11000</v>
      </c>
      <c r="D6" s="19">
        <v>45014</v>
      </c>
      <c r="E6">
        <v>62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2400</v>
      </c>
      <c r="N6">
        <v>2900</v>
      </c>
      <c r="O6">
        <v>18071.5</v>
      </c>
      <c r="P6">
        <v>11000</v>
      </c>
      <c r="Q6" s="19">
        <v>45014</v>
      </c>
      <c r="R6">
        <v>82</v>
      </c>
      <c r="S6">
        <v>0</v>
      </c>
      <c r="T6">
        <v>0</v>
      </c>
      <c r="U6">
        <v>12</v>
      </c>
      <c r="V6">
        <v>56.34</v>
      </c>
      <c r="W6">
        <v>2.95</v>
      </c>
      <c r="X6">
        <v>0.30000000000000027</v>
      </c>
      <c r="Y6">
        <v>11.320754716981142</v>
      </c>
      <c r="Z6">
        <v>7500</v>
      </c>
      <c r="AA6">
        <v>1200</v>
      </c>
      <c r="AB6">
        <v>18071.5</v>
      </c>
      <c r="AE6" s="19">
        <v>44987</v>
      </c>
    </row>
    <row r="7" spans="1:31" x14ac:dyDescent="0.25">
      <c r="A7">
        <v>11000</v>
      </c>
      <c r="B7" s="19">
        <v>46387</v>
      </c>
      <c r="C7">
        <v>0</v>
      </c>
      <c r="D7" s="19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11000</v>
      </c>
      <c r="Q7" s="19">
        <v>46387</v>
      </c>
      <c r="R7">
        <v>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800</v>
      </c>
      <c r="AA7">
        <v>0</v>
      </c>
      <c r="AB7">
        <v>18071.5</v>
      </c>
      <c r="AE7" s="19">
        <v>45014</v>
      </c>
    </row>
    <row r="8" spans="1:31" x14ac:dyDescent="0.25">
      <c r="A8">
        <v>11500</v>
      </c>
      <c r="B8" s="19">
        <v>45106</v>
      </c>
      <c r="C8">
        <v>0</v>
      </c>
      <c r="D8" s="19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11500</v>
      </c>
      <c r="Q8" s="19">
        <v>45106</v>
      </c>
      <c r="R8">
        <v>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750</v>
      </c>
      <c r="AA8">
        <v>0</v>
      </c>
      <c r="AB8">
        <v>18071.5</v>
      </c>
      <c r="AE8" s="19">
        <v>45043</v>
      </c>
    </row>
    <row r="9" spans="1:31" x14ac:dyDescent="0.25">
      <c r="A9">
        <v>11900</v>
      </c>
      <c r="B9" s="19">
        <v>45106</v>
      </c>
      <c r="C9">
        <v>0</v>
      </c>
      <c r="D9" s="1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11900</v>
      </c>
      <c r="Q9" s="19">
        <v>45106</v>
      </c>
      <c r="R9">
        <v>14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750</v>
      </c>
      <c r="AA9">
        <v>0</v>
      </c>
      <c r="AB9">
        <v>18071.5</v>
      </c>
      <c r="AE9" s="19">
        <v>45106</v>
      </c>
    </row>
    <row r="10" spans="1:31" x14ac:dyDescent="0.25">
      <c r="A10">
        <v>12000</v>
      </c>
      <c r="B10" s="19">
        <v>46198</v>
      </c>
      <c r="C10">
        <v>0</v>
      </c>
      <c r="D10" s="19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12000</v>
      </c>
      <c r="Q10" s="19">
        <v>46198</v>
      </c>
      <c r="R10">
        <v>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850</v>
      </c>
      <c r="AA10">
        <v>0</v>
      </c>
      <c r="AB10">
        <v>18071.5</v>
      </c>
      <c r="AE10" s="19">
        <v>45197</v>
      </c>
    </row>
    <row r="11" spans="1:31" x14ac:dyDescent="0.25">
      <c r="A11">
        <v>12000</v>
      </c>
      <c r="B11" s="19">
        <v>46387</v>
      </c>
      <c r="C11">
        <v>0</v>
      </c>
      <c r="D11" s="19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12000</v>
      </c>
      <c r="Q11" s="19">
        <v>46387</v>
      </c>
      <c r="R11">
        <v>12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800</v>
      </c>
      <c r="AA11">
        <v>50</v>
      </c>
      <c r="AB11">
        <v>18071.5</v>
      </c>
      <c r="AE11" s="19">
        <v>45288</v>
      </c>
    </row>
    <row r="12" spans="1:31" x14ac:dyDescent="0.25">
      <c r="A12">
        <v>12000</v>
      </c>
      <c r="B12" s="19">
        <v>45106</v>
      </c>
      <c r="C12">
        <v>0</v>
      </c>
      <c r="D12" s="19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12000</v>
      </c>
      <c r="Q12" s="19">
        <v>45106</v>
      </c>
      <c r="R12">
        <v>44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8650</v>
      </c>
      <c r="AA12">
        <v>0</v>
      </c>
      <c r="AB12">
        <v>18071.5</v>
      </c>
      <c r="AE12" s="19">
        <v>45470</v>
      </c>
    </row>
    <row r="13" spans="1:31" x14ac:dyDescent="0.25">
      <c r="A13">
        <v>12000</v>
      </c>
      <c r="B13" s="19">
        <v>45014</v>
      </c>
      <c r="C13">
        <v>12000</v>
      </c>
      <c r="D13" s="19">
        <v>45014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2050</v>
      </c>
      <c r="N13">
        <v>2550</v>
      </c>
      <c r="O13">
        <v>18071.5</v>
      </c>
      <c r="P13">
        <v>12000</v>
      </c>
      <c r="Q13" s="19">
        <v>45014</v>
      </c>
      <c r="R13">
        <v>70</v>
      </c>
      <c r="S13">
        <v>0</v>
      </c>
      <c r="T13">
        <v>0</v>
      </c>
      <c r="U13">
        <v>4</v>
      </c>
      <c r="V13">
        <v>44.69</v>
      </c>
      <c r="W13">
        <v>1.65</v>
      </c>
      <c r="X13">
        <v>-0.39999999999999991</v>
      </c>
      <c r="Y13">
        <v>-19.512195121951219</v>
      </c>
      <c r="Z13">
        <v>32100</v>
      </c>
      <c r="AA13">
        <v>850</v>
      </c>
      <c r="AB13">
        <v>18071.5</v>
      </c>
      <c r="AE13" s="19">
        <v>45652</v>
      </c>
    </row>
    <row r="14" spans="1:31" x14ac:dyDescent="0.25">
      <c r="A14">
        <v>12000</v>
      </c>
      <c r="B14" s="19">
        <v>45288</v>
      </c>
      <c r="C14">
        <v>0</v>
      </c>
      <c r="D14" s="19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12000</v>
      </c>
      <c r="Q14" s="19">
        <v>45288</v>
      </c>
      <c r="R14">
        <v>175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5450</v>
      </c>
      <c r="AA14">
        <v>0</v>
      </c>
      <c r="AB14">
        <v>18071.5</v>
      </c>
      <c r="AE14" s="19">
        <v>45834</v>
      </c>
    </row>
    <row r="15" spans="1:31" x14ac:dyDescent="0.25">
      <c r="A15">
        <v>12100</v>
      </c>
      <c r="B15" s="19">
        <v>45106</v>
      </c>
      <c r="C15">
        <v>0</v>
      </c>
      <c r="D15" s="19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12100</v>
      </c>
      <c r="Q15" s="19">
        <v>45106</v>
      </c>
      <c r="R15">
        <v>61.5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750</v>
      </c>
      <c r="AA15">
        <v>0</v>
      </c>
      <c r="AB15">
        <v>18071.5</v>
      </c>
      <c r="AE15" s="19">
        <v>46015</v>
      </c>
    </row>
    <row r="16" spans="1:31" x14ac:dyDescent="0.25">
      <c r="A16">
        <v>12200</v>
      </c>
      <c r="B16" s="19">
        <v>45106</v>
      </c>
      <c r="C16">
        <v>0</v>
      </c>
      <c r="D16" s="19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12200</v>
      </c>
      <c r="Q16" s="19">
        <v>45106</v>
      </c>
      <c r="R16">
        <v>14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750</v>
      </c>
      <c r="AA16">
        <v>0</v>
      </c>
      <c r="AB16">
        <v>18071.5</v>
      </c>
      <c r="AE16" s="19">
        <v>46198</v>
      </c>
    </row>
    <row r="17" spans="1:31" x14ac:dyDescent="0.25">
      <c r="A17">
        <v>12700</v>
      </c>
      <c r="B17" s="19">
        <v>45288</v>
      </c>
      <c r="C17">
        <v>0</v>
      </c>
      <c r="D17" s="19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12700</v>
      </c>
      <c r="Q17" s="19">
        <v>45288</v>
      </c>
      <c r="R17">
        <v>85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1100</v>
      </c>
      <c r="AA17">
        <v>750</v>
      </c>
      <c r="AB17">
        <v>18071.5</v>
      </c>
      <c r="AE17" s="19">
        <v>46387</v>
      </c>
    </row>
    <row r="18" spans="1:31" x14ac:dyDescent="0.25">
      <c r="A18">
        <v>13000</v>
      </c>
      <c r="B18" s="19">
        <v>45470</v>
      </c>
      <c r="C18">
        <v>0</v>
      </c>
      <c r="D18" s="19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13000</v>
      </c>
      <c r="Q18" s="19">
        <v>45470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1050</v>
      </c>
      <c r="AA18">
        <v>0</v>
      </c>
      <c r="AB18">
        <v>18071.5</v>
      </c>
      <c r="AE18" s="19">
        <v>46562</v>
      </c>
    </row>
    <row r="19" spans="1:31" x14ac:dyDescent="0.25">
      <c r="A19">
        <v>13000</v>
      </c>
      <c r="B19" s="19">
        <v>45652</v>
      </c>
      <c r="C19">
        <v>0</v>
      </c>
      <c r="D19" s="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13000</v>
      </c>
      <c r="Q19" s="19">
        <v>45652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1100</v>
      </c>
      <c r="AA19">
        <v>0</v>
      </c>
      <c r="AB19">
        <v>18071.5</v>
      </c>
      <c r="AE19" s="19">
        <v>46751</v>
      </c>
    </row>
    <row r="20" spans="1:31" x14ac:dyDescent="0.25">
      <c r="A20">
        <v>13000</v>
      </c>
      <c r="B20" s="19">
        <v>46387</v>
      </c>
      <c r="C20">
        <v>0</v>
      </c>
      <c r="D20" s="19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13000</v>
      </c>
      <c r="Q20" s="19">
        <v>46387</v>
      </c>
      <c r="R20">
        <v>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900</v>
      </c>
      <c r="AA20">
        <v>50</v>
      </c>
      <c r="AB20">
        <v>18071.5</v>
      </c>
    </row>
    <row r="21" spans="1:31" x14ac:dyDescent="0.25">
      <c r="A21">
        <v>13000</v>
      </c>
      <c r="B21" s="19">
        <v>46751</v>
      </c>
      <c r="C21">
        <v>0</v>
      </c>
      <c r="D21" s="19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13000</v>
      </c>
      <c r="Q21" s="19">
        <v>46751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800</v>
      </c>
      <c r="AA21">
        <v>0</v>
      </c>
      <c r="AB21">
        <v>18071.5</v>
      </c>
    </row>
    <row r="22" spans="1:31" x14ac:dyDescent="0.25">
      <c r="A22">
        <v>13000</v>
      </c>
      <c r="B22" s="19">
        <v>45014</v>
      </c>
      <c r="C22">
        <v>13000</v>
      </c>
      <c r="D22" s="19">
        <v>45014</v>
      </c>
      <c r="E22">
        <v>11053</v>
      </c>
      <c r="F22">
        <v>0</v>
      </c>
      <c r="G22">
        <v>0</v>
      </c>
      <c r="H22">
        <v>11</v>
      </c>
      <c r="I22">
        <v>0</v>
      </c>
      <c r="J22">
        <v>5130</v>
      </c>
      <c r="K22">
        <v>70.850000000000364</v>
      </c>
      <c r="L22">
        <v>1.400432879040953</v>
      </c>
      <c r="M22">
        <v>3850</v>
      </c>
      <c r="N22">
        <v>2100</v>
      </c>
      <c r="O22">
        <v>18071.5</v>
      </c>
      <c r="P22">
        <v>13000</v>
      </c>
      <c r="Q22" s="19">
        <v>45014</v>
      </c>
      <c r="R22">
        <v>9634</v>
      </c>
      <c r="S22">
        <v>-5</v>
      </c>
      <c r="T22">
        <v>-5.1872600892208735E-2</v>
      </c>
      <c r="U22">
        <v>502</v>
      </c>
      <c r="V22">
        <v>36.880000000000003</v>
      </c>
      <c r="W22">
        <v>1.6</v>
      </c>
      <c r="X22">
        <v>-0.14999999999999991</v>
      </c>
      <c r="Y22">
        <v>-8.5714285714285658</v>
      </c>
      <c r="Z22">
        <v>77850</v>
      </c>
      <c r="AA22">
        <v>77650</v>
      </c>
      <c r="AB22">
        <v>18071.5</v>
      </c>
    </row>
    <row r="23" spans="1:31" x14ac:dyDescent="0.25">
      <c r="A23">
        <v>13000</v>
      </c>
      <c r="B23" s="19">
        <v>45106</v>
      </c>
      <c r="C23">
        <v>0</v>
      </c>
      <c r="D23" s="19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13000</v>
      </c>
      <c r="Q23" s="19">
        <v>45106</v>
      </c>
      <c r="R23">
        <v>216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7700</v>
      </c>
      <c r="AA23">
        <v>0</v>
      </c>
      <c r="AB23">
        <v>18071.5</v>
      </c>
    </row>
    <row r="24" spans="1:31" x14ac:dyDescent="0.25">
      <c r="A24">
        <v>13000</v>
      </c>
      <c r="B24" s="19">
        <v>45288</v>
      </c>
      <c r="C24">
        <v>0</v>
      </c>
      <c r="D24" s="19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13000</v>
      </c>
      <c r="Q24" s="19">
        <v>45288</v>
      </c>
      <c r="R24">
        <v>539</v>
      </c>
      <c r="S24">
        <v>0</v>
      </c>
      <c r="T24">
        <v>0</v>
      </c>
      <c r="U24">
        <v>31</v>
      </c>
      <c r="V24">
        <v>25.02</v>
      </c>
      <c r="W24">
        <v>50.35</v>
      </c>
      <c r="X24">
        <v>2.4500000000000028</v>
      </c>
      <c r="Y24">
        <v>5.1148225469728663</v>
      </c>
      <c r="Z24">
        <v>7250</v>
      </c>
      <c r="AA24">
        <v>3300</v>
      </c>
      <c r="AB24">
        <v>18071.5</v>
      </c>
    </row>
    <row r="25" spans="1:31" x14ac:dyDescent="0.25">
      <c r="A25">
        <v>13000</v>
      </c>
      <c r="B25" s="19">
        <v>45197</v>
      </c>
      <c r="C25">
        <v>0</v>
      </c>
      <c r="D25" s="19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13000</v>
      </c>
      <c r="Q25" s="19">
        <v>45197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1500</v>
      </c>
      <c r="AA25">
        <v>0</v>
      </c>
      <c r="AB25">
        <v>18071.5</v>
      </c>
    </row>
    <row r="26" spans="1:31" x14ac:dyDescent="0.25">
      <c r="A26">
        <v>13500</v>
      </c>
      <c r="B26" s="19">
        <v>45106</v>
      </c>
      <c r="C26">
        <v>0</v>
      </c>
      <c r="D26" s="19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13500</v>
      </c>
      <c r="Q26" s="19">
        <v>45106</v>
      </c>
      <c r="R26">
        <v>92</v>
      </c>
      <c r="S26">
        <v>0</v>
      </c>
      <c r="T26">
        <v>0</v>
      </c>
      <c r="U26">
        <v>5</v>
      </c>
      <c r="V26">
        <v>24.6</v>
      </c>
      <c r="W26">
        <v>11</v>
      </c>
      <c r="X26">
        <v>-6.6000000000000014</v>
      </c>
      <c r="Y26">
        <v>-37.500000000000007</v>
      </c>
      <c r="Z26">
        <v>2350</v>
      </c>
      <c r="AA26">
        <v>0</v>
      </c>
      <c r="AB26">
        <v>18071.5</v>
      </c>
    </row>
    <row r="27" spans="1:31" x14ac:dyDescent="0.25">
      <c r="A27">
        <v>13500</v>
      </c>
      <c r="B27" s="19">
        <v>45288</v>
      </c>
      <c r="C27">
        <v>0</v>
      </c>
      <c r="D27" s="19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13500</v>
      </c>
      <c r="Q27" s="19">
        <v>45288</v>
      </c>
      <c r="R27">
        <v>245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1250</v>
      </c>
      <c r="AA27">
        <v>750</v>
      </c>
      <c r="AB27">
        <v>18071.5</v>
      </c>
    </row>
    <row r="28" spans="1:31" x14ac:dyDescent="0.25">
      <c r="A28">
        <v>14000</v>
      </c>
      <c r="B28" s="19">
        <v>45197</v>
      </c>
      <c r="C28">
        <v>0</v>
      </c>
      <c r="D28" s="19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14000</v>
      </c>
      <c r="Q28" s="19">
        <v>45197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1800</v>
      </c>
      <c r="AA28">
        <v>0</v>
      </c>
      <c r="AB28">
        <v>18071.5</v>
      </c>
    </row>
    <row r="29" spans="1:31" x14ac:dyDescent="0.25">
      <c r="A29">
        <v>14000</v>
      </c>
      <c r="B29" s="19">
        <v>45652</v>
      </c>
      <c r="C29">
        <v>0</v>
      </c>
      <c r="D29" s="1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14000</v>
      </c>
      <c r="Q29" s="19">
        <v>45652</v>
      </c>
      <c r="R29">
        <v>41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950</v>
      </c>
      <c r="AA29">
        <v>0</v>
      </c>
      <c r="AB29">
        <v>18071.5</v>
      </c>
    </row>
    <row r="30" spans="1:31" x14ac:dyDescent="0.25">
      <c r="A30">
        <v>14000</v>
      </c>
      <c r="B30" s="19">
        <v>46198</v>
      </c>
      <c r="C30">
        <v>0</v>
      </c>
      <c r="D30" s="19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14000</v>
      </c>
      <c r="Q30" s="19">
        <v>46198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800</v>
      </c>
      <c r="AA30">
        <v>0</v>
      </c>
      <c r="AB30">
        <v>18071.5</v>
      </c>
    </row>
    <row r="31" spans="1:31" x14ac:dyDescent="0.25">
      <c r="A31">
        <v>14000</v>
      </c>
      <c r="B31" s="19">
        <v>45106</v>
      </c>
      <c r="C31">
        <v>0</v>
      </c>
      <c r="D31" s="19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14000</v>
      </c>
      <c r="Q31" s="19">
        <v>45106</v>
      </c>
      <c r="R31">
        <v>1370.5</v>
      </c>
      <c r="S31">
        <v>-11</v>
      </c>
      <c r="T31">
        <v>-0.79623597538906987</v>
      </c>
      <c r="U31">
        <v>46</v>
      </c>
      <c r="V31">
        <v>23.52</v>
      </c>
      <c r="W31">
        <v>15.9</v>
      </c>
      <c r="X31">
        <v>-0.24999999999999822</v>
      </c>
      <c r="Y31">
        <v>-1.5479876160990602</v>
      </c>
      <c r="Z31">
        <v>21000</v>
      </c>
      <c r="AA31">
        <v>9200</v>
      </c>
      <c r="AB31">
        <v>18071.5</v>
      </c>
    </row>
    <row r="32" spans="1:31" x14ac:dyDescent="0.25">
      <c r="A32">
        <v>14000</v>
      </c>
      <c r="B32" s="19">
        <v>46751</v>
      </c>
      <c r="C32">
        <v>0</v>
      </c>
      <c r="D32" s="19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14000</v>
      </c>
      <c r="Q32" s="19">
        <v>46751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800</v>
      </c>
      <c r="AA32">
        <v>0</v>
      </c>
      <c r="AB32">
        <v>18071.5</v>
      </c>
    </row>
    <row r="33" spans="1:28" x14ac:dyDescent="0.25">
      <c r="A33">
        <v>14000</v>
      </c>
      <c r="B33" s="19">
        <v>46387</v>
      </c>
      <c r="C33">
        <v>0</v>
      </c>
      <c r="D33" s="19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14000</v>
      </c>
      <c r="Q33" s="19">
        <v>46387</v>
      </c>
      <c r="R33">
        <v>16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1350</v>
      </c>
      <c r="AA33">
        <v>0</v>
      </c>
      <c r="AB33">
        <v>18071.5</v>
      </c>
    </row>
    <row r="34" spans="1:28" x14ac:dyDescent="0.25">
      <c r="A34">
        <v>14000</v>
      </c>
      <c r="B34" s="19">
        <v>45470</v>
      </c>
      <c r="C34">
        <v>0</v>
      </c>
      <c r="D34" s="19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14000</v>
      </c>
      <c r="Q34" s="19">
        <v>45470</v>
      </c>
      <c r="R34">
        <v>183.5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2250</v>
      </c>
      <c r="AA34">
        <v>0</v>
      </c>
      <c r="AB34">
        <v>18071.5</v>
      </c>
    </row>
    <row r="35" spans="1:28" x14ac:dyDescent="0.25">
      <c r="A35">
        <v>14000</v>
      </c>
      <c r="B35" s="19">
        <v>45014</v>
      </c>
      <c r="C35">
        <v>14000</v>
      </c>
      <c r="D35" s="19">
        <v>45014</v>
      </c>
      <c r="E35">
        <v>361</v>
      </c>
      <c r="F35">
        <v>0</v>
      </c>
      <c r="G35">
        <v>0</v>
      </c>
      <c r="H35">
        <v>3</v>
      </c>
      <c r="I35">
        <v>0</v>
      </c>
      <c r="J35">
        <v>4150</v>
      </c>
      <c r="K35">
        <v>60</v>
      </c>
      <c r="L35">
        <v>1.4669926650366749</v>
      </c>
      <c r="M35">
        <v>4600</v>
      </c>
      <c r="N35">
        <v>4300</v>
      </c>
      <c r="O35">
        <v>18071.5</v>
      </c>
      <c r="P35">
        <v>14000</v>
      </c>
      <c r="Q35" s="19">
        <v>45014</v>
      </c>
      <c r="R35">
        <v>1966</v>
      </c>
      <c r="S35">
        <v>-6</v>
      </c>
      <c r="T35">
        <v>-0.30425963488843816</v>
      </c>
      <c r="U35">
        <v>122</v>
      </c>
      <c r="V35">
        <v>32.75</v>
      </c>
      <c r="W35">
        <v>4.45</v>
      </c>
      <c r="X35">
        <v>-0.20000000000000018</v>
      </c>
      <c r="Y35">
        <v>-4.3010752688172085</v>
      </c>
      <c r="Z35">
        <v>28150</v>
      </c>
      <c r="AA35">
        <v>4850</v>
      </c>
      <c r="AB35">
        <v>18071.5</v>
      </c>
    </row>
    <row r="36" spans="1:28" x14ac:dyDescent="0.25">
      <c r="A36">
        <v>14000</v>
      </c>
      <c r="B36" s="19">
        <v>45288</v>
      </c>
      <c r="C36">
        <v>0</v>
      </c>
      <c r="D36" s="19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14000</v>
      </c>
      <c r="Q36" s="19">
        <v>45288</v>
      </c>
      <c r="R36">
        <v>1822</v>
      </c>
      <c r="S36">
        <v>1</v>
      </c>
      <c r="T36">
        <v>5.4914881933003847E-2</v>
      </c>
      <c r="U36">
        <v>95</v>
      </c>
      <c r="V36">
        <v>22.61</v>
      </c>
      <c r="W36">
        <v>70.75</v>
      </c>
      <c r="X36">
        <v>-1.75</v>
      </c>
      <c r="Y36">
        <v>-2.4137931034482758</v>
      </c>
      <c r="Z36">
        <v>9300</v>
      </c>
      <c r="AA36">
        <v>3350</v>
      </c>
      <c r="AB36">
        <v>18071.5</v>
      </c>
    </row>
    <row r="37" spans="1:28" x14ac:dyDescent="0.25">
      <c r="A37">
        <v>14500</v>
      </c>
      <c r="B37" s="19">
        <v>45288</v>
      </c>
      <c r="C37">
        <v>0</v>
      </c>
      <c r="D37" s="19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14500</v>
      </c>
      <c r="Q37" s="19">
        <v>45288</v>
      </c>
      <c r="R37">
        <v>1170</v>
      </c>
      <c r="S37">
        <v>0</v>
      </c>
      <c r="T37">
        <v>0</v>
      </c>
      <c r="U37">
        <v>21</v>
      </c>
      <c r="V37">
        <v>20.96</v>
      </c>
      <c r="W37">
        <v>75.05</v>
      </c>
      <c r="X37">
        <v>-5.2000000000000028</v>
      </c>
      <c r="Y37">
        <v>-6.4797507788162028</v>
      </c>
      <c r="Z37">
        <v>1700</v>
      </c>
      <c r="AA37">
        <v>750</v>
      </c>
      <c r="AB37">
        <v>18071.5</v>
      </c>
    </row>
    <row r="38" spans="1:28" x14ac:dyDescent="0.25">
      <c r="A38">
        <v>15000</v>
      </c>
      <c r="B38" s="19">
        <v>46751</v>
      </c>
      <c r="C38">
        <v>0</v>
      </c>
      <c r="D38" s="19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15000</v>
      </c>
      <c r="Q38" s="19">
        <v>46751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800</v>
      </c>
      <c r="AA38">
        <v>0</v>
      </c>
      <c r="AB38">
        <v>18071.5</v>
      </c>
    </row>
    <row r="39" spans="1:28" x14ac:dyDescent="0.25">
      <c r="A39">
        <v>15000</v>
      </c>
      <c r="B39" s="19">
        <v>45652</v>
      </c>
      <c r="C39">
        <v>0</v>
      </c>
      <c r="D39" s="1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15000</v>
      </c>
      <c r="Q39" s="19">
        <v>45652</v>
      </c>
      <c r="R39">
        <v>339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950</v>
      </c>
      <c r="AA39">
        <v>0</v>
      </c>
      <c r="AB39">
        <v>18071.5</v>
      </c>
    </row>
    <row r="40" spans="1:28" x14ac:dyDescent="0.25">
      <c r="A40">
        <v>15000</v>
      </c>
      <c r="B40" s="19">
        <v>46198</v>
      </c>
      <c r="C40">
        <v>0</v>
      </c>
      <c r="D40" s="19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15000</v>
      </c>
      <c r="Q40" s="19">
        <v>46198</v>
      </c>
      <c r="R40">
        <v>18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850</v>
      </c>
      <c r="AA40">
        <v>0</v>
      </c>
      <c r="AB40">
        <v>18071.5</v>
      </c>
    </row>
    <row r="41" spans="1:28" x14ac:dyDescent="0.25">
      <c r="A41">
        <v>15000</v>
      </c>
      <c r="B41" s="19">
        <v>46387</v>
      </c>
      <c r="C41">
        <v>0</v>
      </c>
      <c r="D41" s="19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15000</v>
      </c>
      <c r="Q41" s="19">
        <v>46387</v>
      </c>
      <c r="R41">
        <v>35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250</v>
      </c>
      <c r="AA41">
        <v>100</v>
      </c>
      <c r="AB41">
        <v>18071.5</v>
      </c>
    </row>
    <row r="42" spans="1:28" x14ac:dyDescent="0.25">
      <c r="A42">
        <v>15000</v>
      </c>
      <c r="B42" s="19">
        <v>45470</v>
      </c>
      <c r="C42">
        <v>0</v>
      </c>
      <c r="D42" s="19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15000</v>
      </c>
      <c r="Q42" s="19">
        <v>45470</v>
      </c>
      <c r="R42">
        <v>133.5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950</v>
      </c>
      <c r="AA42">
        <v>0</v>
      </c>
      <c r="AB42">
        <v>18071.5</v>
      </c>
    </row>
    <row r="43" spans="1:28" x14ac:dyDescent="0.25">
      <c r="A43">
        <v>15000</v>
      </c>
      <c r="B43" s="19">
        <v>45197</v>
      </c>
      <c r="C43">
        <v>0</v>
      </c>
      <c r="D43" s="19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15000</v>
      </c>
      <c r="Q43" s="19">
        <v>45197</v>
      </c>
      <c r="R43">
        <v>230</v>
      </c>
      <c r="S43">
        <v>0</v>
      </c>
      <c r="T43">
        <v>0</v>
      </c>
      <c r="U43">
        <v>40</v>
      </c>
      <c r="V43">
        <v>21.11</v>
      </c>
      <c r="W43">
        <v>78.599999999999994</v>
      </c>
      <c r="X43">
        <v>4.4499999999999886</v>
      </c>
      <c r="Y43">
        <v>6.0013486176668751</v>
      </c>
      <c r="Z43">
        <v>2300</v>
      </c>
      <c r="AA43">
        <v>6450</v>
      </c>
      <c r="AB43">
        <v>18071.5</v>
      </c>
    </row>
    <row r="44" spans="1:28" x14ac:dyDescent="0.25">
      <c r="A44">
        <v>15000</v>
      </c>
      <c r="B44" s="19">
        <v>45106</v>
      </c>
      <c r="C44">
        <v>15000</v>
      </c>
      <c r="D44" s="19">
        <v>45106</v>
      </c>
      <c r="E44">
        <v>88.5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450</v>
      </c>
      <c r="O44">
        <v>18071.5</v>
      </c>
      <c r="P44">
        <v>15000</v>
      </c>
      <c r="Q44" s="19">
        <v>45106</v>
      </c>
      <c r="R44">
        <v>5388</v>
      </c>
      <c r="S44">
        <v>-4</v>
      </c>
      <c r="T44">
        <v>-7.418397626112759E-2</v>
      </c>
      <c r="U44">
        <v>521</v>
      </c>
      <c r="V44">
        <v>20.91</v>
      </c>
      <c r="W44">
        <v>31.3</v>
      </c>
      <c r="X44">
        <v>-3.0500000000000007</v>
      </c>
      <c r="Y44">
        <v>-8.879184861717615</v>
      </c>
      <c r="Z44">
        <v>17350</v>
      </c>
      <c r="AA44">
        <v>9750</v>
      </c>
      <c r="AB44">
        <v>18071.5</v>
      </c>
    </row>
    <row r="45" spans="1:28" x14ac:dyDescent="0.25">
      <c r="A45">
        <v>15000</v>
      </c>
      <c r="B45" s="19">
        <v>45014</v>
      </c>
      <c r="C45">
        <v>15000</v>
      </c>
      <c r="D45" s="19">
        <v>45014</v>
      </c>
      <c r="E45">
        <v>10352</v>
      </c>
      <c r="F45">
        <v>-7</v>
      </c>
      <c r="G45">
        <v>-6.7574090163143155E-2</v>
      </c>
      <c r="H45">
        <v>171</v>
      </c>
      <c r="I45">
        <v>0</v>
      </c>
      <c r="J45">
        <v>3146.8</v>
      </c>
      <c r="K45">
        <v>49.450000000000273</v>
      </c>
      <c r="L45">
        <v>1.5965260626019102</v>
      </c>
      <c r="M45">
        <v>7700</v>
      </c>
      <c r="N45">
        <v>4800</v>
      </c>
      <c r="O45">
        <v>18071.5</v>
      </c>
      <c r="P45">
        <v>15000</v>
      </c>
      <c r="Q45" s="19">
        <v>45014</v>
      </c>
      <c r="R45">
        <v>12759</v>
      </c>
      <c r="S45">
        <v>-45</v>
      </c>
      <c r="T45">
        <v>-0.35145267104029992</v>
      </c>
      <c r="U45">
        <v>1130</v>
      </c>
      <c r="V45">
        <v>26.64</v>
      </c>
      <c r="W45">
        <v>7.15</v>
      </c>
      <c r="X45">
        <v>0.80000000000000071</v>
      </c>
      <c r="Y45">
        <v>12.598425196850405</v>
      </c>
      <c r="Z45">
        <v>63000</v>
      </c>
      <c r="AA45">
        <v>7550</v>
      </c>
      <c r="AB45">
        <v>18071.5</v>
      </c>
    </row>
    <row r="46" spans="1:28" x14ac:dyDescent="0.25">
      <c r="A46">
        <v>15000</v>
      </c>
      <c r="B46" s="19">
        <v>45288</v>
      </c>
      <c r="C46">
        <v>15000</v>
      </c>
      <c r="D46" s="19">
        <v>45288</v>
      </c>
      <c r="E46">
        <v>434</v>
      </c>
      <c r="F46">
        <v>0</v>
      </c>
      <c r="G46">
        <v>0</v>
      </c>
      <c r="H46">
        <v>4</v>
      </c>
      <c r="I46">
        <v>0</v>
      </c>
      <c r="J46">
        <v>3601</v>
      </c>
      <c r="K46">
        <v>185.15000000000009</v>
      </c>
      <c r="L46">
        <v>5.4203199789217944</v>
      </c>
      <c r="M46">
        <v>150</v>
      </c>
      <c r="N46">
        <v>1600</v>
      </c>
      <c r="O46">
        <v>18071.5</v>
      </c>
      <c r="P46">
        <v>15000</v>
      </c>
      <c r="Q46" s="19">
        <v>45288</v>
      </c>
      <c r="R46">
        <v>4158</v>
      </c>
      <c r="S46">
        <v>-6</v>
      </c>
      <c r="T46">
        <v>-0.14409221902017291</v>
      </c>
      <c r="U46">
        <v>262</v>
      </c>
      <c r="V46">
        <v>20.02</v>
      </c>
      <c r="W46">
        <v>94.2</v>
      </c>
      <c r="X46">
        <v>-5.2999999999999972</v>
      </c>
      <c r="Y46">
        <v>-5.3266331658291426</v>
      </c>
      <c r="Z46">
        <v>7850</v>
      </c>
      <c r="AA46">
        <v>5100</v>
      </c>
      <c r="AB46">
        <v>18071.5</v>
      </c>
    </row>
    <row r="47" spans="1:28" x14ac:dyDescent="0.25">
      <c r="A47">
        <v>15500</v>
      </c>
      <c r="B47" s="19">
        <v>45106</v>
      </c>
      <c r="C47">
        <v>15500</v>
      </c>
      <c r="D47" s="19">
        <v>45106</v>
      </c>
      <c r="E47">
        <v>17.5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18071.5</v>
      </c>
      <c r="P47">
        <v>0</v>
      </c>
      <c r="Q47" s="19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5">
      <c r="A48">
        <v>16000</v>
      </c>
      <c r="B48" s="19">
        <v>45014</v>
      </c>
      <c r="C48">
        <v>16000</v>
      </c>
      <c r="D48" s="19">
        <v>45014</v>
      </c>
      <c r="E48">
        <v>3612</v>
      </c>
      <c r="F48">
        <v>0</v>
      </c>
      <c r="G48">
        <v>0</v>
      </c>
      <c r="H48">
        <v>145</v>
      </c>
      <c r="I48">
        <v>0</v>
      </c>
      <c r="J48">
        <v>2174.25</v>
      </c>
      <c r="K48">
        <v>54</v>
      </c>
      <c r="L48">
        <v>2.5468694729395116</v>
      </c>
      <c r="M48">
        <v>8500</v>
      </c>
      <c r="N48">
        <v>4450</v>
      </c>
      <c r="O48">
        <v>18071.5</v>
      </c>
      <c r="P48">
        <v>16000</v>
      </c>
      <c r="Q48" s="19">
        <v>45014</v>
      </c>
      <c r="R48">
        <v>33169</v>
      </c>
      <c r="S48">
        <v>33</v>
      </c>
      <c r="T48">
        <v>9.9589570255915014E-2</v>
      </c>
      <c r="U48">
        <v>5206</v>
      </c>
      <c r="V48">
        <v>21.14</v>
      </c>
      <c r="W48">
        <v>14.55</v>
      </c>
      <c r="X48">
        <v>0.75</v>
      </c>
      <c r="Y48">
        <v>5.4347826086956523</v>
      </c>
      <c r="Z48">
        <v>112250</v>
      </c>
      <c r="AA48">
        <v>9250</v>
      </c>
      <c r="AB48">
        <v>18071.5</v>
      </c>
    </row>
    <row r="49" spans="1:28" x14ac:dyDescent="0.25">
      <c r="A49">
        <v>16000</v>
      </c>
      <c r="B49" s="19">
        <v>45470</v>
      </c>
      <c r="C49">
        <v>0</v>
      </c>
      <c r="D49" s="1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16000</v>
      </c>
      <c r="Q49" s="19">
        <v>45470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1050</v>
      </c>
      <c r="AA49">
        <v>150</v>
      </c>
      <c r="AB49">
        <v>18071.5</v>
      </c>
    </row>
    <row r="50" spans="1:28" x14ac:dyDescent="0.25">
      <c r="A50">
        <v>16000</v>
      </c>
      <c r="B50" s="19">
        <v>45652</v>
      </c>
      <c r="C50">
        <v>0</v>
      </c>
      <c r="D50" s="19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16000</v>
      </c>
      <c r="Q50" s="19">
        <v>45652</v>
      </c>
      <c r="R50">
        <v>21</v>
      </c>
      <c r="S50">
        <v>0</v>
      </c>
      <c r="T50">
        <v>0</v>
      </c>
      <c r="U50">
        <v>1</v>
      </c>
      <c r="V50">
        <v>23.03</v>
      </c>
      <c r="W50">
        <v>420</v>
      </c>
      <c r="X50">
        <v>20</v>
      </c>
      <c r="Y50">
        <v>5</v>
      </c>
      <c r="Z50">
        <v>950</v>
      </c>
      <c r="AA50">
        <v>200</v>
      </c>
      <c r="AB50">
        <v>18071.5</v>
      </c>
    </row>
    <row r="51" spans="1:28" x14ac:dyDescent="0.25">
      <c r="A51">
        <v>16000</v>
      </c>
      <c r="B51" s="19">
        <v>46015</v>
      </c>
      <c r="C51">
        <v>0</v>
      </c>
      <c r="D51" s="19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16000</v>
      </c>
      <c r="Q51" s="19">
        <v>46015</v>
      </c>
      <c r="R51">
        <v>9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100</v>
      </c>
      <c r="AA51">
        <v>300</v>
      </c>
      <c r="AB51">
        <v>18071.5</v>
      </c>
    </row>
    <row r="52" spans="1:28" x14ac:dyDescent="0.25">
      <c r="A52">
        <v>16000</v>
      </c>
      <c r="B52" s="19">
        <v>46198</v>
      </c>
      <c r="C52">
        <v>0</v>
      </c>
      <c r="D52" s="19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16000</v>
      </c>
      <c r="Q52" s="19">
        <v>46198</v>
      </c>
      <c r="R52">
        <v>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850</v>
      </c>
      <c r="AA52">
        <v>0</v>
      </c>
      <c r="AB52">
        <v>18071.5</v>
      </c>
    </row>
    <row r="53" spans="1:28" x14ac:dyDescent="0.25">
      <c r="A53">
        <v>16000</v>
      </c>
      <c r="B53" s="19">
        <v>46387</v>
      </c>
      <c r="C53">
        <v>0</v>
      </c>
      <c r="D53" s="19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16000</v>
      </c>
      <c r="Q53" s="19">
        <v>46387</v>
      </c>
      <c r="R53">
        <v>47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900</v>
      </c>
      <c r="AA53">
        <v>100</v>
      </c>
      <c r="AB53">
        <v>18071.5</v>
      </c>
    </row>
    <row r="54" spans="1:28" x14ac:dyDescent="0.25">
      <c r="A54">
        <v>16000</v>
      </c>
      <c r="B54" s="19">
        <v>46751</v>
      </c>
      <c r="C54">
        <v>0</v>
      </c>
      <c r="D54" s="19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16000</v>
      </c>
      <c r="Q54" s="19">
        <v>46751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800</v>
      </c>
      <c r="AA54">
        <v>0</v>
      </c>
      <c r="AB54">
        <v>18071.5</v>
      </c>
    </row>
    <row r="55" spans="1:28" x14ac:dyDescent="0.25">
      <c r="A55">
        <v>16000</v>
      </c>
      <c r="B55" s="19">
        <v>45106</v>
      </c>
      <c r="C55">
        <v>16000</v>
      </c>
      <c r="D55" s="19">
        <v>45106</v>
      </c>
      <c r="E55">
        <v>83</v>
      </c>
      <c r="F55">
        <v>5</v>
      </c>
      <c r="G55">
        <v>6.4102564102564106</v>
      </c>
      <c r="H55">
        <v>43</v>
      </c>
      <c r="I55">
        <v>0</v>
      </c>
      <c r="J55">
        <v>2305.1</v>
      </c>
      <c r="K55">
        <v>16.599999999999909</v>
      </c>
      <c r="L55">
        <v>0.72536596023595845</v>
      </c>
      <c r="M55">
        <v>250</v>
      </c>
      <c r="N55">
        <v>1000</v>
      </c>
      <c r="O55">
        <v>18071.5</v>
      </c>
      <c r="P55">
        <v>16000</v>
      </c>
      <c r="Q55" s="19">
        <v>45106</v>
      </c>
      <c r="R55">
        <v>11564</v>
      </c>
      <c r="S55">
        <v>19</v>
      </c>
      <c r="T55">
        <v>0.1645734084019056</v>
      </c>
      <c r="U55">
        <v>1187</v>
      </c>
      <c r="V55">
        <v>18.72</v>
      </c>
      <c r="W55">
        <v>70.05</v>
      </c>
      <c r="X55">
        <v>-5</v>
      </c>
      <c r="Y55">
        <v>-6.6622251832111932</v>
      </c>
      <c r="Z55">
        <v>16900</v>
      </c>
      <c r="AA55">
        <v>9300</v>
      </c>
      <c r="AB55">
        <v>18071.5</v>
      </c>
    </row>
    <row r="56" spans="1:28" x14ac:dyDescent="0.25">
      <c r="A56">
        <v>16000</v>
      </c>
      <c r="B56" s="19">
        <v>45197</v>
      </c>
      <c r="C56">
        <v>16000</v>
      </c>
      <c r="D56" s="19">
        <v>45197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18071.5</v>
      </c>
      <c r="P56">
        <v>16000</v>
      </c>
      <c r="Q56" s="19">
        <v>45197</v>
      </c>
      <c r="R56">
        <v>104</v>
      </c>
      <c r="S56">
        <v>0</v>
      </c>
      <c r="T56">
        <v>0</v>
      </c>
      <c r="U56">
        <v>17</v>
      </c>
      <c r="V56">
        <v>18.18</v>
      </c>
      <c r="W56">
        <v>111.5</v>
      </c>
      <c r="X56">
        <v>-21.5</v>
      </c>
      <c r="Y56">
        <v>-16.165413533834585</v>
      </c>
      <c r="Z56">
        <v>1800</v>
      </c>
      <c r="AA56">
        <v>600</v>
      </c>
      <c r="AB56">
        <v>18071.5</v>
      </c>
    </row>
    <row r="57" spans="1:28" x14ac:dyDescent="0.25">
      <c r="A57">
        <v>16000</v>
      </c>
      <c r="B57" s="19">
        <v>45288</v>
      </c>
      <c r="C57">
        <v>16000</v>
      </c>
      <c r="D57" s="19">
        <v>45288</v>
      </c>
      <c r="E57">
        <v>574</v>
      </c>
      <c r="F57">
        <v>4</v>
      </c>
      <c r="G57">
        <v>0.70175438596491224</v>
      </c>
      <c r="H57">
        <v>14</v>
      </c>
      <c r="I57">
        <v>0</v>
      </c>
      <c r="J57">
        <v>2750.5</v>
      </c>
      <c r="K57">
        <v>44.75</v>
      </c>
      <c r="L57">
        <v>1.6538852443869538</v>
      </c>
      <c r="M57">
        <v>3250</v>
      </c>
      <c r="N57">
        <v>800</v>
      </c>
      <c r="O57">
        <v>18071.5</v>
      </c>
      <c r="P57">
        <v>16000</v>
      </c>
      <c r="Q57" s="19">
        <v>45288</v>
      </c>
      <c r="R57">
        <v>6849</v>
      </c>
      <c r="S57">
        <v>33</v>
      </c>
      <c r="T57">
        <v>0.48415492957746481</v>
      </c>
      <c r="U57">
        <v>657</v>
      </c>
      <c r="V57">
        <v>19.329999999999998</v>
      </c>
      <c r="W57">
        <v>177.45</v>
      </c>
      <c r="X57">
        <v>-13.200000000000017</v>
      </c>
      <c r="Y57">
        <v>-6.9236821400472159</v>
      </c>
      <c r="Z57">
        <v>9900</v>
      </c>
      <c r="AA57">
        <v>5600</v>
      </c>
      <c r="AB57">
        <v>18071.5</v>
      </c>
    </row>
    <row r="58" spans="1:28" x14ac:dyDescent="0.25">
      <c r="A58">
        <v>16100</v>
      </c>
      <c r="B58" s="19">
        <v>44987</v>
      </c>
      <c r="C58">
        <v>16100</v>
      </c>
      <c r="D58" s="19">
        <v>44987</v>
      </c>
      <c r="E58">
        <v>0</v>
      </c>
      <c r="F58">
        <v>0</v>
      </c>
      <c r="G58">
        <v>0</v>
      </c>
      <c r="H58">
        <v>1</v>
      </c>
      <c r="I58">
        <v>39.64</v>
      </c>
      <c r="J58">
        <v>2052.5500000000002</v>
      </c>
      <c r="K58">
        <v>-95.299999999999727</v>
      </c>
      <c r="L58">
        <v>-4.4369951346695409</v>
      </c>
      <c r="M58">
        <v>4250</v>
      </c>
      <c r="N58">
        <v>4250</v>
      </c>
      <c r="O58">
        <v>18071.5</v>
      </c>
      <c r="P58">
        <v>16100</v>
      </c>
      <c r="Q58" s="19">
        <v>44987</v>
      </c>
      <c r="R58">
        <v>353</v>
      </c>
      <c r="S58">
        <v>-13</v>
      </c>
      <c r="T58">
        <v>-3.5519125683060109</v>
      </c>
      <c r="U58">
        <v>228</v>
      </c>
      <c r="V58">
        <v>25.95</v>
      </c>
      <c r="W58">
        <v>3</v>
      </c>
      <c r="X58">
        <v>-0.79999999999999982</v>
      </c>
      <c r="Y58">
        <v>-21.052631578947363</v>
      </c>
      <c r="Z58">
        <v>60400</v>
      </c>
      <c r="AA58">
        <v>10400</v>
      </c>
      <c r="AB58">
        <v>18071.5</v>
      </c>
    </row>
    <row r="59" spans="1:28" x14ac:dyDescent="0.25">
      <c r="A59">
        <v>16100</v>
      </c>
      <c r="B59" s="19">
        <v>45014</v>
      </c>
      <c r="C59">
        <v>16100</v>
      </c>
      <c r="D59" s="19">
        <v>45014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4000</v>
      </c>
      <c r="N59">
        <v>3950</v>
      </c>
      <c r="O59">
        <v>18071.5</v>
      </c>
      <c r="P59">
        <v>16100</v>
      </c>
      <c r="Q59" s="19">
        <v>45014</v>
      </c>
      <c r="R59">
        <v>1499</v>
      </c>
      <c r="S59">
        <v>-1</v>
      </c>
      <c r="T59">
        <v>-6.6666666666666666E-2</v>
      </c>
      <c r="U59">
        <v>653</v>
      </c>
      <c r="V59">
        <v>20.420000000000002</v>
      </c>
      <c r="W59">
        <v>14.95</v>
      </c>
      <c r="X59">
        <v>0.39999999999999858</v>
      </c>
      <c r="Y59">
        <v>2.7491408934707806</v>
      </c>
      <c r="Z59">
        <v>6700</v>
      </c>
      <c r="AA59">
        <v>3600</v>
      </c>
      <c r="AB59">
        <v>18071.5</v>
      </c>
    </row>
    <row r="60" spans="1:28" x14ac:dyDescent="0.25">
      <c r="A60">
        <v>16100</v>
      </c>
      <c r="B60" s="19">
        <v>45043</v>
      </c>
      <c r="C60">
        <v>16100</v>
      </c>
      <c r="D60" s="19">
        <v>45043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750</v>
      </c>
      <c r="N60">
        <v>850</v>
      </c>
      <c r="O60">
        <v>18071.5</v>
      </c>
      <c r="P60">
        <v>16100</v>
      </c>
      <c r="Q60" s="19">
        <v>45043</v>
      </c>
      <c r="R60">
        <v>641</v>
      </c>
      <c r="S60">
        <v>17</v>
      </c>
      <c r="T60">
        <v>2.7243589743589745</v>
      </c>
      <c r="U60">
        <v>167</v>
      </c>
      <c r="V60">
        <v>17.78</v>
      </c>
      <c r="W60">
        <v>23.15</v>
      </c>
      <c r="X60">
        <v>-0.90000000000000213</v>
      </c>
      <c r="Y60">
        <v>-3.7422037422037508</v>
      </c>
      <c r="Z60">
        <v>12200</v>
      </c>
      <c r="AA60">
        <v>4600</v>
      </c>
      <c r="AB60">
        <v>18071.5</v>
      </c>
    </row>
    <row r="61" spans="1:28" x14ac:dyDescent="0.25">
      <c r="A61">
        <v>16100</v>
      </c>
      <c r="B61" s="19">
        <v>44973</v>
      </c>
      <c r="C61">
        <v>16100</v>
      </c>
      <c r="D61" s="19">
        <v>44973</v>
      </c>
      <c r="E61">
        <v>1</v>
      </c>
      <c r="F61">
        <v>0</v>
      </c>
      <c r="G61">
        <v>0</v>
      </c>
      <c r="H61">
        <v>1</v>
      </c>
      <c r="I61">
        <v>148.75</v>
      </c>
      <c r="J61">
        <v>1999.95</v>
      </c>
      <c r="K61">
        <v>314.95000000000005</v>
      </c>
      <c r="L61">
        <v>18.691394658753712</v>
      </c>
      <c r="M61">
        <v>9900</v>
      </c>
      <c r="N61">
        <v>8400</v>
      </c>
      <c r="O61">
        <v>18071.5</v>
      </c>
      <c r="P61">
        <v>16100</v>
      </c>
      <c r="Q61" s="19">
        <v>44973</v>
      </c>
      <c r="R61">
        <v>39338</v>
      </c>
      <c r="S61">
        <v>-6639</v>
      </c>
      <c r="T61">
        <v>-14.439828609957152</v>
      </c>
      <c r="U61">
        <v>85183</v>
      </c>
      <c r="V61">
        <v>70.11</v>
      </c>
      <c r="W61">
        <v>0.05</v>
      </c>
      <c r="X61">
        <v>-0.54999999999999993</v>
      </c>
      <c r="Y61">
        <v>-91.666666666666657</v>
      </c>
      <c r="Z61">
        <v>654100</v>
      </c>
      <c r="AA61">
        <v>317200</v>
      </c>
      <c r="AB61">
        <v>18071.5</v>
      </c>
    </row>
    <row r="62" spans="1:28" x14ac:dyDescent="0.25">
      <c r="A62">
        <v>16100</v>
      </c>
      <c r="B62" s="19">
        <v>44980</v>
      </c>
      <c r="C62">
        <v>16100</v>
      </c>
      <c r="D62" s="19">
        <v>44980</v>
      </c>
      <c r="E62">
        <v>257</v>
      </c>
      <c r="F62">
        <v>-11</v>
      </c>
      <c r="G62">
        <v>-4.1044776119402986</v>
      </c>
      <c r="H62">
        <v>30</v>
      </c>
      <c r="I62">
        <v>39.700000000000003</v>
      </c>
      <c r="J62">
        <v>1991</v>
      </c>
      <c r="K62">
        <v>44.75</v>
      </c>
      <c r="L62">
        <v>2.2992935131663459</v>
      </c>
      <c r="M62">
        <v>7800</v>
      </c>
      <c r="N62">
        <v>6750</v>
      </c>
      <c r="O62">
        <v>18071.5</v>
      </c>
      <c r="P62">
        <v>16100</v>
      </c>
      <c r="Q62" s="19">
        <v>44980</v>
      </c>
      <c r="R62">
        <v>12188</v>
      </c>
      <c r="S62">
        <v>-19</v>
      </c>
      <c r="T62">
        <v>-0.15564839845990006</v>
      </c>
      <c r="U62">
        <v>15974</v>
      </c>
      <c r="V62">
        <v>33.42</v>
      </c>
      <c r="W62">
        <v>1.4</v>
      </c>
      <c r="X62">
        <v>-0.60000000000000009</v>
      </c>
      <c r="Y62">
        <v>-30.000000000000004</v>
      </c>
      <c r="Z62">
        <v>440850</v>
      </c>
      <c r="AA62">
        <v>85050</v>
      </c>
      <c r="AB62">
        <v>18071.5</v>
      </c>
    </row>
    <row r="63" spans="1:28" x14ac:dyDescent="0.25">
      <c r="A63">
        <v>16100</v>
      </c>
      <c r="B63" s="19">
        <v>44994</v>
      </c>
      <c r="C63">
        <v>16100</v>
      </c>
      <c r="D63" s="19">
        <v>44994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1750</v>
      </c>
      <c r="N63">
        <v>1750</v>
      </c>
      <c r="O63">
        <v>18071.5</v>
      </c>
      <c r="P63">
        <v>16100</v>
      </c>
      <c r="Q63" s="19">
        <v>44994</v>
      </c>
      <c r="R63">
        <v>58</v>
      </c>
      <c r="S63">
        <v>0</v>
      </c>
      <c r="T63">
        <v>0</v>
      </c>
      <c r="U63">
        <v>2</v>
      </c>
      <c r="V63">
        <v>24</v>
      </c>
      <c r="W63">
        <v>6.5</v>
      </c>
      <c r="X63">
        <v>-0.29999999999999982</v>
      </c>
      <c r="Y63">
        <v>-4.4117647058823506</v>
      </c>
      <c r="Z63">
        <v>14050</v>
      </c>
      <c r="AA63">
        <v>3400</v>
      </c>
      <c r="AB63">
        <v>18071.5</v>
      </c>
    </row>
    <row r="64" spans="1:28" x14ac:dyDescent="0.25">
      <c r="A64">
        <v>16150</v>
      </c>
      <c r="B64" s="19">
        <v>44994</v>
      </c>
      <c r="C64">
        <v>16150</v>
      </c>
      <c r="D64" s="19">
        <v>44994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1750</v>
      </c>
      <c r="N64">
        <v>1750</v>
      </c>
      <c r="O64">
        <v>18071.5</v>
      </c>
      <c r="P64">
        <v>16150</v>
      </c>
      <c r="Q64" s="19">
        <v>44994</v>
      </c>
      <c r="R64">
        <v>36</v>
      </c>
      <c r="S64">
        <v>0</v>
      </c>
      <c r="T64">
        <v>0</v>
      </c>
      <c r="U64">
        <v>2</v>
      </c>
      <c r="V64">
        <v>0</v>
      </c>
      <c r="W64">
        <v>7.65</v>
      </c>
      <c r="X64">
        <v>-2</v>
      </c>
      <c r="Y64">
        <v>-20.725388601036268</v>
      </c>
      <c r="Z64">
        <v>10450</v>
      </c>
      <c r="AA64">
        <v>0</v>
      </c>
      <c r="AB64">
        <v>18071.5</v>
      </c>
    </row>
    <row r="65" spans="1:28" x14ac:dyDescent="0.25">
      <c r="A65">
        <v>16150</v>
      </c>
      <c r="B65" s="19">
        <v>45043</v>
      </c>
      <c r="C65">
        <v>16150</v>
      </c>
      <c r="D65" s="19">
        <v>45043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1800</v>
      </c>
      <c r="N65">
        <v>0</v>
      </c>
      <c r="O65">
        <v>18071.5</v>
      </c>
      <c r="P65">
        <v>16150</v>
      </c>
      <c r="Q65" s="19">
        <v>45043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1550</v>
      </c>
      <c r="AA65">
        <v>0</v>
      </c>
      <c r="AB65">
        <v>18071.5</v>
      </c>
    </row>
    <row r="66" spans="1:28" x14ac:dyDescent="0.25">
      <c r="A66">
        <v>16150</v>
      </c>
      <c r="B66" s="19">
        <v>44987</v>
      </c>
      <c r="C66">
        <v>16150</v>
      </c>
      <c r="D66" s="19">
        <v>44987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4250</v>
      </c>
      <c r="N66">
        <v>4250</v>
      </c>
      <c r="O66">
        <v>18071.5</v>
      </c>
      <c r="P66">
        <v>16150</v>
      </c>
      <c r="Q66" s="19">
        <v>44987</v>
      </c>
      <c r="R66">
        <v>98</v>
      </c>
      <c r="S66">
        <v>0</v>
      </c>
      <c r="T66">
        <v>0</v>
      </c>
      <c r="U66">
        <v>28</v>
      </c>
      <c r="V66">
        <v>25.93</v>
      </c>
      <c r="W66">
        <v>3.45</v>
      </c>
      <c r="X66">
        <v>0.10000000000000009</v>
      </c>
      <c r="Y66">
        <v>2.9850746268656745</v>
      </c>
      <c r="Z66">
        <v>16200</v>
      </c>
      <c r="AA66">
        <v>4050</v>
      </c>
      <c r="AB66">
        <v>18071.5</v>
      </c>
    </row>
    <row r="67" spans="1:28" x14ac:dyDescent="0.25">
      <c r="A67">
        <v>16150</v>
      </c>
      <c r="B67" s="19">
        <v>45014</v>
      </c>
      <c r="C67">
        <v>16150</v>
      </c>
      <c r="D67" s="19">
        <v>45014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5150</v>
      </c>
      <c r="N67">
        <v>3550</v>
      </c>
      <c r="O67">
        <v>18071.5</v>
      </c>
      <c r="P67">
        <v>16150</v>
      </c>
      <c r="Q67" s="19">
        <v>45014</v>
      </c>
      <c r="R67">
        <v>136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5000</v>
      </c>
      <c r="AA67">
        <v>700</v>
      </c>
      <c r="AB67">
        <v>18071.5</v>
      </c>
    </row>
    <row r="68" spans="1:28" x14ac:dyDescent="0.25">
      <c r="A68">
        <v>16150</v>
      </c>
      <c r="B68" s="19">
        <v>44973</v>
      </c>
      <c r="C68">
        <v>16150</v>
      </c>
      <c r="D68" s="19">
        <v>44973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8100</v>
      </c>
      <c r="N68">
        <v>8100</v>
      </c>
      <c r="O68">
        <v>18071.5</v>
      </c>
      <c r="P68">
        <v>16150</v>
      </c>
      <c r="Q68" s="19">
        <v>44973</v>
      </c>
      <c r="R68">
        <v>1375</v>
      </c>
      <c r="S68">
        <v>-286</v>
      </c>
      <c r="T68">
        <v>-17.218543046357617</v>
      </c>
      <c r="U68">
        <v>11746</v>
      </c>
      <c r="V68">
        <v>66.209999999999994</v>
      </c>
      <c r="W68">
        <v>0.05</v>
      </c>
      <c r="X68">
        <v>-0.5</v>
      </c>
      <c r="Y68">
        <v>-90.909090909090907</v>
      </c>
      <c r="Z68">
        <v>52700</v>
      </c>
      <c r="AA68">
        <v>101500</v>
      </c>
      <c r="AB68">
        <v>18071.5</v>
      </c>
    </row>
    <row r="69" spans="1:28" x14ac:dyDescent="0.25">
      <c r="A69">
        <v>16150</v>
      </c>
      <c r="B69" s="19">
        <v>44980</v>
      </c>
      <c r="C69">
        <v>16150</v>
      </c>
      <c r="D69" s="19">
        <v>44980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7800</v>
      </c>
      <c r="N69">
        <v>6300</v>
      </c>
      <c r="O69">
        <v>18071.5</v>
      </c>
      <c r="P69">
        <v>16150</v>
      </c>
      <c r="Q69" s="19">
        <v>44980</v>
      </c>
      <c r="R69">
        <v>270</v>
      </c>
      <c r="S69">
        <v>3</v>
      </c>
      <c r="T69">
        <v>1.1235955056179776</v>
      </c>
      <c r="U69">
        <v>30</v>
      </c>
      <c r="V69">
        <v>32.75</v>
      </c>
      <c r="W69">
        <v>1.55</v>
      </c>
      <c r="X69">
        <v>-0.39999999999999991</v>
      </c>
      <c r="Y69">
        <v>-20.512820512820511</v>
      </c>
      <c r="Z69">
        <v>122700</v>
      </c>
      <c r="AA69">
        <v>11750</v>
      </c>
      <c r="AB69">
        <v>18071.5</v>
      </c>
    </row>
    <row r="70" spans="1:28" x14ac:dyDescent="0.25">
      <c r="A70">
        <v>16200</v>
      </c>
      <c r="B70" s="19">
        <v>44994</v>
      </c>
      <c r="C70">
        <v>16200</v>
      </c>
      <c r="D70" s="19">
        <v>44994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1750</v>
      </c>
      <c r="N70">
        <v>1750</v>
      </c>
      <c r="O70">
        <v>18071.5</v>
      </c>
      <c r="P70">
        <v>16200</v>
      </c>
      <c r="Q70" s="19">
        <v>44994</v>
      </c>
      <c r="R70">
        <v>40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9750</v>
      </c>
      <c r="AA70">
        <v>100</v>
      </c>
      <c r="AB70">
        <v>18071.5</v>
      </c>
    </row>
    <row r="71" spans="1:28" x14ac:dyDescent="0.25">
      <c r="A71">
        <v>16200</v>
      </c>
      <c r="B71" s="19">
        <v>45014</v>
      </c>
      <c r="C71">
        <v>16200</v>
      </c>
      <c r="D71" s="19">
        <v>45014</v>
      </c>
      <c r="E71">
        <v>48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4000</v>
      </c>
      <c r="N71">
        <v>3950</v>
      </c>
      <c r="O71">
        <v>18071.5</v>
      </c>
      <c r="P71">
        <v>16200</v>
      </c>
      <c r="Q71" s="19">
        <v>45014</v>
      </c>
      <c r="R71">
        <v>1003</v>
      </c>
      <c r="S71">
        <v>-31</v>
      </c>
      <c r="T71">
        <v>-2.9980657640232109</v>
      </c>
      <c r="U71">
        <v>512</v>
      </c>
      <c r="V71">
        <v>19.84</v>
      </c>
      <c r="W71">
        <v>16</v>
      </c>
      <c r="X71">
        <v>0.34999999999999964</v>
      </c>
      <c r="Y71">
        <v>2.2364217252396146</v>
      </c>
      <c r="Z71">
        <v>8100</v>
      </c>
      <c r="AA71">
        <v>4650</v>
      </c>
      <c r="AB71">
        <v>18071.5</v>
      </c>
    </row>
    <row r="72" spans="1:28" x14ac:dyDescent="0.25">
      <c r="A72">
        <v>16200</v>
      </c>
      <c r="B72" s="19">
        <v>45043</v>
      </c>
      <c r="C72">
        <v>16200</v>
      </c>
      <c r="D72" s="19">
        <v>45043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1800</v>
      </c>
      <c r="N72">
        <v>300</v>
      </c>
      <c r="O72">
        <v>18071.5</v>
      </c>
      <c r="P72">
        <v>16200</v>
      </c>
      <c r="Q72" s="19">
        <v>45043</v>
      </c>
      <c r="R72">
        <v>382</v>
      </c>
      <c r="S72">
        <v>0</v>
      </c>
      <c r="T72">
        <v>0</v>
      </c>
      <c r="U72">
        <v>80</v>
      </c>
      <c r="V72">
        <v>17.38</v>
      </c>
      <c r="W72">
        <v>25.05</v>
      </c>
      <c r="X72">
        <v>-2.0500000000000007</v>
      </c>
      <c r="Y72">
        <v>-7.5645756457564595</v>
      </c>
      <c r="Z72">
        <v>4250</v>
      </c>
      <c r="AA72">
        <v>1850</v>
      </c>
      <c r="AB72">
        <v>18071.5</v>
      </c>
    </row>
    <row r="73" spans="1:28" x14ac:dyDescent="0.25">
      <c r="A73">
        <v>16200</v>
      </c>
      <c r="B73" s="19">
        <v>44973</v>
      </c>
      <c r="C73">
        <v>16200</v>
      </c>
      <c r="D73" s="19">
        <v>44973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9600</v>
      </c>
      <c r="N73">
        <v>8100</v>
      </c>
      <c r="O73">
        <v>18071.5</v>
      </c>
      <c r="P73">
        <v>16200</v>
      </c>
      <c r="Q73" s="19">
        <v>44973</v>
      </c>
      <c r="R73">
        <v>7673</v>
      </c>
      <c r="S73">
        <v>-718</v>
      </c>
      <c r="T73">
        <v>-8.5567870337266125</v>
      </c>
      <c r="U73">
        <v>17234</v>
      </c>
      <c r="V73">
        <v>64.510000000000005</v>
      </c>
      <c r="W73">
        <v>0.1</v>
      </c>
      <c r="X73">
        <v>-0.55000000000000004</v>
      </c>
      <c r="Y73">
        <v>-84.615384615384613</v>
      </c>
      <c r="Z73">
        <v>47700</v>
      </c>
      <c r="AA73">
        <v>206950</v>
      </c>
      <c r="AB73">
        <v>18071.5</v>
      </c>
    </row>
    <row r="74" spans="1:28" x14ac:dyDescent="0.25">
      <c r="A74">
        <v>16200</v>
      </c>
      <c r="B74" s="19">
        <v>44980</v>
      </c>
      <c r="C74">
        <v>16200</v>
      </c>
      <c r="D74" s="19">
        <v>44980</v>
      </c>
      <c r="E74">
        <v>15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7250</v>
      </c>
      <c r="N74">
        <v>7500</v>
      </c>
      <c r="O74">
        <v>18071.5</v>
      </c>
      <c r="P74">
        <v>16200</v>
      </c>
      <c r="Q74" s="19">
        <v>44980</v>
      </c>
      <c r="R74">
        <v>4922</v>
      </c>
      <c r="S74">
        <v>53</v>
      </c>
      <c r="T74">
        <v>1.088519203121791</v>
      </c>
      <c r="U74">
        <v>4823</v>
      </c>
      <c r="V74">
        <v>32.07</v>
      </c>
      <c r="W74">
        <v>1.5</v>
      </c>
      <c r="X74">
        <v>-0.54999999999999982</v>
      </c>
      <c r="Y74">
        <v>-26.829268292682922</v>
      </c>
      <c r="Z74">
        <v>337400</v>
      </c>
      <c r="AA74">
        <v>22350</v>
      </c>
      <c r="AB74">
        <v>18071.5</v>
      </c>
    </row>
    <row r="75" spans="1:28" x14ac:dyDescent="0.25">
      <c r="A75">
        <v>16200</v>
      </c>
      <c r="B75" s="19">
        <v>44987</v>
      </c>
      <c r="C75">
        <v>16200</v>
      </c>
      <c r="D75" s="19">
        <v>44987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4250</v>
      </c>
      <c r="N75">
        <v>4250</v>
      </c>
      <c r="O75">
        <v>18071.5</v>
      </c>
      <c r="P75">
        <v>16200</v>
      </c>
      <c r="Q75" s="19">
        <v>44987</v>
      </c>
      <c r="R75">
        <v>169</v>
      </c>
      <c r="S75">
        <v>8</v>
      </c>
      <c r="T75">
        <v>4.9689440993788816</v>
      </c>
      <c r="U75">
        <v>119</v>
      </c>
      <c r="V75">
        <v>25.83</v>
      </c>
      <c r="W75">
        <v>4</v>
      </c>
      <c r="X75">
        <v>0.45000000000000018</v>
      </c>
      <c r="Y75">
        <v>12.676056338028175</v>
      </c>
      <c r="Z75">
        <v>53300</v>
      </c>
      <c r="AA75">
        <v>3000</v>
      </c>
      <c r="AB75">
        <v>18071.5</v>
      </c>
    </row>
    <row r="76" spans="1:28" x14ac:dyDescent="0.25">
      <c r="A76">
        <v>16250</v>
      </c>
      <c r="B76" s="19">
        <v>44994</v>
      </c>
      <c r="C76">
        <v>16250</v>
      </c>
      <c r="D76" s="19">
        <v>44994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1750</v>
      </c>
      <c r="N76">
        <v>1750</v>
      </c>
      <c r="O76">
        <v>18071.5</v>
      </c>
      <c r="P76">
        <v>16250</v>
      </c>
      <c r="Q76" s="19">
        <v>44994</v>
      </c>
      <c r="R76">
        <v>40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9850</v>
      </c>
      <c r="AA76">
        <v>300</v>
      </c>
      <c r="AB76">
        <v>18071.5</v>
      </c>
    </row>
    <row r="77" spans="1:28" x14ac:dyDescent="0.25">
      <c r="A77">
        <v>16250</v>
      </c>
      <c r="B77" s="19">
        <v>45014</v>
      </c>
      <c r="C77">
        <v>16250</v>
      </c>
      <c r="D77" s="19">
        <v>45014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5150</v>
      </c>
      <c r="N77">
        <v>3550</v>
      </c>
      <c r="O77">
        <v>18071.5</v>
      </c>
      <c r="P77">
        <v>16250</v>
      </c>
      <c r="Q77" s="19">
        <v>45014</v>
      </c>
      <c r="R77">
        <v>121</v>
      </c>
      <c r="S77">
        <v>0</v>
      </c>
      <c r="T77">
        <v>0</v>
      </c>
      <c r="U77">
        <v>10</v>
      </c>
      <c r="V77">
        <v>19.059999999999999</v>
      </c>
      <c r="W77">
        <v>14.6</v>
      </c>
      <c r="X77">
        <v>-3.0499999999999989</v>
      </c>
      <c r="Y77">
        <v>-17.280453257790363</v>
      </c>
      <c r="Z77">
        <v>4850</v>
      </c>
      <c r="AA77">
        <v>2400</v>
      </c>
      <c r="AB77">
        <v>18071.5</v>
      </c>
    </row>
    <row r="78" spans="1:28" x14ac:dyDescent="0.25">
      <c r="A78">
        <v>16250</v>
      </c>
      <c r="B78" s="19">
        <v>45043</v>
      </c>
      <c r="C78">
        <v>16250</v>
      </c>
      <c r="D78" s="19">
        <v>45043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1800</v>
      </c>
      <c r="N78">
        <v>0</v>
      </c>
      <c r="O78">
        <v>18071.5</v>
      </c>
      <c r="P78">
        <v>16250</v>
      </c>
      <c r="Q78" s="19">
        <v>45043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1550</v>
      </c>
      <c r="AA78">
        <v>0</v>
      </c>
      <c r="AB78">
        <v>18071.5</v>
      </c>
    </row>
    <row r="79" spans="1:28" x14ac:dyDescent="0.25">
      <c r="A79">
        <v>16250</v>
      </c>
      <c r="B79" s="19">
        <v>44987</v>
      </c>
      <c r="C79">
        <v>16250</v>
      </c>
      <c r="D79" s="19">
        <v>44987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4250</v>
      </c>
      <c r="N79">
        <v>4250</v>
      </c>
      <c r="O79">
        <v>18071.5</v>
      </c>
      <c r="P79">
        <v>16250</v>
      </c>
      <c r="Q79" s="19">
        <v>44987</v>
      </c>
      <c r="R79">
        <v>79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13300</v>
      </c>
      <c r="AA79">
        <v>3600</v>
      </c>
      <c r="AB79">
        <v>18071.5</v>
      </c>
    </row>
    <row r="80" spans="1:28" x14ac:dyDescent="0.25">
      <c r="A80">
        <v>16250</v>
      </c>
      <c r="B80" s="19">
        <v>44980</v>
      </c>
      <c r="C80">
        <v>16250</v>
      </c>
      <c r="D80" s="19">
        <v>44980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9600</v>
      </c>
      <c r="N80">
        <v>8100</v>
      </c>
      <c r="O80">
        <v>18071.5</v>
      </c>
      <c r="P80">
        <v>16250</v>
      </c>
      <c r="Q80" s="19">
        <v>44980</v>
      </c>
      <c r="R80">
        <v>284</v>
      </c>
      <c r="S80">
        <v>-29</v>
      </c>
      <c r="T80">
        <v>-9.2651757188498394</v>
      </c>
      <c r="U80">
        <v>1182</v>
      </c>
      <c r="V80">
        <v>31.81</v>
      </c>
      <c r="W80">
        <v>1.7</v>
      </c>
      <c r="X80">
        <v>-5.0000000000000044E-2</v>
      </c>
      <c r="Y80">
        <v>-2.8571428571428599</v>
      </c>
      <c r="Z80">
        <v>102900</v>
      </c>
      <c r="AA80">
        <v>12100</v>
      </c>
      <c r="AB80">
        <v>18071.5</v>
      </c>
    </row>
    <row r="81" spans="1:28" x14ac:dyDescent="0.25">
      <c r="A81">
        <v>16250</v>
      </c>
      <c r="B81" s="19">
        <v>44973</v>
      </c>
      <c r="C81">
        <v>16250</v>
      </c>
      <c r="D81" s="19">
        <v>44973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9900</v>
      </c>
      <c r="N81">
        <v>9900</v>
      </c>
      <c r="O81">
        <v>18071.5</v>
      </c>
      <c r="P81">
        <v>16250</v>
      </c>
      <c r="Q81" s="19">
        <v>44973</v>
      </c>
      <c r="R81">
        <v>378</v>
      </c>
      <c r="S81">
        <v>-93</v>
      </c>
      <c r="T81">
        <v>-19.745222929936304</v>
      </c>
      <c r="U81">
        <v>3228</v>
      </c>
      <c r="V81">
        <v>66.430000000000007</v>
      </c>
      <c r="W81">
        <v>0.1</v>
      </c>
      <c r="X81">
        <v>-0.5</v>
      </c>
      <c r="Y81">
        <v>-83.333333333333343</v>
      </c>
      <c r="Z81">
        <v>12700</v>
      </c>
      <c r="AA81">
        <v>94200</v>
      </c>
      <c r="AB81">
        <v>18071.5</v>
      </c>
    </row>
    <row r="82" spans="1:28" x14ac:dyDescent="0.25">
      <c r="A82">
        <v>16300</v>
      </c>
      <c r="B82" s="19">
        <v>44987</v>
      </c>
      <c r="C82">
        <v>16300</v>
      </c>
      <c r="D82" s="19">
        <v>44987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4250</v>
      </c>
      <c r="N82">
        <v>4250</v>
      </c>
      <c r="O82">
        <v>18071.5</v>
      </c>
      <c r="P82">
        <v>16300</v>
      </c>
      <c r="Q82" s="19">
        <v>44987</v>
      </c>
      <c r="R82">
        <v>136</v>
      </c>
      <c r="S82">
        <v>-5</v>
      </c>
      <c r="T82">
        <v>-3.5460992907801416</v>
      </c>
      <c r="U82">
        <v>86</v>
      </c>
      <c r="V82">
        <v>24.92</v>
      </c>
      <c r="W82">
        <v>3</v>
      </c>
      <c r="X82">
        <v>-0.95000000000000018</v>
      </c>
      <c r="Y82">
        <v>-24.050632911392409</v>
      </c>
      <c r="Z82">
        <v>65150</v>
      </c>
      <c r="AA82">
        <v>5300</v>
      </c>
      <c r="AB82">
        <v>18071.5</v>
      </c>
    </row>
    <row r="83" spans="1:28" x14ac:dyDescent="0.25">
      <c r="A83">
        <v>16300</v>
      </c>
      <c r="B83" s="19">
        <v>44994</v>
      </c>
      <c r="C83">
        <v>16300</v>
      </c>
      <c r="D83" s="19">
        <v>44994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1750</v>
      </c>
      <c r="N83">
        <v>1750</v>
      </c>
      <c r="O83">
        <v>18071.5</v>
      </c>
      <c r="P83">
        <v>16300</v>
      </c>
      <c r="Q83" s="19">
        <v>44994</v>
      </c>
      <c r="R83">
        <v>30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10350</v>
      </c>
      <c r="AA83">
        <v>2700</v>
      </c>
      <c r="AB83">
        <v>18071.5</v>
      </c>
    </row>
    <row r="84" spans="1:28" x14ac:dyDescent="0.25">
      <c r="A84">
        <v>16300</v>
      </c>
      <c r="B84" s="19">
        <v>44973</v>
      </c>
      <c r="C84">
        <v>16300</v>
      </c>
      <c r="D84" s="19">
        <v>44973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9900</v>
      </c>
      <c r="N84">
        <v>9900</v>
      </c>
      <c r="O84">
        <v>18071.5</v>
      </c>
      <c r="P84">
        <v>16300</v>
      </c>
      <c r="Q84" s="19">
        <v>44973</v>
      </c>
      <c r="R84">
        <v>5352</v>
      </c>
      <c r="S84">
        <v>-92</v>
      </c>
      <c r="T84">
        <v>-1.6899338721528288</v>
      </c>
      <c r="U84">
        <v>10621</v>
      </c>
      <c r="V84">
        <v>61.12</v>
      </c>
      <c r="W84">
        <v>0.1</v>
      </c>
      <c r="X84">
        <v>-0.55000000000000004</v>
      </c>
      <c r="Y84">
        <v>-84.615384615384613</v>
      </c>
      <c r="Z84">
        <v>36000</v>
      </c>
      <c r="AA84">
        <v>179650</v>
      </c>
      <c r="AB84">
        <v>18071.5</v>
      </c>
    </row>
    <row r="85" spans="1:28" x14ac:dyDescent="0.25">
      <c r="A85">
        <v>16300</v>
      </c>
      <c r="B85" s="19">
        <v>45043</v>
      </c>
      <c r="C85">
        <v>16300</v>
      </c>
      <c r="D85" s="19">
        <v>45043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300</v>
      </c>
      <c r="N85">
        <v>0</v>
      </c>
      <c r="O85">
        <v>18071.5</v>
      </c>
      <c r="P85">
        <v>16300</v>
      </c>
      <c r="Q85" s="19">
        <v>45043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2900</v>
      </c>
      <c r="AA85">
        <v>650</v>
      </c>
      <c r="AB85">
        <v>18071.5</v>
      </c>
    </row>
    <row r="86" spans="1:28" x14ac:dyDescent="0.25">
      <c r="A86">
        <v>16300</v>
      </c>
      <c r="B86" s="19">
        <v>44980</v>
      </c>
      <c r="C86">
        <v>16300</v>
      </c>
      <c r="D86" s="19">
        <v>44980</v>
      </c>
      <c r="E86">
        <v>1580</v>
      </c>
      <c r="F86">
        <v>0</v>
      </c>
      <c r="G86">
        <v>0</v>
      </c>
      <c r="H86">
        <v>43</v>
      </c>
      <c r="I86">
        <v>41.89</v>
      </c>
      <c r="J86">
        <v>1800</v>
      </c>
      <c r="K86">
        <v>66.349999999999909</v>
      </c>
      <c r="L86">
        <v>3.8271854180486202</v>
      </c>
      <c r="M86">
        <v>9050</v>
      </c>
      <c r="N86">
        <v>9000</v>
      </c>
      <c r="O86">
        <v>18071.5</v>
      </c>
      <c r="P86">
        <v>16300</v>
      </c>
      <c r="Q86" s="19">
        <v>44980</v>
      </c>
      <c r="R86">
        <v>13539</v>
      </c>
      <c r="S86">
        <v>-60</v>
      </c>
      <c r="T86">
        <v>-0.44120891242003091</v>
      </c>
      <c r="U86">
        <v>5031</v>
      </c>
      <c r="V86">
        <v>30.69</v>
      </c>
      <c r="W86">
        <v>1.65</v>
      </c>
      <c r="X86">
        <v>-0.60000000000000009</v>
      </c>
      <c r="Y86">
        <v>-26.666666666666671</v>
      </c>
      <c r="Z86">
        <v>261800</v>
      </c>
      <c r="AA86">
        <v>27750</v>
      </c>
      <c r="AB86">
        <v>18071.5</v>
      </c>
    </row>
    <row r="87" spans="1:28" x14ac:dyDescent="0.25">
      <c r="A87">
        <v>16300</v>
      </c>
      <c r="B87" s="19">
        <v>45014</v>
      </c>
      <c r="C87">
        <v>16300</v>
      </c>
      <c r="D87" s="19">
        <v>45014</v>
      </c>
      <c r="E87">
        <v>0</v>
      </c>
      <c r="F87">
        <v>0</v>
      </c>
      <c r="G87">
        <v>0</v>
      </c>
      <c r="H87">
        <v>1</v>
      </c>
      <c r="I87">
        <v>0</v>
      </c>
      <c r="J87">
        <v>1933.4</v>
      </c>
      <c r="K87">
        <v>-316.75</v>
      </c>
      <c r="L87">
        <v>-14.076839321822989</v>
      </c>
      <c r="M87">
        <v>4250</v>
      </c>
      <c r="N87">
        <v>4250</v>
      </c>
      <c r="O87">
        <v>18071.5</v>
      </c>
      <c r="P87">
        <v>16300</v>
      </c>
      <c r="Q87" s="19">
        <v>45014</v>
      </c>
      <c r="R87">
        <v>1290</v>
      </c>
      <c r="S87">
        <v>21</v>
      </c>
      <c r="T87">
        <v>1.6548463356973995</v>
      </c>
      <c r="U87">
        <v>454</v>
      </c>
      <c r="V87">
        <v>19.25</v>
      </c>
      <c r="W87">
        <v>17.2</v>
      </c>
      <c r="X87">
        <v>0.39999999999999858</v>
      </c>
      <c r="Y87">
        <v>2.3809523809523725</v>
      </c>
      <c r="Z87">
        <v>9200</v>
      </c>
      <c r="AA87">
        <v>5800</v>
      </c>
      <c r="AB87">
        <v>18071.5</v>
      </c>
    </row>
    <row r="88" spans="1:28" x14ac:dyDescent="0.25">
      <c r="A88">
        <v>16350</v>
      </c>
      <c r="B88" s="19">
        <v>44980</v>
      </c>
      <c r="C88">
        <v>16350</v>
      </c>
      <c r="D88" s="19">
        <v>44980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9600</v>
      </c>
      <c r="N88">
        <v>8100</v>
      </c>
      <c r="O88">
        <v>18071.5</v>
      </c>
      <c r="P88">
        <v>16350</v>
      </c>
      <c r="Q88" s="19">
        <v>44980</v>
      </c>
      <c r="R88">
        <v>390</v>
      </c>
      <c r="S88">
        <v>0</v>
      </c>
      <c r="T88">
        <v>0</v>
      </c>
      <c r="U88">
        <v>86</v>
      </c>
      <c r="V88">
        <v>29.78</v>
      </c>
      <c r="W88">
        <v>1.65</v>
      </c>
      <c r="X88">
        <v>-0.55000000000000027</v>
      </c>
      <c r="Y88">
        <v>-25.000000000000011</v>
      </c>
      <c r="Z88">
        <v>117600</v>
      </c>
      <c r="AA88">
        <v>6850</v>
      </c>
      <c r="AB88">
        <v>18071.5</v>
      </c>
    </row>
    <row r="89" spans="1:28" x14ac:dyDescent="0.25">
      <c r="A89">
        <v>16350</v>
      </c>
      <c r="B89" s="19">
        <v>44994</v>
      </c>
      <c r="C89">
        <v>16350</v>
      </c>
      <c r="D89" s="19">
        <v>44994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1750</v>
      </c>
      <c r="N89">
        <v>1750</v>
      </c>
      <c r="O89">
        <v>18071.5</v>
      </c>
      <c r="P89">
        <v>16350</v>
      </c>
      <c r="Q89" s="19">
        <v>44994</v>
      </c>
      <c r="R89">
        <v>27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10950</v>
      </c>
      <c r="AA89">
        <v>900</v>
      </c>
      <c r="AB89">
        <v>18071.5</v>
      </c>
    </row>
    <row r="90" spans="1:28" x14ac:dyDescent="0.25">
      <c r="A90">
        <v>16350</v>
      </c>
      <c r="B90" s="19">
        <v>45001</v>
      </c>
      <c r="C90">
        <v>0</v>
      </c>
      <c r="D90" s="19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16350</v>
      </c>
      <c r="Q90" s="19">
        <v>45001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3600</v>
      </c>
      <c r="AA90">
        <v>300</v>
      </c>
      <c r="AB90">
        <v>18071.5</v>
      </c>
    </row>
    <row r="91" spans="1:28" x14ac:dyDescent="0.25">
      <c r="A91">
        <v>16350</v>
      </c>
      <c r="B91" s="19">
        <v>45014</v>
      </c>
      <c r="C91">
        <v>16350</v>
      </c>
      <c r="D91" s="19">
        <v>45014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5050</v>
      </c>
      <c r="N91">
        <v>5050</v>
      </c>
      <c r="O91">
        <v>18071.5</v>
      </c>
      <c r="P91">
        <v>16350</v>
      </c>
      <c r="Q91" s="19">
        <v>45014</v>
      </c>
      <c r="R91">
        <v>243</v>
      </c>
      <c r="S91">
        <v>0</v>
      </c>
      <c r="T91">
        <v>0</v>
      </c>
      <c r="U91">
        <v>1</v>
      </c>
      <c r="V91">
        <v>16.55</v>
      </c>
      <c r="W91">
        <v>8.25</v>
      </c>
      <c r="X91">
        <v>-10.7</v>
      </c>
      <c r="Y91">
        <v>-56.464379947229546</v>
      </c>
      <c r="Z91">
        <v>5050</v>
      </c>
      <c r="AA91">
        <v>350</v>
      </c>
      <c r="AB91">
        <v>18071.5</v>
      </c>
    </row>
    <row r="92" spans="1:28" x14ac:dyDescent="0.25">
      <c r="A92">
        <v>16350</v>
      </c>
      <c r="B92" s="19">
        <v>45043</v>
      </c>
      <c r="C92">
        <v>16350</v>
      </c>
      <c r="D92" s="19">
        <v>45043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1800</v>
      </c>
      <c r="N92">
        <v>0</v>
      </c>
      <c r="O92">
        <v>18071.5</v>
      </c>
      <c r="P92">
        <v>16350</v>
      </c>
      <c r="Q92" s="19">
        <v>45043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1850</v>
      </c>
      <c r="AA92">
        <v>0</v>
      </c>
      <c r="AB92">
        <v>18071.5</v>
      </c>
    </row>
    <row r="93" spans="1:28" x14ac:dyDescent="0.25">
      <c r="A93">
        <v>16350</v>
      </c>
      <c r="B93" s="19">
        <v>44973</v>
      </c>
      <c r="C93">
        <v>16350</v>
      </c>
      <c r="D93" s="19">
        <v>44973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9900</v>
      </c>
      <c r="N93">
        <v>9900</v>
      </c>
      <c r="O93">
        <v>18071.5</v>
      </c>
      <c r="P93">
        <v>16350</v>
      </c>
      <c r="Q93" s="19">
        <v>44973</v>
      </c>
      <c r="R93">
        <v>357</v>
      </c>
      <c r="S93">
        <v>-64</v>
      </c>
      <c r="T93">
        <v>-15.20190023752969</v>
      </c>
      <c r="U93">
        <v>786</v>
      </c>
      <c r="V93">
        <v>62.87</v>
      </c>
      <c r="W93">
        <v>0.1</v>
      </c>
      <c r="X93">
        <v>-0.6</v>
      </c>
      <c r="Y93">
        <v>-85.714285714285722</v>
      </c>
      <c r="Z93">
        <v>9100</v>
      </c>
      <c r="AA93">
        <v>86300</v>
      </c>
      <c r="AB93">
        <v>18071.5</v>
      </c>
    </row>
    <row r="94" spans="1:28" x14ac:dyDescent="0.25">
      <c r="A94">
        <v>16350</v>
      </c>
      <c r="B94" s="19">
        <v>44987</v>
      </c>
      <c r="C94">
        <v>16350</v>
      </c>
      <c r="D94" s="19">
        <v>44987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4250</v>
      </c>
      <c r="N94">
        <v>4250</v>
      </c>
      <c r="O94">
        <v>18071.5</v>
      </c>
      <c r="P94">
        <v>16350</v>
      </c>
      <c r="Q94" s="19">
        <v>44987</v>
      </c>
      <c r="R94">
        <v>50</v>
      </c>
      <c r="S94">
        <v>0</v>
      </c>
      <c r="T94">
        <v>0</v>
      </c>
      <c r="U94">
        <v>9</v>
      </c>
      <c r="V94">
        <v>23.44</v>
      </c>
      <c r="W94">
        <v>4.3</v>
      </c>
      <c r="X94">
        <v>-2.7</v>
      </c>
      <c r="Y94">
        <v>-38.571428571428577</v>
      </c>
      <c r="Z94">
        <v>17300</v>
      </c>
      <c r="AA94">
        <v>450</v>
      </c>
      <c r="AB94">
        <v>18071.5</v>
      </c>
    </row>
    <row r="95" spans="1:28" x14ac:dyDescent="0.25">
      <c r="A95">
        <v>16400</v>
      </c>
      <c r="B95" s="19">
        <v>44987</v>
      </c>
      <c r="C95">
        <v>16400</v>
      </c>
      <c r="D95" s="19">
        <v>44987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4250</v>
      </c>
      <c r="N95">
        <v>4250</v>
      </c>
      <c r="O95">
        <v>18071.5</v>
      </c>
      <c r="P95">
        <v>16400</v>
      </c>
      <c r="Q95" s="19">
        <v>44987</v>
      </c>
      <c r="R95">
        <v>98</v>
      </c>
      <c r="S95">
        <v>0</v>
      </c>
      <c r="T95">
        <v>0</v>
      </c>
      <c r="U95">
        <v>152</v>
      </c>
      <c r="V95">
        <v>23.06</v>
      </c>
      <c r="W95">
        <v>3.65</v>
      </c>
      <c r="X95">
        <v>-0.35000000000000009</v>
      </c>
      <c r="Y95">
        <v>-8.7500000000000018</v>
      </c>
      <c r="Z95">
        <v>56550</v>
      </c>
      <c r="AA95">
        <v>2250</v>
      </c>
      <c r="AB95">
        <v>18071.5</v>
      </c>
    </row>
    <row r="96" spans="1:28" x14ac:dyDescent="0.25">
      <c r="A96">
        <v>16400</v>
      </c>
      <c r="B96" s="19">
        <v>44973</v>
      </c>
      <c r="C96">
        <v>16400</v>
      </c>
      <c r="D96" s="19">
        <v>44973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9900</v>
      </c>
      <c r="N96">
        <v>9900</v>
      </c>
      <c r="O96">
        <v>18071.5</v>
      </c>
      <c r="P96">
        <v>16400</v>
      </c>
      <c r="Q96" s="19">
        <v>44973</v>
      </c>
      <c r="R96">
        <v>3322</v>
      </c>
      <c r="S96">
        <v>-893</v>
      </c>
      <c r="T96">
        <v>-21.18623962040332</v>
      </c>
      <c r="U96">
        <v>8697</v>
      </c>
      <c r="V96">
        <v>59.64</v>
      </c>
      <c r="W96">
        <v>0.1</v>
      </c>
      <c r="X96">
        <v>-0.6</v>
      </c>
      <c r="Y96">
        <v>-85.714285714285722</v>
      </c>
      <c r="Z96">
        <v>59550</v>
      </c>
      <c r="AA96">
        <v>160600</v>
      </c>
      <c r="AB96">
        <v>18071.5</v>
      </c>
    </row>
    <row r="97" spans="1:28" x14ac:dyDescent="0.25">
      <c r="A97">
        <v>16400</v>
      </c>
      <c r="B97" s="19">
        <v>45014</v>
      </c>
      <c r="C97">
        <v>16400</v>
      </c>
      <c r="D97" s="19">
        <v>45014</v>
      </c>
      <c r="E97">
        <v>25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4600</v>
      </c>
      <c r="N97">
        <v>4450</v>
      </c>
      <c r="O97">
        <v>18071.5</v>
      </c>
      <c r="P97">
        <v>16400</v>
      </c>
      <c r="Q97" s="19">
        <v>45014</v>
      </c>
      <c r="R97">
        <v>3138</v>
      </c>
      <c r="S97">
        <v>-6</v>
      </c>
      <c r="T97">
        <v>-0.19083969465648856</v>
      </c>
      <c r="U97">
        <v>2431</v>
      </c>
      <c r="V97">
        <v>18.62</v>
      </c>
      <c r="W97">
        <v>18.5</v>
      </c>
      <c r="X97">
        <v>0.10000000000000142</v>
      </c>
      <c r="Y97">
        <v>0.54347826086957296</v>
      </c>
      <c r="Z97">
        <v>8250</v>
      </c>
      <c r="AA97">
        <v>2850</v>
      </c>
      <c r="AB97">
        <v>18071.5</v>
      </c>
    </row>
    <row r="98" spans="1:28" x14ac:dyDescent="0.25">
      <c r="A98">
        <v>16400</v>
      </c>
      <c r="B98" s="19">
        <v>45043</v>
      </c>
      <c r="C98">
        <v>16400</v>
      </c>
      <c r="D98" s="19">
        <v>45043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300</v>
      </c>
      <c r="N98">
        <v>0</v>
      </c>
      <c r="O98">
        <v>18071.5</v>
      </c>
      <c r="P98">
        <v>16400</v>
      </c>
      <c r="Q98" s="19">
        <v>45043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3200</v>
      </c>
      <c r="AA98">
        <v>650</v>
      </c>
      <c r="AB98">
        <v>18071.5</v>
      </c>
    </row>
    <row r="99" spans="1:28" x14ac:dyDescent="0.25">
      <c r="A99">
        <v>16400</v>
      </c>
      <c r="B99" s="19">
        <v>44994</v>
      </c>
      <c r="C99">
        <v>16400</v>
      </c>
      <c r="D99" s="19">
        <v>44994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1750</v>
      </c>
      <c r="N99">
        <v>1750</v>
      </c>
      <c r="O99">
        <v>18071.5</v>
      </c>
      <c r="P99">
        <v>16400</v>
      </c>
      <c r="Q99" s="19">
        <v>44994</v>
      </c>
      <c r="R99">
        <v>30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16650</v>
      </c>
      <c r="AA99">
        <v>5250</v>
      </c>
      <c r="AB99">
        <v>18071.5</v>
      </c>
    </row>
    <row r="100" spans="1:28" x14ac:dyDescent="0.25">
      <c r="A100">
        <v>16400</v>
      </c>
      <c r="B100" s="19">
        <v>44980</v>
      </c>
      <c r="C100">
        <v>16400</v>
      </c>
      <c r="D100" s="19">
        <v>44980</v>
      </c>
      <c r="E100">
        <v>182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10050</v>
      </c>
      <c r="N100">
        <v>8800</v>
      </c>
      <c r="O100">
        <v>18071.5</v>
      </c>
      <c r="P100">
        <v>16400</v>
      </c>
      <c r="Q100" s="19">
        <v>44980</v>
      </c>
      <c r="R100">
        <v>3113</v>
      </c>
      <c r="S100">
        <v>-96</v>
      </c>
      <c r="T100">
        <v>-2.991586163913992</v>
      </c>
      <c r="U100">
        <v>2959</v>
      </c>
      <c r="V100">
        <v>29.28</v>
      </c>
      <c r="W100">
        <v>1.75</v>
      </c>
      <c r="X100">
        <v>-0.54999999999999982</v>
      </c>
      <c r="Y100">
        <v>-23.913043478260864</v>
      </c>
      <c r="Z100">
        <v>425050</v>
      </c>
      <c r="AA100">
        <v>24900</v>
      </c>
      <c r="AB100">
        <v>18071.5</v>
      </c>
    </row>
    <row r="101" spans="1:28" x14ac:dyDescent="0.25">
      <c r="A101">
        <v>16400</v>
      </c>
      <c r="B101" s="19">
        <v>45001</v>
      </c>
      <c r="C101">
        <v>0</v>
      </c>
      <c r="D101" s="19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16400</v>
      </c>
      <c r="Q101" s="19">
        <v>45001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4600</v>
      </c>
      <c r="AA101">
        <v>1100</v>
      </c>
      <c r="AB101">
        <v>18071.5</v>
      </c>
    </row>
    <row r="102" spans="1:28" x14ac:dyDescent="0.25">
      <c r="A102">
        <v>16450</v>
      </c>
      <c r="B102" s="19">
        <v>44994</v>
      </c>
      <c r="C102">
        <v>16450</v>
      </c>
      <c r="D102" s="19">
        <v>44994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1750</v>
      </c>
      <c r="N102">
        <v>1750</v>
      </c>
      <c r="O102">
        <v>18071.5</v>
      </c>
      <c r="P102">
        <v>16450</v>
      </c>
      <c r="Q102" s="19">
        <v>44994</v>
      </c>
      <c r="R102">
        <v>30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17550</v>
      </c>
      <c r="AA102">
        <v>3250</v>
      </c>
      <c r="AB102">
        <v>18071.5</v>
      </c>
    </row>
    <row r="103" spans="1:28" x14ac:dyDescent="0.25">
      <c r="A103">
        <v>16450</v>
      </c>
      <c r="B103" s="19">
        <v>45014</v>
      </c>
      <c r="C103">
        <v>16450</v>
      </c>
      <c r="D103" s="19">
        <v>45014</v>
      </c>
      <c r="E103">
        <v>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3750</v>
      </c>
      <c r="N103">
        <v>1900</v>
      </c>
      <c r="O103">
        <v>18071.5</v>
      </c>
      <c r="P103">
        <v>16450</v>
      </c>
      <c r="Q103" s="19">
        <v>45014</v>
      </c>
      <c r="R103">
        <v>164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6450</v>
      </c>
      <c r="AA103">
        <v>250</v>
      </c>
      <c r="AB103">
        <v>18071.5</v>
      </c>
    </row>
    <row r="104" spans="1:28" x14ac:dyDescent="0.25">
      <c r="A104">
        <v>16450</v>
      </c>
      <c r="B104" s="19">
        <v>45043</v>
      </c>
      <c r="C104">
        <v>16450</v>
      </c>
      <c r="D104" s="19">
        <v>45043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1800</v>
      </c>
      <c r="N104">
        <v>0</v>
      </c>
      <c r="O104">
        <v>18071.5</v>
      </c>
      <c r="P104">
        <v>16450</v>
      </c>
      <c r="Q104" s="19">
        <v>45043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1850</v>
      </c>
      <c r="AA104">
        <v>0</v>
      </c>
      <c r="AB104">
        <v>18071.5</v>
      </c>
    </row>
    <row r="105" spans="1:28" x14ac:dyDescent="0.25">
      <c r="A105">
        <v>16450</v>
      </c>
      <c r="B105" s="19">
        <v>44987</v>
      </c>
      <c r="C105">
        <v>16450</v>
      </c>
      <c r="D105" s="19">
        <v>44987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4250</v>
      </c>
      <c r="N105">
        <v>4250</v>
      </c>
      <c r="O105">
        <v>18071.5</v>
      </c>
      <c r="P105">
        <v>16450</v>
      </c>
      <c r="Q105" s="19">
        <v>44987</v>
      </c>
      <c r="R105">
        <v>45</v>
      </c>
      <c r="S105">
        <v>0</v>
      </c>
      <c r="T105">
        <v>0</v>
      </c>
      <c r="U105">
        <v>149</v>
      </c>
      <c r="V105">
        <v>22.14</v>
      </c>
      <c r="W105">
        <v>3.3</v>
      </c>
      <c r="X105">
        <v>-5.0000000000000266E-2</v>
      </c>
      <c r="Y105">
        <v>-1.4925373134328437</v>
      </c>
      <c r="Z105">
        <v>20800</v>
      </c>
      <c r="AA105">
        <v>4350</v>
      </c>
      <c r="AB105">
        <v>18071.5</v>
      </c>
    </row>
    <row r="106" spans="1:28" x14ac:dyDescent="0.25">
      <c r="A106">
        <v>16450</v>
      </c>
      <c r="B106" s="19">
        <v>45001</v>
      </c>
      <c r="C106">
        <v>0</v>
      </c>
      <c r="D106" s="19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16450</v>
      </c>
      <c r="Q106" s="19">
        <v>45001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3600</v>
      </c>
      <c r="AA106">
        <v>600</v>
      </c>
      <c r="AB106">
        <v>18071.5</v>
      </c>
    </row>
    <row r="107" spans="1:28" x14ac:dyDescent="0.25">
      <c r="A107">
        <v>16450</v>
      </c>
      <c r="B107" s="19">
        <v>44973</v>
      </c>
      <c r="C107">
        <v>16450</v>
      </c>
      <c r="D107" s="19">
        <v>44973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9900</v>
      </c>
      <c r="N107">
        <v>9900</v>
      </c>
      <c r="O107">
        <v>18071.5</v>
      </c>
      <c r="P107">
        <v>16450</v>
      </c>
      <c r="Q107" s="19">
        <v>44973</v>
      </c>
      <c r="R107">
        <v>361</v>
      </c>
      <c r="S107">
        <v>-253</v>
      </c>
      <c r="T107">
        <v>-41.205211726384363</v>
      </c>
      <c r="U107">
        <v>1707</v>
      </c>
      <c r="V107">
        <v>57.9</v>
      </c>
      <c r="W107">
        <v>0.1</v>
      </c>
      <c r="X107">
        <v>-0.65</v>
      </c>
      <c r="Y107">
        <v>-86.666666666666671</v>
      </c>
      <c r="Z107">
        <v>9050</v>
      </c>
      <c r="AA107">
        <v>96900</v>
      </c>
      <c r="AB107">
        <v>18071.5</v>
      </c>
    </row>
    <row r="108" spans="1:28" x14ac:dyDescent="0.25">
      <c r="A108">
        <v>16450</v>
      </c>
      <c r="B108" s="19">
        <v>44980</v>
      </c>
      <c r="C108">
        <v>16450</v>
      </c>
      <c r="D108" s="19">
        <v>44980</v>
      </c>
      <c r="E108">
        <v>42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9750</v>
      </c>
      <c r="N108">
        <v>8250</v>
      </c>
      <c r="O108">
        <v>18071.5</v>
      </c>
      <c r="P108">
        <v>16450</v>
      </c>
      <c r="Q108" s="19">
        <v>44980</v>
      </c>
      <c r="R108">
        <v>5152</v>
      </c>
      <c r="S108">
        <v>-4</v>
      </c>
      <c r="T108">
        <v>-7.7579519006982151E-2</v>
      </c>
      <c r="U108">
        <v>679</v>
      </c>
      <c r="V108">
        <v>28.85</v>
      </c>
      <c r="W108">
        <v>1.75</v>
      </c>
      <c r="X108">
        <v>-0.95000000000000018</v>
      </c>
      <c r="Y108">
        <v>-35.18518518518519</v>
      </c>
      <c r="Z108">
        <v>83150</v>
      </c>
      <c r="AA108">
        <v>6500</v>
      </c>
      <c r="AB108">
        <v>18071.5</v>
      </c>
    </row>
    <row r="109" spans="1:28" x14ac:dyDescent="0.25">
      <c r="A109">
        <v>16500</v>
      </c>
      <c r="B109" s="19">
        <v>44994</v>
      </c>
      <c r="C109">
        <v>16500</v>
      </c>
      <c r="D109" s="19">
        <v>44994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3400</v>
      </c>
      <c r="N109">
        <v>1750</v>
      </c>
      <c r="O109">
        <v>18071.5</v>
      </c>
      <c r="P109">
        <v>16500</v>
      </c>
      <c r="Q109" s="19">
        <v>44994</v>
      </c>
      <c r="R109">
        <v>152</v>
      </c>
      <c r="S109">
        <v>20</v>
      </c>
      <c r="T109">
        <v>15.151515151515152</v>
      </c>
      <c r="U109">
        <v>49</v>
      </c>
      <c r="V109">
        <v>20.21</v>
      </c>
      <c r="W109">
        <v>7.55</v>
      </c>
      <c r="X109">
        <v>-1.2999999999999998</v>
      </c>
      <c r="Y109">
        <v>-14.689265536723163</v>
      </c>
      <c r="Z109">
        <v>16800</v>
      </c>
      <c r="AA109">
        <v>3550</v>
      </c>
      <c r="AB109">
        <v>18071.5</v>
      </c>
    </row>
    <row r="110" spans="1:28" x14ac:dyDescent="0.25">
      <c r="A110">
        <v>16500</v>
      </c>
      <c r="B110" s="19">
        <v>45001</v>
      </c>
      <c r="C110">
        <v>0</v>
      </c>
      <c r="D110" s="19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16500</v>
      </c>
      <c r="Q110" s="19">
        <v>45001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6000</v>
      </c>
      <c r="AA110">
        <v>2050</v>
      </c>
      <c r="AB110">
        <v>18071.5</v>
      </c>
    </row>
    <row r="111" spans="1:28" x14ac:dyDescent="0.25">
      <c r="A111">
        <v>16500</v>
      </c>
      <c r="B111" s="19">
        <v>45014</v>
      </c>
      <c r="C111">
        <v>16500</v>
      </c>
      <c r="D111" s="19">
        <v>45014</v>
      </c>
      <c r="E111">
        <v>1195</v>
      </c>
      <c r="F111">
        <v>264</v>
      </c>
      <c r="G111">
        <v>28.356605800214822</v>
      </c>
      <c r="H111">
        <v>323</v>
      </c>
      <c r="I111">
        <v>0</v>
      </c>
      <c r="J111">
        <v>1685.4</v>
      </c>
      <c r="K111">
        <v>50.550000000000182</v>
      </c>
      <c r="L111">
        <v>3.092026791448768</v>
      </c>
      <c r="M111">
        <v>6950</v>
      </c>
      <c r="N111">
        <v>4300</v>
      </c>
      <c r="O111">
        <v>18071.5</v>
      </c>
      <c r="P111">
        <v>16500</v>
      </c>
      <c r="Q111" s="19">
        <v>45014</v>
      </c>
      <c r="R111">
        <v>20820</v>
      </c>
      <c r="S111">
        <v>-438</v>
      </c>
      <c r="T111">
        <v>-2.0604007902907142</v>
      </c>
      <c r="U111">
        <v>9466</v>
      </c>
      <c r="V111">
        <v>18.25</v>
      </c>
      <c r="W111">
        <v>20.65</v>
      </c>
      <c r="X111">
        <v>0.29999999999999716</v>
      </c>
      <c r="Y111">
        <v>1.4742014742014602</v>
      </c>
      <c r="Z111">
        <v>40800</v>
      </c>
      <c r="AA111">
        <v>32500</v>
      </c>
      <c r="AB111">
        <v>18071.5</v>
      </c>
    </row>
    <row r="112" spans="1:28" x14ac:dyDescent="0.25">
      <c r="A112">
        <v>16500</v>
      </c>
      <c r="B112" s="19">
        <v>45043</v>
      </c>
      <c r="C112">
        <v>16500</v>
      </c>
      <c r="D112" s="19">
        <v>45043</v>
      </c>
      <c r="E112">
        <v>33</v>
      </c>
      <c r="F112">
        <v>0</v>
      </c>
      <c r="G112">
        <v>0</v>
      </c>
      <c r="H112">
        <v>8</v>
      </c>
      <c r="I112">
        <v>0</v>
      </c>
      <c r="J112">
        <v>1810</v>
      </c>
      <c r="K112">
        <v>166</v>
      </c>
      <c r="L112">
        <v>10.097323600973237</v>
      </c>
      <c r="M112">
        <v>6000</v>
      </c>
      <c r="N112">
        <v>3950</v>
      </c>
      <c r="O112">
        <v>18071.5</v>
      </c>
      <c r="P112">
        <v>16500</v>
      </c>
      <c r="Q112" s="19">
        <v>45043</v>
      </c>
      <c r="R112">
        <v>4943</v>
      </c>
      <c r="S112">
        <v>-366</v>
      </c>
      <c r="T112">
        <v>-6.8939536635901302</v>
      </c>
      <c r="U112">
        <v>2159</v>
      </c>
      <c r="V112">
        <v>16.53</v>
      </c>
      <c r="W112">
        <v>34.200000000000003</v>
      </c>
      <c r="X112">
        <v>-2.6499999999999986</v>
      </c>
      <c r="Y112">
        <v>-7.1913161465400233</v>
      </c>
      <c r="Z112">
        <v>23550</v>
      </c>
      <c r="AA112">
        <v>8550</v>
      </c>
      <c r="AB112">
        <v>18071.5</v>
      </c>
    </row>
    <row r="113" spans="1:28" x14ac:dyDescent="0.25">
      <c r="A113">
        <v>16500</v>
      </c>
      <c r="B113" s="19">
        <v>44973</v>
      </c>
      <c r="C113">
        <v>16500</v>
      </c>
      <c r="D113" s="19">
        <v>44973</v>
      </c>
      <c r="E113">
        <v>79</v>
      </c>
      <c r="F113">
        <v>10</v>
      </c>
      <c r="G113">
        <v>14.492753623188406</v>
      </c>
      <c r="H113">
        <v>74</v>
      </c>
      <c r="I113">
        <v>94</v>
      </c>
      <c r="J113">
        <v>1570</v>
      </c>
      <c r="K113">
        <v>53</v>
      </c>
      <c r="L113">
        <v>3.4937376400791038</v>
      </c>
      <c r="M113">
        <v>24100</v>
      </c>
      <c r="N113">
        <v>13650</v>
      </c>
      <c r="O113">
        <v>18071.5</v>
      </c>
      <c r="P113">
        <v>16500</v>
      </c>
      <c r="Q113" s="19">
        <v>44973</v>
      </c>
      <c r="R113">
        <v>47603</v>
      </c>
      <c r="S113">
        <v>-15458</v>
      </c>
      <c r="T113">
        <v>-24.512773346442334</v>
      </c>
      <c r="U113">
        <v>109224</v>
      </c>
      <c r="V113">
        <v>56.16</v>
      </c>
      <c r="W113">
        <v>0.05</v>
      </c>
      <c r="X113">
        <v>-0.75</v>
      </c>
      <c r="Y113">
        <v>-93.75</v>
      </c>
      <c r="Z113">
        <v>304250</v>
      </c>
      <c r="AA113">
        <v>329450</v>
      </c>
      <c r="AB113">
        <v>18071.5</v>
      </c>
    </row>
    <row r="114" spans="1:28" x14ac:dyDescent="0.25">
      <c r="A114">
        <v>16500</v>
      </c>
      <c r="B114" s="19">
        <v>46015</v>
      </c>
      <c r="C114">
        <v>0</v>
      </c>
      <c r="D114" s="19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16500</v>
      </c>
      <c r="Q114" s="19">
        <v>46015</v>
      </c>
      <c r="R114">
        <v>62</v>
      </c>
      <c r="S114">
        <v>1</v>
      </c>
      <c r="T114">
        <v>1.639344262295082</v>
      </c>
      <c r="U114">
        <v>5</v>
      </c>
      <c r="V114">
        <v>25.05</v>
      </c>
      <c r="W114">
        <v>642.04999999999995</v>
      </c>
      <c r="X114">
        <v>76</v>
      </c>
      <c r="Y114">
        <v>13.426375761858495</v>
      </c>
      <c r="Z114">
        <v>800</v>
      </c>
      <c r="AA114">
        <v>100</v>
      </c>
      <c r="AB114">
        <v>18071.5</v>
      </c>
    </row>
    <row r="115" spans="1:28" x14ac:dyDescent="0.25">
      <c r="A115">
        <v>16500</v>
      </c>
      <c r="B115" s="19">
        <v>44980</v>
      </c>
      <c r="C115">
        <v>16500</v>
      </c>
      <c r="D115" s="19">
        <v>44980</v>
      </c>
      <c r="E115">
        <v>9889</v>
      </c>
      <c r="F115">
        <v>11</v>
      </c>
      <c r="G115">
        <v>0.111358574610245</v>
      </c>
      <c r="H115">
        <v>211</v>
      </c>
      <c r="I115">
        <v>0</v>
      </c>
      <c r="J115">
        <v>1590.55</v>
      </c>
      <c r="K115">
        <v>57.950000000000045</v>
      </c>
      <c r="L115">
        <v>3.7811562051415928</v>
      </c>
      <c r="M115">
        <v>11600</v>
      </c>
      <c r="N115">
        <v>9350</v>
      </c>
      <c r="O115">
        <v>18071.5</v>
      </c>
      <c r="P115">
        <v>16500</v>
      </c>
      <c r="Q115" s="19">
        <v>44980</v>
      </c>
      <c r="R115">
        <v>42623</v>
      </c>
      <c r="S115">
        <v>-24</v>
      </c>
      <c r="T115">
        <v>-5.62759396909513E-2</v>
      </c>
      <c r="U115">
        <v>22873</v>
      </c>
      <c r="V115">
        <v>27.76</v>
      </c>
      <c r="W115">
        <v>1.8</v>
      </c>
      <c r="X115">
        <v>-0.74999999999999978</v>
      </c>
      <c r="Y115">
        <v>-29.411764705882348</v>
      </c>
      <c r="Z115">
        <v>825300</v>
      </c>
      <c r="AA115">
        <v>63050</v>
      </c>
      <c r="AB115">
        <v>18071.5</v>
      </c>
    </row>
    <row r="116" spans="1:28" x14ac:dyDescent="0.25">
      <c r="A116">
        <v>16500</v>
      </c>
      <c r="B116" s="19">
        <v>44987</v>
      </c>
      <c r="C116">
        <v>16500</v>
      </c>
      <c r="D116" s="19">
        <v>44987</v>
      </c>
      <c r="E116">
        <v>10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5250</v>
      </c>
      <c r="N116">
        <v>5250</v>
      </c>
      <c r="O116">
        <v>18071.5</v>
      </c>
      <c r="P116">
        <v>16500</v>
      </c>
      <c r="Q116" s="19">
        <v>44987</v>
      </c>
      <c r="R116">
        <v>1615</v>
      </c>
      <c r="S116">
        <v>35</v>
      </c>
      <c r="T116">
        <v>2.2151898734177213</v>
      </c>
      <c r="U116">
        <v>1619</v>
      </c>
      <c r="V116">
        <v>22.34</v>
      </c>
      <c r="W116">
        <v>4.0999999999999996</v>
      </c>
      <c r="X116">
        <v>-1.3000000000000007</v>
      </c>
      <c r="Y116">
        <v>-24.074074074074087</v>
      </c>
      <c r="Z116">
        <v>39450</v>
      </c>
      <c r="AA116">
        <v>19450</v>
      </c>
      <c r="AB116">
        <v>18071.5</v>
      </c>
    </row>
    <row r="117" spans="1:28" x14ac:dyDescent="0.25">
      <c r="A117">
        <v>16500</v>
      </c>
      <c r="B117" s="19">
        <v>45288</v>
      </c>
      <c r="C117">
        <v>16500</v>
      </c>
      <c r="D117" s="19">
        <v>45288</v>
      </c>
      <c r="E117">
        <v>56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200</v>
      </c>
      <c r="N117">
        <v>100</v>
      </c>
      <c r="O117">
        <v>18071.5</v>
      </c>
      <c r="P117">
        <v>0</v>
      </c>
      <c r="Q117" s="19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25">
      <c r="A118">
        <v>16550</v>
      </c>
      <c r="B118" s="19">
        <v>44987</v>
      </c>
      <c r="C118">
        <v>16550</v>
      </c>
      <c r="D118" s="19">
        <v>44987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4250</v>
      </c>
      <c r="N118">
        <v>4250</v>
      </c>
      <c r="O118">
        <v>18071.5</v>
      </c>
      <c r="P118">
        <v>16550</v>
      </c>
      <c r="Q118" s="19">
        <v>44987</v>
      </c>
      <c r="R118">
        <v>43</v>
      </c>
      <c r="S118">
        <v>0</v>
      </c>
      <c r="T118">
        <v>0</v>
      </c>
      <c r="U118">
        <v>142</v>
      </c>
      <c r="V118">
        <v>21.42</v>
      </c>
      <c r="W118">
        <v>3.9</v>
      </c>
      <c r="X118">
        <v>-0.75000000000000044</v>
      </c>
      <c r="Y118">
        <v>-16.129032258064523</v>
      </c>
      <c r="Z118">
        <v>16800</v>
      </c>
      <c r="AA118">
        <v>3450</v>
      </c>
      <c r="AB118">
        <v>18071.5</v>
      </c>
    </row>
    <row r="119" spans="1:28" x14ac:dyDescent="0.25">
      <c r="A119">
        <v>16550</v>
      </c>
      <c r="B119" s="19">
        <v>44994</v>
      </c>
      <c r="C119">
        <v>16550</v>
      </c>
      <c r="D119" s="19">
        <v>44994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1750</v>
      </c>
      <c r="N119">
        <v>1750</v>
      </c>
      <c r="O119">
        <v>18071.5</v>
      </c>
      <c r="P119">
        <v>16550</v>
      </c>
      <c r="Q119" s="19">
        <v>44994</v>
      </c>
      <c r="R119">
        <v>18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7400</v>
      </c>
      <c r="AA119">
        <v>1400</v>
      </c>
      <c r="AB119">
        <v>18071.5</v>
      </c>
    </row>
    <row r="120" spans="1:28" x14ac:dyDescent="0.25">
      <c r="A120">
        <v>16550</v>
      </c>
      <c r="B120" s="19">
        <v>45001</v>
      </c>
      <c r="C120">
        <v>0</v>
      </c>
      <c r="D120" s="19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16550</v>
      </c>
      <c r="Q120" s="19">
        <v>45001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4800</v>
      </c>
      <c r="AA120">
        <v>600</v>
      </c>
      <c r="AB120">
        <v>18071.5</v>
      </c>
    </row>
    <row r="121" spans="1:28" x14ac:dyDescent="0.25">
      <c r="A121">
        <v>16550</v>
      </c>
      <c r="B121" s="19">
        <v>45014</v>
      </c>
      <c r="C121">
        <v>16550</v>
      </c>
      <c r="D121" s="19">
        <v>45014</v>
      </c>
      <c r="E121">
        <v>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5250</v>
      </c>
      <c r="N121">
        <v>3700</v>
      </c>
      <c r="O121">
        <v>18071.5</v>
      </c>
      <c r="P121">
        <v>16550</v>
      </c>
      <c r="Q121" s="19">
        <v>45014</v>
      </c>
      <c r="R121">
        <v>73</v>
      </c>
      <c r="S121">
        <v>22</v>
      </c>
      <c r="T121">
        <v>43.137254901960787</v>
      </c>
      <c r="U121">
        <v>60</v>
      </c>
      <c r="V121">
        <v>17.260000000000002</v>
      </c>
      <c r="W121">
        <v>24.35</v>
      </c>
      <c r="X121">
        <v>3.6000000000000014</v>
      </c>
      <c r="Y121">
        <v>17.349397590361455</v>
      </c>
      <c r="Z121">
        <v>8300</v>
      </c>
      <c r="AA121">
        <v>5050</v>
      </c>
      <c r="AB121">
        <v>18071.5</v>
      </c>
    </row>
    <row r="122" spans="1:28" x14ac:dyDescent="0.25">
      <c r="A122">
        <v>16550</v>
      </c>
      <c r="B122" s="19">
        <v>45043</v>
      </c>
      <c r="C122">
        <v>16550</v>
      </c>
      <c r="D122" s="19">
        <v>45043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1800</v>
      </c>
      <c r="N122">
        <v>0</v>
      </c>
      <c r="O122">
        <v>18071.5</v>
      </c>
      <c r="P122">
        <v>16550</v>
      </c>
      <c r="Q122" s="19">
        <v>45043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1800</v>
      </c>
      <c r="AA122">
        <v>0</v>
      </c>
      <c r="AB122">
        <v>18071.5</v>
      </c>
    </row>
    <row r="123" spans="1:28" x14ac:dyDescent="0.25">
      <c r="A123">
        <v>16550</v>
      </c>
      <c r="B123" s="19">
        <v>44980</v>
      </c>
      <c r="C123">
        <v>16550</v>
      </c>
      <c r="D123" s="19">
        <v>44980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9800</v>
      </c>
      <c r="N123">
        <v>8300</v>
      </c>
      <c r="O123">
        <v>18071.5</v>
      </c>
      <c r="P123">
        <v>16550</v>
      </c>
      <c r="Q123" s="19">
        <v>44980</v>
      </c>
      <c r="R123">
        <v>573</v>
      </c>
      <c r="S123">
        <v>-1</v>
      </c>
      <c r="T123">
        <v>-0.17421602787456447</v>
      </c>
      <c r="U123">
        <v>106</v>
      </c>
      <c r="V123">
        <v>26.68</v>
      </c>
      <c r="W123">
        <v>1.7</v>
      </c>
      <c r="X123">
        <v>-0.84999999999999987</v>
      </c>
      <c r="Y123">
        <v>-33.333333333333329</v>
      </c>
      <c r="Z123">
        <v>19750</v>
      </c>
      <c r="AA123">
        <v>8250</v>
      </c>
      <c r="AB123">
        <v>18071.5</v>
      </c>
    </row>
    <row r="124" spans="1:28" x14ac:dyDescent="0.25">
      <c r="A124">
        <v>16550</v>
      </c>
      <c r="B124" s="19">
        <v>44973</v>
      </c>
      <c r="C124">
        <v>16550</v>
      </c>
      <c r="D124" s="19">
        <v>44973</v>
      </c>
      <c r="E124"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9950</v>
      </c>
      <c r="N124">
        <v>9950</v>
      </c>
      <c r="O124">
        <v>18071.5</v>
      </c>
      <c r="P124">
        <v>16550</v>
      </c>
      <c r="Q124" s="19">
        <v>44973</v>
      </c>
      <c r="R124">
        <v>494</v>
      </c>
      <c r="S124">
        <v>-11</v>
      </c>
      <c r="T124">
        <v>-2.1782178217821784</v>
      </c>
      <c r="U124">
        <v>975</v>
      </c>
      <c r="V124">
        <v>56.88</v>
      </c>
      <c r="W124">
        <v>0.05</v>
      </c>
      <c r="X124">
        <v>-0.75</v>
      </c>
      <c r="Y124">
        <v>-93.75</v>
      </c>
      <c r="Z124">
        <v>9900</v>
      </c>
      <c r="AA124">
        <v>97300</v>
      </c>
      <c r="AB124">
        <v>18071.5</v>
      </c>
    </row>
    <row r="125" spans="1:28" x14ac:dyDescent="0.25">
      <c r="A125">
        <v>16600</v>
      </c>
      <c r="B125" s="19">
        <v>44987</v>
      </c>
      <c r="C125">
        <v>16600</v>
      </c>
      <c r="D125" s="19">
        <v>44987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4450</v>
      </c>
      <c r="N125">
        <v>4400</v>
      </c>
      <c r="O125">
        <v>18071.5</v>
      </c>
      <c r="P125">
        <v>16600</v>
      </c>
      <c r="Q125" s="19">
        <v>44987</v>
      </c>
      <c r="R125">
        <v>109</v>
      </c>
      <c r="S125">
        <v>-1</v>
      </c>
      <c r="T125">
        <v>-0.90909090909090906</v>
      </c>
      <c r="U125">
        <v>110</v>
      </c>
      <c r="V125">
        <v>21.1</v>
      </c>
      <c r="W125">
        <v>3.9</v>
      </c>
      <c r="X125">
        <v>-2.1</v>
      </c>
      <c r="Y125">
        <v>-35</v>
      </c>
      <c r="Z125">
        <v>14150</v>
      </c>
      <c r="AA125">
        <v>6400</v>
      </c>
      <c r="AB125">
        <v>18071.5</v>
      </c>
    </row>
    <row r="126" spans="1:28" x14ac:dyDescent="0.25">
      <c r="A126">
        <v>16600</v>
      </c>
      <c r="B126" s="19">
        <v>44994</v>
      </c>
      <c r="C126">
        <v>16600</v>
      </c>
      <c r="D126" s="19">
        <v>44994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1750</v>
      </c>
      <c r="N126">
        <v>1750</v>
      </c>
      <c r="O126">
        <v>18071.5</v>
      </c>
      <c r="P126">
        <v>16600</v>
      </c>
      <c r="Q126" s="19">
        <v>44994</v>
      </c>
      <c r="R126">
        <v>34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13850</v>
      </c>
      <c r="AA126">
        <v>3750</v>
      </c>
      <c r="AB126">
        <v>18071.5</v>
      </c>
    </row>
    <row r="127" spans="1:28" x14ac:dyDescent="0.25">
      <c r="A127">
        <v>16600</v>
      </c>
      <c r="B127" s="19">
        <v>44973</v>
      </c>
      <c r="C127">
        <v>16600</v>
      </c>
      <c r="D127" s="19">
        <v>44973</v>
      </c>
      <c r="E127">
        <v>9</v>
      </c>
      <c r="F127">
        <v>0</v>
      </c>
      <c r="G127">
        <v>0</v>
      </c>
      <c r="H127">
        <v>2</v>
      </c>
      <c r="I127">
        <v>97.36</v>
      </c>
      <c r="J127">
        <v>1477</v>
      </c>
      <c r="K127">
        <v>142.04999999999995</v>
      </c>
      <c r="L127">
        <v>10.640847971834146</v>
      </c>
      <c r="M127">
        <v>11750</v>
      </c>
      <c r="N127">
        <v>11800</v>
      </c>
      <c r="O127">
        <v>18071.5</v>
      </c>
      <c r="P127">
        <v>16600</v>
      </c>
      <c r="Q127" s="19">
        <v>44973</v>
      </c>
      <c r="R127">
        <v>9603</v>
      </c>
      <c r="S127">
        <v>-1723</v>
      </c>
      <c r="T127">
        <v>-15.212784743069045</v>
      </c>
      <c r="U127">
        <v>20045</v>
      </c>
      <c r="V127">
        <v>52.7</v>
      </c>
      <c r="W127">
        <v>0.05</v>
      </c>
      <c r="X127">
        <v>-0.7</v>
      </c>
      <c r="Y127">
        <v>-93.333333333333329</v>
      </c>
      <c r="Z127">
        <v>63100</v>
      </c>
      <c r="AA127">
        <v>157250</v>
      </c>
      <c r="AB127">
        <v>18071.5</v>
      </c>
    </row>
    <row r="128" spans="1:28" x14ac:dyDescent="0.25">
      <c r="A128">
        <v>16600</v>
      </c>
      <c r="B128" s="19">
        <v>45014</v>
      </c>
      <c r="C128">
        <v>16600</v>
      </c>
      <c r="D128" s="19">
        <v>45014</v>
      </c>
      <c r="E128">
        <v>29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4650</v>
      </c>
      <c r="N128">
        <v>4250</v>
      </c>
      <c r="O128">
        <v>18071.5</v>
      </c>
      <c r="P128">
        <v>16600</v>
      </c>
      <c r="Q128" s="19">
        <v>45014</v>
      </c>
      <c r="R128">
        <v>4583</v>
      </c>
      <c r="S128">
        <v>-133</v>
      </c>
      <c r="T128">
        <v>-2.820186598812553</v>
      </c>
      <c r="U128">
        <v>3032</v>
      </c>
      <c r="V128">
        <v>17.63</v>
      </c>
      <c r="W128">
        <v>22.35</v>
      </c>
      <c r="X128">
        <v>-4.9999999999997158E-2</v>
      </c>
      <c r="Y128">
        <v>-0.22321428571427304</v>
      </c>
      <c r="Z128">
        <v>10100</v>
      </c>
      <c r="AA128">
        <v>5100</v>
      </c>
      <c r="AB128">
        <v>18071.5</v>
      </c>
    </row>
    <row r="129" spans="1:28" x14ac:dyDescent="0.25">
      <c r="A129">
        <v>16600</v>
      </c>
      <c r="B129" s="19">
        <v>45043</v>
      </c>
      <c r="C129">
        <v>16600</v>
      </c>
      <c r="D129" s="19">
        <v>45043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1800</v>
      </c>
      <c r="N129">
        <v>0</v>
      </c>
      <c r="O129">
        <v>18071.5</v>
      </c>
      <c r="P129">
        <v>16600</v>
      </c>
      <c r="Q129" s="19">
        <v>45043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1800</v>
      </c>
      <c r="AA129">
        <v>0</v>
      </c>
      <c r="AB129">
        <v>18071.5</v>
      </c>
    </row>
    <row r="130" spans="1:28" x14ac:dyDescent="0.25">
      <c r="A130">
        <v>16600</v>
      </c>
      <c r="B130" s="19">
        <v>44980</v>
      </c>
      <c r="C130">
        <v>16600</v>
      </c>
      <c r="D130" s="19">
        <v>44980</v>
      </c>
      <c r="E130">
        <v>145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9400</v>
      </c>
      <c r="N130">
        <v>9400</v>
      </c>
      <c r="O130">
        <v>18071.5</v>
      </c>
      <c r="P130">
        <v>16600</v>
      </c>
      <c r="Q130" s="19">
        <v>44980</v>
      </c>
      <c r="R130">
        <v>7075</v>
      </c>
      <c r="S130">
        <v>272</v>
      </c>
      <c r="T130">
        <v>3.9982360723210348</v>
      </c>
      <c r="U130">
        <v>12410</v>
      </c>
      <c r="V130">
        <v>26.15</v>
      </c>
      <c r="W130">
        <v>1.85</v>
      </c>
      <c r="X130">
        <v>-0.89999999999999991</v>
      </c>
      <c r="Y130">
        <v>-32.72727272727272</v>
      </c>
      <c r="Z130">
        <v>484450</v>
      </c>
      <c r="AA130">
        <v>41950</v>
      </c>
      <c r="AB130">
        <v>18071.5</v>
      </c>
    </row>
    <row r="131" spans="1:28" x14ac:dyDescent="0.25">
      <c r="A131">
        <v>16600</v>
      </c>
      <c r="B131" s="19">
        <v>45001</v>
      </c>
      <c r="C131">
        <v>0</v>
      </c>
      <c r="D131" s="19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16600</v>
      </c>
      <c r="Q131" s="19">
        <v>45001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4600</v>
      </c>
      <c r="AA131">
        <v>2100</v>
      </c>
      <c r="AB131">
        <v>18071.5</v>
      </c>
    </row>
    <row r="132" spans="1:28" x14ac:dyDescent="0.25">
      <c r="A132">
        <v>16650</v>
      </c>
      <c r="B132" s="19">
        <v>44980</v>
      </c>
      <c r="C132">
        <v>16650</v>
      </c>
      <c r="D132" s="19">
        <v>44980</v>
      </c>
      <c r="E132">
        <v>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8450</v>
      </c>
      <c r="N132">
        <v>8200</v>
      </c>
      <c r="O132">
        <v>18071.5</v>
      </c>
      <c r="P132">
        <v>16650</v>
      </c>
      <c r="Q132" s="19">
        <v>44980</v>
      </c>
      <c r="R132">
        <v>701</v>
      </c>
      <c r="S132">
        <v>13</v>
      </c>
      <c r="T132">
        <v>1.8895348837209303</v>
      </c>
      <c r="U132">
        <v>488</v>
      </c>
      <c r="V132">
        <v>25.59</v>
      </c>
      <c r="W132">
        <v>1.8</v>
      </c>
      <c r="X132">
        <v>-0.84999999999999987</v>
      </c>
      <c r="Y132">
        <v>-32.075471698113205</v>
      </c>
      <c r="Z132">
        <v>27700</v>
      </c>
      <c r="AA132">
        <v>10900</v>
      </c>
      <c r="AB132">
        <v>18071.5</v>
      </c>
    </row>
    <row r="133" spans="1:28" x14ac:dyDescent="0.25">
      <c r="A133">
        <v>16650</v>
      </c>
      <c r="B133" s="19">
        <v>44994</v>
      </c>
      <c r="C133">
        <v>16650</v>
      </c>
      <c r="D133" s="19">
        <v>44994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1750</v>
      </c>
      <c r="N133">
        <v>1750</v>
      </c>
      <c r="O133">
        <v>18071.5</v>
      </c>
      <c r="P133">
        <v>16650</v>
      </c>
      <c r="Q133" s="19">
        <v>44994</v>
      </c>
      <c r="R133">
        <v>36</v>
      </c>
      <c r="S133">
        <v>0</v>
      </c>
      <c r="T133">
        <v>0</v>
      </c>
      <c r="U133">
        <v>2</v>
      </c>
      <c r="V133">
        <v>17.940000000000001</v>
      </c>
      <c r="W133">
        <v>6.05</v>
      </c>
      <c r="X133">
        <v>-2.6000000000000005</v>
      </c>
      <c r="Y133">
        <v>-30.0578034682081</v>
      </c>
      <c r="Z133">
        <v>11550</v>
      </c>
      <c r="AA133">
        <v>1250</v>
      </c>
      <c r="AB133">
        <v>18071.5</v>
      </c>
    </row>
    <row r="134" spans="1:28" x14ac:dyDescent="0.25">
      <c r="A134">
        <v>16650</v>
      </c>
      <c r="B134" s="19">
        <v>45001</v>
      </c>
      <c r="C134">
        <v>0</v>
      </c>
      <c r="D134" s="19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16650</v>
      </c>
      <c r="Q134" s="19">
        <v>45001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2700</v>
      </c>
      <c r="AA134">
        <v>600</v>
      </c>
      <c r="AB134">
        <v>18071.5</v>
      </c>
    </row>
    <row r="135" spans="1:28" x14ac:dyDescent="0.25">
      <c r="A135">
        <v>16650</v>
      </c>
      <c r="B135" s="19">
        <v>45014</v>
      </c>
      <c r="C135">
        <v>16650</v>
      </c>
      <c r="D135" s="19">
        <v>45014</v>
      </c>
      <c r="E135">
        <v>4</v>
      </c>
      <c r="F135">
        <v>0</v>
      </c>
      <c r="G135">
        <v>0</v>
      </c>
      <c r="H135">
        <v>2</v>
      </c>
      <c r="I135">
        <v>0</v>
      </c>
      <c r="J135">
        <v>1535.6</v>
      </c>
      <c r="K135">
        <v>78.5</v>
      </c>
      <c r="L135">
        <v>5.3874133552947638</v>
      </c>
      <c r="M135">
        <v>5650</v>
      </c>
      <c r="N135">
        <v>3700</v>
      </c>
      <c r="O135">
        <v>18071.5</v>
      </c>
      <c r="P135">
        <v>16650</v>
      </c>
      <c r="Q135" s="19">
        <v>45014</v>
      </c>
      <c r="R135">
        <v>64</v>
      </c>
      <c r="S135">
        <v>10</v>
      </c>
      <c r="T135">
        <v>18.518518518518519</v>
      </c>
      <c r="U135">
        <v>97</v>
      </c>
      <c r="V135">
        <v>17.36</v>
      </c>
      <c r="W135">
        <v>23.9</v>
      </c>
      <c r="X135">
        <v>0.5</v>
      </c>
      <c r="Y135">
        <v>2.1367521367521367</v>
      </c>
      <c r="Z135">
        <v>10750</v>
      </c>
      <c r="AA135">
        <v>6250</v>
      </c>
      <c r="AB135">
        <v>18071.5</v>
      </c>
    </row>
    <row r="136" spans="1:28" x14ac:dyDescent="0.25">
      <c r="A136">
        <v>16650</v>
      </c>
      <c r="B136" s="19">
        <v>45043</v>
      </c>
      <c r="C136">
        <v>16650</v>
      </c>
      <c r="D136" s="19">
        <v>45043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1800</v>
      </c>
      <c r="N136">
        <v>0</v>
      </c>
      <c r="O136">
        <v>18071.5</v>
      </c>
      <c r="P136">
        <v>16650</v>
      </c>
      <c r="Q136" s="19">
        <v>45043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1800</v>
      </c>
      <c r="AA136">
        <v>0</v>
      </c>
      <c r="AB136">
        <v>18071.5</v>
      </c>
    </row>
    <row r="137" spans="1:28" x14ac:dyDescent="0.25">
      <c r="A137">
        <v>16650</v>
      </c>
      <c r="B137" s="19">
        <v>44973</v>
      </c>
      <c r="C137">
        <v>16650</v>
      </c>
      <c r="D137" s="19">
        <v>44973</v>
      </c>
      <c r="E137">
        <v>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11750</v>
      </c>
      <c r="N137">
        <v>11750</v>
      </c>
      <c r="O137">
        <v>18071.5</v>
      </c>
      <c r="P137">
        <v>16650</v>
      </c>
      <c r="Q137" s="19">
        <v>44973</v>
      </c>
      <c r="R137">
        <v>629</v>
      </c>
      <c r="S137">
        <v>-30</v>
      </c>
      <c r="T137">
        <v>-4.5523520485584221</v>
      </c>
      <c r="U137">
        <v>2137</v>
      </c>
      <c r="V137">
        <v>50.96</v>
      </c>
      <c r="W137">
        <v>0.05</v>
      </c>
      <c r="X137">
        <v>-0.75</v>
      </c>
      <c r="Y137">
        <v>-93.75</v>
      </c>
      <c r="Z137">
        <v>3200</v>
      </c>
      <c r="AA137">
        <v>99000</v>
      </c>
      <c r="AB137">
        <v>18071.5</v>
      </c>
    </row>
    <row r="138" spans="1:28" x14ac:dyDescent="0.25">
      <c r="A138">
        <v>16650</v>
      </c>
      <c r="B138" s="19">
        <v>44987</v>
      </c>
      <c r="C138">
        <v>16650</v>
      </c>
      <c r="D138" s="19">
        <v>44987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4450</v>
      </c>
      <c r="N138">
        <v>2900</v>
      </c>
      <c r="O138">
        <v>18071.5</v>
      </c>
      <c r="P138">
        <v>16650</v>
      </c>
      <c r="Q138" s="19">
        <v>44987</v>
      </c>
      <c r="R138">
        <v>155</v>
      </c>
      <c r="S138">
        <v>-2</v>
      </c>
      <c r="T138">
        <v>-1.2738853503184713</v>
      </c>
      <c r="U138">
        <v>39</v>
      </c>
      <c r="V138">
        <v>21.5</v>
      </c>
      <c r="W138">
        <v>5.9</v>
      </c>
      <c r="X138">
        <v>1</v>
      </c>
      <c r="Y138">
        <v>20.408163265306118</v>
      </c>
      <c r="Z138">
        <v>19750</v>
      </c>
      <c r="AA138">
        <v>7300</v>
      </c>
      <c r="AB138">
        <v>18071.5</v>
      </c>
    </row>
    <row r="139" spans="1:28" x14ac:dyDescent="0.25">
      <c r="A139">
        <v>16700</v>
      </c>
      <c r="B139" s="19">
        <v>44987</v>
      </c>
      <c r="C139">
        <v>16700</v>
      </c>
      <c r="D139" s="19">
        <v>44987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4450</v>
      </c>
      <c r="N139">
        <v>2950</v>
      </c>
      <c r="O139">
        <v>18071.5</v>
      </c>
      <c r="P139">
        <v>16700</v>
      </c>
      <c r="Q139" s="19">
        <v>44987</v>
      </c>
      <c r="R139">
        <v>512</v>
      </c>
      <c r="S139">
        <v>11</v>
      </c>
      <c r="T139">
        <v>2.1956087824351296</v>
      </c>
      <c r="U139">
        <v>902</v>
      </c>
      <c r="V139">
        <v>20.010000000000002</v>
      </c>
      <c r="W139">
        <v>4.5</v>
      </c>
      <c r="X139">
        <v>-1.4000000000000004</v>
      </c>
      <c r="Y139">
        <v>-23.728813559322038</v>
      </c>
      <c r="Z139">
        <v>13800</v>
      </c>
      <c r="AA139">
        <v>6750</v>
      </c>
      <c r="AB139">
        <v>18071.5</v>
      </c>
    </row>
    <row r="140" spans="1:28" x14ac:dyDescent="0.25">
      <c r="A140">
        <v>16700</v>
      </c>
      <c r="B140" s="19">
        <v>45001</v>
      </c>
      <c r="C140">
        <v>0</v>
      </c>
      <c r="D140" s="19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16700</v>
      </c>
      <c r="Q140" s="19">
        <v>45001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6000</v>
      </c>
      <c r="AA140">
        <v>2150</v>
      </c>
      <c r="AB140">
        <v>18071.5</v>
      </c>
    </row>
    <row r="141" spans="1:28" x14ac:dyDescent="0.25">
      <c r="A141">
        <v>16700</v>
      </c>
      <c r="B141" s="19">
        <v>45014</v>
      </c>
      <c r="C141">
        <v>16700</v>
      </c>
      <c r="D141" s="19">
        <v>45014</v>
      </c>
      <c r="E141">
        <v>44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4850</v>
      </c>
      <c r="N141">
        <v>4250</v>
      </c>
      <c r="O141">
        <v>18071.5</v>
      </c>
      <c r="P141">
        <v>16700</v>
      </c>
      <c r="Q141" s="19">
        <v>45014</v>
      </c>
      <c r="R141">
        <v>7396</v>
      </c>
      <c r="S141">
        <v>-215</v>
      </c>
      <c r="T141">
        <v>-2.8248587570621471</v>
      </c>
      <c r="U141">
        <v>3795</v>
      </c>
      <c r="V141">
        <v>17.11</v>
      </c>
      <c r="W141">
        <v>24.95</v>
      </c>
      <c r="X141">
        <v>5.0000000000000711E-2</v>
      </c>
      <c r="Y141">
        <v>0.20080321285140845</v>
      </c>
      <c r="Z141">
        <v>13800</v>
      </c>
      <c r="AA141">
        <v>6400</v>
      </c>
      <c r="AB141">
        <v>18071.5</v>
      </c>
    </row>
    <row r="142" spans="1:28" x14ac:dyDescent="0.25">
      <c r="A142">
        <v>16700</v>
      </c>
      <c r="B142" s="19">
        <v>45043</v>
      </c>
      <c r="C142">
        <v>16700</v>
      </c>
      <c r="D142" s="19">
        <v>45043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250</v>
      </c>
      <c r="N142">
        <v>700</v>
      </c>
      <c r="O142">
        <v>18071.5</v>
      </c>
      <c r="P142">
        <v>16700</v>
      </c>
      <c r="Q142" s="19">
        <v>45043</v>
      </c>
      <c r="R142">
        <v>1750</v>
      </c>
      <c r="S142">
        <v>-59</v>
      </c>
      <c r="T142">
        <v>-3.2614704256495299</v>
      </c>
      <c r="U142">
        <v>751</v>
      </c>
      <c r="V142">
        <v>15.86</v>
      </c>
      <c r="W142">
        <v>42.6</v>
      </c>
      <c r="X142">
        <v>-2.5499999999999972</v>
      </c>
      <c r="Y142">
        <v>-5.6478405315614557</v>
      </c>
      <c r="Z142">
        <v>7100</v>
      </c>
      <c r="AA142">
        <v>4650</v>
      </c>
      <c r="AB142">
        <v>18071.5</v>
      </c>
    </row>
    <row r="143" spans="1:28" x14ac:dyDescent="0.25">
      <c r="A143">
        <v>16700</v>
      </c>
      <c r="B143" s="19">
        <v>44980</v>
      </c>
      <c r="C143">
        <v>16700</v>
      </c>
      <c r="D143" s="19">
        <v>44980</v>
      </c>
      <c r="E143">
        <v>191</v>
      </c>
      <c r="F143">
        <v>0</v>
      </c>
      <c r="G143">
        <v>0</v>
      </c>
      <c r="H143">
        <v>32</v>
      </c>
      <c r="I143">
        <v>37.31</v>
      </c>
      <c r="J143">
        <v>1410</v>
      </c>
      <c r="K143">
        <v>175.95000000000005</v>
      </c>
      <c r="L143">
        <v>14.257931202139302</v>
      </c>
      <c r="M143">
        <v>9000</v>
      </c>
      <c r="N143">
        <v>10100</v>
      </c>
      <c r="O143">
        <v>18071.5</v>
      </c>
      <c r="P143">
        <v>16700</v>
      </c>
      <c r="Q143" s="19">
        <v>44980</v>
      </c>
      <c r="R143">
        <v>11615</v>
      </c>
      <c r="S143">
        <v>-30</v>
      </c>
      <c r="T143">
        <v>-0.25762129669386002</v>
      </c>
      <c r="U143">
        <v>15773</v>
      </c>
      <c r="V143">
        <v>24.77</v>
      </c>
      <c r="W143">
        <v>2.0499999999999998</v>
      </c>
      <c r="X143">
        <v>-0.95000000000000018</v>
      </c>
      <c r="Y143">
        <v>-31.666666666666671</v>
      </c>
      <c r="Z143">
        <v>310600</v>
      </c>
      <c r="AA143">
        <v>30650</v>
      </c>
      <c r="AB143">
        <v>18071.5</v>
      </c>
    </row>
    <row r="144" spans="1:28" x14ac:dyDescent="0.25">
      <c r="A144">
        <v>16700</v>
      </c>
      <c r="B144" s="19">
        <v>44994</v>
      </c>
      <c r="C144">
        <v>16700</v>
      </c>
      <c r="D144" s="19">
        <v>44994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1750</v>
      </c>
      <c r="N144">
        <v>1750</v>
      </c>
      <c r="O144">
        <v>18071.5</v>
      </c>
      <c r="P144">
        <v>16700</v>
      </c>
      <c r="Q144" s="19">
        <v>44994</v>
      </c>
      <c r="R144">
        <v>76</v>
      </c>
      <c r="S144">
        <v>0</v>
      </c>
      <c r="T144">
        <v>0</v>
      </c>
      <c r="U144">
        <v>2</v>
      </c>
      <c r="V144">
        <v>18.489999999999998</v>
      </c>
      <c r="W144">
        <v>8.75</v>
      </c>
      <c r="X144">
        <v>-0.59999999999999964</v>
      </c>
      <c r="Y144">
        <v>-6.417112299465237</v>
      </c>
      <c r="Z144">
        <v>22000</v>
      </c>
      <c r="AA144">
        <v>1700</v>
      </c>
      <c r="AB144">
        <v>18071.5</v>
      </c>
    </row>
    <row r="145" spans="1:28" x14ac:dyDescent="0.25">
      <c r="A145">
        <v>16700</v>
      </c>
      <c r="B145" s="19">
        <v>44973</v>
      </c>
      <c r="C145">
        <v>16700</v>
      </c>
      <c r="D145" s="19">
        <v>44973</v>
      </c>
      <c r="E145">
        <v>45</v>
      </c>
      <c r="F145">
        <v>0</v>
      </c>
      <c r="G145">
        <v>0</v>
      </c>
      <c r="H145">
        <v>30</v>
      </c>
      <c r="I145">
        <v>106.38</v>
      </c>
      <c r="J145">
        <v>1394</v>
      </c>
      <c r="K145">
        <v>194</v>
      </c>
      <c r="L145">
        <v>16.166666666666664</v>
      </c>
      <c r="M145">
        <v>12250</v>
      </c>
      <c r="N145">
        <v>12450</v>
      </c>
      <c r="O145">
        <v>18071.5</v>
      </c>
      <c r="P145">
        <v>16700</v>
      </c>
      <c r="Q145" s="19">
        <v>44973</v>
      </c>
      <c r="R145">
        <v>8791</v>
      </c>
      <c r="S145">
        <v>207</v>
      </c>
      <c r="T145">
        <v>2.4114631873252561</v>
      </c>
      <c r="U145">
        <v>38470</v>
      </c>
      <c r="V145">
        <v>49.23</v>
      </c>
      <c r="W145">
        <v>0.05</v>
      </c>
      <c r="X145">
        <v>-0.7</v>
      </c>
      <c r="Y145">
        <v>-93.333333333333329</v>
      </c>
      <c r="Z145">
        <v>10650</v>
      </c>
      <c r="AA145">
        <v>131850</v>
      </c>
      <c r="AB145">
        <v>18071.5</v>
      </c>
    </row>
    <row r="146" spans="1:28" x14ac:dyDescent="0.25">
      <c r="A146">
        <v>16750</v>
      </c>
      <c r="B146" s="19">
        <v>44987</v>
      </c>
      <c r="C146">
        <v>16750</v>
      </c>
      <c r="D146" s="19">
        <v>44987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4450</v>
      </c>
      <c r="N146">
        <v>2950</v>
      </c>
      <c r="O146">
        <v>18071.5</v>
      </c>
      <c r="P146">
        <v>16750</v>
      </c>
      <c r="Q146" s="19">
        <v>44987</v>
      </c>
      <c r="R146">
        <v>108</v>
      </c>
      <c r="S146">
        <v>0</v>
      </c>
      <c r="T146">
        <v>0</v>
      </c>
      <c r="U146">
        <v>24</v>
      </c>
      <c r="V146">
        <v>19.75</v>
      </c>
      <c r="W146">
        <v>4.8499999999999996</v>
      </c>
      <c r="X146">
        <v>-1</v>
      </c>
      <c r="Y146">
        <v>-17.094017094017094</v>
      </c>
      <c r="Z146">
        <v>19900</v>
      </c>
      <c r="AA146">
        <v>7150</v>
      </c>
      <c r="AB146">
        <v>18071.5</v>
      </c>
    </row>
    <row r="147" spans="1:28" x14ac:dyDescent="0.25">
      <c r="A147">
        <v>16750</v>
      </c>
      <c r="B147" s="19">
        <v>44994</v>
      </c>
      <c r="C147">
        <v>16750</v>
      </c>
      <c r="D147" s="19">
        <v>44994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1750</v>
      </c>
      <c r="N147">
        <v>1750</v>
      </c>
      <c r="O147">
        <v>18071.5</v>
      </c>
      <c r="P147">
        <v>16750</v>
      </c>
      <c r="Q147" s="19">
        <v>44994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6550</v>
      </c>
      <c r="AA147">
        <v>900</v>
      </c>
      <c r="AB147">
        <v>18071.5</v>
      </c>
    </row>
    <row r="148" spans="1:28" x14ac:dyDescent="0.25">
      <c r="A148">
        <v>16750</v>
      </c>
      <c r="B148" s="19">
        <v>45001</v>
      </c>
      <c r="C148">
        <v>0</v>
      </c>
      <c r="D148" s="19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16750</v>
      </c>
      <c r="Q148" s="19">
        <v>45001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2500</v>
      </c>
      <c r="AA148">
        <v>600</v>
      </c>
      <c r="AB148">
        <v>18071.5</v>
      </c>
    </row>
    <row r="149" spans="1:28" x14ac:dyDescent="0.25">
      <c r="A149">
        <v>16750</v>
      </c>
      <c r="B149" s="19">
        <v>44973</v>
      </c>
      <c r="C149">
        <v>16750</v>
      </c>
      <c r="D149" s="19">
        <v>44973</v>
      </c>
      <c r="E149"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11900</v>
      </c>
      <c r="N149">
        <v>11900</v>
      </c>
      <c r="O149">
        <v>18071.5</v>
      </c>
      <c r="P149">
        <v>16750</v>
      </c>
      <c r="Q149" s="19">
        <v>44973</v>
      </c>
      <c r="R149">
        <v>1089</v>
      </c>
      <c r="S149">
        <v>-403</v>
      </c>
      <c r="T149">
        <v>-27.010723860589813</v>
      </c>
      <c r="U149">
        <v>3435</v>
      </c>
      <c r="V149">
        <v>47.5</v>
      </c>
      <c r="W149">
        <v>0.1</v>
      </c>
      <c r="X149">
        <v>-0.70000000000000007</v>
      </c>
      <c r="Y149">
        <v>-87.5</v>
      </c>
      <c r="Z149">
        <v>18900</v>
      </c>
      <c r="AA149">
        <v>90050</v>
      </c>
      <c r="AB149">
        <v>18071.5</v>
      </c>
    </row>
    <row r="150" spans="1:28" x14ac:dyDescent="0.25">
      <c r="A150">
        <v>16750</v>
      </c>
      <c r="B150" s="19">
        <v>45043</v>
      </c>
      <c r="C150">
        <v>16750</v>
      </c>
      <c r="D150" s="19">
        <v>45043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1800</v>
      </c>
      <c r="N150">
        <v>0</v>
      </c>
      <c r="O150">
        <v>18071.5</v>
      </c>
      <c r="P150">
        <v>16750</v>
      </c>
      <c r="Q150" s="19">
        <v>45043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1500</v>
      </c>
      <c r="AA150">
        <v>0</v>
      </c>
      <c r="AB150">
        <v>18071.5</v>
      </c>
    </row>
    <row r="151" spans="1:28" x14ac:dyDescent="0.25">
      <c r="A151">
        <v>16750</v>
      </c>
      <c r="B151" s="19">
        <v>44980</v>
      </c>
      <c r="C151">
        <v>16750</v>
      </c>
      <c r="D151" s="19">
        <v>44980</v>
      </c>
      <c r="E151">
        <v>3</v>
      </c>
      <c r="F151">
        <v>0</v>
      </c>
      <c r="G151">
        <v>0</v>
      </c>
      <c r="H151">
        <v>2</v>
      </c>
      <c r="I151">
        <v>40.93</v>
      </c>
      <c r="J151">
        <v>1376.15</v>
      </c>
      <c r="K151">
        <v>276.15000000000009</v>
      </c>
      <c r="L151">
        <v>25.104545454545462</v>
      </c>
      <c r="M151">
        <v>8750</v>
      </c>
      <c r="N151">
        <v>8550</v>
      </c>
      <c r="O151">
        <v>18071.5</v>
      </c>
      <c r="P151">
        <v>16750</v>
      </c>
      <c r="Q151" s="19">
        <v>44980</v>
      </c>
      <c r="R151">
        <v>1196</v>
      </c>
      <c r="S151">
        <v>2</v>
      </c>
      <c r="T151">
        <v>0.16750418760469013</v>
      </c>
      <c r="U151">
        <v>343</v>
      </c>
      <c r="V151">
        <v>24.18</v>
      </c>
      <c r="W151">
        <v>2.2000000000000002</v>
      </c>
      <c r="X151">
        <v>-1.0999999999999996</v>
      </c>
      <c r="Y151">
        <v>-33.333333333333329</v>
      </c>
      <c r="Z151">
        <v>22250</v>
      </c>
      <c r="AA151">
        <v>4700</v>
      </c>
      <c r="AB151">
        <v>18071.5</v>
      </c>
    </row>
    <row r="152" spans="1:28" x14ac:dyDescent="0.25">
      <c r="A152">
        <v>16750</v>
      </c>
      <c r="B152" s="19">
        <v>45014</v>
      </c>
      <c r="C152">
        <v>16750</v>
      </c>
      <c r="D152" s="19">
        <v>45014</v>
      </c>
      <c r="E152">
        <v>36</v>
      </c>
      <c r="F152">
        <v>0</v>
      </c>
      <c r="G152">
        <v>0</v>
      </c>
      <c r="H152">
        <v>2</v>
      </c>
      <c r="I152">
        <v>0</v>
      </c>
      <c r="J152">
        <v>1427.45</v>
      </c>
      <c r="K152">
        <v>65.650000000000091</v>
      </c>
      <c r="L152">
        <v>4.8208253781759502</v>
      </c>
      <c r="M152">
        <v>6000</v>
      </c>
      <c r="N152">
        <v>4050</v>
      </c>
      <c r="O152">
        <v>18071.5</v>
      </c>
      <c r="P152">
        <v>16750</v>
      </c>
      <c r="Q152" s="19">
        <v>45014</v>
      </c>
      <c r="R152">
        <v>53</v>
      </c>
      <c r="S152">
        <v>-4</v>
      </c>
      <c r="T152">
        <v>-7.0175438596491224</v>
      </c>
      <c r="U152">
        <v>121</v>
      </c>
      <c r="V152">
        <v>16.899999999999999</v>
      </c>
      <c r="W152">
        <v>26.75</v>
      </c>
      <c r="X152">
        <v>1.1499999999999986</v>
      </c>
      <c r="Y152">
        <v>4.4921874999999947</v>
      </c>
      <c r="Z152">
        <v>8800</v>
      </c>
      <c r="AA152">
        <v>4350</v>
      </c>
      <c r="AB152">
        <v>18071.5</v>
      </c>
    </row>
    <row r="153" spans="1:28" x14ac:dyDescent="0.25">
      <c r="A153">
        <v>16800</v>
      </c>
      <c r="B153" s="19">
        <v>44980</v>
      </c>
      <c r="C153">
        <v>16800</v>
      </c>
      <c r="D153" s="19">
        <v>44980</v>
      </c>
      <c r="E153">
        <v>236</v>
      </c>
      <c r="F153">
        <v>-4</v>
      </c>
      <c r="G153">
        <v>-1.6666666666666667</v>
      </c>
      <c r="H153">
        <v>37</v>
      </c>
      <c r="I153">
        <v>38.33</v>
      </c>
      <c r="J153">
        <v>1321</v>
      </c>
      <c r="K153">
        <v>76.950000000000045</v>
      </c>
      <c r="L153">
        <v>6.185442707286688</v>
      </c>
      <c r="M153">
        <v>9650</v>
      </c>
      <c r="N153">
        <v>10100</v>
      </c>
      <c r="O153">
        <v>18071.5</v>
      </c>
      <c r="P153">
        <v>16800</v>
      </c>
      <c r="Q153" s="19">
        <v>44980</v>
      </c>
      <c r="R153">
        <v>15748</v>
      </c>
      <c r="S153">
        <v>-644</v>
      </c>
      <c r="T153">
        <v>-3.928745729624207</v>
      </c>
      <c r="U153">
        <v>17920</v>
      </c>
      <c r="V153">
        <v>23.43</v>
      </c>
      <c r="W153">
        <v>2.25</v>
      </c>
      <c r="X153">
        <v>-1.2000000000000002</v>
      </c>
      <c r="Y153">
        <v>-34.782608695652179</v>
      </c>
      <c r="Z153">
        <v>208100</v>
      </c>
      <c r="AA153">
        <v>35600</v>
      </c>
      <c r="AB153">
        <v>18071.5</v>
      </c>
    </row>
    <row r="154" spans="1:28" x14ac:dyDescent="0.25">
      <c r="A154">
        <v>16800</v>
      </c>
      <c r="B154" s="19">
        <v>44987</v>
      </c>
      <c r="C154">
        <v>16800</v>
      </c>
      <c r="D154" s="19">
        <v>44987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4450</v>
      </c>
      <c r="N154">
        <v>2950</v>
      </c>
      <c r="O154">
        <v>18071.5</v>
      </c>
      <c r="P154">
        <v>16800</v>
      </c>
      <c r="Q154" s="19">
        <v>44987</v>
      </c>
      <c r="R154">
        <v>511</v>
      </c>
      <c r="S154">
        <v>-25</v>
      </c>
      <c r="T154">
        <v>-4.6641791044776122</v>
      </c>
      <c r="U154">
        <v>435</v>
      </c>
      <c r="V154">
        <v>19.23</v>
      </c>
      <c r="W154">
        <v>5.35</v>
      </c>
      <c r="X154">
        <v>-1.1000000000000005</v>
      </c>
      <c r="Y154">
        <v>-17.054263565891482</v>
      </c>
      <c r="Z154">
        <v>15700</v>
      </c>
      <c r="AA154">
        <v>5150</v>
      </c>
      <c r="AB154">
        <v>18071.5</v>
      </c>
    </row>
    <row r="155" spans="1:28" x14ac:dyDescent="0.25">
      <c r="A155">
        <v>16800</v>
      </c>
      <c r="B155" s="19">
        <v>44994</v>
      </c>
      <c r="C155">
        <v>16800</v>
      </c>
      <c r="D155" s="19">
        <v>44994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1750</v>
      </c>
      <c r="N155">
        <v>1750</v>
      </c>
      <c r="O155">
        <v>18071.5</v>
      </c>
      <c r="P155">
        <v>16800</v>
      </c>
      <c r="Q155" s="19">
        <v>44994</v>
      </c>
      <c r="R155">
        <v>54</v>
      </c>
      <c r="S155">
        <v>0</v>
      </c>
      <c r="T155">
        <v>0</v>
      </c>
      <c r="U155">
        <v>2</v>
      </c>
      <c r="V155">
        <v>16.86</v>
      </c>
      <c r="W155">
        <v>7.3</v>
      </c>
      <c r="X155">
        <v>-2.3500000000000005</v>
      </c>
      <c r="Y155">
        <v>-24.352331606217621</v>
      </c>
      <c r="Z155">
        <v>13300</v>
      </c>
      <c r="AA155">
        <v>1350</v>
      </c>
      <c r="AB155">
        <v>18071.5</v>
      </c>
    </row>
    <row r="156" spans="1:28" x14ac:dyDescent="0.25">
      <c r="A156">
        <v>16800</v>
      </c>
      <c r="B156" s="19">
        <v>45001</v>
      </c>
      <c r="C156">
        <v>0</v>
      </c>
      <c r="D156" s="19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16800</v>
      </c>
      <c r="Q156" s="19">
        <v>45001</v>
      </c>
      <c r="R156">
        <v>54</v>
      </c>
      <c r="S156">
        <v>0</v>
      </c>
      <c r="T156">
        <v>0</v>
      </c>
      <c r="U156">
        <v>2</v>
      </c>
      <c r="V156">
        <v>16.86</v>
      </c>
      <c r="W156">
        <v>14.6</v>
      </c>
      <c r="X156">
        <v>0.65000000000000036</v>
      </c>
      <c r="Y156">
        <v>4.6594982078853073</v>
      </c>
      <c r="Z156">
        <v>3100</v>
      </c>
      <c r="AA156">
        <v>1950</v>
      </c>
      <c r="AB156">
        <v>18071.5</v>
      </c>
    </row>
    <row r="157" spans="1:28" x14ac:dyDescent="0.25">
      <c r="A157">
        <v>16800</v>
      </c>
      <c r="B157" s="19">
        <v>45014</v>
      </c>
      <c r="C157">
        <v>16800</v>
      </c>
      <c r="D157" s="19">
        <v>45014</v>
      </c>
      <c r="E157">
        <v>59</v>
      </c>
      <c r="F157">
        <v>0</v>
      </c>
      <c r="G157">
        <v>0</v>
      </c>
      <c r="H157">
        <v>2</v>
      </c>
      <c r="I157">
        <v>0</v>
      </c>
      <c r="J157">
        <v>1424.75</v>
      </c>
      <c r="K157">
        <v>147.59999999999991</v>
      </c>
      <c r="L157">
        <v>11.55698234349919</v>
      </c>
      <c r="M157">
        <v>4450</v>
      </c>
      <c r="N157">
        <v>4250</v>
      </c>
      <c r="O157">
        <v>18071.5</v>
      </c>
      <c r="P157">
        <v>16800</v>
      </c>
      <c r="Q157" s="19">
        <v>45014</v>
      </c>
      <c r="R157">
        <v>12523</v>
      </c>
      <c r="S157">
        <v>-308</v>
      </c>
      <c r="T157">
        <v>-2.4004364429896343</v>
      </c>
      <c r="U157">
        <v>6014</v>
      </c>
      <c r="V157">
        <v>16.64</v>
      </c>
      <c r="W157">
        <v>27.8</v>
      </c>
      <c r="X157">
        <v>-9.9999999999997868E-2</v>
      </c>
      <c r="Y157">
        <v>-0.35842293906809275</v>
      </c>
      <c r="Z157">
        <v>18000</v>
      </c>
      <c r="AA157">
        <v>7450</v>
      </c>
      <c r="AB157">
        <v>18071.5</v>
      </c>
    </row>
    <row r="158" spans="1:28" x14ac:dyDescent="0.25">
      <c r="A158">
        <v>16800</v>
      </c>
      <c r="B158" s="19">
        <v>45043</v>
      </c>
      <c r="C158">
        <v>16800</v>
      </c>
      <c r="D158" s="19">
        <v>45043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400</v>
      </c>
      <c r="N158">
        <v>350</v>
      </c>
      <c r="O158">
        <v>18071.5</v>
      </c>
      <c r="P158">
        <v>16800</v>
      </c>
      <c r="Q158" s="19">
        <v>45043</v>
      </c>
      <c r="R158">
        <v>2226</v>
      </c>
      <c r="S158">
        <v>-124</v>
      </c>
      <c r="T158">
        <v>-5.2765957446808507</v>
      </c>
      <c r="U158">
        <v>956</v>
      </c>
      <c r="V158">
        <v>15.52</v>
      </c>
      <c r="W158">
        <v>47.7</v>
      </c>
      <c r="X158">
        <v>-3.1999999999999957</v>
      </c>
      <c r="Y158">
        <v>-6.2868369351669857</v>
      </c>
      <c r="Z158">
        <v>9500</v>
      </c>
      <c r="AA158">
        <v>4750</v>
      </c>
      <c r="AB158">
        <v>18071.5</v>
      </c>
    </row>
    <row r="159" spans="1:28" x14ac:dyDescent="0.25">
      <c r="A159">
        <v>16800</v>
      </c>
      <c r="B159" s="19">
        <v>44973</v>
      </c>
      <c r="C159">
        <v>16800</v>
      </c>
      <c r="D159" s="19">
        <v>44973</v>
      </c>
      <c r="E159">
        <v>46</v>
      </c>
      <c r="F159">
        <v>0</v>
      </c>
      <c r="G159">
        <v>0</v>
      </c>
      <c r="H159">
        <v>30</v>
      </c>
      <c r="I159">
        <v>102.21</v>
      </c>
      <c r="J159">
        <v>1297</v>
      </c>
      <c r="K159">
        <v>158.45000000000005</v>
      </c>
      <c r="L159">
        <v>13.916824030565197</v>
      </c>
      <c r="M159">
        <v>14150</v>
      </c>
      <c r="N159">
        <v>14450</v>
      </c>
      <c r="O159">
        <v>18071.5</v>
      </c>
      <c r="P159">
        <v>16800</v>
      </c>
      <c r="Q159" s="19">
        <v>44973</v>
      </c>
      <c r="R159">
        <v>17172</v>
      </c>
      <c r="S159">
        <v>-1426</v>
      </c>
      <c r="T159">
        <v>-7.6674911280782876</v>
      </c>
      <c r="U159">
        <v>51181</v>
      </c>
      <c r="V159">
        <v>45.77</v>
      </c>
      <c r="W159">
        <v>0.1</v>
      </c>
      <c r="X159">
        <v>-0.70000000000000007</v>
      </c>
      <c r="Y159">
        <v>-87.5</v>
      </c>
      <c r="Z159">
        <v>179650</v>
      </c>
      <c r="AA159">
        <v>140150</v>
      </c>
      <c r="AB159">
        <v>18071.5</v>
      </c>
    </row>
    <row r="160" spans="1:28" x14ac:dyDescent="0.25">
      <c r="A160">
        <v>16850</v>
      </c>
      <c r="B160" s="19">
        <v>44973</v>
      </c>
      <c r="C160">
        <v>16850</v>
      </c>
      <c r="D160" s="19">
        <v>44973</v>
      </c>
      <c r="E160">
        <v>26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14050</v>
      </c>
      <c r="N160">
        <v>14000</v>
      </c>
      <c r="O160">
        <v>18071.5</v>
      </c>
      <c r="P160">
        <v>16850</v>
      </c>
      <c r="Q160" s="19">
        <v>44973</v>
      </c>
      <c r="R160">
        <v>1601</v>
      </c>
      <c r="S160">
        <v>-181</v>
      </c>
      <c r="T160">
        <v>-10.15712682379349</v>
      </c>
      <c r="U160">
        <v>6905</v>
      </c>
      <c r="V160">
        <v>42.58</v>
      </c>
      <c r="W160">
        <v>0.1</v>
      </c>
      <c r="X160">
        <v>-0.8</v>
      </c>
      <c r="Y160">
        <v>-88.8888888888889</v>
      </c>
      <c r="Z160">
        <v>21550</v>
      </c>
      <c r="AA160">
        <v>90400</v>
      </c>
      <c r="AB160">
        <v>18071.5</v>
      </c>
    </row>
    <row r="161" spans="1:28" x14ac:dyDescent="0.25">
      <c r="A161">
        <v>16850</v>
      </c>
      <c r="B161" s="19">
        <v>44987</v>
      </c>
      <c r="C161">
        <v>16850</v>
      </c>
      <c r="D161" s="19">
        <v>44987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4800</v>
      </c>
      <c r="N161">
        <v>3300</v>
      </c>
      <c r="O161">
        <v>18071.5</v>
      </c>
      <c r="P161">
        <v>16850</v>
      </c>
      <c r="Q161" s="19">
        <v>44987</v>
      </c>
      <c r="R161">
        <v>215</v>
      </c>
      <c r="S161">
        <v>0</v>
      </c>
      <c r="T161">
        <v>0</v>
      </c>
      <c r="U161">
        <v>1</v>
      </c>
      <c r="V161">
        <v>18.5</v>
      </c>
      <c r="W161">
        <v>5.2</v>
      </c>
      <c r="X161">
        <v>-2.2999999999999998</v>
      </c>
      <c r="Y161">
        <v>-30.666666666666664</v>
      </c>
      <c r="Z161">
        <v>20700</v>
      </c>
      <c r="AA161">
        <v>8800</v>
      </c>
      <c r="AB161">
        <v>18071.5</v>
      </c>
    </row>
    <row r="162" spans="1:28" x14ac:dyDescent="0.25">
      <c r="A162">
        <v>16850</v>
      </c>
      <c r="B162" s="19">
        <v>44994</v>
      </c>
      <c r="C162">
        <v>16850</v>
      </c>
      <c r="D162" s="19">
        <v>44994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1750</v>
      </c>
      <c r="N162">
        <v>1750</v>
      </c>
      <c r="O162">
        <v>18071.5</v>
      </c>
      <c r="P162">
        <v>16850</v>
      </c>
      <c r="Q162" s="19">
        <v>44994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5150</v>
      </c>
      <c r="AA162">
        <v>1200</v>
      </c>
      <c r="AB162">
        <v>18071.5</v>
      </c>
    </row>
    <row r="163" spans="1:28" x14ac:dyDescent="0.25">
      <c r="A163">
        <v>16850</v>
      </c>
      <c r="B163" s="19">
        <v>45001</v>
      </c>
      <c r="C163">
        <v>0</v>
      </c>
      <c r="D163" s="19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16850</v>
      </c>
      <c r="Q163" s="19">
        <v>45001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2350</v>
      </c>
      <c r="AA163">
        <v>600</v>
      </c>
      <c r="AB163">
        <v>18071.5</v>
      </c>
    </row>
    <row r="164" spans="1:28" x14ac:dyDescent="0.25">
      <c r="A164">
        <v>16850</v>
      </c>
      <c r="B164" s="19">
        <v>45014</v>
      </c>
      <c r="C164">
        <v>16850</v>
      </c>
      <c r="D164" s="19">
        <v>45014</v>
      </c>
      <c r="E164">
        <v>35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4000</v>
      </c>
      <c r="N164">
        <v>4100</v>
      </c>
      <c r="O164">
        <v>18071.5</v>
      </c>
      <c r="P164">
        <v>16850</v>
      </c>
      <c r="Q164" s="19">
        <v>45014</v>
      </c>
      <c r="R164">
        <v>108</v>
      </c>
      <c r="S164">
        <v>-29</v>
      </c>
      <c r="T164">
        <v>-21.167883211678831</v>
      </c>
      <c r="U164">
        <v>182</v>
      </c>
      <c r="V164">
        <v>16.29</v>
      </c>
      <c r="W164">
        <v>30</v>
      </c>
      <c r="X164">
        <v>0</v>
      </c>
      <c r="Y164">
        <v>0</v>
      </c>
      <c r="Z164">
        <v>8650</v>
      </c>
      <c r="AA164">
        <v>4400</v>
      </c>
      <c r="AB164">
        <v>18071.5</v>
      </c>
    </row>
    <row r="165" spans="1:28" x14ac:dyDescent="0.25">
      <c r="A165">
        <v>16850</v>
      </c>
      <c r="B165" s="19">
        <v>45043</v>
      </c>
      <c r="C165">
        <v>16850</v>
      </c>
      <c r="D165" s="19">
        <v>45043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600</v>
      </c>
      <c r="N165">
        <v>0</v>
      </c>
      <c r="O165">
        <v>18071.5</v>
      </c>
      <c r="P165">
        <v>16850</v>
      </c>
      <c r="Q165" s="19">
        <v>45043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1500</v>
      </c>
      <c r="AA165">
        <v>0</v>
      </c>
      <c r="AB165">
        <v>18071.5</v>
      </c>
    </row>
    <row r="166" spans="1:28" x14ac:dyDescent="0.25">
      <c r="A166">
        <v>16850</v>
      </c>
      <c r="B166" s="19">
        <v>44980</v>
      </c>
      <c r="C166">
        <v>16850</v>
      </c>
      <c r="D166" s="19">
        <v>44980</v>
      </c>
      <c r="E166">
        <v>76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8750</v>
      </c>
      <c r="N166">
        <v>9100</v>
      </c>
      <c r="O166">
        <v>18071.5</v>
      </c>
      <c r="P166">
        <v>16850</v>
      </c>
      <c r="Q166" s="19">
        <v>44980</v>
      </c>
      <c r="R166">
        <v>2729</v>
      </c>
      <c r="S166">
        <v>-1547</v>
      </c>
      <c r="T166">
        <v>-36.178671655753043</v>
      </c>
      <c r="U166">
        <v>6139</v>
      </c>
      <c r="V166">
        <v>22.87</v>
      </c>
      <c r="W166">
        <v>2.4500000000000002</v>
      </c>
      <c r="X166">
        <v>-1.3499999999999996</v>
      </c>
      <c r="Y166">
        <v>-35.526315789473678</v>
      </c>
      <c r="Z166">
        <v>71600</v>
      </c>
      <c r="AA166">
        <v>5350</v>
      </c>
      <c r="AB166">
        <v>18071.5</v>
      </c>
    </row>
    <row r="167" spans="1:28" x14ac:dyDescent="0.25">
      <c r="A167">
        <v>16900</v>
      </c>
      <c r="B167" s="19">
        <v>44973</v>
      </c>
      <c r="C167">
        <v>16900</v>
      </c>
      <c r="D167" s="19">
        <v>44973</v>
      </c>
      <c r="E167">
        <v>23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14250</v>
      </c>
      <c r="N167">
        <v>15100</v>
      </c>
      <c r="O167">
        <v>18071.5</v>
      </c>
      <c r="P167">
        <v>16900</v>
      </c>
      <c r="Q167" s="19">
        <v>44973</v>
      </c>
      <c r="R167">
        <v>16260</v>
      </c>
      <c r="S167">
        <v>-1917</v>
      </c>
      <c r="T167">
        <v>-10.546294768113549</v>
      </c>
      <c r="U167">
        <v>63447</v>
      </c>
      <c r="V167">
        <v>42.31</v>
      </c>
      <c r="W167">
        <v>0.05</v>
      </c>
      <c r="X167">
        <v>-0.85</v>
      </c>
      <c r="Y167">
        <v>-94.444444444444443</v>
      </c>
      <c r="Z167">
        <v>186500</v>
      </c>
      <c r="AA167">
        <v>263450</v>
      </c>
      <c r="AB167">
        <v>18071.5</v>
      </c>
    </row>
    <row r="168" spans="1:28" x14ac:dyDescent="0.25">
      <c r="A168">
        <v>16900</v>
      </c>
      <c r="B168" s="19">
        <v>44987</v>
      </c>
      <c r="C168">
        <v>16900</v>
      </c>
      <c r="D168" s="19">
        <v>44987</v>
      </c>
      <c r="E168">
        <v>3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5050</v>
      </c>
      <c r="N168">
        <v>3500</v>
      </c>
      <c r="O168">
        <v>18071.5</v>
      </c>
      <c r="P168">
        <v>16900</v>
      </c>
      <c r="Q168" s="19">
        <v>44987</v>
      </c>
      <c r="R168">
        <v>1370</v>
      </c>
      <c r="S168">
        <v>-36</v>
      </c>
      <c r="T168">
        <v>-2.5604551920341394</v>
      </c>
      <c r="U168">
        <v>1437</v>
      </c>
      <c r="V168">
        <v>18.07</v>
      </c>
      <c r="W168">
        <v>5.55</v>
      </c>
      <c r="X168">
        <v>-1.5</v>
      </c>
      <c r="Y168">
        <v>-21.276595744680851</v>
      </c>
      <c r="Z168">
        <v>22100</v>
      </c>
      <c r="AA168">
        <v>8050</v>
      </c>
      <c r="AB168">
        <v>18071.5</v>
      </c>
    </row>
    <row r="169" spans="1:28" x14ac:dyDescent="0.25">
      <c r="A169">
        <v>16900</v>
      </c>
      <c r="B169" s="19">
        <v>44994</v>
      </c>
      <c r="C169">
        <v>16900</v>
      </c>
      <c r="D169" s="19">
        <v>44994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1750</v>
      </c>
      <c r="N169">
        <v>1750</v>
      </c>
      <c r="O169">
        <v>18071.5</v>
      </c>
      <c r="P169">
        <v>16900</v>
      </c>
      <c r="Q169" s="19">
        <v>44994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4700</v>
      </c>
      <c r="AA169">
        <v>3200</v>
      </c>
      <c r="AB169">
        <v>18071.5</v>
      </c>
    </row>
    <row r="170" spans="1:28" x14ac:dyDescent="0.25">
      <c r="A170">
        <v>16900</v>
      </c>
      <c r="B170" s="19">
        <v>45001</v>
      </c>
      <c r="C170">
        <v>0</v>
      </c>
      <c r="D170" s="19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16900</v>
      </c>
      <c r="Q170" s="19">
        <v>45001</v>
      </c>
      <c r="R170">
        <v>0</v>
      </c>
      <c r="S170">
        <v>0</v>
      </c>
      <c r="T170">
        <v>0</v>
      </c>
      <c r="U170">
        <v>43</v>
      </c>
      <c r="V170">
        <v>16.46</v>
      </c>
      <c r="W170">
        <v>17.7</v>
      </c>
      <c r="X170">
        <v>-58.849999999999994</v>
      </c>
      <c r="Y170">
        <v>-76.877857609405609</v>
      </c>
      <c r="Z170">
        <v>6250</v>
      </c>
      <c r="AA170">
        <v>2750</v>
      </c>
      <c r="AB170">
        <v>18071.5</v>
      </c>
    </row>
    <row r="171" spans="1:28" x14ac:dyDescent="0.25">
      <c r="A171">
        <v>16900</v>
      </c>
      <c r="B171" s="19">
        <v>45014</v>
      </c>
      <c r="C171">
        <v>16900</v>
      </c>
      <c r="D171" s="19">
        <v>45014</v>
      </c>
      <c r="E171">
        <v>66</v>
      </c>
      <c r="F171">
        <v>0</v>
      </c>
      <c r="G171">
        <v>0</v>
      </c>
      <c r="H171">
        <v>2</v>
      </c>
      <c r="I171">
        <v>0</v>
      </c>
      <c r="J171">
        <v>1321</v>
      </c>
      <c r="K171">
        <v>144.84999999999991</v>
      </c>
      <c r="L171">
        <v>12.315606002635709</v>
      </c>
      <c r="M171">
        <v>4650</v>
      </c>
      <c r="N171">
        <v>4200</v>
      </c>
      <c r="O171">
        <v>18071.5</v>
      </c>
      <c r="P171">
        <v>16900</v>
      </c>
      <c r="Q171" s="19">
        <v>45014</v>
      </c>
      <c r="R171">
        <v>8117</v>
      </c>
      <c r="S171">
        <v>-716</v>
      </c>
      <c r="T171">
        <v>-8.1059662628778444</v>
      </c>
      <c r="U171">
        <v>4945</v>
      </c>
      <c r="V171">
        <v>16.22</v>
      </c>
      <c r="W171">
        <v>31.3</v>
      </c>
      <c r="X171">
        <v>-0.99999999999999645</v>
      </c>
      <c r="Y171">
        <v>-3.0959752321981315</v>
      </c>
      <c r="Z171">
        <v>15500</v>
      </c>
      <c r="AA171">
        <v>7750</v>
      </c>
      <c r="AB171">
        <v>18071.5</v>
      </c>
    </row>
    <row r="172" spans="1:28" x14ac:dyDescent="0.25">
      <c r="A172">
        <v>16900</v>
      </c>
      <c r="B172" s="19">
        <v>45043</v>
      </c>
      <c r="C172">
        <v>16900</v>
      </c>
      <c r="D172" s="19">
        <v>45043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50</v>
      </c>
      <c r="N172">
        <v>750</v>
      </c>
      <c r="O172">
        <v>18071.5</v>
      </c>
      <c r="P172">
        <v>16900</v>
      </c>
      <c r="Q172" s="19">
        <v>45043</v>
      </c>
      <c r="R172">
        <v>1105</v>
      </c>
      <c r="S172">
        <v>-227</v>
      </c>
      <c r="T172">
        <v>-17.042042042042041</v>
      </c>
      <c r="U172">
        <v>638</v>
      </c>
      <c r="V172">
        <v>15.14</v>
      </c>
      <c r="W172">
        <v>51.9</v>
      </c>
      <c r="X172">
        <v>-6.2000000000000028</v>
      </c>
      <c r="Y172">
        <v>-10.671256454388988</v>
      </c>
      <c r="Z172">
        <v>7150</v>
      </c>
      <c r="AA172">
        <v>3400</v>
      </c>
      <c r="AB172">
        <v>18071.5</v>
      </c>
    </row>
    <row r="173" spans="1:28" x14ac:dyDescent="0.25">
      <c r="A173">
        <v>16900</v>
      </c>
      <c r="B173" s="19">
        <v>44980</v>
      </c>
      <c r="C173">
        <v>16900</v>
      </c>
      <c r="D173" s="19">
        <v>44980</v>
      </c>
      <c r="E173">
        <v>1080</v>
      </c>
      <c r="F173">
        <v>0</v>
      </c>
      <c r="G173">
        <v>0</v>
      </c>
      <c r="H173">
        <v>25</v>
      </c>
      <c r="I173">
        <v>37.020000000000003</v>
      </c>
      <c r="J173">
        <v>1225.3</v>
      </c>
      <c r="K173">
        <v>82.299999999999955</v>
      </c>
      <c r="L173">
        <v>7.2003499562554643</v>
      </c>
      <c r="M173">
        <v>10750</v>
      </c>
      <c r="N173">
        <v>11650</v>
      </c>
      <c r="O173">
        <v>18071.5</v>
      </c>
      <c r="P173">
        <v>16900</v>
      </c>
      <c r="Q173" s="19">
        <v>44980</v>
      </c>
      <c r="R173">
        <v>13232</v>
      </c>
      <c r="S173">
        <v>-379</v>
      </c>
      <c r="T173">
        <v>-2.7845125266328705</v>
      </c>
      <c r="U173">
        <v>22000</v>
      </c>
      <c r="V173">
        <v>22.1</v>
      </c>
      <c r="W173">
        <v>2.5499999999999998</v>
      </c>
      <c r="X173">
        <v>-1.3000000000000003</v>
      </c>
      <c r="Y173">
        <v>-33.766233766233775</v>
      </c>
      <c r="Z173">
        <v>47500</v>
      </c>
      <c r="AA173">
        <v>28200</v>
      </c>
      <c r="AB173">
        <v>18071.5</v>
      </c>
    </row>
    <row r="174" spans="1:28" x14ac:dyDescent="0.25">
      <c r="A174">
        <v>16950</v>
      </c>
      <c r="B174" s="19">
        <v>44980</v>
      </c>
      <c r="C174">
        <v>16950</v>
      </c>
      <c r="D174" s="19">
        <v>44980</v>
      </c>
      <c r="E174">
        <v>106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9100</v>
      </c>
      <c r="N174">
        <v>9500</v>
      </c>
      <c r="O174">
        <v>18071.5</v>
      </c>
      <c r="P174">
        <v>16950</v>
      </c>
      <c r="Q174" s="19">
        <v>44980</v>
      </c>
      <c r="R174">
        <v>1394</v>
      </c>
      <c r="S174">
        <v>-76</v>
      </c>
      <c r="T174">
        <v>-5.1700680272108848</v>
      </c>
      <c r="U174">
        <v>4399</v>
      </c>
      <c r="V174">
        <v>21.49</v>
      </c>
      <c r="W174">
        <v>2.8</v>
      </c>
      <c r="X174">
        <v>-1.2999999999999998</v>
      </c>
      <c r="Y174">
        <v>-31.707317073170731</v>
      </c>
      <c r="Z174">
        <v>90950</v>
      </c>
      <c r="AA174">
        <v>4850</v>
      </c>
      <c r="AB174">
        <v>18071.5</v>
      </c>
    </row>
    <row r="175" spans="1:28" x14ac:dyDescent="0.25">
      <c r="A175">
        <v>16950</v>
      </c>
      <c r="B175" s="19">
        <v>44987</v>
      </c>
      <c r="C175">
        <v>16950</v>
      </c>
      <c r="D175" s="19">
        <v>44987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5200</v>
      </c>
      <c r="N175">
        <v>3650</v>
      </c>
      <c r="O175">
        <v>18071.5</v>
      </c>
      <c r="P175">
        <v>16950</v>
      </c>
      <c r="Q175" s="19">
        <v>44987</v>
      </c>
      <c r="R175">
        <v>171</v>
      </c>
      <c r="S175">
        <v>6</v>
      </c>
      <c r="T175">
        <v>3.6363636363636362</v>
      </c>
      <c r="U175">
        <v>34</v>
      </c>
      <c r="V175">
        <v>18.04</v>
      </c>
      <c r="W175">
        <v>5.5</v>
      </c>
      <c r="X175">
        <v>-3.5</v>
      </c>
      <c r="Y175">
        <v>-38.888888888888893</v>
      </c>
      <c r="Z175">
        <v>22400</v>
      </c>
      <c r="AA175">
        <v>7650</v>
      </c>
      <c r="AB175">
        <v>18071.5</v>
      </c>
    </row>
    <row r="176" spans="1:28" x14ac:dyDescent="0.25">
      <c r="A176">
        <v>16950</v>
      </c>
      <c r="B176" s="19">
        <v>45001</v>
      </c>
      <c r="C176">
        <v>0</v>
      </c>
      <c r="D176" s="19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16950</v>
      </c>
      <c r="Q176" s="19">
        <v>45001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2950</v>
      </c>
      <c r="AA176">
        <v>300</v>
      </c>
      <c r="AB176">
        <v>18071.5</v>
      </c>
    </row>
    <row r="177" spans="1:28" x14ac:dyDescent="0.25">
      <c r="A177">
        <v>16950</v>
      </c>
      <c r="B177" s="19">
        <v>45014</v>
      </c>
      <c r="C177">
        <v>16950</v>
      </c>
      <c r="D177" s="19">
        <v>45014</v>
      </c>
      <c r="E177">
        <v>32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4600</v>
      </c>
      <c r="N177">
        <v>4600</v>
      </c>
      <c r="O177">
        <v>18071.5</v>
      </c>
      <c r="P177">
        <v>16950</v>
      </c>
      <c r="Q177" s="19">
        <v>45014</v>
      </c>
      <c r="R177">
        <v>296</v>
      </c>
      <c r="S177">
        <v>-3</v>
      </c>
      <c r="T177">
        <v>-1.0033444816053512</v>
      </c>
      <c r="U177">
        <v>166</v>
      </c>
      <c r="V177">
        <v>16.04</v>
      </c>
      <c r="W177">
        <v>33.35</v>
      </c>
      <c r="X177">
        <v>-1.7999999999999972</v>
      </c>
      <c r="Y177">
        <v>-5.1209103840682708</v>
      </c>
      <c r="Z177">
        <v>8050</v>
      </c>
      <c r="AA177">
        <v>4950</v>
      </c>
      <c r="AB177">
        <v>18071.5</v>
      </c>
    </row>
    <row r="178" spans="1:28" x14ac:dyDescent="0.25">
      <c r="A178">
        <v>16950</v>
      </c>
      <c r="B178" s="19">
        <v>45043</v>
      </c>
      <c r="C178">
        <v>16950</v>
      </c>
      <c r="D178" s="19">
        <v>45043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1800</v>
      </c>
      <c r="N178">
        <v>0</v>
      </c>
      <c r="O178">
        <v>18071.5</v>
      </c>
      <c r="P178">
        <v>16950</v>
      </c>
      <c r="Q178" s="19">
        <v>45043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1500</v>
      </c>
      <c r="AA178">
        <v>0</v>
      </c>
      <c r="AB178">
        <v>18071.5</v>
      </c>
    </row>
    <row r="179" spans="1:28" x14ac:dyDescent="0.25">
      <c r="A179">
        <v>16950</v>
      </c>
      <c r="B179" s="19">
        <v>44973</v>
      </c>
      <c r="C179">
        <v>16950</v>
      </c>
      <c r="D179" s="19">
        <v>44973</v>
      </c>
      <c r="E179">
        <v>39</v>
      </c>
      <c r="F179">
        <v>0</v>
      </c>
      <c r="G179">
        <v>0</v>
      </c>
      <c r="H179">
        <v>1</v>
      </c>
      <c r="I179">
        <v>105.9</v>
      </c>
      <c r="J179">
        <v>1170</v>
      </c>
      <c r="K179">
        <v>163.79999999999995</v>
      </c>
      <c r="L179">
        <v>16.279069767441857</v>
      </c>
      <c r="M179">
        <v>14950</v>
      </c>
      <c r="N179">
        <v>14300</v>
      </c>
      <c r="O179">
        <v>18071.5</v>
      </c>
      <c r="P179">
        <v>16950</v>
      </c>
      <c r="Q179" s="19">
        <v>44973</v>
      </c>
      <c r="R179">
        <v>1843</v>
      </c>
      <c r="S179">
        <v>-577</v>
      </c>
      <c r="T179">
        <v>-23.84297520661157</v>
      </c>
      <c r="U179">
        <v>18833</v>
      </c>
      <c r="V179">
        <v>40.590000000000003</v>
      </c>
      <c r="W179">
        <v>0.05</v>
      </c>
      <c r="X179">
        <v>-0.95</v>
      </c>
      <c r="Y179">
        <v>-95</v>
      </c>
      <c r="Z179">
        <v>19850</v>
      </c>
      <c r="AA179">
        <v>99150</v>
      </c>
      <c r="AB179">
        <v>18071.5</v>
      </c>
    </row>
    <row r="180" spans="1:28" x14ac:dyDescent="0.25">
      <c r="A180">
        <v>16950</v>
      </c>
      <c r="B180" s="19">
        <v>44994</v>
      </c>
      <c r="C180">
        <v>16950</v>
      </c>
      <c r="D180" s="19">
        <v>44994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1750</v>
      </c>
      <c r="N180">
        <v>1750</v>
      </c>
      <c r="O180">
        <v>18071.5</v>
      </c>
      <c r="P180">
        <v>16950</v>
      </c>
      <c r="Q180" s="19">
        <v>44994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5100</v>
      </c>
      <c r="AA180">
        <v>1500</v>
      </c>
      <c r="AB180">
        <v>18071.5</v>
      </c>
    </row>
    <row r="181" spans="1:28" x14ac:dyDescent="0.25">
      <c r="A181">
        <v>17000</v>
      </c>
      <c r="B181" s="19">
        <v>46387</v>
      </c>
      <c r="C181">
        <v>0</v>
      </c>
      <c r="D181" s="19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17000</v>
      </c>
      <c r="Q181" s="19">
        <v>46387</v>
      </c>
      <c r="R181">
        <v>51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400</v>
      </c>
      <c r="AA181">
        <v>100</v>
      </c>
      <c r="AB181">
        <v>18071.5</v>
      </c>
    </row>
    <row r="182" spans="1:28" x14ac:dyDescent="0.25">
      <c r="A182">
        <v>17000</v>
      </c>
      <c r="B182" s="19">
        <v>44987</v>
      </c>
      <c r="C182">
        <v>17000</v>
      </c>
      <c r="D182" s="19">
        <v>44987</v>
      </c>
      <c r="E182">
        <v>104</v>
      </c>
      <c r="F182">
        <v>0</v>
      </c>
      <c r="G182">
        <v>0</v>
      </c>
      <c r="H182">
        <v>7</v>
      </c>
      <c r="I182">
        <v>22.89</v>
      </c>
      <c r="J182">
        <v>1146.5</v>
      </c>
      <c r="K182">
        <v>75.450000000000045</v>
      </c>
      <c r="L182">
        <v>7.0444890527986592</v>
      </c>
      <c r="M182">
        <v>4250</v>
      </c>
      <c r="N182">
        <v>3900</v>
      </c>
      <c r="O182">
        <v>18071.5</v>
      </c>
      <c r="P182">
        <v>17000</v>
      </c>
      <c r="Q182" s="19">
        <v>44987</v>
      </c>
      <c r="R182">
        <v>5036</v>
      </c>
      <c r="S182">
        <v>-264</v>
      </c>
      <c r="T182">
        <v>-4.9811320754716979</v>
      </c>
      <c r="U182">
        <v>4310</v>
      </c>
      <c r="V182">
        <v>17.170000000000002</v>
      </c>
      <c r="W182">
        <v>6.1</v>
      </c>
      <c r="X182">
        <v>-2.4000000000000004</v>
      </c>
      <c r="Y182">
        <v>-28.235294117647065</v>
      </c>
      <c r="Z182">
        <v>30400</v>
      </c>
      <c r="AA182">
        <v>11850</v>
      </c>
      <c r="AB182">
        <v>18071.5</v>
      </c>
    </row>
    <row r="183" spans="1:28" x14ac:dyDescent="0.25">
      <c r="A183">
        <v>17000</v>
      </c>
      <c r="B183" s="19">
        <v>45014</v>
      </c>
      <c r="C183">
        <v>17000</v>
      </c>
      <c r="D183" s="19">
        <v>45014</v>
      </c>
      <c r="E183">
        <v>7056</v>
      </c>
      <c r="F183">
        <v>-51</v>
      </c>
      <c r="G183">
        <v>-0.71760236386661036</v>
      </c>
      <c r="H183">
        <v>1131</v>
      </c>
      <c r="I183">
        <v>0</v>
      </c>
      <c r="J183">
        <v>1220</v>
      </c>
      <c r="K183">
        <v>53.799999999999955</v>
      </c>
      <c r="L183">
        <v>4.6132738809809597</v>
      </c>
      <c r="M183">
        <v>8450</v>
      </c>
      <c r="N183">
        <v>7200</v>
      </c>
      <c r="O183">
        <v>18071.5</v>
      </c>
      <c r="P183">
        <v>17000</v>
      </c>
      <c r="Q183" s="19">
        <v>45014</v>
      </c>
      <c r="R183">
        <v>59942</v>
      </c>
      <c r="S183">
        <v>230</v>
      </c>
      <c r="T183">
        <v>0.38518220793140406</v>
      </c>
      <c r="U183">
        <v>34272</v>
      </c>
      <c r="V183">
        <v>15.91</v>
      </c>
      <c r="W183">
        <v>37</v>
      </c>
      <c r="X183">
        <v>-2.1499999999999986</v>
      </c>
      <c r="Y183">
        <v>-5.4916985951468673</v>
      </c>
      <c r="Z183">
        <v>105400</v>
      </c>
      <c r="AA183">
        <v>58050</v>
      </c>
      <c r="AB183">
        <v>18071.5</v>
      </c>
    </row>
    <row r="184" spans="1:28" x14ac:dyDescent="0.25">
      <c r="A184">
        <v>17000</v>
      </c>
      <c r="B184" s="19">
        <v>45043</v>
      </c>
      <c r="C184">
        <v>17000</v>
      </c>
      <c r="D184" s="19">
        <v>45043</v>
      </c>
      <c r="E184">
        <v>745</v>
      </c>
      <c r="F184">
        <v>-29</v>
      </c>
      <c r="G184">
        <v>-3.7467700258397931</v>
      </c>
      <c r="H184">
        <v>117</v>
      </c>
      <c r="I184">
        <v>0</v>
      </c>
      <c r="J184">
        <v>1300</v>
      </c>
      <c r="K184">
        <v>26.549999999999955</v>
      </c>
      <c r="L184">
        <v>2.0848875103066438</v>
      </c>
      <c r="M184">
        <v>10450</v>
      </c>
      <c r="N184">
        <v>4800</v>
      </c>
      <c r="O184">
        <v>18071.5</v>
      </c>
      <c r="P184">
        <v>17000</v>
      </c>
      <c r="Q184" s="19">
        <v>45043</v>
      </c>
      <c r="R184">
        <v>9466</v>
      </c>
      <c r="S184">
        <v>442</v>
      </c>
      <c r="T184">
        <v>4.8980496453900706</v>
      </c>
      <c r="U184">
        <v>3924</v>
      </c>
      <c r="V184">
        <v>14.99</v>
      </c>
      <c r="W184">
        <v>60.85</v>
      </c>
      <c r="X184">
        <v>-7.9499999999999957</v>
      </c>
      <c r="Y184">
        <v>-11.555232558139529</v>
      </c>
      <c r="Z184">
        <v>132750</v>
      </c>
      <c r="AA184">
        <v>20300</v>
      </c>
      <c r="AB184">
        <v>18071.5</v>
      </c>
    </row>
    <row r="185" spans="1:28" x14ac:dyDescent="0.25">
      <c r="A185">
        <v>17000</v>
      </c>
      <c r="B185" s="19">
        <v>45106</v>
      </c>
      <c r="C185">
        <v>17000</v>
      </c>
      <c r="D185" s="19">
        <v>45106</v>
      </c>
      <c r="E185">
        <v>1917</v>
      </c>
      <c r="F185">
        <v>6</v>
      </c>
      <c r="G185">
        <v>0.31397174254317112</v>
      </c>
      <c r="H185">
        <v>254</v>
      </c>
      <c r="I185">
        <v>0</v>
      </c>
      <c r="J185">
        <v>1464.5</v>
      </c>
      <c r="K185">
        <v>52.299999999999955</v>
      </c>
      <c r="L185">
        <v>3.7034414388896724</v>
      </c>
      <c r="M185">
        <v>1500</v>
      </c>
      <c r="N185">
        <v>800</v>
      </c>
      <c r="O185">
        <v>18071.5</v>
      </c>
      <c r="P185">
        <v>17000</v>
      </c>
      <c r="Q185" s="19">
        <v>45106</v>
      </c>
      <c r="R185">
        <v>13844</v>
      </c>
      <c r="S185">
        <v>-32</v>
      </c>
      <c r="T185">
        <v>-0.23061400980109542</v>
      </c>
      <c r="U185">
        <v>2057</v>
      </c>
      <c r="V185">
        <v>16.329999999999998</v>
      </c>
      <c r="W185">
        <v>145.9</v>
      </c>
      <c r="X185">
        <v>-10</v>
      </c>
      <c r="Y185">
        <v>-6.4143681847338039</v>
      </c>
      <c r="Z185">
        <v>54050</v>
      </c>
      <c r="AA185">
        <v>20800</v>
      </c>
      <c r="AB185">
        <v>18071.5</v>
      </c>
    </row>
    <row r="186" spans="1:28" x14ac:dyDescent="0.25">
      <c r="A186">
        <v>17000</v>
      </c>
      <c r="B186" s="19">
        <v>45197</v>
      </c>
      <c r="C186">
        <v>17000</v>
      </c>
      <c r="D186" s="19">
        <v>45197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18071.5</v>
      </c>
      <c r="P186">
        <v>17000</v>
      </c>
      <c r="Q186" s="19">
        <v>45197</v>
      </c>
      <c r="R186">
        <v>94</v>
      </c>
      <c r="S186">
        <v>12</v>
      </c>
      <c r="T186">
        <v>14.634146341463415</v>
      </c>
      <c r="U186">
        <v>45</v>
      </c>
      <c r="V186">
        <v>17.329999999999998</v>
      </c>
      <c r="W186">
        <v>233.5</v>
      </c>
      <c r="X186">
        <v>-22.649999999999977</v>
      </c>
      <c r="Y186">
        <v>-8.8424751122389154</v>
      </c>
      <c r="Z186">
        <v>2550</v>
      </c>
      <c r="AA186">
        <v>1000</v>
      </c>
      <c r="AB186">
        <v>18071.5</v>
      </c>
    </row>
    <row r="187" spans="1:28" x14ac:dyDescent="0.25">
      <c r="A187">
        <v>17000</v>
      </c>
      <c r="B187" s="19">
        <v>45288</v>
      </c>
      <c r="C187">
        <v>17000</v>
      </c>
      <c r="D187" s="19">
        <v>45288</v>
      </c>
      <c r="E187">
        <v>921</v>
      </c>
      <c r="F187">
        <v>-2</v>
      </c>
      <c r="G187">
        <v>-0.21668472372697725</v>
      </c>
      <c r="H187">
        <v>11</v>
      </c>
      <c r="I187">
        <v>0</v>
      </c>
      <c r="J187">
        <v>1984.6</v>
      </c>
      <c r="K187">
        <v>45.549999999999955</v>
      </c>
      <c r="L187">
        <v>2.3490884711585549</v>
      </c>
      <c r="M187">
        <v>3300</v>
      </c>
      <c r="N187">
        <v>900</v>
      </c>
      <c r="O187">
        <v>18071.5</v>
      </c>
      <c r="P187">
        <v>17000</v>
      </c>
      <c r="Q187" s="19">
        <v>45288</v>
      </c>
      <c r="R187">
        <v>10672</v>
      </c>
      <c r="S187">
        <v>23</v>
      </c>
      <c r="T187">
        <v>0.21598272138228941</v>
      </c>
      <c r="U187">
        <v>926</v>
      </c>
      <c r="V187">
        <v>19.41</v>
      </c>
      <c r="W187">
        <v>353.05</v>
      </c>
      <c r="X187">
        <v>-21.449999999999989</v>
      </c>
      <c r="Y187">
        <v>-5.7276368491321739</v>
      </c>
      <c r="Z187">
        <v>9650</v>
      </c>
      <c r="AA187">
        <v>1900</v>
      </c>
      <c r="AB187">
        <v>18071.5</v>
      </c>
    </row>
    <row r="188" spans="1:28" x14ac:dyDescent="0.25">
      <c r="A188">
        <v>17000</v>
      </c>
      <c r="B188" s="19">
        <v>45470</v>
      </c>
      <c r="C188">
        <v>0</v>
      </c>
      <c r="D188" s="19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17000</v>
      </c>
      <c r="Q188" s="19">
        <v>45470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850</v>
      </c>
      <c r="AA188">
        <v>0</v>
      </c>
      <c r="AB188">
        <v>18071.5</v>
      </c>
    </row>
    <row r="189" spans="1:28" x14ac:dyDescent="0.25">
      <c r="A189">
        <v>17000</v>
      </c>
      <c r="B189" s="19">
        <v>45652</v>
      </c>
      <c r="C189">
        <v>17000</v>
      </c>
      <c r="D189" s="19">
        <v>45652</v>
      </c>
      <c r="E189">
        <v>160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50</v>
      </c>
      <c r="N189">
        <v>150</v>
      </c>
      <c r="O189">
        <v>18071.5</v>
      </c>
      <c r="P189">
        <v>17000</v>
      </c>
      <c r="Q189" s="19">
        <v>45652</v>
      </c>
      <c r="R189">
        <v>9</v>
      </c>
      <c r="S189">
        <v>0</v>
      </c>
      <c r="T189">
        <v>0</v>
      </c>
      <c r="U189">
        <v>13</v>
      </c>
      <c r="V189">
        <v>23.18</v>
      </c>
      <c r="W189">
        <v>625</v>
      </c>
      <c r="X189">
        <v>21.799999999999955</v>
      </c>
      <c r="Y189">
        <v>3.6140583554376575</v>
      </c>
      <c r="Z189">
        <v>2050</v>
      </c>
      <c r="AA189">
        <v>150</v>
      </c>
      <c r="AB189">
        <v>18071.5</v>
      </c>
    </row>
    <row r="190" spans="1:28" x14ac:dyDescent="0.25">
      <c r="A190">
        <v>17000</v>
      </c>
      <c r="B190" s="19">
        <v>45834</v>
      </c>
      <c r="C190">
        <v>17000</v>
      </c>
      <c r="D190" s="19">
        <v>45834</v>
      </c>
      <c r="E190">
        <v>59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150</v>
      </c>
      <c r="O190">
        <v>18071.5</v>
      </c>
      <c r="P190">
        <v>0</v>
      </c>
      <c r="Q190" s="19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25">
      <c r="A191">
        <v>17000</v>
      </c>
      <c r="B191" s="19">
        <v>46015</v>
      </c>
      <c r="C191">
        <v>17000</v>
      </c>
      <c r="D191" s="19">
        <v>46015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18071.5</v>
      </c>
      <c r="P191">
        <v>17000</v>
      </c>
      <c r="Q191" s="19">
        <v>46015</v>
      </c>
      <c r="R191">
        <v>26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150</v>
      </c>
      <c r="AA191">
        <v>0</v>
      </c>
      <c r="AB191">
        <v>18071.5</v>
      </c>
    </row>
    <row r="192" spans="1:28" x14ac:dyDescent="0.25">
      <c r="A192">
        <v>17000</v>
      </c>
      <c r="B192" s="19">
        <v>45001</v>
      </c>
      <c r="C192">
        <v>0</v>
      </c>
      <c r="D192" s="19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17000</v>
      </c>
      <c r="Q192" s="19">
        <v>45001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5500</v>
      </c>
      <c r="AA192">
        <v>3300</v>
      </c>
      <c r="AB192">
        <v>18071.5</v>
      </c>
    </row>
    <row r="193" spans="1:28" x14ac:dyDescent="0.25">
      <c r="A193">
        <v>17000</v>
      </c>
      <c r="B193" s="19">
        <v>46751</v>
      </c>
      <c r="C193">
        <v>0</v>
      </c>
      <c r="D193" s="19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17000</v>
      </c>
      <c r="Q193" s="19">
        <v>46751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800</v>
      </c>
      <c r="AA193">
        <v>0</v>
      </c>
      <c r="AB193">
        <v>18071.5</v>
      </c>
    </row>
    <row r="194" spans="1:28" x14ac:dyDescent="0.25">
      <c r="A194">
        <v>17000</v>
      </c>
      <c r="B194" s="19">
        <v>44973</v>
      </c>
      <c r="C194">
        <v>17000</v>
      </c>
      <c r="D194" s="19">
        <v>44973</v>
      </c>
      <c r="E194">
        <v>1645</v>
      </c>
      <c r="F194">
        <v>-83</v>
      </c>
      <c r="G194">
        <v>-4.8032407407407405</v>
      </c>
      <c r="H194">
        <v>2089</v>
      </c>
      <c r="I194">
        <v>0</v>
      </c>
      <c r="J194">
        <v>1075</v>
      </c>
      <c r="K194">
        <v>57.850000000000023</v>
      </c>
      <c r="L194">
        <v>5.6874600599714915</v>
      </c>
      <c r="M194">
        <v>27800</v>
      </c>
      <c r="N194">
        <v>11600</v>
      </c>
      <c r="O194">
        <v>18071.5</v>
      </c>
      <c r="P194">
        <v>17000</v>
      </c>
      <c r="Q194" s="19">
        <v>44973</v>
      </c>
      <c r="R194">
        <v>101485</v>
      </c>
      <c r="S194">
        <v>6329</v>
      </c>
      <c r="T194">
        <v>6.6511833200218584</v>
      </c>
      <c r="U194">
        <v>392704</v>
      </c>
      <c r="V194">
        <v>37.54</v>
      </c>
      <c r="W194">
        <v>0.05</v>
      </c>
      <c r="X194">
        <v>-1.05</v>
      </c>
      <c r="Y194">
        <v>-95.454545454545453</v>
      </c>
      <c r="Z194">
        <v>0</v>
      </c>
      <c r="AA194">
        <v>399600</v>
      </c>
      <c r="AB194">
        <v>18071.5</v>
      </c>
    </row>
    <row r="195" spans="1:28" x14ac:dyDescent="0.25">
      <c r="A195">
        <v>17000</v>
      </c>
      <c r="B195" s="19">
        <v>44980</v>
      </c>
      <c r="C195">
        <v>17000</v>
      </c>
      <c r="D195" s="19">
        <v>44980</v>
      </c>
      <c r="E195">
        <v>4173</v>
      </c>
      <c r="F195">
        <v>-264</v>
      </c>
      <c r="G195">
        <v>-5.9499661933739016</v>
      </c>
      <c r="H195">
        <v>2676</v>
      </c>
      <c r="I195">
        <v>0</v>
      </c>
      <c r="J195">
        <v>1092.1500000000001</v>
      </c>
      <c r="K195">
        <v>56.550000000000182</v>
      </c>
      <c r="L195">
        <v>5.4606025492468309</v>
      </c>
      <c r="M195">
        <v>20100</v>
      </c>
      <c r="N195">
        <v>17250</v>
      </c>
      <c r="O195">
        <v>18071.5</v>
      </c>
      <c r="P195">
        <v>17000</v>
      </c>
      <c r="Q195" s="19">
        <v>44980</v>
      </c>
      <c r="R195">
        <v>53241</v>
      </c>
      <c r="S195">
        <v>-550</v>
      </c>
      <c r="T195">
        <v>-1.0224758788644941</v>
      </c>
      <c r="U195">
        <v>90469</v>
      </c>
      <c r="V195">
        <v>20.96</v>
      </c>
      <c r="W195">
        <v>3.05</v>
      </c>
      <c r="X195">
        <v>-1.2999999999999998</v>
      </c>
      <c r="Y195">
        <v>-29.885057471264364</v>
      </c>
      <c r="Z195">
        <v>144750</v>
      </c>
      <c r="AA195">
        <v>72400</v>
      </c>
      <c r="AB195">
        <v>18071.5</v>
      </c>
    </row>
    <row r="196" spans="1:28" x14ac:dyDescent="0.25">
      <c r="A196">
        <v>17000</v>
      </c>
      <c r="B196" s="19">
        <v>44994</v>
      </c>
      <c r="C196">
        <v>17000</v>
      </c>
      <c r="D196" s="19">
        <v>44994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4750</v>
      </c>
      <c r="N196">
        <v>1750</v>
      </c>
      <c r="O196">
        <v>18071.5</v>
      </c>
      <c r="P196">
        <v>17000</v>
      </c>
      <c r="Q196" s="19">
        <v>44994</v>
      </c>
      <c r="R196">
        <v>1981</v>
      </c>
      <c r="S196">
        <v>0</v>
      </c>
      <c r="T196">
        <v>0</v>
      </c>
      <c r="U196">
        <v>875</v>
      </c>
      <c r="V196">
        <v>15.99</v>
      </c>
      <c r="W196">
        <v>10.95</v>
      </c>
      <c r="X196">
        <v>-2.3500000000000014</v>
      </c>
      <c r="Y196">
        <v>-17.669172932330838</v>
      </c>
      <c r="Z196">
        <v>30700</v>
      </c>
      <c r="AA196">
        <v>4900</v>
      </c>
      <c r="AB196">
        <v>18071.5</v>
      </c>
    </row>
    <row r="197" spans="1:28" x14ac:dyDescent="0.25">
      <c r="A197">
        <v>17050</v>
      </c>
      <c r="B197" s="19">
        <v>44987</v>
      </c>
      <c r="C197">
        <v>17050</v>
      </c>
      <c r="D197" s="19">
        <v>44987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5200</v>
      </c>
      <c r="N197">
        <v>3700</v>
      </c>
      <c r="O197">
        <v>18071.5</v>
      </c>
      <c r="P197">
        <v>17050</v>
      </c>
      <c r="Q197" s="19">
        <v>44987</v>
      </c>
      <c r="R197">
        <v>324</v>
      </c>
      <c r="S197">
        <v>4</v>
      </c>
      <c r="T197">
        <v>1.25</v>
      </c>
      <c r="U197">
        <v>71</v>
      </c>
      <c r="V197">
        <v>17.39</v>
      </c>
      <c r="W197">
        <v>8.65</v>
      </c>
      <c r="X197">
        <v>-0.59999999999999964</v>
      </c>
      <c r="Y197">
        <v>-6.4864864864864824</v>
      </c>
      <c r="Z197">
        <v>18850</v>
      </c>
      <c r="AA197">
        <v>8050</v>
      </c>
      <c r="AB197">
        <v>18071.5</v>
      </c>
    </row>
    <row r="198" spans="1:28" x14ac:dyDescent="0.25">
      <c r="A198">
        <v>17050</v>
      </c>
      <c r="B198" s="19">
        <v>44994</v>
      </c>
      <c r="C198">
        <v>17050</v>
      </c>
      <c r="D198" s="19">
        <v>44994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1800</v>
      </c>
      <c r="N198">
        <v>1750</v>
      </c>
      <c r="O198">
        <v>18071.5</v>
      </c>
      <c r="P198">
        <v>17050</v>
      </c>
      <c r="Q198" s="19">
        <v>44994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6100</v>
      </c>
      <c r="AA198">
        <v>2650</v>
      </c>
      <c r="AB198">
        <v>18071.5</v>
      </c>
    </row>
    <row r="199" spans="1:28" x14ac:dyDescent="0.25">
      <c r="A199">
        <v>17050</v>
      </c>
      <c r="B199" s="19">
        <v>45001</v>
      </c>
      <c r="C199">
        <v>0</v>
      </c>
      <c r="D199" s="1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17050</v>
      </c>
      <c r="Q199" s="19">
        <v>45001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3950</v>
      </c>
      <c r="AA199">
        <v>300</v>
      </c>
      <c r="AB199">
        <v>18071.5</v>
      </c>
    </row>
    <row r="200" spans="1:28" x14ac:dyDescent="0.25">
      <c r="A200">
        <v>17050</v>
      </c>
      <c r="B200" s="19">
        <v>45014</v>
      </c>
      <c r="C200">
        <v>17050</v>
      </c>
      <c r="D200" s="19">
        <v>45014</v>
      </c>
      <c r="E200">
        <v>81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4500</v>
      </c>
      <c r="N200">
        <v>4500</v>
      </c>
      <c r="O200">
        <v>18071.5</v>
      </c>
      <c r="P200">
        <v>17050</v>
      </c>
      <c r="Q200" s="19">
        <v>45014</v>
      </c>
      <c r="R200">
        <v>339</v>
      </c>
      <c r="S200">
        <v>-45</v>
      </c>
      <c r="T200">
        <v>-11.71875</v>
      </c>
      <c r="U200">
        <v>129</v>
      </c>
      <c r="V200">
        <v>15.5</v>
      </c>
      <c r="W200">
        <v>39.299999999999997</v>
      </c>
      <c r="X200">
        <v>-1.6000000000000014</v>
      </c>
      <c r="Y200">
        <v>-3.9119804400978029</v>
      </c>
      <c r="Z200">
        <v>8850</v>
      </c>
      <c r="AA200">
        <v>5200</v>
      </c>
      <c r="AB200">
        <v>18071.5</v>
      </c>
    </row>
    <row r="201" spans="1:28" x14ac:dyDescent="0.25">
      <c r="A201">
        <v>17050</v>
      </c>
      <c r="B201" s="19">
        <v>45043</v>
      </c>
      <c r="C201">
        <v>17050</v>
      </c>
      <c r="D201" s="19">
        <v>45043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1800</v>
      </c>
      <c r="N201">
        <v>0</v>
      </c>
      <c r="O201">
        <v>18071.5</v>
      </c>
      <c r="P201">
        <v>17050</v>
      </c>
      <c r="Q201" s="19">
        <v>45043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1500</v>
      </c>
      <c r="AA201">
        <v>0</v>
      </c>
      <c r="AB201">
        <v>18071.5</v>
      </c>
    </row>
    <row r="202" spans="1:28" x14ac:dyDescent="0.25">
      <c r="A202">
        <v>17050</v>
      </c>
      <c r="B202" s="19">
        <v>44980</v>
      </c>
      <c r="C202">
        <v>17050</v>
      </c>
      <c r="D202" s="19">
        <v>44980</v>
      </c>
      <c r="E202">
        <v>73</v>
      </c>
      <c r="F202">
        <v>0</v>
      </c>
      <c r="G202">
        <v>0</v>
      </c>
      <c r="H202">
        <v>3</v>
      </c>
      <c r="I202">
        <v>30.47</v>
      </c>
      <c r="J202">
        <v>1064.05</v>
      </c>
      <c r="K202">
        <v>70.5</v>
      </c>
      <c r="L202">
        <v>7.0957677016758094</v>
      </c>
      <c r="M202">
        <v>11650</v>
      </c>
      <c r="N202">
        <v>11750</v>
      </c>
      <c r="O202">
        <v>18071.5</v>
      </c>
      <c r="P202">
        <v>17050</v>
      </c>
      <c r="Q202" s="19">
        <v>44980</v>
      </c>
      <c r="R202">
        <v>1634</v>
      </c>
      <c r="S202">
        <v>243</v>
      </c>
      <c r="T202">
        <v>17.469446441409062</v>
      </c>
      <c r="U202">
        <v>6420</v>
      </c>
      <c r="V202">
        <v>20.350000000000001</v>
      </c>
      <c r="W202">
        <v>3.25</v>
      </c>
      <c r="X202">
        <v>-1.3499999999999996</v>
      </c>
      <c r="Y202">
        <v>-29.34782608695652</v>
      </c>
      <c r="Z202">
        <v>24100</v>
      </c>
      <c r="AA202">
        <v>12200</v>
      </c>
      <c r="AB202">
        <v>18071.5</v>
      </c>
    </row>
    <row r="203" spans="1:28" x14ac:dyDescent="0.25">
      <c r="A203">
        <v>17050</v>
      </c>
      <c r="B203" s="19">
        <v>44973</v>
      </c>
      <c r="C203">
        <v>17050</v>
      </c>
      <c r="D203" s="19">
        <v>44973</v>
      </c>
      <c r="E203">
        <v>41</v>
      </c>
      <c r="F203">
        <v>0</v>
      </c>
      <c r="G203">
        <v>0</v>
      </c>
      <c r="H203">
        <v>2</v>
      </c>
      <c r="I203">
        <v>0</v>
      </c>
      <c r="J203">
        <v>1008</v>
      </c>
      <c r="K203">
        <v>101</v>
      </c>
      <c r="L203">
        <v>11.135611907386989</v>
      </c>
      <c r="M203">
        <v>14650</v>
      </c>
      <c r="N203">
        <v>14500</v>
      </c>
      <c r="O203">
        <v>18071.5</v>
      </c>
      <c r="P203">
        <v>17050</v>
      </c>
      <c r="Q203" s="19">
        <v>44973</v>
      </c>
      <c r="R203">
        <v>4557</v>
      </c>
      <c r="S203">
        <v>-367</v>
      </c>
      <c r="T203">
        <v>-7.453290008123477</v>
      </c>
      <c r="U203">
        <v>26009</v>
      </c>
      <c r="V203">
        <v>37.119999999999997</v>
      </c>
      <c r="W203">
        <v>0.05</v>
      </c>
      <c r="X203">
        <v>-1.0999999999999999</v>
      </c>
      <c r="Y203">
        <v>-95.65217391304347</v>
      </c>
      <c r="Z203">
        <v>31000</v>
      </c>
      <c r="AA203">
        <v>93250</v>
      </c>
      <c r="AB203">
        <v>18071.5</v>
      </c>
    </row>
    <row r="204" spans="1:28" x14ac:dyDescent="0.25">
      <c r="A204">
        <v>17100</v>
      </c>
      <c r="B204" s="19">
        <v>44987</v>
      </c>
      <c r="C204">
        <v>17100</v>
      </c>
      <c r="D204" s="19">
        <v>44987</v>
      </c>
      <c r="E204">
        <v>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5250</v>
      </c>
      <c r="N204">
        <v>3700</v>
      </c>
      <c r="O204">
        <v>18071.5</v>
      </c>
      <c r="P204">
        <v>17100</v>
      </c>
      <c r="Q204" s="19">
        <v>44987</v>
      </c>
      <c r="R204">
        <v>3436</v>
      </c>
      <c r="S204">
        <v>-80</v>
      </c>
      <c r="T204">
        <v>-2.2753128555176336</v>
      </c>
      <c r="U204">
        <v>3252</v>
      </c>
      <c r="V204">
        <v>16.37</v>
      </c>
      <c r="W204">
        <v>7.4</v>
      </c>
      <c r="X204">
        <v>-2.5999999999999996</v>
      </c>
      <c r="Y204">
        <v>-25.999999999999996</v>
      </c>
      <c r="Z204">
        <v>22950</v>
      </c>
      <c r="AA204">
        <v>12600</v>
      </c>
      <c r="AB204">
        <v>18071.5</v>
      </c>
    </row>
    <row r="205" spans="1:28" x14ac:dyDescent="0.25">
      <c r="A205">
        <v>17100</v>
      </c>
      <c r="B205" s="19">
        <v>44994</v>
      </c>
      <c r="C205">
        <v>17100</v>
      </c>
      <c r="D205" s="19">
        <v>44994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1800</v>
      </c>
      <c r="N205">
        <v>1750</v>
      </c>
      <c r="O205">
        <v>18071.5</v>
      </c>
      <c r="P205">
        <v>17100</v>
      </c>
      <c r="Q205" s="19">
        <v>44994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11850</v>
      </c>
      <c r="AA205">
        <v>3600</v>
      </c>
      <c r="AB205">
        <v>18071.5</v>
      </c>
    </row>
    <row r="206" spans="1:28" x14ac:dyDescent="0.25">
      <c r="A206">
        <v>17100</v>
      </c>
      <c r="B206" s="19">
        <v>45001</v>
      </c>
      <c r="C206">
        <v>0</v>
      </c>
      <c r="D206" s="19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17100</v>
      </c>
      <c r="Q206" s="19">
        <v>45001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6950</v>
      </c>
      <c r="AA206">
        <v>400</v>
      </c>
      <c r="AB206">
        <v>18071.5</v>
      </c>
    </row>
    <row r="207" spans="1:28" x14ac:dyDescent="0.25">
      <c r="A207">
        <v>17100</v>
      </c>
      <c r="B207" s="19">
        <v>45014</v>
      </c>
      <c r="C207">
        <v>17100</v>
      </c>
      <c r="D207" s="19">
        <v>45014</v>
      </c>
      <c r="E207">
        <v>89</v>
      </c>
      <c r="F207">
        <v>-4</v>
      </c>
      <c r="G207">
        <v>-4.301075268817204</v>
      </c>
      <c r="H207">
        <v>67</v>
      </c>
      <c r="I207">
        <v>0</v>
      </c>
      <c r="J207">
        <v>1096.25</v>
      </c>
      <c r="K207">
        <v>27.700000000000045</v>
      </c>
      <c r="L207">
        <v>2.5922979738898553</v>
      </c>
      <c r="M207">
        <v>5350</v>
      </c>
      <c r="N207">
        <v>4700</v>
      </c>
      <c r="O207">
        <v>18071.5</v>
      </c>
      <c r="P207">
        <v>17100</v>
      </c>
      <c r="Q207" s="19">
        <v>45014</v>
      </c>
      <c r="R207">
        <v>8321</v>
      </c>
      <c r="S207">
        <v>-303</v>
      </c>
      <c r="T207">
        <v>-3.5134508348794062</v>
      </c>
      <c r="U207">
        <v>6682</v>
      </c>
      <c r="V207">
        <v>15.21</v>
      </c>
      <c r="W207">
        <v>40.299999999999997</v>
      </c>
      <c r="X207">
        <v>-3.5</v>
      </c>
      <c r="Y207">
        <v>-7.9908675799086764</v>
      </c>
      <c r="Z207">
        <v>16850</v>
      </c>
      <c r="AA207">
        <v>10750</v>
      </c>
      <c r="AB207">
        <v>18071.5</v>
      </c>
    </row>
    <row r="208" spans="1:28" x14ac:dyDescent="0.25">
      <c r="A208">
        <v>17100</v>
      </c>
      <c r="B208" s="19">
        <v>45043</v>
      </c>
      <c r="C208">
        <v>17100</v>
      </c>
      <c r="D208" s="19">
        <v>45043</v>
      </c>
      <c r="E208">
        <v>62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2750</v>
      </c>
      <c r="N208">
        <v>2900</v>
      </c>
      <c r="O208">
        <v>18071.5</v>
      </c>
      <c r="P208">
        <v>17100</v>
      </c>
      <c r="Q208" s="19">
        <v>45043</v>
      </c>
      <c r="R208">
        <v>1868</v>
      </c>
      <c r="S208">
        <v>51</v>
      </c>
      <c r="T208">
        <v>2.8068244358833243</v>
      </c>
      <c r="U208">
        <v>476</v>
      </c>
      <c r="V208">
        <v>14.5</v>
      </c>
      <c r="W208">
        <v>67.55</v>
      </c>
      <c r="X208">
        <v>-7.8500000000000085</v>
      </c>
      <c r="Y208">
        <v>-10.411140583554387</v>
      </c>
      <c r="Z208">
        <v>5600</v>
      </c>
      <c r="AA208">
        <v>3450</v>
      </c>
      <c r="AB208">
        <v>18071.5</v>
      </c>
    </row>
    <row r="209" spans="1:28" x14ac:dyDescent="0.25">
      <c r="A209">
        <v>17100</v>
      </c>
      <c r="B209" s="19">
        <v>44973</v>
      </c>
      <c r="C209">
        <v>17100</v>
      </c>
      <c r="D209" s="19">
        <v>44973</v>
      </c>
      <c r="E209">
        <v>207</v>
      </c>
      <c r="F209">
        <v>0</v>
      </c>
      <c r="G209">
        <v>0</v>
      </c>
      <c r="H209">
        <v>195</v>
      </c>
      <c r="I209">
        <v>55.43</v>
      </c>
      <c r="J209">
        <v>965</v>
      </c>
      <c r="K209">
        <v>43.399999999999977</v>
      </c>
      <c r="L209">
        <v>4.7092013888888857</v>
      </c>
      <c r="M209">
        <v>17750</v>
      </c>
      <c r="N209">
        <v>18500</v>
      </c>
      <c r="O209">
        <v>18071.5</v>
      </c>
      <c r="P209">
        <v>17100</v>
      </c>
      <c r="Q209" s="19">
        <v>44973</v>
      </c>
      <c r="R209">
        <v>54957</v>
      </c>
      <c r="S209">
        <v>27042</v>
      </c>
      <c r="T209">
        <v>96.872649113379907</v>
      </c>
      <c r="U209">
        <v>202427</v>
      </c>
      <c r="V209">
        <v>34.18</v>
      </c>
      <c r="W209">
        <v>0.05</v>
      </c>
      <c r="X209">
        <v>-1.1499999999999999</v>
      </c>
      <c r="Y209">
        <v>-95.833333333333329</v>
      </c>
      <c r="Z209">
        <v>412200</v>
      </c>
      <c r="AA209">
        <v>335100</v>
      </c>
      <c r="AB209">
        <v>18071.5</v>
      </c>
    </row>
    <row r="210" spans="1:28" x14ac:dyDescent="0.25">
      <c r="A210">
        <v>17100</v>
      </c>
      <c r="B210" s="19">
        <v>44980</v>
      </c>
      <c r="C210">
        <v>17100</v>
      </c>
      <c r="D210" s="19">
        <v>44980</v>
      </c>
      <c r="E210">
        <v>1204</v>
      </c>
      <c r="F210">
        <v>-1</v>
      </c>
      <c r="G210">
        <v>-8.2987551867219914E-2</v>
      </c>
      <c r="H210">
        <v>59</v>
      </c>
      <c r="I210">
        <v>25.56</v>
      </c>
      <c r="J210">
        <v>1002</v>
      </c>
      <c r="K210">
        <v>67.149999999999977</v>
      </c>
      <c r="L210">
        <v>7.1829705300315529</v>
      </c>
      <c r="M210">
        <v>12050</v>
      </c>
      <c r="N210">
        <v>14250</v>
      </c>
      <c r="O210">
        <v>18071.5</v>
      </c>
      <c r="P210">
        <v>17100</v>
      </c>
      <c r="Q210" s="19">
        <v>44980</v>
      </c>
      <c r="R210">
        <v>23132</v>
      </c>
      <c r="S210">
        <v>3623</v>
      </c>
      <c r="T210">
        <v>18.570915987492953</v>
      </c>
      <c r="U210">
        <v>43611</v>
      </c>
      <c r="V210">
        <v>19.66</v>
      </c>
      <c r="W210">
        <v>3.5</v>
      </c>
      <c r="X210">
        <v>-1.4500000000000002</v>
      </c>
      <c r="Y210">
        <v>-29.292929292929294</v>
      </c>
      <c r="Z210">
        <v>42100</v>
      </c>
      <c r="AA210">
        <v>56000</v>
      </c>
      <c r="AB210">
        <v>18071.5</v>
      </c>
    </row>
    <row r="211" spans="1:28" x14ac:dyDescent="0.25">
      <c r="A211">
        <v>17150</v>
      </c>
      <c r="B211" s="19">
        <v>44987</v>
      </c>
      <c r="C211">
        <v>17150</v>
      </c>
      <c r="D211" s="19">
        <v>44987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5250</v>
      </c>
      <c r="N211">
        <v>3700</v>
      </c>
      <c r="O211">
        <v>18071.5</v>
      </c>
      <c r="P211">
        <v>17150</v>
      </c>
      <c r="Q211" s="19">
        <v>44987</v>
      </c>
      <c r="R211">
        <v>468</v>
      </c>
      <c r="S211">
        <v>-54</v>
      </c>
      <c r="T211">
        <v>-10.344827586206897</v>
      </c>
      <c r="U211">
        <v>980</v>
      </c>
      <c r="V211">
        <v>16.16</v>
      </c>
      <c r="W211">
        <v>8.4499999999999993</v>
      </c>
      <c r="X211">
        <v>-2.8500000000000014</v>
      </c>
      <c r="Y211">
        <v>-25.221238938053109</v>
      </c>
      <c r="Z211">
        <v>22450</v>
      </c>
      <c r="AA211">
        <v>7650</v>
      </c>
      <c r="AB211">
        <v>18071.5</v>
      </c>
    </row>
    <row r="212" spans="1:28" x14ac:dyDescent="0.25">
      <c r="A212">
        <v>17150</v>
      </c>
      <c r="B212" s="19">
        <v>44980</v>
      </c>
      <c r="C212">
        <v>17150</v>
      </c>
      <c r="D212" s="19">
        <v>44980</v>
      </c>
      <c r="E212">
        <v>121</v>
      </c>
      <c r="F212">
        <v>0</v>
      </c>
      <c r="G212">
        <v>0</v>
      </c>
      <c r="H212">
        <v>4</v>
      </c>
      <c r="I212">
        <v>29.94</v>
      </c>
      <c r="J212">
        <v>971.45</v>
      </c>
      <c r="K212">
        <v>156.35000000000002</v>
      </c>
      <c r="L212">
        <v>19.181695497484974</v>
      </c>
      <c r="M212">
        <v>10750</v>
      </c>
      <c r="N212">
        <v>11000</v>
      </c>
      <c r="O212">
        <v>18071.5</v>
      </c>
      <c r="P212">
        <v>17150</v>
      </c>
      <c r="Q212" s="19">
        <v>44980</v>
      </c>
      <c r="R212">
        <v>2576</v>
      </c>
      <c r="S212">
        <v>-162</v>
      </c>
      <c r="T212">
        <v>-5.9167275383491598</v>
      </c>
      <c r="U212">
        <v>5538</v>
      </c>
      <c r="V212">
        <v>19.03</v>
      </c>
      <c r="W212">
        <v>3.7</v>
      </c>
      <c r="X212">
        <v>-1.4500000000000002</v>
      </c>
      <c r="Y212">
        <v>-28.155339805825246</v>
      </c>
      <c r="Z212">
        <v>27300</v>
      </c>
      <c r="AA212">
        <v>25500</v>
      </c>
      <c r="AB212">
        <v>18071.5</v>
      </c>
    </row>
    <row r="213" spans="1:28" x14ac:dyDescent="0.25">
      <c r="A213">
        <v>17150</v>
      </c>
      <c r="B213" s="19">
        <v>45001</v>
      </c>
      <c r="C213">
        <v>0</v>
      </c>
      <c r="D213" s="19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17150</v>
      </c>
      <c r="Q213" s="19">
        <v>45001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2500</v>
      </c>
      <c r="AA213">
        <v>0</v>
      </c>
      <c r="AB213">
        <v>18071.5</v>
      </c>
    </row>
    <row r="214" spans="1:28" x14ac:dyDescent="0.25">
      <c r="A214">
        <v>17150</v>
      </c>
      <c r="B214" s="19">
        <v>45014</v>
      </c>
      <c r="C214">
        <v>17150</v>
      </c>
      <c r="D214" s="19">
        <v>45014</v>
      </c>
      <c r="E214">
        <v>8</v>
      </c>
      <c r="F214">
        <v>0</v>
      </c>
      <c r="G214">
        <v>0</v>
      </c>
      <c r="H214">
        <v>4</v>
      </c>
      <c r="I214">
        <v>0</v>
      </c>
      <c r="J214">
        <v>1070</v>
      </c>
      <c r="K214">
        <v>106.60000000000002</v>
      </c>
      <c r="L214">
        <v>11.064978202200543</v>
      </c>
      <c r="M214">
        <v>4900</v>
      </c>
      <c r="N214">
        <v>5150</v>
      </c>
      <c r="O214">
        <v>18071.5</v>
      </c>
      <c r="P214">
        <v>17150</v>
      </c>
      <c r="Q214" s="19">
        <v>45014</v>
      </c>
      <c r="R214">
        <v>302</v>
      </c>
      <c r="S214">
        <v>-8</v>
      </c>
      <c r="T214">
        <v>-2.5806451612903225</v>
      </c>
      <c r="U214">
        <v>143</v>
      </c>
      <c r="V214">
        <v>15.05</v>
      </c>
      <c r="W214">
        <v>43.15</v>
      </c>
      <c r="X214">
        <v>-3.5</v>
      </c>
      <c r="Y214">
        <v>-7.5026795284030019</v>
      </c>
      <c r="Z214">
        <v>11400</v>
      </c>
      <c r="AA214">
        <v>7700</v>
      </c>
      <c r="AB214">
        <v>18071.5</v>
      </c>
    </row>
    <row r="215" spans="1:28" x14ac:dyDescent="0.25">
      <c r="A215">
        <v>17150</v>
      </c>
      <c r="B215" s="19">
        <v>45043</v>
      </c>
      <c r="C215">
        <v>17150</v>
      </c>
      <c r="D215" s="19">
        <v>45043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1800</v>
      </c>
      <c r="N215">
        <v>0</v>
      </c>
      <c r="O215">
        <v>18071.5</v>
      </c>
      <c r="P215">
        <v>17150</v>
      </c>
      <c r="Q215" s="19">
        <v>45043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1500</v>
      </c>
      <c r="AA215">
        <v>0</v>
      </c>
      <c r="AB215">
        <v>18071.5</v>
      </c>
    </row>
    <row r="216" spans="1:28" x14ac:dyDescent="0.25">
      <c r="A216">
        <v>17150</v>
      </c>
      <c r="B216" s="19">
        <v>44973</v>
      </c>
      <c r="C216">
        <v>17150</v>
      </c>
      <c r="D216" s="19">
        <v>44973</v>
      </c>
      <c r="E216">
        <v>101</v>
      </c>
      <c r="F216">
        <v>0</v>
      </c>
      <c r="G216">
        <v>0</v>
      </c>
      <c r="H216">
        <v>11</v>
      </c>
      <c r="I216">
        <v>33.700000000000003</v>
      </c>
      <c r="J216">
        <v>909.25</v>
      </c>
      <c r="K216">
        <v>38.200000000000045</v>
      </c>
      <c r="L216">
        <v>4.3855117387061648</v>
      </c>
      <c r="M216">
        <v>17700</v>
      </c>
      <c r="N216">
        <v>18550</v>
      </c>
      <c r="O216">
        <v>18071.5</v>
      </c>
      <c r="P216">
        <v>17150</v>
      </c>
      <c r="Q216" s="19">
        <v>44973</v>
      </c>
      <c r="R216">
        <v>7412</v>
      </c>
      <c r="S216">
        <v>1026</v>
      </c>
      <c r="T216">
        <v>16.066395239586594</v>
      </c>
      <c r="U216">
        <v>39433</v>
      </c>
      <c r="V216">
        <v>33.659999999999997</v>
      </c>
      <c r="W216">
        <v>0.1</v>
      </c>
      <c r="X216">
        <v>-1.1499999999999999</v>
      </c>
      <c r="Y216">
        <v>-92</v>
      </c>
      <c r="Z216">
        <v>49600</v>
      </c>
      <c r="AA216">
        <v>106300</v>
      </c>
      <c r="AB216">
        <v>18071.5</v>
      </c>
    </row>
    <row r="217" spans="1:28" x14ac:dyDescent="0.25">
      <c r="A217">
        <v>17150</v>
      </c>
      <c r="B217" s="19">
        <v>44994</v>
      </c>
      <c r="C217">
        <v>17150</v>
      </c>
      <c r="D217" s="19">
        <v>44994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1800</v>
      </c>
      <c r="N217">
        <v>1750</v>
      </c>
      <c r="O217">
        <v>18071.5</v>
      </c>
      <c r="P217">
        <v>17150</v>
      </c>
      <c r="Q217" s="19">
        <v>44994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6000</v>
      </c>
      <c r="AA217">
        <v>2150</v>
      </c>
      <c r="AB217">
        <v>18071.5</v>
      </c>
    </row>
    <row r="218" spans="1:28" x14ac:dyDescent="0.25">
      <c r="A218">
        <v>17200</v>
      </c>
      <c r="B218" s="19">
        <v>44987</v>
      </c>
      <c r="C218">
        <v>17200</v>
      </c>
      <c r="D218" s="19">
        <v>44987</v>
      </c>
      <c r="E218">
        <v>81</v>
      </c>
      <c r="F218">
        <v>0</v>
      </c>
      <c r="G218">
        <v>0</v>
      </c>
      <c r="H218">
        <v>4</v>
      </c>
      <c r="I218">
        <v>18.2</v>
      </c>
      <c r="J218">
        <v>940</v>
      </c>
      <c r="K218">
        <v>90</v>
      </c>
      <c r="L218">
        <v>10.588235294117647</v>
      </c>
      <c r="M218">
        <v>5250</v>
      </c>
      <c r="N218">
        <v>3750</v>
      </c>
      <c r="O218">
        <v>18071.5</v>
      </c>
      <c r="P218">
        <v>17200</v>
      </c>
      <c r="Q218" s="19">
        <v>44987</v>
      </c>
      <c r="R218">
        <v>2740</v>
      </c>
      <c r="S218">
        <v>-195</v>
      </c>
      <c r="T218">
        <v>-6.6439522998296425</v>
      </c>
      <c r="U218">
        <v>3659</v>
      </c>
      <c r="V218">
        <v>15.73</v>
      </c>
      <c r="W218">
        <v>9.4</v>
      </c>
      <c r="X218">
        <v>-3.5</v>
      </c>
      <c r="Y218">
        <v>-27.131782945736433</v>
      </c>
      <c r="Z218">
        <v>28100</v>
      </c>
      <c r="AA218">
        <v>16750</v>
      </c>
      <c r="AB218">
        <v>18071.5</v>
      </c>
    </row>
    <row r="219" spans="1:28" x14ac:dyDescent="0.25">
      <c r="A219">
        <v>17200</v>
      </c>
      <c r="B219" s="19">
        <v>45001</v>
      </c>
      <c r="C219">
        <v>17200</v>
      </c>
      <c r="D219" s="19">
        <v>45001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100</v>
      </c>
      <c r="N219">
        <v>50</v>
      </c>
      <c r="O219">
        <v>18071.5</v>
      </c>
      <c r="P219">
        <v>17200</v>
      </c>
      <c r="Q219" s="19">
        <v>45001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4350</v>
      </c>
      <c r="AA219">
        <v>700</v>
      </c>
      <c r="AB219">
        <v>18071.5</v>
      </c>
    </row>
    <row r="220" spans="1:28" x14ac:dyDescent="0.25">
      <c r="A220">
        <v>17200</v>
      </c>
      <c r="B220" s="19">
        <v>45014</v>
      </c>
      <c r="C220">
        <v>17200</v>
      </c>
      <c r="D220" s="19">
        <v>45014</v>
      </c>
      <c r="E220">
        <v>1146</v>
      </c>
      <c r="F220">
        <v>-5</v>
      </c>
      <c r="G220">
        <v>-0.43440486533449174</v>
      </c>
      <c r="H220">
        <v>168</v>
      </c>
      <c r="I220">
        <v>10.1</v>
      </c>
      <c r="J220">
        <v>1055.8</v>
      </c>
      <c r="K220">
        <v>72.25</v>
      </c>
      <c r="L220">
        <v>7.345839052412181</v>
      </c>
      <c r="M220">
        <v>5850</v>
      </c>
      <c r="N220">
        <v>3900</v>
      </c>
      <c r="O220">
        <v>18071.5</v>
      </c>
      <c r="P220">
        <v>17200</v>
      </c>
      <c r="Q220" s="19">
        <v>45014</v>
      </c>
      <c r="R220">
        <v>13402</v>
      </c>
      <c r="S220">
        <v>-386</v>
      </c>
      <c r="T220">
        <v>-2.7995358282564551</v>
      </c>
      <c r="U220">
        <v>14523</v>
      </c>
      <c r="V220">
        <v>14.76</v>
      </c>
      <c r="W220">
        <v>45.9</v>
      </c>
      <c r="X220">
        <v>-4.8000000000000043</v>
      </c>
      <c r="Y220">
        <v>-9.4674556213017826</v>
      </c>
      <c r="Z220">
        <v>19600</v>
      </c>
      <c r="AA220">
        <v>22650</v>
      </c>
      <c r="AB220">
        <v>18071.5</v>
      </c>
    </row>
    <row r="221" spans="1:28" x14ac:dyDescent="0.25">
      <c r="A221">
        <v>17200</v>
      </c>
      <c r="B221" s="19">
        <v>45043</v>
      </c>
      <c r="C221">
        <v>17200</v>
      </c>
      <c r="D221" s="19">
        <v>45043</v>
      </c>
      <c r="E221">
        <v>78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2100</v>
      </c>
      <c r="N221">
        <v>2200</v>
      </c>
      <c r="O221">
        <v>18071.5</v>
      </c>
      <c r="P221">
        <v>17200</v>
      </c>
      <c r="Q221" s="19">
        <v>45043</v>
      </c>
      <c r="R221">
        <v>1795</v>
      </c>
      <c r="S221">
        <v>127</v>
      </c>
      <c r="T221">
        <v>7.6139088729016784</v>
      </c>
      <c r="U221">
        <v>1365</v>
      </c>
      <c r="V221">
        <v>14.21</v>
      </c>
      <c r="W221">
        <v>75.650000000000006</v>
      </c>
      <c r="X221">
        <v>-9.25</v>
      </c>
      <c r="Y221">
        <v>-10.895170789163721</v>
      </c>
      <c r="Z221">
        <v>8500</v>
      </c>
      <c r="AA221">
        <v>6400</v>
      </c>
      <c r="AB221">
        <v>18071.5</v>
      </c>
    </row>
    <row r="222" spans="1:28" x14ac:dyDescent="0.25">
      <c r="A222">
        <v>17200</v>
      </c>
      <c r="B222" s="19">
        <v>44980</v>
      </c>
      <c r="C222">
        <v>17200</v>
      </c>
      <c r="D222" s="19">
        <v>44980</v>
      </c>
      <c r="E222">
        <v>2494</v>
      </c>
      <c r="F222">
        <v>-24</v>
      </c>
      <c r="G222">
        <v>-0.95313741064336777</v>
      </c>
      <c r="H222">
        <v>366</v>
      </c>
      <c r="I222">
        <v>0</v>
      </c>
      <c r="J222">
        <v>893</v>
      </c>
      <c r="K222">
        <v>50.850000000000023</v>
      </c>
      <c r="L222">
        <v>6.038116725048984</v>
      </c>
      <c r="M222">
        <v>15500</v>
      </c>
      <c r="N222">
        <v>11250</v>
      </c>
      <c r="O222">
        <v>18071.5</v>
      </c>
      <c r="P222">
        <v>17200</v>
      </c>
      <c r="Q222" s="19">
        <v>44980</v>
      </c>
      <c r="R222">
        <v>29158</v>
      </c>
      <c r="S222">
        <v>-259</v>
      </c>
      <c r="T222">
        <v>-0.88044328109596492</v>
      </c>
      <c r="U222">
        <v>66934</v>
      </c>
      <c r="V222">
        <v>18.41</v>
      </c>
      <c r="W222">
        <v>4.05</v>
      </c>
      <c r="X222">
        <v>-1.5</v>
      </c>
      <c r="Y222">
        <v>-27.027027027027028</v>
      </c>
      <c r="Z222">
        <v>80450</v>
      </c>
      <c r="AA222">
        <v>65250</v>
      </c>
      <c r="AB222">
        <v>18071.5</v>
      </c>
    </row>
    <row r="223" spans="1:28" x14ac:dyDescent="0.25">
      <c r="A223">
        <v>17200</v>
      </c>
      <c r="B223" s="19">
        <v>44994</v>
      </c>
      <c r="C223">
        <v>17200</v>
      </c>
      <c r="D223" s="19">
        <v>44994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1800</v>
      </c>
      <c r="N223">
        <v>1750</v>
      </c>
      <c r="O223">
        <v>18071.5</v>
      </c>
      <c r="P223">
        <v>17200</v>
      </c>
      <c r="Q223" s="19">
        <v>44994</v>
      </c>
      <c r="R223">
        <v>128</v>
      </c>
      <c r="S223">
        <v>0</v>
      </c>
      <c r="T223">
        <v>0</v>
      </c>
      <c r="U223">
        <v>73</v>
      </c>
      <c r="V223">
        <v>14.99</v>
      </c>
      <c r="W223">
        <v>18.149999999999999</v>
      </c>
      <c r="X223">
        <v>-2.9000000000000021</v>
      </c>
      <c r="Y223">
        <v>-13.776722090261293</v>
      </c>
      <c r="Z223">
        <v>17250</v>
      </c>
      <c r="AA223">
        <v>3000</v>
      </c>
      <c r="AB223">
        <v>18071.5</v>
      </c>
    </row>
    <row r="224" spans="1:28" x14ac:dyDescent="0.25">
      <c r="A224">
        <v>17200</v>
      </c>
      <c r="B224" s="19">
        <v>44973</v>
      </c>
      <c r="C224">
        <v>17200</v>
      </c>
      <c r="D224" s="19">
        <v>44973</v>
      </c>
      <c r="E224">
        <v>312</v>
      </c>
      <c r="F224">
        <v>-13</v>
      </c>
      <c r="G224">
        <v>-4</v>
      </c>
      <c r="H224">
        <v>251</v>
      </c>
      <c r="I224">
        <v>0</v>
      </c>
      <c r="J224">
        <v>874</v>
      </c>
      <c r="K224">
        <v>60.200000000000045</v>
      </c>
      <c r="L224">
        <v>7.397394937331045</v>
      </c>
      <c r="M224">
        <v>19000</v>
      </c>
      <c r="N224">
        <v>18950</v>
      </c>
      <c r="O224">
        <v>18071.5</v>
      </c>
      <c r="P224">
        <v>17200</v>
      </c>
      <c r="Q224" s="19">
        <v>44973</v>
      </c>
      <c r="R224">
        <v>51168</v>
      </c>
      <c r="S224">
        <v>11403</v>
      </c>
      <c r="T224">
        <v>28.675971331572992</v>
      </c>
      <c r="U224">
        <v>276986</v>
      </c>
      <c r="V224">
        <v>30.81</v>
      </c>
      <c r="W224">
        <v>0.05</v>
      </c>
      <c r="X224">
        <v>-1.3499999999999999</v>
      </c>
      <c r="Y224">
        <v>-96.428571428571431</v>
      </c>
      <c r="Z224">
        <v>814400</v>
      </c>
      <c r="AA224">
        <v>316950</v>
      </c>
      <c r="AB224">
        <v>18071.5</v>
      </c>
    </row>
    <row r="225" spans="1:28" x14ac:dyDescent="0.25">
      <c r="A225">
        <v>17250</v>
      </c>
      <c r="B225" s="19">
        <v>44987</v>
      </c>
      <c r="C225">
        <v>17250</v>
      </c>
      <c r="D225" s="19">
        <v>44987</v>
      </c>
      <c r="E225">
        <v>0</v>
      </c>
      <c r="F225">
        <v>0</v>
      </c>
      <c r="G225">
        <v>0</v>
      </c>
      <c r="H225">
        <v>2</v>
      </c>
      <c r="I225">
        <v>16.36</v>
      </c>
      <c r="J225">
        <v>885.45</v>
      </c>
      <c r="K225">
        <v>-238.95000000000005</v>
      </c>
      <c r="L225">
        <v>-21.251334044823906</v>
      </c>
      <c r="M225">
        <v>6100</v>
      </c>
      <c r="N225">
        <v>5600</v>
      </c>
      <c r="O225">
        <v>18071.5</v>
      </c>
      <c r="P225">
        <v>17250</v>
      </c>
      <c r="Q225" s="19">
        <v>44987</v>
      </c>
      <c r="R225">
        <v>452</v>
      </c>
      <c r="S225">
        <v>-18</v>
      </c>
      <c r="T225">
        <v>-3.8297872340425534</v>
      </c>
      <c r="U225">
        <v>958</v>
      </c>
      <c r="V225">
        <v>15.52</v>
      </c>
      <c r="W225">
        <v>10.65</v>
      </c>
      <c r="X225">
        <v>-3.9499999999999993</v>
      </c>
      <c r="Y225">
        <v>-27.054794520547944</v>
      </c>
      <c r="Z225">
        <v>14000</v>
      </c>
      <c r="AA225">
        <v>8200</v>
      </c>
      <c r="AB225">
        <v>18071.5</v>
      </c>
    </row>
    <row r="226" spans="1:28" x14ac:dyDescent="0.25">
      <c r="A226">
        <v>17250</v>
      </c>
      <c r="B226" s="19">
        <v>44994</v>
      </c>
      <c r="C226">
        <v>17250</v>
      </c>
      <c r="D226" s="19">
        <v>44994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1800</v>
      </c>
      <c r="N226">
        <v>1750</v>
      </c>
      <c r="O226">
        <v>18071.5</v>
      </c>
      <c r="P226">
        <v>17250</v>
      </c>
      <c r="Q226" s="19">
        <v>44994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4850</v>
      </c>
      <c r="AA226">
        <v>2500</v>
      </c>
      <c r="AB226">
        <v>18071.5</v>
      </c>
    </row>
    <row r="227" spans="1:28" x14ac:dyDescent="0.25">
      <c r="A227">
        <v>17250</v>
      </c>
      <c r="B227" s="19">
        <v>45001</v>
      </c>
      <c r="C227">
        <v>0</v>
      </c>
      <c r="D227" s="19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17250</v>
      </c>
      <c r="Q227" s="19">
        <v>45001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3400</v>
      </c>
      <c r="AA227">
        <v>0</v>
      </c>
      <c r="AB227">
        <v>18071.5</v>
      </c>
    </row>
    <row r="228" spans="1:28" x14ac:dyDescent="0.25">
      <c r="A228">
        <v>17250</v>
      </c>
      <c r="B228" s="19">
        <v>44973</v>
      </c>
      <c r="C228">
        <v>17250</v>
      </c>
      <c r="D228" s="19">
        <v>44973</v>
      </c>
      <c r="E228">
        <v>98</v>
      </c>
      <c r="F228">
        <v>0</v>
      </c>
      <c r="G228">
        <v>0</v>
      </c>
      <c r="H228">
        <v>4</v>
      </c>
      <c r="I228">
        <v>0</v>
      </c>
      <c r="J228">
        <v>808.2</v>
      </c>
      <c r="K228">
        <v>83.200000000000045</v>
      </c>
      <c r="L228">
        <v>11.475862068965524</v>
      </c>
      <c r="M228">
        <v>18250</v>
      </c>
      <c r="N228">
        <v>17400</v>
      </c>
      <c r="O228">
        <v>18071.5</v>
      </c>
      <c r="P228">
        <v>17250</v>
      </c>
      <c r="Q228" s="19">
        <v>44973</v>
      </c>
      <c r="R228">
        <v>14187</v>
      </c>
      <c r="S228">
        <v>-1401</v>
      </c>
      <c r="T228">
        <v>-8.9876828329484226</v>
      </c>
      <c r="U228">
        <v>68786</v>
      </c>
      <c r="V228">
        <v>30.19</v>
      </c>
      <c r="W228">
        <v>0.1</v>
      </c>
      <c r="X228">
        <v>-1.4</v>
      </c>
      <c r="Y228">
        <v>-93.333333333333329</v>
      </c>
      <c r="Z228">
        <v>150350</v>
      </c>
      <c r="AA228">
        <v>91300</v>
      </c>
      <c r="AB228">
        <v>18071.5</v>
      </c>
    </row>
    <row r="229" spans="1:28" x14ac:dyDescent="0.25">
      <c r="A229">
        <v>17250</v>
      </c>
      <c r="B229" s="19">
        <v>45043</v>
      </c>
      <c r="C229">
        <v>17250</v>
      </c>
      <c r="D229" s="19">
        <v>45043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1800</v>
      </c>
      <c r="N229">
        <v>0</v>
      </c>
      <c r="O229">
        <v>18071.5</v>
      </c>
      <c r="P229">
        <v>17250</v>
      </c>
      <c r="Q229" s="19">
        <v>45043</v>
      </c>
      <c r="R229">
        <v>113</v>
      </c>
      <c r="S229">
        <v>2</v>
      </c>
      <c r="T229">
        <v>1.8018018018018018</v>
      </c>
      <c r="U229">
        <v>29</v>
      </c>
      <c r="V229">
        <v>13.96</v>
      </c>
      <c r="W229">
        <v>79.400000000000006</v>
      </c>
      <c r="X229">
        <v>-13.349999999999994</v>
      </c>
      <c r="Y229">
        <v>-14.393530997304577</v>
      </c>
      <c r="Z229">
        <v>4400</v>
      </c>
      <c r="AA229">
        <v>1000</v>
      </c>
      <c r="AB229">
        <v>18071.5</v>
      </c>
    </row>
    <row r="230" spans="1:28" x14ac:dyDescent="0.25">
      <c r="A230">
        <v>17250</v>
      </c>
      <c r="B230" s="19">
        <v>44980</v>
      </c>
      <c r="C230">
        <v>17250</v>
      </c>
      <c r="D230" s="19">
        <v>44980</v>
      </c>
      <c r="E230">
        <v>166</v>
      </c>
      <c r="F230">
        <v>0</v>
      </c>
      <c r="G230">
        <v>0</v>
      </c>
      <c r="H230">
        <v>10</v>
      </c>
      <c r="I230">
        <v>28.6</v>
      </c>
      <c r="J230">
        <v>876.7</v>
      </c>
      <c r="K230">
        <v>80.150000000000091</v>
      </c>
      <c r="L230">
        <v>10.062142991651509</v>
      </c>
      <c r="M230">
        <v>10550</v>
      </c>
      <c r="N230">
        <v>10950</v>
      </c>
      <c r="O230">
        <v>18071.5</v>
      </c>
      <c r="P230">
        <v>17250</v>
      </c>
      <c r="Q230" s="19">
        <v>44980</v>
      </c>
      <c r="R230">
        <v>4106</v>
      </c>
      <c r="S230">
        <v>-211</v>
      </c>
      <c r="T230">
        <v>-4.8876534630530459</v>
      </c>
      <c r="U230">
        <v>17476</v>
      </c>
      <c r="V230">
        <v>17.850000000000001</v>
      </c>
      <c r="W230">
        <v>4.6500000000000004</v>
      </c>
      <c r="X230">
        <v>-1.5999999999999996</v>
      </c>
      <c r="Y230">
        <v>-25.599999999999994</v>
      </c>
      <c r="Z230">
        <v>68950</v>
      </c>
      <c r="AA230">
        <v>57250</v>
      </c>
      <c r="AB230">
        <v>18071.5</v>
      </c>
    </row>
    <row r="231" spans="1:28" x14ac:dyDescent="0.25">
      <c r="A231">
        <v>17250</v>
      </c>
      <c r="B231" s="19">
        <v>45014</v>
      </c>
      <c r="C231">
        <v>17250</v>
      </c>
      <c r="D231" s="19">
        <v>45014</v>
      </c>
      <c r="E231">
        <v>0</v>
      </c>
      <c r="F231">
        <v>0</v>
      </c>
      <c r="G231">
        <v>0</v>
      </c>
      <c r="H231">
        <v>1</v>
      </c>
      <c r="I231">
        <v>6.53</v>
      </c>
      <c r="J231">
        <v>997.65</v>
      </c>
      <c r="K231">
        <v>-486.30000000000007</v>
      </c>
      <c r="L231">
        <v>-32.770645911250384</v>
      </c>
      <c r="M231">
        <v>4750</v>
      </c>
      <c r="N231">
        <v>4300</v>
      </c>
      <c r="O231">
        <v>18071.5</v>
      </c>
      <c r="P231">
        <v>17250</v>
      </c>
      <c r="Q231" s="19">
        <v>45014</v>
      </c>
      <c r="R231">
        <v>702</v>
      </c>
      <c r="S231">
        <v>-83</v>
      </c>
      <c r="T231">
        <v>-10.573248407643312</v>
      </c>
      <c r="U231">
        <v>642</v>
      </c>
      <c r="V231">
        <v>14.47</v>
      </c>
      <c r="W231">
        <v>49.15</v>
      </c>
      <c r="X231">
        <v>-6.3000000000000043</v>
      </c>
      <c r="Y231">
        <v>-11.361587015329132</v>
      </c>
      <c r="Z231">
        <v>12950</v>
      </c>
      <c r="AA231">
        <v>9500</v>
      </c>
      <c r="AB231">
        <v>18071.5</v>
      </c>
    </row>
    <row r="232" spans="1:28" x14ac:dyDescent="0.25">
      <c r="A232">
        <v>17300</v>
      </c>
      <c r="B232" s="19">
        <v>44980</v>
      </c>
      <c r="C232">
        <v>17300</v>
      </c>
      <c r="D232" s="19">
        <v>44980</v>
      </c>
      <c r="E232">
        <v>1287</v>
      </c>
      <c r="F232">
        <v>3</v>
      </c>
      <c r="G232">
        <v>0.23364485981308411</v>
      </c>
      <c r="H232">
        <v>240</v>
      </c>
      <c r="I232">
        <v>0</v>
      </c>
      <c r="J232">
        <v>794</v>
      </c>
      <c r="K232">
        <v>54.450000000000045</v>
      </c>
      <c r="L232">
        <v>7.3625853559597125</v>
      </c>
      <c r="M232">
        <v>21100</v>
      </c>
      <c r="N232">
        <v>14550</v>
      </c>
      <c r="O232">
        <v>18071.5</v>
      </c>
      <c r="P232">
        <v>17300</v>
      </c>
      <c r="Q232" s="19">
        <v>44980</v>
      </c>
      <c r="R232">
        <v>30923</v>
      </c>
      <c r="S232">
        <v>353</v>
      </c>
      <c r="T232">
        <v>1.1547268563951587</v>
      </c>
      <c r="U232">
        <v>60840</v>
      </c>
      <c r="V232">
        <v>17.23</v>
      </c>
      <c r="W232">
        <v>5</v>
      </c>
      <c r="X232">
        <v>-2</v>
      </c>
      <c r="Y232">
        <v>-28.571428571428569</v>
      </c>
      <c r="Z232">
        <v>239450</v>
      </c>
      <c r="AA232">
        <v>73600</v>
      </c>
      <c r="AB232">
        <v>18071.5</v>
      </c>
    </row>
    <row r="233" spans="1:28" x14ac:dyDescent="0.25">
      <c r="A233">
        <v>17300</v>
      </c>
      <c r="B233" s="19">
        <v>44987</v>
      </c>
      <c r="C233">
        <v>17300</v>
      </c>
      <c r="D233" s="19">
        <v>44987</v>
      </c>
      <c r="E233">
        <v>78</v>
      </c>
      <c r="F233">
        <v>0</v>
      </c>
      <c r="G233">
        <v>0</v>
      </c>
      <c r="H233">
        <v>3</v>
      </c>
      <c r="I233">
        <v>0</v>
      </c>
      <c r="J233">
        <v>772.7</v>
      </c>
      <c r="K233">
        <v>3.1500000000000909</v>
      </c>
      <c r="L233">
        <v>0.40933012799689317</v>
      </c>
      <c r="M233">
        <v>4150</v>
      </c>
      <c r="N233">
        <v>4300</v>
      </c>
      <c r="O233">
        <v>18071.5</v>
      </c>
      <c r="P233">
        <v>17300</v>
      </c>
      <c r="Q233" s="19">
        <v>44987</v>
      </c>
      <c r="R233">
        <v>3205</v>
      </c>
      <c r="S233">
        <v>-419</v>
      </c>
      <c r="T233">
        <v>-11.561810154525386</v>
      </c>
      <c r="U233">
        <v>7755</v>
      </c>
      <c r="V233">
        <v>15.13</v>
      </c>
      <c r="W233">
        <v>11.75</v>
      </c>
      <c r="X233">
        <v>-4.8999999999999986</v>
      </c>
      <c r="Y233">
        <v>-29.429429429429423</v>
      </c>
      <c r="Z233">
        <v>24150</v>
      </c>
      <c r="AA233">
        <v>11950</v>
      </c>
      <c r="AB233">
        <v>18071.5</v>
      </c>
    </row>
    <row r="234" spans="1:28" x14ac:dyDescent="0.25">
      <c r="A234">
        <v>17300</v>
      </c>
      <c r="B234" s="19">
        <v>44994</v>
      </c>
      <c r="C234">
        <v>17300</v>
      </c>
      <c r="D234" s="19">
        <v>44994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1800</v>
      </c>
      <c r="N234">
        <v>1750</v>
      </c>
      <c r="O234">
        <v>18071.5</v>
      </c>
      <c r="P234">
        <v>17300</v>
      </c>
      <c r="Q234" s="19">
        <v>44994</v>
      </c>
      <c r="R234">
        <v>258</v>
      </c>
      <c r="S234">
        <v>14</v>
      </c>
      <c r="T234">
        <v>5.7377049180327866</v>
      </c>
      <c r="U234">
        <v>217</v>
      </c>
      <c r="V234">
        <v>14.58</v>
      </c>
      <c r="W234">
        <v>22.85</v>
      </c>
      <c r="X234">
        <v>-4.75</v>
      </c>
      <c r="Y234">
        <v>-17.210144927536231</v>
      </c>
      <c r="Z234">
        <v>7350</v>
      </c>
      <c r="AA234">
        <v>2050</v>
      </c>
      <c r="AB234">
        <v>18071.5</v>
      </c>
    </row>
    <row r="235" spans="1:28" x14ac:dyDescent="0.25">
      <c r="A235">
        <v>17300</v>
      </c>
      <c r="B235" s="19">
        <v>45001</v>
      </c>
      <c r="C235">
        <v>0</v>
      </c>
      <c r="D235" s="19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17300</v>
      </c>
      <c r="Q235" s="19">
        <v>45001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10100</v>
      </c>
      <c r="AA235">
        <v>750</v>
      </c>
      <c r="AB235">
        <v>18071.5</v>
      </c>
    </row>
    <row r="236" spans="1:28" x14ac:dyDescent="0.25">
      <c r="A236">
        <v>17300</v>
      </c>
      <c r="B236" s="19">
        <v>45014</v>
      </c>
      <c r="C236">
        <v>17300</v>
      </c>
      <c r="D236" s="19">
        <v>45014</v>
      </c>
      <c r="E236">
        <v>688</v>
      </c>
      <c r="F236">
        <v>103</v>
      </c>
      <c r="G236">
        <v>17.606837606837608</v>
      </c>
      <c r="H236">
        <v>420</v>
      </c>
      <c r="I236">
        <v>0</v>
      </c>
      <c r="J236">
        <v>933.55</v>
      </c>
      <c r="K236">
        <v>47.799999999999955</v>
      </c>
      <c r="L236">
        <v>5.3965565904600572</v>
      </c>
      <c r="M236">
        <v>5350</v>
      </c>
      <c r="N236">
        <v>4650</v>
      </c>
      <c r="O236">
        <v>18071.5</v>
      </c>
      <c r="P236">
        <v>17300</v>
      </c>
      <c r="Q236" s="19">
        <v>45014</v>
      </c>
      <c r="R236">
        <v>10503</v>
      </c>
      <c r="S236">
        <v>-276</v>
      </c>
      <c r="T236">
        <v>-2.5605343723907596</v>
      </c>
      <c r="U236">
        <v>11078</v>
      </c>
      <c r="V236">
        <v>14.31</v>
      </c>
      <c r="W236">
        <v>52.5</v>
      </c>
      <c r="X236">
        <v>-7.0499999999999972</v>
      </c>
      <c r="Y236">
        <v>-11.838790931989921</v>
      </c>
      <c r="Z236">
        <v>29450</v>
      </c>
      <c r="AA236">
        <v>29150</v>
      </c>
      <c r="AB236">
        <v>18071.5</v>
      </c>
    </row>
    <row r="237" spans="1:28" x14ac:dyDescent="0.25">
      <c r="A237">
        <v>17300</v>
      </c>
      <c r="B237" s="19">
        <v>45043</v>
      </c>
      <c r="C237">
        <v>17300</v>
      </c>
      <c r="D237" s="19">
        <v>45043</v>
      </c>
      <c r="E237">
        <v>68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2150</v>
      </c>
      <c r="N237">
        <v>2200</v>
      </c>
      <c r="O237">
        <v>18071.5</v>
      </c>
      <c r="P237">
        <v>17300</v>
      </c>
      <c r="Q237" s="19">
        <v>45043</v>
      </c>
      <c r="R237">
        <v>1086</v>
      </c>
      <c r="S237">
        <v>7</v>
      </c>
      <c r="T237">
        <v>0.64874884151992585</v>
      </c>
      <c r="U237">
        <v>896</v>
      </c>
      <c r="V237">
        <v>14.09</v>
      </c>
      <c r="W237">
        <v>86.5</v>
      </c>
      <c r="X237">
        <v>-13.700000000000003</v>
      </c>
      <c r="Y237">
        <v>-13.672654690618765</v>
      </c>
      <c r="Z237">
        <v>8750</v>
      </c>
      <c r="AA237">
        <v>7400</v>
      </c>
      <c r="AB237">
        <v>18071.5</v>
      </c>
    </row>
    <row r="238" spans="1:28" x14ac:dyDescent="0.25">
      <c r="A238">
        <v>17300</v>
      </c>
      <c r="B238" s="19">
        <v>44973</v>
      </c>
      <c r="C238">
        <v>17300</v>
      </c>
      <c r="D238" s="19">
        <v>44973</v>
      </c>
      <c r="E238">
        <v>619</v>
      </c>
      <c r="F238">
        <v>-74</v>
      </c>
      <c r="G238">
        <v>-10.678210678210679</v>
      </c>
      <c r="H238">
        <v>516</v>
      </c>
      <c r="I238">
        <v>0</v>
      </c>
      <c r="J238">
        <v>774.4</v>
      </c>
      <c r="K238">
        <v>56.600000000000023</v>
      </c>
      <c r="L238">
        <v>7.8852047924212911</v>
      </c>
      <c r="M238">
        <v>133450</v>
      </c>
      <c r="N238">
        <v>14850</v>
      </c>
      <c r="O238">
        <v>18071.5</v>
      </c>
      <c r="P238">
        <v>17300</v>
      </c>
      <c r="Q238" s="19">
        <v>44973</v>
      </c>
      <c r="R238">
        <v>105638</v>
      </c>
      <c r="S238">
        <v>9968</v>
      </c>
      <c r="T238">
        <v>10.419149158565904</v>
      </c>
      <c r="U238">
        <v>439963</v>
      </c>
      <c r="V238">
        <v>29.22</v>
      </c>
      <c r="W238">
        <v>0.1</v>
      </c>
      <c r="X238">
        <v>-1.5999999999999999</v>
      </c>
      <c r="Y238">
        <v>-94.117647058823522</v>
      </c>
      <c r="Z238">
        <v>1506950</v>
      </c>
      <c r="AA238">
        <v>599300</v>
      </c>
      <c r="AB238">
        <v>18071.5</v>
      </c>
    </row>
    <row r="239" spans="1:28" x14ac:dyDescent="0.25">
      <c r="A239">
        <v>17350</v>
      </c>
      <c r="B239" s="19">
        <v>44980</v>
      </c>
      <c r="C239">
        <v>17350</v>
      </c>
      <c r="D239" s="19">
        <v>44980</v>
      </c>
      <c r="E239">
        <v>197</v>
      </c>
      <c r="F239">
        <v>-7</v>
      </c>
      <c r="G239">
        <v>-3.4313725490196076</v>
      </c>
      <c r="H239">
        <v>25</v>
      </c>
      <c r="I239">
        <v>22.32</v>
      </c>
      <c r="J239">
        <v>760</v>
      </c>
      <c r="K239">
        <v>74.149999999999977</v>
      </c>
      <c r="L239">
        <v>10.811401910038635</v>
      </c>
      <c r="M239">
        <v>28050</v>
      </c>
      <c r="N239">
        <v>13500</v>
      </c>
      <c r="O239">
        <v>18071.5</v>
      </c>
      <c r="P239">
        <v>17350</v>
      </c>
      <c r="Q239" s="19">
        <v>44980</v>
      </c>
      <c r="R239">
        <v>11736</v>
      </c>
      <c r="S239">
        <v>-648</v>
      </c>
      <c r="T239">
        <v>-5.2325581395348841</v>
      </c>
      <c r="U239">
        <v>21409</v>
      </c>
      <c r="V239">
        <v>16.63</v>
      </c>
      <c r="W239">
        <v>5.4</v>
      </c>
      <c r="X239">
        <v>-2.5</v>
      </c>
      <c r="Y239">
        <v>-31.645569620253163</v>
      </c>
      <c r="Z239">
        <v>72300</v>
      </c>
      <c r="AA239">
        <v>44000</v>
      </c>
      <c r="AB239">
        <v>18071.5</v>
      </c>
    </row>
    <row r="240" spans="1:28" x14ac:dyDescent="0.25">
      <c r="A240">
        <v>17350</v>
      </c>
      <c r="B240" s="19">
        <v>44987</v>
      </c>
      <c r="C240">
        <v>17350</v>
      </c>
      <c r="D240" s="19">
        <v>44987</v>
      </c>
      <c r="E240">
        <v>43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4250</v>
      </c>
      <c r="N240">
        <v>3950</v>
      </c>
      <c r="O240">
        <v>18071.5</v>
      </c>
      <c r="P240">
        <v>17350</v>
      </c>
      <c r="Q240" s="19">
        <v>44987</v>
      </c>
      <c r="R240">
        <v>536</v>
      </c>
      <c r="S240">
        <v>-8</v>
      </c>
      <c r="T240">
        <v>-1.4705882352941178</v>
      </c>
      <c r="U240">
        <v>1632</v>
      </c>
      <c r="V240">
        <v>14.81</v>
      </c>
      <c r="W240">
        <v>13.5</v>
      </c>
      <c r="X240">
        <v>-5.6499999999999986</v>
      </c>
      <c r="Y240">
        <v>-29.503916449086159</v>
      </c>
      <c r="Z240">
        <v>18000</v>
      </c>
      <c r="AA240">
        <v>11000</v>
      </c>
      <c r="AB240">
        <v>18071.5</v>
      </c>
    </row>
    <row r="241" spans="1:28" x14ac:dyDescent="0.25">
      <c r="A241">
        <v>17350</v>
      </c>
      <c r="B241" s="19">
        <v>44994</v>
      </c>
      <c r="C241">
        <v>17350</v>
      </c>
      <c r="D241" s="19">
        <v>44994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1800</v>
      </c>
      <c r="N241">
        <v>1750</v>
      </c>
      <c r="O241">
        <v>18071.5</v>
      </c>
      <c r="P241">
        <v>17350</v>
      </c>
      <c r="Q241" s="19">
        <v>44994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5400</v>
      </c>
      <c r="AA241">
        <v>2800</v>
      </c>
      <c r="AB241">
        <v>18071.5</v>
      </c>
    </row>
    <row r="242" spans="1:28" x14ac:dyDescent="0.25">
      <c r="A242">
        <v>17350</v>
      </c>
      <c r="B242" s="19">
        <v>45001</v>
      </c>
      <c r="C242">
        <v>0</v>
      </c>
      <c r="D242" s="19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17350</v>
      </c>
      <c r="Q242" s="19">
        <v>45001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3000</v>
      </c>
      <c r="AA242">
        <v>0</v>
      </c>
      <c r="AB242">
        <v>18071.5</v>
      </c>
    </row>
    <row r="243" spans="1:28" x14ac:dyDescent="0.25">
      <c r="A243">
        <v>17350</v>
      </c>
      <c r="B243" s="19">
        <v>45014</v>
      </c>
      <c r="C243">
        <v>17350</v>
      </c>
      <c r="D243" s="19">
        <v>45014</v>
      </c>
      <c r="E243">
        <v>6</v>
      </c>
      <c r="F243">
        <v>0</v>
      </c>
      <c r="G243">
        <v>0</v>
      </c>
      <c r="H243">
        <v>3</v>
      </c>
      <c r="I243">
        <v>8.67</v>
      </c>
      <c r="J243">
        <v>906.35</v>
      </c>
      <c r="K243">
        <v>106.35000000000002</v>
      </c>
      <c r="L243">
        <v>13.293750000000005</v>
      </c>
      <c r="M243">
        <v>4600</v>
      </c>
      <c r="N243">
        <v>4700</v>
      </c>
      <c r="O243">
        <v>18071.5</v>
      </c>
      <c r="P243">
        <v>17350</v>
      </c>
      <c r="Q243" s="19">
        <v>45014</v>
      </c>
      <c r="R243">
        <v>500</v>
      </c>
      <c r="S243">
        <v>8</v>
      </c>
      <c r="T243">
        <v>1.6260162601626016</v>
      </c>
      <c r="U243">
        <v>433</v>
      </c>
      <c r="V243">
        <v>14.11</v>
      </c>
      <c r="W243">
        <v>57.75</v>
      </c>
      <c r="X243">
        <v>-8.0499999999999972</v>
      </c>
      <c r="Y243">
        <v>-12.234042553191486</v>
      </c>
      <c r="Z243">
        <v>13350</v>
      </c>
      <c r="AA243">
        <v>9450</v>
      </c>
      <c r="AB243">
        <v>18071.5</v>
      </c>
    </row>
    <row r="244" spans="1:28" x14ac:dyDescent="0.25">
      <c r="A244">
        <v>17350</v>
      </c>
      <c r="B244" s="19">
        <v>45043</v>
      </c>
      <c r="C244">
        <v>17350</v>
      </c>
      <c r="D244" s="19">
        <v>45043</v>
      </c>
      <c r="E244">
        <v>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1800</v>
      </c>
      <c r="N244">
        <v>0</v>
      </c>
      <c r="O244">
        <v>18071.5</v>
      </c>
      <c r="P244">
        <v>17350</v>
      </c>
      <c r="Q244" s="19">
        <v>45043</v>
      </c>
      <c r="R244">
        <v>34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2450</v>
      </c>
      <c r="AA244">
        <v>50</v>
      </c>
      <c r="AB244">
        <v>18071.5</v>
      </c>
    </row>
    <row r="245" spans="1:28" x14ac:dyDescent="0.25">
      <c r="A245">
        <v>17350</v>
      </c>
      <c r="B245" s="19">
        <v>44973</v>
      </c>
      <c r="C245">
        <v>17350</v>
      </c>
      <c r="D245" s="19">
        <v>44973</v>
      </c>
      <c r="E245">
        <v>249</v>
      </c>
      <c r="F245">
        <v>-4</v>
      </c>
      <c r="G245">
        <v>-1.5810276679841897</v>
      </c>
      <c r="H245">
        <v>73</v>
      </c>
      <c r="I245">
        <v>0</v>
      </c>
      <c r="J245">
        <v>700</v>
      </c>
      <c r="K245">
        <v>39.850000000000023</v>
      </c>
      <c r="L245">
        <v>6.0365068545027682</v>
      </c>
      <c r="M245">
        <v>54250</v>
      </c>
      <c r="N245">
        <v>16050</v>
      </c>
      <c r="O245">
        <v>18071.5</v>
      </c>
      <c r="P245">
        <v>17350</v>
      </c>
      <c r="Q245" s="19">
        <v>44973</v>
      </c>
      <c r="R245">
        <v>21014</v>
      </c>
      <c r="S245">
        <v>1765</v>
      </c>
      <c r="T245">
        <v>9.1693074964933245</v>
      </c>
      <c r="U245">
        <v>128358</v>
      </c>
      <c r="V245">
        <v>27.44</v>
      </c>
      <c r="W245">
        <v>0.15</v>
      </c>
      <c r="X245">
        <v>-1.6</v>
      </c>
      <c r="Y245">
        <v>-91.428571428571431</v>
      </c>
      <c r="Z245">
        <v>259050</v>
      </c>
      <c r="AA245">
        <v>112600</v>
      </c>
      <c r="AB245">
        <v>18071.5</v>
      </c>
    </row>
    <row r="246" spans="1:28" x14ac:dyDescent="0.25">
      <c r="A246">
        <v>17400</v>
      </c>
      <c r="B246" s="19">
        <v>44980</v>
      </c>
      <c r="C246">
        <v>17400</v>
      </c>
      <c r="D246" s="19">
        <v>44980</v>
      </c>
      <c r="E246">
        <v>2303</v>
      </c>
      <c r="F246">
        <v>-34</v>
      </c>
      <c r="G246">
        <v>-1.4548566538296961</v>
      </c>
      <c r="H246">
        <v>240</v>
      </c>
      <c r="I246">
        <v>0</v>
      </c>
      <c r="J246">
        <v>695.45</v>
      </c>
      <c r="K246">
        <v>52.300000000000068</v>
      </c>
      <c r="L246">
        <v>8.131851045634777</v>
      </c>
      <c r="M246">
        <v>100450</v>
      </c>
      <c r="N246">
        <v>19600</v>
      </c>
      <c r="O246">
        <v>18071.5</v>
      </c>
      <c r="P246">
        <v>17400</v>
      </c>
      <c r="Q246" s="19">
        <v>44980</v>
      </c>
      <c r="R246">
        <v>36676</v>
      </c>
      <c r="S246">
        <v>-2779</v>
      </c>
      <c r="T246">
        <v>-7.0434672411608164</v>
      </c>
      <c r="U246">
        <v>90512</v>
      </c>
      <c r="V246">
        <v>16.02</v>
      </c>
      <c r="W246">
        <v>6</v>
      </c>
      <c r="X246">
        <v>-3.0500000000000007</v>
      </c>
      <c r="Y246">
        <v>-33.701657458563538</v>
      </c>
      <c r="Z246">
        <v>58350</v>
      </c>
      <c r="AA246">
        <v>76450</v>
      </c>
      <c r="AB246">
        <v>18071.5</v>
      </c>
    </row>
    <row r="247" spans="1:28" x14ac:dyDescent="0.25">
      <c r="A247">
        <v>17400</v>
      </c>
      <c r="B247" s="19">
        <v>44973</v>
      </c>
      <c r="C247">
        <v>17400</v>
      </c>
      <c r="D247" s="19">
        <v>44973</v>
      </c>
      <c r="E247">
        <v>491</v>
      </c>
      <c r="F247">
        <v>-41</v>
      </c>
      <c r="G247">
        <v>-7.7067669172932334</v>
      </c>
      <c r="H247">
        <v>483</v>
      </c>
      <c r="I247">
        <v>35.799999999999997</v>
      </c>
      <c r="J247">
        <v>679.5</v>
      </c>
      <c r="K247">
        <v>65.049999999999955</v>
      </c>
      <c r="L247">
        <v>10.586703556025705</v>
      </c>
      <c r="M247">
        <v>81150</v>
      </c>
      <c r="N247">
        <v>21500</v>
      </c>
      <c r="O247">
        <v>18071.5</v>
      </c>
      <c r="P247">
        <v>17400</v>
      </c>
      <c r="Q247" s="19">
        <v>44973</v>
      </c>
      <c r="R247">
        <v>101546</v>
      </c>
      <c r="S247">
        <v>-11426</v>
      </c>
      <c r="T247">
        <v>-10.114010551287045</v>
      </c>
      <c r="U247">
        <v>478805</v>
      </c>
      <c r="V247">
        <v>25.65</v>
      </c>
      <c r="W247">
        <v>0.15</v>
      </c>
      <c r="X247">
        <v>-1.8</v>
      </c>
      <c r="Y247">
        <v>-92.307692307692307</v>
      </c>
      <c r="Z247">
        <v>1779650</v>
      </c>
      <c r="AA247">
        <v>228100</v>
      </c>
      <c r="AB247">
        <v>18071.5</v>
      </c>
    </row>
    <row r="248" spans="1:28" x14ac:dyDescent="0.25">
      <c r="A248">
        <v>17400</v>
      </c>
      <c r="B248" s="19">
        <v>44994</v>
      </c>
      <c r="C248">
        <v>17400</v>
      </c>
      <c r="D248" s="19">
        <v>44994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1800</v>
      </c>
      <c r="N248">
        <v>1750</v>
      </c>
      <c r="O248">
        <v>18071.5</v>
      </c>
      <c r="P248">
        <v>17400</v>
      </c>
      <c r="Q248" s="19">
        <v>44994</v>
      </c>
      <c r="R248">
        <v>261</v>
      </c>
      <c r="S248">
        <v>1</v>
      </c>
      <c r="T248">
        <v>0.38461538461538464</v>
      </c>
      <c r="U248">
        <v>283</v>
      </c>
      <c r="V248">
        <v>14.03</v>
      </c>
      <c r="W248">
        <v>28.95</v>
      </c>
      <c r="X248">
        <v>-6.5000000000000036</v>
      </c>
      <c r="Y248">
        <v>-18.335684062059247</v>
      </c>
      <c r="Z248">
        <v>11900</v>
      </c>
      <c r="AA248">
        <v>3100</v>
      </c>
      <c r="AB248">
        <v>18071.5</v>
      </c>
    </row>
    <row r="249" spans="1:28" x14ac:dyDescent="0.25">
      <c r="A249">
        <v>17400</v>
      </c>
      <c r="B249" s="19">
        <v>45001</v>
      </c>
      <c r="C249">
        <v>0</v>
      </c>
      <c r="D249" s="1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17400</v>
      </c>
      <c r="Q249" s="19">
        <v>45001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5600</v>
      </c>
      <c r="AA249">
        <v>0</v>
      </c>
      <c r="AB249">
        <v>18071.5</v>
      </c>
    </row>
    <row r="250" spans="1:28" x14ac:dyDescent="0.25">
      <c r="A250">
        <v>17400</v>
      </c>
      <c r="B250" s="19">
        <v>45014</v>
      </c>
      <c r="C250">
        <v>17400</v>
      </c>
      <c r="D250" s="19">
        <v>45014</v>
      </c>
      <c r="E250">
        <v>471</v>
      </c>
      <c r="F250">
        <v>28</v>
      </c>
      <c r="G250">
        <v>6.3205417607223477</v>
      </c>
      <c r="H250">
        <v>188</v>
      </c>
      <c r="I250">
        <v>9.4</v>
      </c>
      <c r="J250">
        <v>845.9</v>
      </c>
      <c r="K250">
        <v>48.100000000000023</v>
      </c>
      <c r="L250">
        <v>6.0290799699172757</v>
      </c>
      <c r="M250">
        <v>6000</v>
      </c>
      <c r="N250">
        <v>4800</v>
      </c>
      <c r="O250">
        <v>18071.5</v>
      </c>
      <c r="P250">
        <v>17400</v>
      </c>
      <c r="Q250" s="19">
        <v>45014</v>
      </c>
      <c r="R250">
        <v>8936</v>
      </c>
      <c r="S250">
        <v>-113</v>
      </c>
      <c r="T250">
        <v>-1.2487567687037242</v>
      </c>
      <c r="U250">
        <v>7334</v>
      </c>
      <c r="V250">
        <v>14.02</v>
      </c>
      <c r="W250">
        <v>63.25</v>
      </c>
      <c r="X250">
        <v>-9.3499999999999943</v>
      </c>
      <c r="Y250">
        <v>-12.878787878787874</v>
      </c>
      <c r="Z250">
        <v>33250</v>
      </c>
      <c r="AA250">
        <v>20350</v>
      </c>
      <c r="AB250">
        <v>18071.5</v>
      </c>
    </row>
    <row r="251" spans="1:28" x14ac:dyDescent="0.25">
      <c r="A251">
        <v>17400</v>
      </c>
      <c r="B251" s="19">
        <v>45043</v>
      </c>
      <c r="C251">
        <v>17400</v>
      </c>
      <c r="D251" s="19">
        <v>45043</v>
      </c>
      <c r="E251">
        <v>365</v>
      </c>
      <c r="F251">
        <v>-1</v>
      </c>
      <c r="G251">
        <v>-0.27322404371584702</v>
      </c>
      <c r="H251">
        <v>3</v>
      </c>
      <c r="I251">
        <v>8.52</v>
      </c>
      <c r="J251">
        <v>1004</v>
      </c>
      <c r="K251">
        <v>83.799999999999955</v>
      </c>
      <c r="L251">
        <v>9.1067159313192736</v>
      </c>
      <c r="M251">
        <v>2600</v>
      </c>
      <c r="N251">
        <v>2300</v>
      </c>
      <c r="O251">
        <v>18071.5</v>
      </c>
      <c r="P251">
        <v>17400</v>
      </c>
      <c r="Q251" s="19">
        <v>45043</v>
      </c>
      <c r="R251">
        <v>1132</v>
      </c>
      <c r="S251">
        <v>95</v>
      </c>
      <c r="T251">
        <v>9.161041465766635</v>
      </c>
      <c r="U251">
        <v>1521</v>
      </c>
      <c r="V251">
        <v>14</v>
      </c>
      <c r="W251">
        <v>101.5</v>
      </c>
      <c r="X251">
        <v>-17.299999999999997</v>
      </c>
      <c r="Y251">
        <v>-14.562289562289561</v>
      </c>
      <c r="Z251">
        <v>7200</v>
      </c>
      <c r="AA251">
        <v>7300</v>
      </c>
      <c r="AB251">
        <v>18071.5</v>
      </c>
    </row>
    <row r="252" spans="1:28" x14ac:dyDescent="0.25">
      <c r="A252">
        <v>17400</v>
      </c>
      <c r="B252" s="19">
        <v>44987</v>
      </c>
      <c r="C252">
        <v>17400</v>
      </c>
      <c r="D252" s="19">
        <v>44987</v>
      </c>
      <c r="E252">
        <v>80</v>
      </c>
      <c r="F252">
        <v>0</v>
      </c>
      <c r="G252">
        <v>0</v>
      </c>
      <c r="H252">
        <v>4</v>
      </c>
      <c r="I252">
        <v>13.6</v>
      </c>
      <c r="J252">
        <v>733.9</v>
      </c>
      <c r="K252">
        <v>120.14999999999998</v>
      </c>
      <c r="L252">
        <v>19.57637474541751</v>
      </c>
      <c r="M252">
        <v>9650</v>
      </c>
      <c r="N252">
        <v>4000</v>
      </c>
      <c r="O252">
        <v>18071.5</v>
      </c>
      <c r="P252">
        <v>17400</v>
      </c>
      <c r="Q252" s="19">
        <v>44987</v>
      </c>
      <c r="R252">
        <v>4171</v>
      </c>
      <c r="S252">
        <v>337</v>
      </c>
      <c r="T252">
        <v>8.7897756911841416</v>
      </c>
      <c r="U252">
        <v>8117</v>
      </c>
      <c r="V252">
        <v>14.56</v>
      </c>
      <c r="W252">
        <v>15.35</v>
      </c>
      <c r="X252">
        <v>-6.4500000000000011</v>
      </c>
      <c r="Y252">
        <v>-29.587155963302759</v>
      </c>
      <c r="Z252">
        <v>23150</v>
      </c>
      <c r="AA252">
        <v>15150</v>
      </c>
      <c r="AB252">
        <v>18071.5</v>
      </c>
    </row>
    <row r="253" spans="1:28" x14ac:dyDescent="0.25">
      <c r="A253">
        <v>17450</v>
      </c>
      <c r="B253" s="19">
        <v>44980</v>
      </c>
      <c r="C253">
        <v>17450</v>
      </c>
      <c r="D253" s="19">
        <v>44980</v>
      </c>
      <c r="E253">
        <v>293</v>
      </c>
      <c r="F253">
        <v>-4</v>
      </c>
      <c r="G253">
        <v>-1.3468013468013469</v>
      </c>
      <c r="H253">
        <v>142</v>
      </c>
      <c r="I253">
        <v>15.66</v>
      </c>
      <c r="J253">
        <v>645.6</v>
      </c>
      <c r="K253">
        <v>48.899999999999977</v>
      </c>
      <c r="L253">
        <v>8.1950729009552497</v>
      </c>
      <c r="M253">
        <v>30650</v>
      </c>
      <c r="N253">
        <v>14700</v>
      </c>
      <c r="O253">
        <v>18071.5</v>
      </c>
      <c r="P253">
        <v>17450</v>
      </c>
      <c r="Q253" s="19">
        <v>44980</v>
      </c>
      <c r="R253">
        <v>7209</v>
      </c>
      <c r="S253">
        <v>-1242</v>
      </c>
      <c r="T253">
        <v>-14.696485623003195</v>
      </c>
      <c r="U253">
        <v>24119</v>
      </c>
      <c r="V253">
        <v>15.51</v>
      </c>
      <c r="W253">
        <v>6.85</v>
      </c>
      <c r="X253">
        <v>-3.8000000000000007</v>
      </c>
      <c r="Y253">
        <v>-35.680751173708927</v>
      </c>
      <c r="Z253">
        <v>46450</v>
      </c>
      <c r="AA253">
        <v>33100</v>
      </c>
      <c r="AB253">
        <v>18071.5</v>
      </c>
    </row>
    <row r="254" spans="1:28" x14ac:dyDescent="0.25">
      <c r="A254">
        <v>17450</v>
      </c>
      <c r="B254" s="19">
        <v>44987</v>
      </c>
      <c r="C254">
        <v>17450</v>
      </c>
      <c r="D254" s="19">
        <v>44987</v>
      </c>
      <c r="E254">
        <v>32</v>
      </c>
      <c r="F254">
        <v>0</v>
      </c>
      <c r="G254">
        <v>0</v>
      </c>
      <c r="H254">
        <v>2</v>
      </c>
      <c r="I254">
        <v>19.25</v>
      </c>
      <c r="J254">
        <v>650.1</v>
      </c>
      <c r="K254">
        <v>59.899999999999977</v>
      </c>
      <c r="L254">
        <v>10.149101999322259</v>
      </c>
      <c r="M254">
        <v>6550</v>
      </c>
      <c r="N254">
        <v>4050</v>
      </c>
      <c r="O254">
        <v>18071.5</v>
      </c>
      <c r="P254">
        <v>17450</v>
      </c>
      <c r="Q254" s="19">
        <v>44987</v>
      </c>
      <c r="R254">
        <v>587</v>
      </c>
      <c r="S254">
        <v>12</v>
      </c>
      <c r="T254">
        <v>2.0869565217391304</v>
      </c>
      <c r="U254">
        <v>1108</v>
      </c>
      <c r="V254">
        <v>14.15</v>
      </c>
      <c r="W254">
        <v>17.850000000000001</v>
      </c>
      <c r="X254">
        <v>-7.25</v>
      </c>
      <c r="Y254">
        <v>-28.88446215139442</v>
      </c>
      <c r="Z254">
        <v>17300</v>
      </c>
      <c r="AA254">
        <v>10600</v>
      </c>
      <c r="AB254">
        <v>18071.5</v>
      </c>
    </row>
    <row r="255" spans="1:28" x14ac:dyDescent="0.25">
      <c r="A255">
        <v>17450</v>
      </c>
      <c r="B255" s="19">
        <v>45001</v>
      </c>
      <c r="C255">
        <v>0</v>
      </c>
      <c r="D255" s="19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17450</v>
      </c>
      <c r="Q255" s="19">
        <v>45001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3000</v>
      </c>
      <c r="AA255">
        <v>0</v>
      </c>
      <c r="AB255">
        <v>18071.5</v>
      </c>
    </row>
    <row r="256" spans="1:28" x14ac:dyDescent="0.25">
      <c r="A256">
        <v>17450</v>
      </c>
      <c r="B256" s="19">
        <v>45014</v>
      </c>
      <c r="C256">
        <v>17450</v>
      </c>
      <c r="D256" s="19">
        <v>45014</v>
      </c>
      <c r="E256">
        <v>45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5050</v>
      </c>
      <c r="N256">
        <v>5150</v>
      </c>
      <c r="O256">
        <v>18071.5</v>
      </c>
      <c r="P256">
        <v>17450</v>
      </c>
      <c r="Q256" s="19">
        <v>45014</v>
      </c>
      <c r="R256">
        <v>298</v>
      </c>
      <c r="S256">
        <v>4</v>
      </c>
      <c r="T256">
        <v>1.3605442176870748</v>
      </c>
      <c r="U256">
        <v>505</v>
      </c>
      <c r="V256">
        <v>13.85</v>
      </c>
      <c r="W256">
        <v>70.25</v>
      </c>
      <c r="X256">
        <v>-9.4500000000000028</v>
      </c>
      <c r="Y256">
        <v>-11.856963613550818</v>
      </c>
      <c r="Z256">
        <v>12200</v>
      </c>
      <c r="AA256">
        <v>8650</v>
      </c>
      <c r="AB256">
        <v>18071.5</v>
      </c>
    </row>
    <row r="257" spans="1:28" x14ac:dyDescent="0.25">
      <c r="A257">
        <v>17450</v>
      </c>
      <c r="B257" s="19">
        <v>45043</v>
      </c>
      <c r="C257">
        <v>17450</v>
      </c>
      <c r="D257" s="19">
        <v>45043</v>
      </c>
      <c r="E257">
        <v>9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1850</v>
      </c>
      <c r="N257">
        <v>1900</v>
      </c>
      <c r="O257">
        <v>18071.5</v>
      </c>
      <c r="P257">
        <v>17450</v>
      </c>
      <c r="Q257" s="19">
        <v>45043</v>
      </c>
      <c r="R257">
        <v>8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1900</v>
      </c>
      <c r="AA257">
        <v>50</v>
      </c>
      <c r="AB257">
        <v>18071.5</v>
      </c>
    </row>
    <row r="258" spans="1:28" x14ac:dyDescent="0.25">
      <c r="A258">
        <v>17450</v>
      </c>
      <c r="B258" s="19">
        <v>44973</v>
      </c>
      <c r="C258">
        <v>17450</v>
      </c>
      <c r="D258" s="19">
        <v>44973</v>
      </c>
      <c r="E258">
        <v>162</v>
      </c>
      <c r="F258">
        <v>-5</v>
      </c>
      <c r="G258">
        <v>-2.9940119760479043</v>
      </c>
      <c r="H258">
        <v>36</v>
      </c>
      <c r="I258">
        <v>34.96</v>
      </c>
      <c r="J258">
        <v>613</v>
      </c>
      <c r="K258">
        <v>45.649999999999977</v>
      </c>
      <c r="L258">
        <v>8.0461796069445626</v>
      </c>
      <c r="M258">
        <v>52350</v>
      </c>
      <c r="N258">
        <v>18250</v>
      </c>
      <c r="O258">
        <v>18071.5</v>
      </c>
      <c r="P258">
        <v>17450</v>
      </c>
      <c r="Q258" s="19">
        <v>44973</v>
      </c>
      <c r="R258">
        <v>38590</v>
      </c>
      <c r="S258">
        <v>-5798</v>
      </c>
      <c r="T258">
        <v>-13.062088852843111</v>
      </c>
      <c r="U258">
        <v>167038</v>
      </c>
      <c r="V258">
        <v>24.4</v>
      </c>
      <c r="W258">
        <v>0.2</v>
      </c>
      <c r="X258">
        <v>-1.95</v>
      </c>
      <c r="Y258">
        <v>-90.697674418604663</v>
      </c>
      <c r="Z258">
        <v>220050</v>
      </c>
      <c r="AA258">
        <v>140500</v>
      </c>
      <c r="AB258">
        <v>18071.5</v>
      </c>
    </row>
    <row r="259" spans="1:28" x14ac:dyDescent="0.25">
      <c r="A259">
        <v>17450</v>
      </c>
      <c r="B259" s="19">
        <v>44994</v>
      </c>
      <c r="C259">
        <v>17450</v>
      </c>
      <c r="D259" s="19">
        <v>44994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1800</v>
      </c>
      <c r="N259">
        <v>1750</v>
      </c>
      <c r="O259">
        <v>18071.5</v>
      </c>
      <c r="P259">
        <v>17450</v>
      </c>
      <c r="Q259" s="19">
        <v>44994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4050</v>
      </c>
      <c r="AA259">
        <v>2200</v>
      </c>
      <c r="AB259">
        <v>18071.5</v>
      </c>
    </row>
    <row r="260" spans="1:28" x14ac:dyDescent="0.25">
      <c r="A260">
        <v>17500</v>
      </c>
      <c r="B260" s="19">
        <v>44987</v>
      </c>
      <c r="C260">
        <v>17500</v>
      </c>
      <c r="D260" s="19">
        <v>44987</v>
      </c>
      <c r="E260">
        <v>957</v>
      </c>
      <c r="F260">
        <v>-8</v>
      </c>
      <c r="G260">
        <v>-0.82901554404145072</v>
      </c>
      <c r="H260">
        <v>548</v>
      </c>
      <c r="I260">
        <v>0</v>
      </c>
      <c r="J260">
        <v>630.29999999999995</v>
      </c>
      <c r="K260">
        <v>46.399999999999977</v>
      </c>
      <c r="L260">
        <v>7.946566192841237</v>
      </c>
      <c r="M260">
        <v>49500</v>
      </c>
      <c r="N260">
        <v>7350</v>
      </c>
      <c r="O260">
        <v>18071.5</v>
      </c>
      <c r="P260">
        <v>17500</v>
      </c>
      <c r="Q260" s="19">
        <v>44987</v>
      </c>
      <c r="R260">
        <v>4869</v>
      </c>
      <c r="S260">
        <v>210</v>
      </c>
      <c r="T260">
        <v>4.507405022537025</v>
      </c>
      <c r="U260">
        <v>12684</v>
      </c>
      <c r="V260">
        <v>14.02</v>
      </c>
      <c r="W260">
        <v>20.8</v>
      </c>
      <c r="X260">
        <v>-8.5999999999999979</v>
      </c>
      <c r="Y260">
        <v>-29.251700680272101</v>
      </c>
      <c r="Z260">
        <v>44550</v>
      </c>
      <c r="AA260">
        <v>33100</v>
      </c>
      <c r="AB260">
        <v>18071.5</v>
      </c>
    </row>
    <row r="261" spans="1:28" x14ac:dyDescent="0.25">
      <c r="A261">
        <v>17500</v>
      </c>
      <c r="B261" s="19">
        <v>45001</v>
      </c>
      <c r="C261">
        <v>17500</v>
      </c>
      <c r="D261" s="19">
        <v>45001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2350</v>
      </c>
      <c r="N261">
        <v>1450</v>
      </c>
      <c r="O261">
        <v>18071.5</v>
      </c>
      <c r="P261">
        <v>17500</v>
      </c>
      <c r="Q261" s="19">
        <v>45001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4850</v>
      </c>
      <c r="AA261">
        <v>1900</v>
      </c>
      <c r="AB261">
        <v>18071.5</v>
      </c>
    </row>
    <row r="262" spans="1:28" x14ac:dyDescent="0.25">
      <c r="A262">
        <v>17500</v>
      </c>
      <c r="B262" s="19">
        <v>45014</v>
      </c>
      <c r="C262">
        <v>17500</v>
      </c>
      <c r="D262" s="19">
        <v>45014</v>
      </c>
      <c r="E262">
        <v>6932</v>
      </c>
      <c r="F262">
        <v>164</v>
      </c>
      <c r="G262">
        <v>2.4231678486997636</v>
      </c>
      <c r="H262">
        <v>2425</v>
      </c>
      <c r="I262">
        <v>6.31</v>
      </c>
      <c r="J262">
        <v>765.05</v>
      </c>
      <c r="K262">
        <v>46.899999999999977</v>
      </c>
      <c r="L262">
        <v>6.5306690802757057</v>
      </c>
      <c r="M262">
        <v>11550</v>
      </c>
      <c r="N262">
        <v>12350</v>
      </c>
      <c r="O262">
        <v>18071.5</v>
      </c>
      <c r="P262">
        <v>17500</v>
      </c>
      <c r="Q262" s="19">
        <v>45014</v>
      </c>
      <c r="R262">
        <v>29482</v>
      </c>
      <c r="S262">
        <v>33</v>
      </c>
      <c r="T262">
        <v>0.11205813440184727</v>
      </c>
      <c r="U262">
        <v>26532</v>
      </c>
      <c r="V262">
        <v>13.89</v>
      </c>
      <c r="W262">
        <v>77.2</v>
      </c>
      <c r="X262">
        <v>-12.5</v>
      </c>
      <c r="Y262">
        <v>-13.935340022296543</v>
      </c>
      <c r="Z262">
        <v>66900</v>
      </c>
      <c r="AA262">
        <v>54400</v>
      </c>
      <c r="AB262">
        <v>18071.5</v>
      </c>
    </row>
    <row r="263" spans="1:28" x14ac:dyDescent="0.25">
      <c r="A263">
        <v>17500</v>
      </c>
      <c r="B263" s="19">
        <v>45043</v>
      </c>
      <c r="C263">
        <v>17500</v>
      </c>
      <c r="D263" s="19">
        <v>45043</v>
      </c>
      <c r="E263">
        <v>1259</v>
      </c>
      <c r="F263">
        <v>-21</v>
      </c>
      <c r="G263">
        <v>-1.640625</v>
      </c>
      <c r="H263">
        <v>158</v>
      </c>
      <c r="I263">
        <v>0</v>
      </c>
      <c r="J263">
        <v>870</v>
      </c>
      <c r="K263">
        <v>25.149999999999977</v>
      </c>
      <c r="L263">
        <v>2.9768597975972035</v>
      </c>
      <c r="M263">
        <v>12500</v>
      </c>
      <c r="N263">
        <v>5850</v>
      </c>
      <c r="O263">
        <v>18071.5</v>
      </c>
      <c r="P263">
        <v>17500</v>
      </c>
      <c r="Q263" s="19">
        <v>45043</v>
      </c>
      <c r="R263">
        <v>5958</v>
      </c>
      <c r="S263">
        <v>164</v>
      </c>
      <c r="T263">
        <v>2.8305143251639628</v>
      </c>
      <c r="U263">
        <v>4225</v>
      </c>
      <c r="V263">
        <v>13.91</v>
      </c>
      <c r="W263">
        <v>119.3</v>
      </c>
      <c r="X263">
        <v>-18.149999999999991</v>
      </c>
      <c r="Y263">
        <v>-13.204801746089482</v>
      </c>
      <c r="Z263">
        <v>23300</v>
      </c>
      <c r="AA263">
        <v>13550</v>
      </c>
      <c r="AB263">
        <v>18071.5</v>
      </c>
    </row>
    <row r="264" spans="1:28" x14ac:dyDescent="0.25">
      <c r="A264">
        <v>17500</v>
      </c>
      <c r="B264" s="19">
        <v>45288</v>
      </c>
      <c r="C264">
        <v>17500</v>
      </c>
      <c r="D264" s="19">
        <v>45288</v>
      </c>
      <c r="E264">
        <v>356</v>
      </c>
      <c r="F264">
        <v>1</v>
      </c>
      <c r="G264">
        <v>0.28169014084507044</v>
      </c>
      <c r="H264">
        <v>35</v>
      </c>
      <c r="I264">
        <v>0</v>
      </c>
      <c r="J264">
        <v>1656</v>
      </c>
      <c r="K264">
        <v>56.700000000000045</v>
      </c>
      <c r="L264">
        <v>3.5453010692177855</v>
      </c>
      <c r="M264">
        <v>1150</v>
      </c>
      <c r="N264">
        <v>300</v>
      </c>
      <c r="O264">
        <v>18071.5</v>
      </c>
      <c r="P264">
        <v>17500</v>
      </c>
      <c r="Q264" s="19">
        <v>45288</v>
      </c>
      <c r="R264">
        <v>2057</v>
      </c>
      <c r="S264">
        <v>15</v>
      </c>
      <c r="T264">
        <v>0.73457394711067581</v>
      </c>
      <c r="U264">
        <v>406</v>
      </c>
      <c r="V264">
        <v>19.329999999999998</v>
      </c>
      <c r="W264">
        <v>467</v>
      </c>
      <c r="X264">
        <v>-29.899999999999977</v>
      </c>
      <c r="Y264">
        <v>-6.0173073052928112</v>
      </c>
      <c r="Z264">
        <v>2050</v>
      </c>
      <c r="AA264">
        <v>500</v>
      </c>
      <c r="AB264">
        <v>18071.5</v>
      </c>
    </row>
    <row r="265" spans="1:28" x14ac:dyDescent="0.25">
      <c r="A265">
        <v>17500</v>
      </c>
      <c r="B265" s="19">
        <v>44980</v>
      </c>
      <c r="C265">
        <v>17500</v>
      </c>
      <c r="D265" s="19">
        <v>44980</v>
      </c>
      <c r="E265">
        <v>17172</v>
      </c>
      <c r="F265">
        <v>-376</v>
      </c>
      <c r="G265">
        <v>-2.1426943241395029</v>
      </c>
      <c r="H265">
        <v>4311</v>
      </c>
      <c r="I265">
        <v>0</v>
      </c>
      <c r="J265">
        <v>601.15</v>
      </c>
      <c r="K265">
        <v>53.799999999999955</v>
      </c>
      <c r="L265">
        <v>9.8291769434548186</v>
      </c>
      <c r="M265">
        <v>68050</v>
      </c>
      <c r="N265">
        <v>41150</v>
      </c>
      <c r="O265">
        <v>18071.5</v>
      </c>
      <c r="P265">
        <v>17500</v>
      </c>
      <c r="Q265" s="19">
        <v>44980</v>
      </c>
      <c r="R265">
        <v>88284</v>
      </c>
      <c r="S265">
        <v>1201</v>
      </c>
      <c r="T265">
        <v>1.3791440350010908</v>
      </c>
      <c r="U265">
        <v>165311</v>
      </c>
      <c r="V265">
        <v>14.98</v>
      </c>
      <c r="W265">
        <v>7.9</v>
      </c>
      <c r="X265">
        <v>-4.9499999999999993</v>
      </c>
      <c r="Y265">
        <v>-38.521400778210115</v>
      </c>
      <c r="Z265">
        <v>390100</v>
      </c>
      <c r="AA265">
        <v>163450</v>
      </c>
      <c r="AB265">
        <v>18071.5</v>
      </c>
    </row>
    <row r="266" spans="1:28" x14ac:dyDescent="0.25">
      <c r="A266">
        <v>17500</v>
      </c>
      <c r="B266" s="19">
        <v>44994</v>
      </c>
      <c r="C266">
        <v>17500</v>
      </c>
      <c r="D266" s="19">
        <v>44994</v>
      </c>
      <c r="E266">
        <v>8</v>
      </c>
      <c r="F266">
        <v>0</v>
      </c>
      <c r="G266">
        <v>0</v>
      </c>
      <c r="H266">
        <v>1</v>
      </c>
      <c r="I266">
        <v>19.350000000000001</v>
      </c>
      <c r="J266">
        <v>754.4</v>
      </c>
      <c r="K266">
        <v>206.29999999999995</v>
      </c>
      <c r="L266">
        <v>37.639116949461766</v>
      </c>
      <c r="M266">
        <v>6200</v>
      </c>
      <c r="N266">
        <v>3600</v>
      </c>
      <c r="O266">
        <v>18071.5</v>
      </c>
      <c r="P266">
        <v>17500</v>
      </c>
      <c r="Q266" s="19">
        <v>44994</v>
      </c>
      <c r="R266">
        <v>750</v>
      </c>
      <c r="S266">
        <v>159</v>
      </c>
      <c r="T266">
        <v>26.903553299492387</v>
      </c>
      <c r="U266">
        <v>932</v>
      </c>
      <c r="V266">
        <v>13.8</v>
      </c>
      <c r="W266">
        <v>35.950000000000003</v>
      </c>
      <c r="X266">
        <v>-11.949999999999996</v>
      </c>
      <c r="Y266">
        <v>-24.947807933194145</v>
      </c>
      <c r="Z266">
        <v>13350</v>
      </c>
      <c r="AA266">
        <v>7200</v>
      </c>
      <c r="AB266">
        <v>18071.5</v>
      </c>
    </row>
    <row r="267" spans="1:28" x14ac:dyDescent="0.25">
      <c r="A267">
        <v>17500</v>
      </c>
      <c r="B267" s="19">
        <v>44973</v>
      </c>
      <c r="C267">
        <v>17500</v>
      </c>
      <c r="D267" s="19">
        <v>44973</v>
      </c>
      <c r="E267">
        <v>2581</v>
      </c>
      <c r="F267">
        <v>-689</v>
      </c>
      <c r="G267">
        <v>-21.070336391437309</v>
      </c>
      <c r="H267">
        <v>3913</v>
      </c>
      <c r="I267">
        <v>0</v>
      </c>
      <c r="J267">
        <v>581.04999999999995</v>
      </c>
      <c r="K267">
        <v>63.25</v>
      </c>
      <c r="L267">
        <v>12.215140981073775</v>
      </c>
      <c r="M267">
        <v>86100</v>
      </c>
      <c r="N267">
        <v>21250</v>
      </c>
      <c r="O267">
        <v>18071.5</v>
      </c>
      <c r="P267">
        <v>17500</v>
      </c>
      <c r="Q267" s="19">
        <v>44973</v>
      </c>
      <c r="R267">
        <v>151287</v>
      </c>
      <c r="S267">
        <v>-4956</v>
      </c>
      <c r="T267">
        <v>-3.1719821047982948</v>
      </c>
      <c r="U267">
        <v>841697</v>
      </c>
      <c r="V267">
        <v>22.56</v>
      </c>
      <c r="W267">
        <v>0.25</v>
      </c>
      <c r="X267">
        <v>-2.2000000000000002</v>
      </c>
      <c r="Y267">
        <v>-89.795918367346943</v>
      </c>
      <c r="Z267">
        <v>3993200</v>
      </c>
      <c r="AA267">
        <v>336050</v>
      </c>
      <c r="AB267">
        <v>18071.5</v>
      </c>
    </row>
    <row r="268" spans="1:28" x14ac:dyDescent="0.25">
      <c r="A268">
        <v>17550</v>
      </c>
      <c r="B268" s="19">
        <v>44987</v>
      </c>
      <c r="C268">
        <v>17550</v>
      </c>
      <c r="D268" s="19">
        <v>44987</v>
      </c>
      <c r="E268">
        <v>103</v>
      </c>
      <c r="F268">
        <v>-24</v>
      </c>
      <c r="G268">
        <v>-18.897637795275589</v>
      </c>
      <c r="H268">
        <v>63</v>
      </c>
      <c r="I268">
        <v>14.21</v>
      </c>
      <c r="J268">
        <v>601.95000000000005</v>
      </c>
      <c r="K268">
        <v>137.95000000000005</v>
      </c>
      <c r="L268">
        <v>29.730603448275872</v>
      </c>
      <c r="M268">
        <v>9550</v>
      </c>
      <c r="N268">
        <v>5850</v>
      </c>
      <c r="O268">
        <v>18071.5</v>
      </c>
      <c r="P268">
        <v>17550</v>
      </c>
      <c r="Q268" s="19">
        <v>44987</v>
      </c>
      <c r="R268">
        <v>936</v>
      </c>
      <c r="S268">
        <v>561</v>
      </c>
      <c r="T268">
        <v>149.6</v>
      </c>
      <c r="U268">
        <v>3247</v>
      </c>
      <c r="V268">
        <v>13.74</v>
      </c>
      <c r="W268">
        <v>24</v>
      </c>
      <c r="X268">
        <v>-10.100000000000001</v>
      </c>
      <c r="Y268">
        <v>-29.61876832844575</v>
      </c>
      <c r="Z268">
        <v>17900</v>
      </c>
      <c r="AA268">
        <v>15050</v>
      </c>
      <c r="AB268">
        <v>18071.5</v>
      </c>
    </row>
    <row r="269" spans="1:28" x14ac:dyDescent="0.25">
      <c r="A269">
        <v>17550</v>
      </c>
      <c r="B269" s="19">
        <v>44994</v>
      </c>
      <c r="C269">
        <v>17550</v>
      </c>
      <c r="D269" s="19">
        <v>44994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1800</v>
      </c>
      <c r="N269">
        <v>1850</v>
      </c>
      <c r="O269">
        <v>18071.5</v>
      </c>
      <c r="P269">
        <v>17550</v>
      </c>
      <c r="Q269" s="19">
        <v>44994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3700</v>
      </c>
      <c r="AA269">
        <v>2200</v>
      </c>
      <c r="AB269">
        <v>18071.5</v>
      </c>
    </row>
    <row r="270" spans="1:28" x14ac:dyDescent="0.25">
      <c r="A270">
        <v>17550</v>
      </c>
      <c r="B270" s="19">
        <v>45001</v>
      </c>
      <c r="C270">
        <v>17550</v>
      </c>
      <c r="D270" s="19">
        <v>45001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18071.5</v>
      </c>
      <c r="P270">
        <v>17550</v>
      </c>
      <c r="Q270" s="19">
        <v>45001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2150</v>
      </c>
      <c r="AA270">
        <v>0</v>
      </c>
      <c r="AB270">
        <v>18071.5</v>
      </c>
    </row>
    <row r="271" spans="1:28" x14ac:dyDescent="0.25">
      <c r="A271">
        <v>17550</v>
      </c>
      <c r="B271" s="19">
        <v>44973</v>
      </c>
      <c r="C271">
        <v>17550</v>
      </c>
      <c r="D271" s="19">
        <v>44973</v>
      </c>
      <c r="E271">
        <v>685</v>
      </c>
      <c r="F271">
        <v>-19</v>
      </c>
      <c r="G271">
        <v>-2.6988636363636362</v>
      </c>
      <c r="H271">
        <v>356</v>
      </c>
      <c r="I271">
        <v>0</v>
      </c>
      <c r="J271">
        <v>527.20000000000005</v>
      </c>
      <c r="K271">
        <v>61.800000000000068</v>
      </c>
      <c r="L271">
        <v>13.278899871078655</v>
      </c>
      <c r="M271">
        <v>40400</v>
      </c>
      <c r="N271">
        <v>20100</v>
      </c>
      <c r="O271">
        <v>18071.5</v>
      </c>
      <c r="P271">
        <v>17550</v>
      </c>
      <c r="Q271" s="19">
        <v>44973</v>
      </c>
      <c r="R271">
        <v>56455</v>
      </c>
      <c r="S271">
        <v>-2569</v>
      </c>
      <c r="T271">
        <v>-4.3524667931688805</v>
      </c>
      <c r="U271">
        <v>263791</v>
      </c>
      <c r="V271">
        <v>21.13</v>
      </c>
      <c r="W271">
        <v>0.2</v>
      </c>
      <c r="X271">
        <v>-2.4</v>
      </c>
      <c r="Y271">
        <v>-92.307692307692307</v>
      </c>
      <c r="Z271">
        <v>522200</v>
      </c>
      <c r="AA271">
        <v>86550</v>
      </c>
      <c r="AB271">
        <v>18071.5</v>
      </c>
    </row>
    <row r="272" spans="1:28" x14ac:dyDescent="0.25">
      <c r="A272">
        <v>17550</v>
      </c>
      <c r="B272" s="19">
        <v>45043</v>
      </c>
      <c r="C272">
        <v>17550</v>
      </c>
      <c r="D272" s="19">
        <v>45043</v>
      </c>
      <c r="E272">
        <v>17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1800</v>
      </c>
      <c r="N272">
        <v>0</v>
      </c>
      <c r="O272">
        <v>18071.5</v>
      </c>
      <c r="P272">
        <v>17550</v>
      </c>
      <c r="Q272" s="19">
        <v>45043</v>
      </c>
      <c r="R272">
        <v>13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1500</v>
      </c>
      <c r="AA272">
        <v>0</v>
      </c>
      <c r="AB272">
        <v>18071.5</v>
      </c>
    </row>
    <row r="273" spans="1:28" x14ac:dyDescent="0.25">
      <c r="A273">
        <v>17550</v>
      </c>
      <c r="B273" s="19">
        <v>44980</v>
      </c>
      <c r="C273">
        <v>17550</v>
      </c>
      <c r="D273" s="19">
        <v>44980</v>
      </c>
      <c r="E273">
        <v>430</v>
      </c>
      <c r="F273">
        <v>-7</v>
      </c>
      <c r="G273">
        <v>-1.6018306636155606</v>
      </c>
      <c r="H273">
        <v>102</v>
      </c>
      <c r="I273">
        <v>0</v>
      </c>
      <c r="J273">
        <v>550</v>
      </c>
      <c r="K273">
        <v>50</v>
      </c>
      <c r="L273">
        <v>10</v>
      </c>
      <c r="M273">
        <v>38450</v>
      </c>
      <c r="N273">
        <v>18450</v>
      </c>
      <c r="O273">
        <v>18071.5</v>
      </c>
      <c r="P273">
        <v>17550</v>
      </c>
      <c r="Q273" s="19">
        <v>44980</v>
      </c>
      <c r="R273">
        <v>10572</v>
      </c>
      <c r="S273">
        <v>-307</v>
      </c>
      <c r="T273">
        <v>-2.8219505469252688</v>
      </c>
      <c r="U273">
        <v>37974</v>
      </c>
      <c r="V273">
        <v>14.34</v>
      </c>
      <c r="W273">
        <v>8.9499999999999993</v>
      </c>
      <c r="X273">
        <v>-6.1000000000000014</v>
      </c>
      <c r="Y273">
        <v>-40.531561461794027</v>
      </c>
      <c r="Z273">
        <v>40800</v>
      </c>
      <c r="AA273">
        <v>39050</v>
      </c>
      <c r="AB273">
        <v>18071.5</v>
      </c>
    </row>
    <row r="274" spans="1:28" x14ac:dyDescent="0.25">
      <c r="A274">
        <v>17550</v>
      </c>
      <c r="B274" s="19">
        <v>45014</v>
      </c>
      <c r="C274">
        <v>17550</v>
      </c>
      <c r="D274" s="19">
        <v>45014</v>
      </c>
      <c r="E274">
        <v>72</v>
      </c>
      <c r="F274">
        <v>2</v>
      </c>
      <c r="G274">
        <v>2.8571428571428572</v>
      </c>
      <c r="H274">
        <v>10</v>
      </c>
      <c r="I274">
        <v>13.09</v>
      </c>
      <c r="J274">
        <v>778.2</v>
      </c>
      <c r="K274">
        <v>85.850000000000023</v>
      </c>
      <c r="L274">
        <v>12.39979779013505</v>
      </c>
      <c r="M274">
        <v>5100</v>
      </c>
      <c r="N274">
        <v>5500</v>
      </c>
      <c r="O274">
        <v>18071.5</v>
      </c>
      <c r="P274">
        <v>17550</v>
      </c>
      <c r="Q274" s="19">
        <v>45014</v>
      </c>
      <c r="R274">
        <v>427</v>
      </c>
      <c r="S274">
        <v>-4</v>
      </c>
      <c r="T274">
        <v>-0.92807424593967514</v>
      </c>
      <c r="U274">
        <v>653</v>
      </c>
      <c r="V274">
        <v>13.7</v>
      </c>
      <c r="W274">
        <v>87.55</v>
      </c>
      <c r="X274">
        <v>-10.25</v>
      </c>
      <c r="Y274">
        <v>-10.480572597137014</v>
      </c>
      <c r="Z274">
        <v>11750</v>
      </c>
      <c r="AA274">
        <v>7250</v>
      </c>
      <c r="AB274">
        <v>18071.5</v>
      </c>
    </row>
    <row r="275" spans="1:28" x14ac:dyDescent="0.25">
      <c r="A275">
        <v>17600</v>
      </c>
      <c r="B275" s="19">
        <v>44980</v>
      </c>
      <c r="C275">
        <v>17600</v>
      </c>
      <c r="D275" s="19">
        <v>44980</v>
      </c>
      <c r="E275">
        <v>21767</v>
      </c>
      <c r="F275">
        <v>-277</v>
      </c>
      <c r="G275">
        <v>-1.2565777535837417</v>
      </c>
      <c r="H275">
        <v>7920</v>
      </c>
      <c r="I275">
        <v>0</v>
      </c>
      <c r="J275">
        <v>504.55</v>
      </c>
      <c r="K275">
        <v>56.5</v>
      </c>
      <c r="L275">
        <v>12.610199754491685</v>
      </c>
      <c r="M275">
        <v>47700</v>
      </c>
      <c r="N275">
        <v>38050</v>
      </c>
      <c r="O275">
        <v>18071.5</v>
      </c>
      <c r="P275">
        <v>17600</v>
      </c>
      <c r="Q275" s="19">
        <v>44980</v>
      </c>
      <c r="R275">
        <v>58674</v>
      </c>
      <c r="S275">
        <v>-987</v>
      </c>
      <c r="T275">
        <v>-1.6543470608940514</v>
      </c>
      <c r="U275">
        <v>138797</v>
      </c>
      <c r="V275">
        <v>13.85</v>
      </c>
      <c r="W275">
        <v>10.45</v>
      </c>
      <c r="X275">
        <v>-7.8000000000000007</v>
      </c>
      <c r="Y275">
        <v>-42.739726027397261</v>
      </c>
      <c r="Z275">
        <v>125850</v>
      </c>
      <c r="AA275">
        <v>119350</v>
      </c>
      <c r="AB275">
        <v>18071.5</v>
      </c>
    </row>
    <row r="276" spans="1:28" x14ac:dyDescent="0.25">
      <c r="A276">
        <v>17600</v>
      </c>
      <c r="B276" s="19">
        <v>44987</v>
      </c>
      <c r="C276">
        <v>17600</v>
      </c>
      <c r="D276" s="19">
        <v>44987</v>
      </c>
      <c r="E276">
        <v>116</v>
      </c>
      <c r="F276">
        <v>-3</v>
      </c>
      <c r="G276">
        <v>-2.5210084033613445</v>
      </c>
      <c r="H276">
        <v>74</v>
      </c>
      <c r="I276">
        <v>9.06</v>
      </c>
      <c r="J276">
        <v>528.25</v>
      </c>
      <c r="K276">
        <v>45.699999999999989</v>
      </c>
      <c r="L276">
        <v>9.470521189514038</v>
      </c>
      <c r="M276">
        <v>12850</v>
      </c>
      <c r="N276">
        <v>7550</v>
      </c>
      <c r="O276">
        <v>18071.5</v>
      </c>
      <c r="P276">
        <v>17600</v>
      </c>
      <c r="Q276" s="19">
        <v>44987</v>
      </c>
      <c r="R276">
        <v>3800</v>
      </c>
      <c r="S276">
        <v>57</v>
      </c>
      <c r="T276">
        <v>1.5228426395939085</v>
      </c>
      <c r="U276">
        <v>11551</v>
      </c>
      <c r="V276">
        <v>13.46</v>
      </c>
      <c r="W276">
        <v>28.1</v>
      </c>
      <c r="X276">
        <v>-11.100000000000001</v>
      </c>
      <c r="Y276">
        <v>-28.316326530612244</v>
      </c>
      <c r="Z276">
        <v>20700</v>
      </c>
      <c r="AA276">
        <v>24100</v>
      </c>
      <c r="AB276">
        <v>18071.5</v>
      </c>
    </row>
    <row r="277" spans="1:28" x14ac:dyDescent="0.25">
      <c r="A277">
        <v>17600</v>
      </c>
      <c r="B277" s="19">
        <v>44994</v>
      </c>
      <c r="C277">
        <v>17600</v>
      </c>
      <c r="D277" s="19">
        <v>44994</v>
      </c>
      <c r="E277">
        <v>12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1800</v>
      </c>
      <c r="N277">
        <v>3950</v>
      </c>
      <c r="O277">
        <v>18071.5</v>
      </c>
      <c r="P277">
        <v>17600</v>
      </c>
      <c r="Q277" s="19">
        <v>44994</v>
      </c>
      <c r="R277">
        <v>212</v>
      </c>
      <c r="S277">
        <v>-6</v>
      </c>
      <c r="T277">
        <v>-2.7522935779816513</v>
      </c>
      <c r="U277">
        <v>359</v>
      </c>
      <c r="V277">
        <v>13.43</v>
      </c>
      <c r="W277">
        <v>46.5</v>
      </c>
      <c r="X277">
        <v>-14.600000000000001</v>
      </c>
      <c r="Y277">
        <v>-23.895253682487727</v>
      </c>
      <c r="Z277">
        <v>10900</v>
      </c>
      <c r="AA277">
        <v>5250</v>
      </c>
      <c r="AB277">
        <v>18071.5</v>
      </c>
    </row>
    <row r="278" spans="1:28" x14ac:dyDescent="0.25">
      <c r="A278">
        <v>17600</v>
      </c>
      <c r="B278" s="19">
        <v>45001</v>
      </c>
      <c r="C278">
        <v>17600</v>
      </c>
      <c r="D278" s="19">
        <v>45001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2350</v>
      </c>
      <c r="N278">
        <v>2300</v>
      </c>
      <c r="O278">
        <v>18071.5</v>
      </c>
      <c r="P278">
        <v>17600</v>
      </c>
      <c r="Q278" s="19">
        <v>45001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1600</v>
      </c>
      <c r="AA278">
        <v>0</v>
      </c>
      <c r="AB278">
        <v>18071.5</v>
      </c>
    </row>
    <row r="279" spans="1:28" x14ac:dyDescent="0.25">
      <c r="A279">
        <v>17600</v>
      </c>
      <c r="B279" s="19">
        <v>45014</v>
      </c>
      <c r="C279">
        <v>17600</v>
      </c>
      <c r="D279" s="19">
        <v>45014</v>
      </c>
      <c r="E279">
        <v>1309</v>
      </c>
      <c r="F279">
        <v>4</v>
      </c>
      <c r="G279">
        <v>0.3065134099616858</v>
      </c>
      <c r="H279">
        <v>422</v>
      </c>
      <c r="I279">
        <v>7.77</v>
      </c>
      <c r="J279">
        <v>678.25</v>
      </c>
      <c r="K279">
        <v>40.100000000000023</v>
      </c>
      <c r="L279">
        <v>6.2837890778030285</v>
      </c>
      <c r="M279">
        <v>5500</v>
      </c>
      <c r="N279">
        <v>7150</v>
      </c>
      <c r="O279">
        <v>18071.5</v>
      </c>
      <c r="P279">
        <v>17600</v>
      </c>
      <c r="Q279" s="19">
        <v>45014</v>
      </c>
      <c r="R279">
        <v>6551</v>
      </c>
      <c r="S279">
        <v>511</v>
      </c>
      <c r="T279">
        <v>8.460264900662251</v>
      </c>
      <c r="U279">
        <v>8015</v>
      </c>
      <c r="V279">
        <v>13.52</v>
      </c>
      <c r="W279">
        <v>90.85</v>
      </c>
      <c r="X279">
        <v>-14.850000000000009</v>
      </c>
      <c r="Y279">
        <v>-14.049195837275317</v>
      </c>
      <c r="Z279">
        <v>20300</v>
      </c>
      <c r="AA279">
        <v>22700</v>
      </c>
      <c r="AB279">
        <v>18071.5</v>
      </c>
    </row>
    <row r="280" spans="1:28" x14ac:dyDescent="0.25">
      <c r="A280">
        <v>17600</v>
      </c>
      <c r="B280" s="19">
        <v>45043</v>
      </c>
      <c r="C280">
        <v>17600</v>
      </c>
      <c r="D280" s="19">
        <v>45043</v>
      </c>
      <c r="E280">
        <v>228</v>
      </c>
      <c r="F280">
        <v>-3</v>
      </c>
      <c r="G280">
        <v>-1.2987012987012987</v>
      </c>
      <c r="H280">
        <v>21</v>
      </c>
      <c r="I280">
        <v>7.97</v>
      </c>
      <c r="J280">
        <v>818</v>
      </c>
      <c r="K280">
        <v>36.799999999999955</v>
      </c>
      <c r="L280">
        <v>4.7107014848950275</v>
      </c>
      <c r="M280">
        <v>3250</v>
      </c>
      <c r="N280">
        <v>3850</v>
      </c>
      <c r="O280">
        <v>18071.5</v>
      </c>
      <c r="P280">
        <v>17600</v>
      </c>
      <c r="Q280" s="19">
        <v>45043</v>
      </c>
      <c r="R280">
        <v>718</v>
      </c>
      <c r="S280">
        <v>84</v>
      </c>
      <c r="T280">
        <v>13.249211356466876</v>
      </c>
      <c r="U280">
        <v>500</v>
      </c>
      <c r="V280">
        <v>13.71</v>
      </c>
      <c r="W280">
        <v>137.1</v>
      </c>
      <c r="X280">
        <v>-19.75</v>
      </c>
      <c r="Y280">
        <v>-12.591648071405803</v>
      </c>
      <c r="Z280">
        <v>10150</v>
      </c>
      <c r="AA280">
        <v>4850</v>
      </c>
      <c r="AB280">
        <v>18071.5</v>
      </c>
    </row>
    <row r="281" spans="1:28" x14ac:dyDescent="0.25">
      <c r="A281">
        <v>17600</v>
      </c>
      <c r="B281" s="19">
        <v>44973</v>
      </c>
      <c r="C281">
        <v>17600</v>
      </c>
      <c r="D281" s="19">
        <v>44973</v>
      </c>
      <c r="E281">
        <v>4035</v>
      </c>
      <c r="F281">
        <v>-850</v>
      </c>
      <c r="G281">
        <v>-17.400204708290687</v>
      </c>
      <c r="H281">
        <v>6588</v>
      </c>
      <c r="I281">
        <v>0</v>
      </c>
      <c r="J281">
        <v>478.75</v>
      </c>
      <c r="K281">
        <v>64.850000000000023</v>
      </c>
      <c r="L281">
        <v>15.668035757429339</v>
      </c>
      <c r="M281">
        <v>50800</v>
      </c>
      <c r="N281">
        <v>42100</v>
      </c>
      <c r="O281">
        <v>18071.5</v>
      </c>
      <c r="P281">
        <v>17600</v>
      </c>
      <c r="Q281" s="19">
        <v>44973</v>
      </c>
      <c r="R281">
        <v>142609</v>
      </c>
      <c r="S281">
        <v>23896</v>
      </c>
      <c r="T281">
        <v>20.12921920935365</v>
      </c>
      <c r="U281">
        <v>829696</v>
      </c>
      <c r="V281">
        <v>18.86</v>
      </c>
      <c r="W281">
        <v>0.25</v>
      </c>
      <c r="X281">
        <v>-2.75</v>
      </c>
      <c r="Y281">
        <v>-91.666666666666657</v>
      </c>
      <c r="Z281">
        <v>2726750</v>
      </c>
      <c r="AA281">
        <v>279050</v>
      </c>
      <c r="AB281">
        <v>18071.5</v>
      </c>
    </row>
    <row r="282" spans="1:28" x14ac:dyDescent="0.25">
      <c r="A282">
        <v>17650</v>
      </c>
      <c r="B282" s="19">
        <v>44980</v>
      </c>
      <c r="C282">
        <v>17650</v>
      </c>
      <c r="D282" s="19">
        <v>44980</v>
      </c>
      <c r="E282">
        <v>1169</v>
      </c>
      <c r="F282">
        <v>-12</v>
      </c>
      <c r="G282">
        <v>-1.0160880609652836</v>
      </c>
      <c r="H282">
        <v>359</v>
      </c>
      <c r="I282">
        <v>7.69</v>
      </c>
      <c r="J282">
        <v>455.9</v>
      </c>
      <c r="K282">
        <v>55.849999999999966</v>
      </c>
      <c r="L282">
        <v>13.960754905636785</v>
      </c>
      <c r="M282">
        <v>40300</v>
      </c>
      <c r="N282">
        <v>19300</v>
      </c>
      <c r="O282">
        <v>18071.5</v>
      </c>
      <c r="P282">
        <v>17650</v>
      </c>
      <c r="Q282" s="19">
        <v>44980</v>
      </c>
      <c r="R282">
        <v>15153</v>
      </c>
      <c r="S282">
        <v>-214</v>
      </c>
      <c r="T282">
        <v>-1.3925945207262316</v>
      </c>
      <c r="U282">
        <v>63273</v>
      </c>
      <c r="V282">
        <v>13.34</v>
      </c>
      <c r="W282">
        <v>12.25</v>
      </c>
      <c r="X282">
        <v>-10.25</v>
      </c>
      <c r="Y282">
        <v>-45.555555555555557</v>
      </c>
      <c r="Z282">
        <v>60650</v>
      </c>
      <c r="AA282">
        <v>54100</v>
      </c>
      <c r="AB282">
        <v>18071.5</v>
      </c>
    </row>
    <row r="283" spans="1:28" x14ac:dyDescent="0.25">
      <c r="A283">
        <v>17650</v>
      </c>
      <c r="B283" s="19">
        <v>44987</v>
      </c>
      <c r="C283">
        <v>17650</v>
      </c>
      <c r="D283" s="19">
        <v>44987</v>
      </c>
      <c r="E283">
        <v>130</v>
      </c>
      <c r="F283">
        <v>0</v>
      </c>
      <c r="G283">
        <v>0</v>
      </c>
      <c r="H283">
        <v>8</v>
      </c>
      <c r="I283">
        <v>10.65</v>
      </c>
      <c r="J283">
        <v>490</v>
      </c>
      <c r="K283">
        <v>40.600000000000023</v>
      </c>
      <c r="L283">
        <v>9.0342679127725916</v>
      </c>
      <c r="M283">
        <v>11650</v>
      </c>
      <c r="N283">
        <v>4650</v>
      </c>
      <c r="O283">
        <v>18071.5</v>
      </c>
      <c r="P283">
        <v>17650</v>
      </c>
      <c r="Q283" s="19">
        <v>44987</v>
      </c>
      <c r="R283">
        <v>1271</v>
      </c>
      <c r="S283">
        <v>25</v>
      </c>
      <c r="T283">
        <v>2.0064205457463884</v>
      </c>
      <c r="U283">
        <v>2118</v>
      </c>
      <c r="V283">
        <v>13.25</v>
      </c>
      <c r="W283">
        <v>32.700000000000003</v>
      </c>
      <c r="X283">
        <v>-13.75</v>
      </c>
      <c r="Y283">
        <v>-29.60172228202368</v>
      </c>
      <c r="Z283">
        <v>21300</v>
      </c>
      <c r="AA283">
        <v>17400</v>
      </c>
      <c r="AB283">
        <v>18071.5</v>
      </c>
    </row>
    <row r="284" spans="1:28" x14ac:dyDescent="0.25">
      <c r="A284">
        <v>17650</v>
      </c>
      <c r="B284" s="19">
        <v>44994</v>
      </c>
      <c r="C284">
        <v>17650</v>
      </c>
      <c r="D284" s="19">
        <v>44994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1850</v>
      </c>
      <c r="O284">
        <v>18071.5</v>
      </c>
      <c r="P284">
        <v>17650</v>
      </c>
      <c r="Q284" s="19">
        <v>44994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8450</v>
      </c>
      <c r="AA284">
        <v>1900</v>
      </c>
      <c r="AB284">
        <v>18071.5</v>
      </c>
    </row>
    <row r="285" spans="1:28" x14ac:dyDescent="0.25">
      <c r="A285">
        <v>17650</v>
      </c>
      <c r="B285" s="19">
        <v>44973</v>
      </c>
      <c r="C285">
        <v>17650</v>
      </c>
      <c r="D285" s="19">
        <v>44973</v>
      </c>
      <c r="E285">
        <v>1131</v>
      </c>
      <c r="F285">
        <v>-148</v>
      </c>
      <c r="G285">
        <v>-11.571540265832681</v>
      </c>
      <c r="H285">
        <v>1614</v>
      </c>
      <c r="I285">
        <v>0</v>
      </c>
      <c r="J285">
        <v>428.05</v>
      </c>
      <c r="K285">
        <v>65.25</v>
      </c>
      <c r="L285">
        <v>17.985115766262403</v>
      </c>
      <c r="M285">
        <v>46700</v>
      </c>
      <c r="N285">
        <v>40100</v>
      </c>
      <c r="O285">
        <v>18071.5</v>
      </c>
      <c r="P285">
        <v>17650</v>
      </c>
      <c r="Q285" s="19">
        <v>44973</v>
      </c>
      <c r="R285">
        <v>53123</v>
      </c>
      <c r="S285">
        <v>-3637</v>
      </c>
      <c r="T285">
        <v>-6.4076814658210006</v>
      </c>
      <c r="U285">
        <v>424691</v>
      </c>
      <c r="V285">
        <v>17</v>
      </c>
      <c r="W285">
        <v>0.2</v>
      </c>
      <c r="X285">
        <v>-3.15</v>
      </c>
      <c r="Y285">
        <v>-94.02985074626865</v>
      </c>
      <c r="Z285">
        <v>1303050</v>
      </c>
      <c r="AA285">
        <v>173100</v>
      </c>
      <c r="AB285">
        <v>18071.5</v>
      </c>
    </row>
    <row r="286" spans="1:28" x14ac:dyDescent="0.25">
      <c r="A286">
        <v>17650</v>
      </c>
      <c r="B286" s="19">
        <v>45014</v>
      </c>
      <c r="C286">
        <v>17650</v>
      </c>
      <c r="D286" s="19">
        <v>45014</v>
      </c>
      <c r="E286">
        <v>75</v>
      </c>
      <c r="F286">
        <v>-1</v>
      </c>
      <c r="G286">
        <v>-1.3157894736842106</v>
      </c>
      <c r="H286">
        <v>10</v>
      </c>
      <c r="I286">
        <v>8.4499999999999993</v>
      </c>
      <c r="J286">
        <v>635.79999999999995</v>
      </c>
      <c r="K286">
        <v>58.5</v>
      </c>
      <c r="L286">
        <v>10.133379525376755</v>
      </c>
      <c r="M286">
        <v>3200</v>
      </c>
      <c r="N286">
        <v>4550</v>
      </c>
      <c r="O286">
        <v>18071.5</v>
      </c>
      <c r="P286">
        <v>17650</v>
      </c>
      <c r="Q286" s="19">
        <v>45014</v>
      </c>
      <c r="R286">
        <v>310</v>
      </c>
      <c r="S286">
        <v>96</v>
      </c>
      <c r="T286">
        <v>44.859813084112147</v>
      </c>
      <c r="U286">
        <v>468</v>
      </c>
      <c r="V286">
        <v>13.41</v>
      </c>
      <c r="W286">
        <v>101</v>
      </c>
      <c r="X286">
        <v>-14.650000000000006</v>
      </c>
      <c r="Y286">
        <v>-12.667531344574151</v>
      </c>
      <c r="Z286">
        <v>17200</v>
      </c>
      <c r="AA286">
        <v>11900</v>
      </c>
      <c r="AB286">
        <v>18071.5</v>
      </c>
    </row>
    <row r="287" spans="1:28" x14ac:dyDescent="0.25">
      <c r="A287">
        <v>17650</v>
      </c>
      <c r="B287" s="19">
        <v>45043</v>
      </c>
      <c r="C287">
        <v>17650</v>
      </c>
      <c r="D287" s="19">
        <v>45043</v>
      </c>
      <c r="E287">
        <v>5</v>
      </c>
      <c r="F287">
        <v>0</v>
      </c>
      <c r="G287">
        <v>0</v>
      </c>
      <c r="H287">
        <v>1</v>
      </c>
      <c r="I287">
        <v>9.73</v>
      </c>
      <c r="J287">
        <v>804.55</v>
      </c>
      <c r="K287">
        <v>114.94999999999993</v>
      </c>
      <c r="L287">
        <v>16.669083526682122</v>
      </c>
      <c r="M287">
        <v>1800</v>
      </c>
      <c r="N287">
        <v>0</v>
      </c>
      <c r="O287">
        <v>18071.5</v>
      </c>
      <c r="P287">
        <v>17650</v>
      </c>
      <c r="Q287" s="19">
        <v>45043</v>
      </c>
      <c r="R287">
        <v>25</v>
      </c>
      <c r="S287">
        <v>0</v>
      </c>
      <c r="T287">
        <v>0</v>
      </c>
      <c r="U287">
        <v>12</v>
      </c>
      <c r="V287">
        <v>13.83</v>
      </c>
      <c r="W287">
        <v>155.35</v>
      </c>
      <c r="X287">
        <v>-12.599999999999994</v>
      </c>
      <c r="Y287">
        <v>-7.5022328073831464</v>
      </c>
      <c r="Z287">
        <v>2500</v>
      </c>
      <c r="AA287">
        <v>950</v>
      </c>
      <c r="AB287">
        <v>18071.5</v>
      </c>
    </row>
    <row r="288" spans="1:28" x14ac:dyDescent="0.25">
      <c r="A288">
        <v>17650</v>
      </c>
      <c r="B288" s="19">
        <v>45001</v>
      </c>
      <c r="C288">
        <v>17650</v>
      </c>
      <c r="D288" s="19">
        <v>45001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18071.5</v>
      </c>
      <c r="P288">
        <v>17650</v>
      </c>
      <c r="Q288" s="19">
        <v>45001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1500</v>
      </c>
      <c r="AA288">
        <v>0</v>
      </c>
      <c r="AB288">
        <v>18071.5</v>
      </c>
    </row>
    <row r="289" spans="1:28" x14ac:dyDescent="0.25">
      <c r="A289">
        <v>17700</v>
      </c>
      <c r="B289" s="19">
        <v>44973</v>
      </c>
      <c r="C289">
        <v>17700</v>
      </c>
      <c r="D289" s="19">
        <v>44973</v>
      </c>
      <c r="E289">
        <v>19255</v>
      </c>
      <c r="F289">
        <v>-1850</v>
      </c>
      <c r="G289">
        <v>-8.7656953328595115</v>
      </c>
      <c r="H289">
        <v>31543</v>
      </c>
      <c r="I289">
        <v>0</v>
      </c>
      <c r="J289">
        <v>380</v>
      </c>
      <c r="K289">
        <v>63.800000000000011</v>
      </c>
      <c r="L289">
        <v>20.17710309930424</v>
      </c>
      <c r="M289">
        <v>135100</v>
      </c>
      <c r="N289">
        <v>51250</v>
      </c>
      <c r="O289">
        <v>18071.5</v>
      </c>
      <c r="P289">
        <v>17700</v>
      </c>
      <c r="Q289" s="19">
        <v>44973</v>
      </c>
      <c r="R289">
        <v>154254</v>
      </c>
      <c r="S289">
        <v>17385</v>
      </c>
      <c r="T289">
        <v>12.701926659798787</v>
      </c>
      <c r="U289">
        <v>1258942</v>
      </c>
      <c r="V289">
        <v>15.71</v>
      </c>
      <c r="W289">
        <v>0.2</v>
      </c>
      <c r="X289">
        <v>-3.8499999999999996</v>
      </c>
      <c r="Y289">
        <v>-95.061728395061735</v>
      </c>
      <c r="Z289">
        <v>6081900</v>
      </c>
      <c r="AA289">
        <v>396150</v>
      </c>
      <c r="AB289">
        <v>18071.5</v>
      </c>
    </row>
    <row r="290" spans="1:28" x14ac:dyDescent="0.25">
      <c r="A290">
        <v>17700</v>
      </c>
      <c r="B290" s="19">
        <v>44987</v>
      </c>
      <c r="C290">
        <v>17700</v>
      </c>
      <c r="D290" s="19">
        <v>44987</v>
      </c>
      <c r="E290">
        <v>498</v>
      </c>
      <c r="F290">
        <v>-31</v>
      </c>
      <c r="G290">
        <v>-5.8601134215500945</v>
      </c>
      <c r="H290">
        <v>419</v>
      </c>
      <c r="I290">
        <v>8.39</v>
      </c>
      <c r="J290">
        <v>447.85</v>
      </c>
      <c r="K290">
        <v>43.550000000000011</v>
      </c>
      <c r="L290">
        <v>10.77170418006431</v>
      </c>
      <c r="M290">
        <v>16350</v>
      </c>
      <c r="N290">
        <v>7200</v>
      </c>
      <c r="O290">
        <v>18071.5</v>
      </c>
      <c r="P290">
        <v>17700</v>
      </c>
      <c r="Q290" s="19">
        <v>44987</v>
      </c>
      <c r="R290">
        <v>4539</v>
      </c>
      <c r="S290">
        <v>37</v>
      </c>
      <c r="T290">
        <v>0.82185695246557089</v>
      </c>
      <c r="U290">
        <v>13338</v>
      </c>
      <c r="V290">
        <v>12.97</v>
      </c>
      <c r="W290">
        <v>38.5</v>
      </c>
      <c r="X290">
        <v>-15.799999999999997</v>
      </c>
      <c r="Y290">
        <v>-29.097605893186003</v>
      </c>
      <c r="Z290">
        <v>38150</v>
      </c>
      <c r="AA290">
        <v>42650</v>
      </c>
      <c r="AB290">
        <v>18071.5</v>
      </c>
    </row>
    <row r="291" spans="1:28" x14ac:dyDescent="0.25">
      <c r="A291">
        <v>17700</v>
      </c>
      <c r="B291" s="19">
        <v>44994</v>
      </c>
      <c r="C291">
        <v>17700</v>
      </c>
      <c r="D291" s="19">
        <v>44994</v>
      </c>
      <c r="E291">
        <v>78</v>
      </c>
      <c r="F291">
        <v>0</v>
      </c>
      <c r="G291">
        <v>0</v>
      </c>
      <c r="H291">
        <v>48</v>
      </c>
      <c r="I291">
        <v>9.9700000000000006</v>
      </c>
      <c r="J291">
        <v>487</v>
      </c>
      <c r="K291">
        <v>49.600000000000023</v>
      </c>
      <c r="L291">
        <v>11.339734796524926</v>
      </c>
      <c r="M291">
        <v>3300</v>
      </c>
      <c r="N291">
        <v>4150</v>
      </c>
      <c r="O291">
        <v>18071.5</v>
      </c>
      <c r="P291">
        <v>17700</v>
      </c>
      <c r="Q291" s="19">
        <v>44994</v>
      </c>
      <c r="R291">
        <v>362</v>
      </c>
      <c r="S291">
        <v>49</v>
      </c>
      <c r="T291">
        <v>15.654952076677317</v>
      </c>
      <c r="U291">
        <v>738</v>
      </c>
      <c r="V291">
        <v>13.31</v>
      </c>
      <c r="W291">
        <v>61.7</v>
      </c>
      <c r="X291">
        <v>-15.799999999999997</v>
      </c>
      <c r="Y291">
        <v>-20.387096774193544</v>
      </c>
      <c r="Z291">
        <v>7250</v>
      </c>
      <c r="AA291">
        <v>3750</v>
      </c>
      <c r="AB291">
        <v>18071.5</v>
      </c>
    </row>
    <row r="292" spans="1:28" x14ac:dyDescent="0.25">
      <c r="A292">
        <v>17700</v>
      </c>
      <c r="B292" s="19">
        <v>45001</v>
      </c>
      <c r="C292">
        <v>17700</v>
      </c>
      <c r="D292" s="19">
        <v>45001</v>
      </c>
      <c r="E292">
        <v>9</v>
      </c>
      <c r="F292">
        <v>0</v>
      </c>
      <c r="G292">
        <v>0</v>
      </c>
      <c r="H292">
        <v>1</v>
      </c>
      <c r="I292">
        <v>10.06</v>
      </c>
      <c r="J292">
        <v>532</v>
      </c>
      <c r="K292">
        <v>77.25</v>
      </c>
      <c r="L292">
        <v>16.987355689939527</v>
      </c>
      <c r="M292">
        <v>1050</v>
      </c>
      <c r="N292">
        <v>2350</v>
      </c>
      <c r="O292">
        <v>18071.5</v>
      </c>
      <c r="P292">
        <v>17700</v>
      </c>
      <c r="Q292" s="19">
        <v>45001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2000</v>
      </c>
      <c r="AA292">
        <v>0</v>
      </c>
      <c r="AB292">
        <v>18071.5</v>
      </c>
    </row>
    <row r="293" spans="1:28" x14ac:dyDescent="0.25">
      <c r="A293">
        <v>17700</v>
      </c>
      <c r="B293" s="19">
        <v>45014</v>
      </c>
      <c r="C293">
        <v>17700</v>
      </c>
      <c r="D293" s="19">
        <v>45014</v>
      </c>
      <c r="E293">
        <v>2187</v>
      </c>
      <c r="F293">
        <v>-2</v>
      </c>
      <c r="G293">
        <v>-9.1365920511649157E-2</v>
      </c>
      <c r="H293">
        <v>359</v>
      </c>
      <c r="I293">
        <v>8.57</v>
      </c>
      <c r="J293">
        <v>588.5</v>
      </c>
      <c r="K293">
        <v>28.25</v>
      </c>
      <c r="L293">
        <v>5.0423917893797405</v>
      </c>
      <c r="M293">
        <v>5800</v>
      </c>
      <c r="N293">
        <v>8200</v>
      </c>
      <c r="O293">
        <v>18071.5</v>
      </c>
      <c r="P293">
        <v>17700</v>
      </c>
      <c r="Q293" s="19">
        <v>45014</v>
      </c>
      <c r="R293">
        <v>9417</v>
      </c>
      <c r="S293">
        <v>-44</v>
      </c>
      <c r="T293">
        <v>-0.46506711764084135</v>
      </c>
      <c r="U293">
        <v>12471</v>
      </c>
      <c r="V293">
        <v>13.35</v>
      </c>
      <c r="W293">
        <v>110.05</v>
      </c>
      <c r="X293">
        <v>-16.900000000000006</v>
      </c>
      <c r="Y293">
        <v>-13.312327688066173</v>
      </c>
      <c r="Z293">
        <v>38500</v>
      </c>
      <c r="AA293">
        <v>33300</v>
      </c>
      <c r="AB293">
        <v>18071.5</v>
      </c>
    </row>
    <row r="294" spans="1:28" x14ac:dyDescent="0.25">
      <c r="A294">
        <v>17700</v>
      </c>
      <c r="B294" s="19">
        <v>45043</v>
      </c>
      <c r="C294">
        <v>17700</v>
      </c>
      <c r="D294" s="19">
        <v>45043</v>
      </c>
      <c r="E294">
        <v>264</v>
      </c>
      <c r="F294">
        <v>0</v>
      </c>
      <c r="G294">
        <v>0</v>
      </c>
      <c r="H294">
        <v>32</v>
      </c>
      <c r="I294">
        <v>8.6199999999999992</v>
      </c>
      <c r="J294">
        <v>742.8</v>
      </c>
      <c r="K294">
        <v>72.799999999999955</v>
      </c>
      <c r="L294">
        <v>10.865671641791037</v>
      </c>
      <c r="M294">
        <v>2900</v>
      </c>
      <c r="N294">
        <v>4050</v>
      </c>
      <c r="O294">
        <v>18071.5</v>
      </c>
      <c r="P294">
        <v>17700</v>
      </c>
      <c r="Q294" s="19">
        <v>45043</v>
      </c>
      <c r="R294">
        <v>758</v>
      </c>
      <c r="S294">
        <v>-3</v>
      </c>
      <c r="T294">
        <v>-0.39421813403416556</v>
      </c>
      <c r="U294">
        <v>723</v>
      </c>
      <c r="V294">
        <v>13.5</v>
      </c>
      <c r="W294">
        <v>157.94999999999999</v>
      </c>
      <c r="X294">
        <v>-21.900000000000006</v>
      </c>
      <c r="Y294">
        <v>-12.176814011676401</v>
      </c>
      <c r="Z294">
        <v>8500</v>
      </c>
      <c r="AA294">
        <v>4450</v>
      </c>
      <c r="AB294">
        <v>18071.5</v>
      </c>
    </row>
    <row r="295" spans="1:28" x14ac:dyDescent="0.25">
      <c r="A295">
        <v>17700</v>
      </c>
      <c r="B295" s="19">
        <v>44980</v>
      </c>
      <c r="C295">
        <v>17700</v>
      </c>
      <c r="D295" s="19">
        <v>44980</v>
      </c>
      <c r="E295">
        <v>22646</v>
      </c>
      <c r="F295">
        <v>-1487</v>
      </c>
      <c r="G295">
        <v>-6.1616873161231505</v>
      </c>
      <c r="H295">
        <v>18667</v>
      </c>
      <c r="I295">
        <v>6.78</v>
      </c>
      <c r="J295">
        <v>409.45</v>
      </c>
      <c r="K295">
        <v>47.849999999999966</v>
      </c>
      <c r="L295">
        <v>13.232853982300874</v>
      </c>
      <c r="M295">
        <v>49800</v>
      </c>
      <c r="N295">
        <v>40950</v>
      </c>
      <c r="O295">
        <v>18071.5</v>
      </c>
      <c r="P295">
        <v>17700</v>
      </c>
      <c r="Q295" s="19">
        <v>44980</v>
      </c>
      <c r="R295">
        <v>57142</v>
      </c>
      <c r="S295">
        <v>-2097</v>
      </c>
      <c r="T295">
        <v>-3.5398977025270515</v>
      </c>
      <c r="U295">
        <v>166782</v>
      </c>
      <c r="V295">
        <v>12.94</v>
      </c>
      <c r="W295">
        <v>15.1</v>
      </c>
      <c r="X295">
        <v>-12.299999999999999</v>
      </c>
      <c r="Y295">
        <v>-44.89051094890511</v>
      </c>
      <c r="Z295">
        <v>384950</v>
      </c>
      <c r="AA295">
        <v>153550</v>
      </c>
      <c r="AB295">
        <v>18071.5</v>
      </c>
    </row>
    <row r="296" spans="1:28" x14ac:dyDescent="0.25">
      <c r="A296">
        <v>17750</v>
      </c>
      <c r="B296" s="19">
        <v>44980</v>
      </c>
      <c r="C296">
        <v>17750</v>
      </c>
      <c r="D296" s="19">
        <v>44980</v>
      </c>
      <c r="E296">
        <v>2081</v>
      </c>
      <c r="F296">
        <v>-98</v>
      </c>
      <c r="G296">
        <v>-4.4974759063790728</v>
      </c>
      <c r="H296">
        <v>1747</v>
      </c>
      <c r="I296">
        <v>9.4600000000000009</v>
      </c>
      <c r="J296">
        <v>356.8</v>
      </c>
      <c r="K296">
        <v>39.900000000000034</v>
      </c>
      <c r="L296">
        <v>12.590722625433903</v>
      </c>
      <c r="M296">
        <v>39750</v>
      </c>
      <c r="N296">
        <v>26400</v>
      </c>
      <c r="O296">
        <v>18071.5</v>
      </c>
      <c r="P296">
        <v>17750</v>
      </c>
      <c r="Q296" s="19">
        <v>44980</v>
      </c>
      <c r="R296">
        <v>11845</v>
      </c>
      <c r="S296">
        <v>37</v>
      </c>
      <c r="T296">
        <v>0.31334688346883471</v>
      </c>
      <c r="U296">
        <v>63677</v>
      </c>
      <c r="V296">
        <v>12.59</v>
      </c>
      <c r="W296">
        <v>18.75</v>
      </c>
      <c r="X296">
        <v>-15.049999999999997</v>
      </c>
      <c r="Y296">
        <v>-44.526627218934905</v>
      </c>
      <c r="Z296">
        <v>78050</v>
      </c>
      <c r="AA296">
        <v>90150</v>
      </c>
      <c r="AB296">
        <v>18071.5</v>
      </c>
    </row>
    <row r="297" spans="1:28" x14ac:dyDescent="0.25">
      <c r="A297">
        <v>17750</v>
      </c>
      <c r="B297" s="19">
        <v>44994</v>
      </c>
      <c r="C297">
        <v>17750</v>
      </c>
      <c r="D297" s="19">
        <v>44994</v>
      </c>
      <c r="E297">
        <v>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1850</v>
      </c>
      <c r="O297">
        <v>18071.5</v>
      </c>
      <c r="P297">
        <v>17750</v>
      </c>
      <c r="Q297" s="19">
        <v>44994</v>
      </c>
      <c r="R297">
        <v>5</v>
      </c>
      <c r="S297">
        <v>2</v>
      </c>
      <c r="T297">
        <v>66.666666666666671</v>
      </c>
      <c r="U297">
        <v>14</v>
      </c>
      <c r="V297">
        <v>11.81</v>
      </c>
      <c r="W297">
        <v>60.45</v>
      </c>
      <c r="X297">
        <v>-82.05</v>
      </c>
      <c r="Y297">
        <v>-57.578947368421055</v>
      </c>
      <c r="Z297">
        <v>2250</v>
      </c>
      <c r="AA297">
        <v>1100</v>
      </c>
      <c r="AB297">
        <v>18071.5</v>
      </c>
    </row>
    <row r="298" spans="1:28" x14ac:dyDescent="0.25">
      <c r="A298">
        <v>17750</v>
      </c>
      <c r="B298" s="19">
        <v>45001</v>
      </c>
      <c r="C298">
        <v>17750</v>
      </c>
      <c r="D298" s="19">
        <v>45001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900</v>
      </c>
      <c r="N298">
        <v>0</v>
      </c>
      <c r="O298">
        <v>18071.5</v>
      </c>
      <c r="P298">
        <v>17750</v>
      </c>
      <c r="Q298" s="19">
        <v>45001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1500</v>
      </c>
      <c r="AA298">
        <v>0</v>
      </c>
      <c r="AB298">
        <v>18071.5</v>
      </c>
    </row>
    <row r="299" spans="1:28" x14ac:dyDescent="0.25">
      <c r="A299">
        <v>17750</v>
      </c>
      <c r="B299" s="19">
        <v>45014</v>
      </c>
      <c r="C299">
        <v>17750</v>
      </c>
      <c r="D299" s="19">
        <v>45014</v>
      </c>
      <c r="E299">
        <v>230</v>
      </c>
      <c r="F299">
        <v>0</v>
      </c>
      <c r="G299">
        <v>0</v>
      </c>
      <c r="H299">
        <v>19</v>
      </c>
      <c r="I299">
        <v>8.77</v>
      </c>
      <c r="J299">
        <v>549.54999999999995</v>
      </c>
      <c r="K299">
        <v>28.5</v>
      </c>
      <c r="L299">
        <v>5.4697245945686594</v>
      </c>
      <c r="M299">
        <v>5250</v>
      </c>
      <c r="N299">
        <v>6800</v>
      </c>
      <c r="O299">
        <v>18071.5</v>
      </c>
      <c r="P299">
        <v>17750</v>
      </c>
      <c r="Q299" s="19">
        <v>45014</v>
      </c>
      <c r="R299">
        <v>765</v>
      </c>
      <c r="S299">
        <v>-8</v>
      </c>
      <c r="T299">
        <v>-1.0349288486416559</v>
      </c>
      <c r="U299">
        <v>910</v>
      </c>
      <c r="V299">
        <v>13.22</v>
      </c>
      <c r="W299">
        <v>121</v>
      </c>
      <c r="X299">
        <v>-16.199999999999989</v>
      </c>
      <c r="Y299">
        <v>-11.807580174927107</v>
      </c>
      <c r="Z299">
        <v>28650</v>
      </c>
      <c r="AA299">
        <v>11550</v>
      </c>
      <c r="AB299">
        <v>18071.5</v>
      </c>
    </row>
    <row r="300" spans="1:28" x14ac:dyDescent="0.25">
      <c r="A300">
        <v>17750</v>
      </c>
      <c r="B300" s="19">
        <v>45043</v>
      </c>
      <c r="C300">
        <v>17750</v>
      </c>
      <c r="D300" s="19">
        <v>45043</v>
      </c>
      <c r="E300">
        <v>11</v>
      </c>
      <c r="F300">
        <v>0</v>
      </c>
      <c r="G300">
        <v>0</v>
      </c>
      <c r="H300">
        <v>2</v>
      </c>
      <c r="I300">
        <v>9.19</v>
      </c>
      <c r="J300">
        <v>713.4</v>
      </c>
      <c r="K300">
        <v>57.949999999999932</v>
      </c>
      <c r="L300">
        <v>8.8412541002364673</v>
      </c>
      <c r="M300">
        <v>1800</v>
      </c>
      <c r="N300">
        <v>450</v>
      </c>
      <c r="O300">
        <v>18071.5</v>
      </c>
      <c r="P300">
        <v>17750</v>
      </c>
      <c r="Q300" s="19">
        <v>45043</v>
      </c>
      <c r="R300">
        <v>36</v>
      </c>
      <c r="S300">
        <v>0</v>
      </c>
      <c r="T300">
        <v>0</v>
      </c>
      <c r="U300">
        <v>5</v>
      </c>
      <c r="V300">
        <v>13.74</v>
      </c>
      <c r="W300">
        <v>179.5</v>
      </c>
      <c r="X300">
        <v>-15.650000000000006</v>
      </c>
      <c r="Y300">
        <v>-8.0194722008711281</v>
      </c>
      <c r="Z300">
        <v>5250</v>
      </c>
      <c r="AA300">
        <v>2350</v>
      </c>
      <c r="AB300">
        <v>18071.5</v>
      </c>
    </row>
    <row r="301" spans="1:28" x14ac:dyDescent="0.25">
      <c r="A301">
        <v>17750</v>
      </c>
      <c r="B301" s="19">
        <v>44973</v>
      </c>
      <c r="C301">
        <v>17750</v>
      </c>
      <c r="D301" s="19">
        <v>44973</v>
      </c>
      <c r="E301">
        <v>6349</v>
      </c>
      <c r="F301">
        <v>-771</v>
      </c>
      <c r="G301">
        <v>-10.828651685393259</v>
      </c>
      <c r="H301">
        <v>7775</v>
      </c>
      <c r="I301">
        <v>0</v>
      </c>
      <c r="J301">
        <v>329.05</v>
      </c>
      <c r="K301">
        <v>65.5</v>
      </c>
      <c r="L301">
        <v>24.852969076076644</v>
      </c>
      <c r="M301">
        <v>84000</v>
      </c>
      <c r="N301">
        <v>46850</v>
      </c>
      <c r="O301">
        <v>18071.5</v>
      </c>
      <c r="P301">
        <v>17750</v>
      </c>
      <c r="Q301" s="19">
        <v>44973</v>
      </c>
      <c r="R301">
        <v>81832</v>
      </c>
      <c r="S301">
        <v>-15088</v>
      </c>
      <c r="T301">
        <v>-15.56747833264548</v>
      </c>
      <c r="U301">
        <v>770727</v>
      </c>
      <c r="V301">
        <v>13.75</v>
      </c>
      <c r="W301">
        <v>0.25</v>
      </c>
      <c r="X301">
        <v>-4.75</v>
      </c>
      <c r="Y301">
        <v>-95</v>
      </c>
      <c r="Z301">
        <v>3956950</v>
      </c>
      <c r="AA301">
        <v>284400</v>
      </c>
      <c r="AB301">
        <v>18071.5</v>
      </c>
    </row>
    <row r="302" spans="1:28" x14ac:dyDescent="0.25">
      <c r="A302">
        <v>17750</v>
      </c>
      <c r="B302" s="19">
        <v>44987</v>
      </c>
      <c r="C302">
        <v>17750</v>
      </c>
      <c r="D302" s="19">
        <v>44987</v>
      </c>
      <c r="E302">
        <v>140</v>
      </c>
      <c r="F302">
        <v>-9</v>
      </c>
      <c r="G302">
        <v>-6.0402684563758386</v>
      </c>
      <c r="H302">
        <v>54</v>
      </c>
      <c r="I302">
        <v>8.6300000000000008</v>
      </c>
      <c r="J302">
        <v>402.15</v>
      </c>
      <c r="K302">
        <v>40.299999999999955</v>
      </c>
      <c r="L302">
        <v>11.137211551747948</v>
      </c>
      <c r="M302">
        <v>14000</v>
      </c>
      <c r="N302">
        <v>6100</v>
      </c>
      <c r="O302">
        <v>18071.5</v>
      </c>
      <c r="P302">
        <v>17750</v>
      </c>
      <c r="Q302" s="19">
        <v>44987</v>
      </c>
      <c r="R302">
        <v>856</v>
      </c>
      <c r="S302">
        <v>-23</v>
      </c>
      <c r="T302">
        <v>-2.6166097838452789</v>
      </c>
      <c r="U302">
        <v>3081</v>
      </c>
      <c r="V302">
        <v>12.84</v>
      </c>
      <c r="W302">
        <v>45.35</v>
      </c>
      <c r="X302">
        <v>-17.899999999999999</v>
      </c>
      <c r="Y302">
        <v>-28.300395256916993</v>
      </c>
      <c r="Z302">
        <v>30300</v>
      </c>
      <c r="AA302">
        <v>22500</v>
      </c>
      <c r="AB302">
        <v>18071.5</v>
      </c>
    </row>
    <row r="303" spans="1:28" x14ac:dyDescent="0.25">
      <c r="A303">
        <v>17800</v>
      </c>
      <c r="B303" s="19">
        <v>44980</v>
      </c>
      <c r="C303">
        <v>17800</v>
      </c>
      <c r="D303" s="19">
        <v>44980</v>
      </c>
      <c r="E303">
        <v>25661</v>
      </c>
      <c r="F303">
        <v>-1770</v>
      </c>
      <c r="G303">
        <v>-6.4525536801429038</v>
      </c>
      <c r="H303">
        <v>43607</v>
      </c>
      <c r="I303">
        <v>9.06</v>
      </c>
      <c r="J303">
        <v>318</v>
      </c>
      <c r="K303">
        <v>46.800000000000011</v>
      </c>
      <c r="L303">
        <v>17.256637168141598</v>
      </c>
      <c r="M303">
        <v>68500</v>
      </c>
      <c r="N303">
        <v>81150</v>
      </c>
      <c r="O303">
        <v>18071.5</v>
      </c>
      <c r="P303">
        <v>17800</v>
      </c>
      <c r="Q303" s="19">
        <v>44980</v>
      </c>
      <c r="R303">
        <v>74819</v>
      </c>
      <c r="S303">
        <v>6066</v>
      </c>
      <c r="T303">
        <v>8.8228877285354823</v>
      </c>
      <c r="U303">
        <v>284767</v>
      </c>
      <c r="V303">
        <v>12.31</v>
      </c>
      <c r="W303">
        <v>23.9</v>
      </c>
      <c r="X303">
        <v>-17.600000000000001</v>
      </c>
      <c r="Y303">
        <v>-42.409638554216869</v>
      </c>
      <c r="Z303">
        <v>187600</v>
      </c>
      <c r="AA303">
        <v>435600</v>
      </c>
      <c r="AB303">
        <v>18071.5</v>
      </c>
    </row>
    <row r="304" spans="1:28" x14ac:dyDescent="0.25">
      <c r="A304">
        <v>17800</v>
      </c>
      <c r="B304" s="19">
        <v>44987</v>
      </c>
      <c r="C304">
        <v>17800</v>
      </c>
      <c r="D304" s="19">
        <v>44987</v>
      </c>
      <c r="E304">
        <v>3467</v>
      </c>
      <c r="F304">
        <v>-315</v>
      </c>
      <c r="G304">
        <v>-8.3289264939185621</v>
      </c>
      <c r="H304">
        <v>3197</v>
      </c>
      <c r="I304">
        <v>9.4600000000000009</v>
      </c>
      <c r="J304">
        <v>366.8</v>
      </c>
      <c r="K304">
        <v>40.850000000000023</v>
      </c>
      <c r="L304">
        <v>12.532597024083456</v>
      </c>
      <c r="M304">
        <v>19100</v>
      </c>
      <c r="N304">
        <v>14400</v>
      </c>
      <c r="O304">
        <v>18071.5</v>
      </c>
      <c r="P304">
        <v>17800</v>
      </c>
      <c r="Q304" s="19">
        <v>44987</v>
      </c>
      <c r="R304">
        <v>8402</v>
      </c>
      <c r="S304">
        <v>833</v>
      </c>
      <c r="T304">
        <v>11.005416831813978</v>
      </c>
      <c r="U304">
        <v>18951</v>
      </c>
      <c r="V304">
        <v>12.65</v>
      </c>
      <c r="W304">
        <v>53.3</v>
      </c>
      <c r="X304">
        <v>-20.950000000000003</v>
      </c>
      <c r="Y304">
        <v>-28.215488215488222</v>
      </c>
      <c r="Z304">
        <v>45500</v>
      </c>
      <c r="AA304">
        <v>48550</v>
      </c>
      <c r="AB304">
        <v>18071.5</v>
      </c>
    </row>
    <row r="305" spans="1:28" x14ac:dyDescent="0.25">
      <c r="A305">
        <v>17800</v>
      </c>
      <c r="B305" s="19">
        <v>44994</v>
      </c>
      <c r="C305">
        <v>17800</v>
      </c>
      <c r="D305" s="19">
        <v>44994</v>
      </c>
      <c r="E305">
        <v>107</v>
      </c>
      <c r="F305">
        <v>9</v>
      </c>
      <c r="G305">
        <v>9.183673469387756</v>
      </c>
      <c r="H305">
        <v>82</v>
      </c>
      <c r="I305">
        <v>9.43</v>
      </c>
      <c r="J305">
        <v>398.55</v>
      </c>
      <c r="K305">
        <v>33.850000000000023</v>
      </c>
      <c r="L305">
        <v>9.2816013161502671</v>
      </c>
      <c r="M305">
        <v>550</v>
      </c>
      <c r="N305">
        <v>0</v>
      </c>
      <c r="O305">
        <v>18071.5</v>
      </c>
      <c r="P305">
        <v>17800</v>
      </c>
      <c r="Q305" s="19">
        <v>44994</v>
      </c>
      <c r="R305">
        <v>563</v>
      </c>
      <c r="S305">
        <v>83</v>
      </c>
      <c r="T305">
        <v>17.291666666666668</v>
      </c>
      <c r="U305">
        <v>573</v>
      </c>
      <c r="V305">
        <v>12.68</v>
      </c>
      <c r="W305">
        <v>79.400000000000006</v>
      </c>
      <c r="X305">
        <v>-20.399999999999991</v>
      </c>
      <c r="Y305">
        <v>-20.440881763527045</v>
      </c>
      <c r="Z305">
        <v>7950</v>
      </c>
      <c r="AA305">
        <v>9200</v>
      </c>
      <c r="AB305">
        <v>18071.5</v>
      </c>
    </row>
    <row r="306" spans="1:28" x14ac:dyDescent="0.25">
      <c r="A306">
        <v>17800</v>
      </c>
      <c r="B306" s="19">
        <v>44973</v>
      </c>
      <c r="C306">
        <v>17800</v>
      </c>
      <c r="D306" s="19">
        <v>44973</v>
      </c>
      <c r="E306">
        <v>41407</v>
      </c>
      <c r="F306">
        <v>-2752</v>
      </c>
      <c r="G306">
        <v>-6.232025181729659</v>
      </c>
      <c r="H306">
        <v>97120</v>
      </c>
      <c r="I306">
        <v>0</v>
      </c>
      <c r="J306">
        <v>280.35000000000002</v>
      </c>
      <c r="K306">
        <v>65.250000000000028</v>
      </c>
      <c r="L306">
        <v>30.334728033472818</v>
      </c>
      <c r="M306">
        <v>643800</v>
      </c>
      <c r="N306">
        <v>64150</v>
      </c>
      <c r="O306">
        <v>18071.5</v>
      </c>
      <c r="P306">
        <v>17800</v>
      </c>
      <c r="Q306" s="19">
        <v>44973</v>
      </c>
      <c r="R306">
        <v>252115</v>
      </c>
      <c r="S306">
        <v>7150</v>
      </c>
      <c r="T306">
        <v>2.9187843161267937</v>
      </c>
      <c r="U306">
        <v>1918492</v>
      </c>
      <c r="V306">
        <v>12.15</v>
      </c>
      <c r="W306">
        <v>0.3</v>
      </c>
      <c r="X306">
        <v>-6.4</v>
      </c>
      <c r="Y306">
        <v>-95.522388059701484</v>
      </c>
      <c r="Z306">
        <v>8460650</v>
      </c>
      <c r="AA306">
        <v>1067150</v>
      </c>
      <c r="AB306">
        <v>18071.5</v>
      </c>
    </row>
    <row r="307" spans="1:28" x14ac:dyDescent="0.25">
      <c r="A307">
        <v>17800</v>
      </c>
      <c r="B307" s="19">
        <v>45014</v>
      </c>
      <c r="C307">
        <v>17800</v>
      </c>
      <c r="D307" s="19">
        <v>45014</v>
      </c>
      <c r="E307">
        <v>4320</v>
      </c>
      <c r="F307">
        <v>-56</v>
      </c>
      <c r="G307">
        <v>-1.2797074954296161</v>
      </c>
      <c r="H307">
        <v>1754</v>
      </c>
      <c r="I307">
        <v>8.92</v>
      </c>
      <c r="J307">
        <v>522.70000000000005</v>
      </c>
      <c r="K307">
        <v>37.850000000000023</v>
      </c>
      <c r="L307">
        <v>7.8065381045684283</v>
      </c>
      <c r="M307">
        <v>10050</v>
      </c>
      <c r="N307">
        <v>9350</v>
      </c>
      <c r="O307">
        <v>18071.5</v>
      </c>
      <c r="P307">
        <v>17800</v>
      </c>
      <c r="Q307" s="19">
        <v>45014</v>
      </c>
      <c r="R307">
        <v>12892</v>
      </c>
      <c r="S307">
        <v>-341</v>
      </c>
      <c r="T307">
        <v>-2.5768911055694099</v>
      </c>
      <c r="U307">
        <v>16012</v>
      </c>
      <c r="V307">
        <v>13.14</v>
      </c>
      <c r="W307">
        <v>131</v>
      </c>
      <c r="X307">
        <v>-20.349999999999994</v>
      </c>
      <c r="Y307">
        <v>-13.445655764783613</v>
      </c>
      <c r="Z307">
        <v>46950</v>
      </c>
      <c r="AA307">
        <v>37650</v>
      </c>
      <c r="AB307">
        <v>18071.5</v>
      </c>
    </row>
    <row r="308" spans="1:28" x14ac:dyDescent="0.25">
      <c r="A308">
        <v>17800</v>
      </c>
      <c r="B308" s="19">
        <v>45043</v>
      </c>
      <c r="C308">
        <v>17800</v>
      </c>
      <c r="D308" s="19">
        <v>45043</v>
      </c>
      <c r="E308">
        <v>858</v>
      </c>
      <c r="F308">
        <v>9</v>
      </c>
      <c r="G308">
        <v>1.0600706713780919</v>
      </c>
      <c r="H308">
        <v>81</v>
      </c>
      <c r="I308">
        <v>7.47</v>
      </c>
      <c r="J308">
        <v>650</v>
      </c>
      <c r="K308">
        <v>31.549999999999955</v>
      </c>
      <c r="L308">
        <v>5.1014633357587442</v>
      </c>
      <c r="M308">
        <v>5250</v>
      </c>
      <c r="N308">
        <v>4600</v>
      </c>
      <c r="O308">
        <v>18071.5</v>
      </c>
      <c r="P308">
        <v>17800</v>
      </c>
      <c r="Q308" s="19">
        <v>45043</v>
      </c>
      <c r="R308">
        <v>1407</v>
      </c>
      <c r="S308">
        <v>122</v>
      </c>
      <c r="T308">
        <v>9.4941634241245136</v>
      </c>
      <c r="U308">
        <v>1508</v>
      </c>
      <c r="V308">
        <v>13.46</v>
      </c>
      <c r="W308">
        <v>181.1</v>
      </c>
      <c r="X308">
        <v>-26.550000000000011</v>
      </c>
      <c r="Y308">
        <v>-12.785937876234051</v>
      </c>
      <c r="Z308">
        <v>8500</v>
      </c>
      <c r="AA308">
        <v>5450</v>
      </c>
      <c r="AB308">
        <v>18071.5</v>
      </c>
    </row>
    <row r="309" spans="1:28" x14ac:dyDescent="0.25">
      <c r="A309">
        <v>17800</v>
      </c>
      <c r="B309" s="19">
        <v>45001</v>
      </c>
      <c r="C309">
        <v>17800</v>
      </c>
      <c r="D309" s="19">
        <v>45001</v>
      </c>
      <c r="E309">
        <v>72</v>
      </c>
      <c r="F309">
        <v>0</v>
      </c>
      <c r="G309">
        <v>0</v>
      </c>
      <c r="H309">
        <v>25</v>
      </c>
      <c r="I309">
        <v>10.45</v>
      </c>
      <c r="J309">
        <v>457.65</v>
      </c>
      <c r="K309">
        <v>44.5</v>
      </c>
      <c r="L309">
        <v>10.770906450441728</v>
      </c>
      <c r="M309">
        <v>2450</v>
      </c>
      <c r="N309">
        <v>1650</v>
      </c>
      <c r="O309">
        <v>18071.5</v>
      </c>
      <c r="P309">
        <v>17800</v>
      </c>
      <c r="Q309" s="19">
        <v>45001</v>
      </c>
      <c r="R309">
        <v>193</v>
      </c>
      <c r="S309">
        <v>7</v>
      </c>
      <c r="T309">
        <v>3.763440860215054</v>
      </c>
      <c r="U309">
        <v>178</v>
      </c>
      <c r="V309">
        <v>12.99</v>
      </c>
      <c r="W309">
        <v>99.9</v>
      </c>
      <c r="X309">
        <v>-22</v>
      </c>
      <c r="Y309">
        <v>-18.04757998359311</v>
      </c>
      <c r="Z309">
        <v>7900</v>
      </c>
      <c r="AA309">
        <v>3950</v>
      </c>
      <c r="AB309">
        <v>18071.5</v>
      </c>
    </row>
    <row r="310" spans="1:28" x14ac:dyDescent="0.25">
      <c r="A310">
        <v>17850</v>
      </c>
      <c r="B310" s="19">
        <v>44973</v>
      </c>
      <c r="C310">
        <v>17850</v>
      </c>
      <c r="D310" s="19">
        <v>44973</v>
      </c>
      <c r="E310">
        <v>10029</v>
      </c>
      <c r="F310">
        <v>-2185</v>
      </c>
      <c r="G310">
        <v>-17.889307352218765</v>
      </c>
      <c r="H310">
        <v>43994</v>
      </c>
      <c r="I310">
        <v>0</v>
      </c>
      <c r="J310">
        <v>230.95</v>
      </c>
      <c r="K310">
        <v>63.599999999999994</v>
      </c>
      <c r="L310">
        <v>38.004182850313711</v>
      </c>
      <c r="M310">
        <v>1714150</v>
      </c>
      <c r="N310">
        <v>51950</v>
      </c>
      <c r="O310">
        <v>18071.5</v>
      </c>
      <c r="P310">
        <v>17850</v>
      </c>
      <c r="Q310" s="19">
        <v>44973</v>
      </c>
      <c r="R310">
        <v>122833</v>
      </c>
      <c r="S310">
        <v>3572</v>
      </c>
      <c r="T310">
        <v>2.9951115620362061</v>
      </c>
      <c r="U310">
        <v>1291772</v>
      </c>
      <c r="V310">
        <v>9.92</v>
      </c>
      <c r="W310">
        <v>0.35</v>
      </c>
      <c r="X310">
        <v>-9.5</v>
      </c>
      <c r="Y310">
        <v>-96.44670050761421</v>
      </c>
      <c r="Z310">
        <v>8202750</v>
      </c>
      <c r="AA310">
        <v>459450</v>
      </c>
      <c r="AB310">
        <v>18071.5</v>
      </c>
    </row>
    <row r="311" spans="1:28" x14ac:dyDescent="0.25">
      <c r="A311">
        <v>17850</v>
      </c>
      <c r="B311" s="19">
        <v>44980</v>
      </c>
      <c r="C311">
        <v>17850</v>
      </c>
      <c r="D311" s="19">
        <v>44980</v>
      </c>
      <c r="E311">
        <v>4598</v>
      </c>
      <c r="F311">
        <v>-468</v>
      </c>
      <c r="G311">
        <v>-9.2380576391630473</v>
      </c>
      <c r="H311">
        <v>6015</v>
      </c>
      <c r="I311">
        <v>9.4499999999999993</v>
      </c>
      <c r="J311">
        <v>273.7</v>
      </c>
      <c r="K311">
        <v>42.649999999999977</v>
      </c>
      <c r="L311">
        <v>18.459207963644221</v>
      </c>
      <c r="M311">
        <v>42900</v>
      </c>
      <c r="N311">
        <v>38650</v>
      </c>
      <c r="O311">
        <v>18071.5</v>
      </c>
      <c r="P311">
        <v>17850</v>
      </c>
      <c r="Q311" s="19">
        <v>44980</v>
      </c>
      <c r="R311">
        <v>16600</v>
      </c>
      <c r="S311">
        <v>2452</v>
      </c>
      <c r="T311">
        <v>17.331071529544811</v>
      </c>
      <c r="U311">
        <v>109859</v>
      </c>
      <c r="V311">
        <v>12.03</v>
      </c>
      <c r="W311">
        <v>30.15</v>
      </c>
      <c r="X311">
        <v>-21.75</v>
      </c>
      <c r="Y311">
        <v>-41.907514450867048</v>
      </c>
      <c r="Z311">
        <v>95150</v>
      </c>
      <c r="AA311">
        <v>177650</v>
      </c>
      <c r="AB311">
        <v>18071.5</v>
      </c>
    </row>
    <row r="312" spans="1:28" x14ac:dyDescent="0.25">
      <c r="A312">
        <v>17850</v>
      </c>
      <c r="B312" s="19">
        <v>44987</v>
      </c>
      <c r="C312">
        <v>17850</v>
      </c>
      <c r="D312" s="19">
        <v>44987</v>
      </c>
      <c r="E312">
        <v>254</v>
      </c>
      <c r="F312">
        <v>-12</v>
      </c>
      <c r="G312">
        <v>-4.511278195488722</v>
      </c>
      <c r="H312">
        <v>278</v>
      </c>
      <c r="I312">
        <v>9.9</v>
      </c>
      <c r="J312">
        <v>323</v>
      </c>
      <c r="K312">
        <v>36.199999999999989</v>
      </c>
      <c r="L312">
        <v>12.622036262203624</v>
      </c>
      <c r="M312">
        <v>13000</v>
      </c>
      <c r="N312">
        <v>7050</v>
      </c>
      <c r="O312">
        <v>18071.5</v>
      </c>
      <c r="P312">
        <v>17850</v>
      </c>
      <c r="Q312" s="19">
        <v>44987</v>
      </c>
      <c r="R312">
        <v>1104</v>
      </c>
      <c r="S312">
        <v>134</v>
      </c>
      <c r="T312">
        <v>13.814432989690722</v>
      </c>
      <c r="U312">
        <v>3818</v>
      </c>
      <c r="V312">
        <v>12.54</v>
      </c>
      <c r="W312">
        <v>63.85</v>
      </c>
      <c r="X312">
        <v>-22.699999999999996</v>
      </c>
      <c r="Y312">
        <v>-26.227614095898321</v>
      </c>
      <c r="Z312">
        <v>28250</v>
      </c>
      <c r="AA312">
        <v>22200</v>
      </c>
      <c r="AB312">
        <v>18071.5</v>
      </c>
    </row>
    <row r="313" spans="1:28" x14ac:dyDescent="0.25">
      <c r="A313">
        <v>17850</v>
      </c>
      <c r="B313" s="19">
        <v>44994</v>
      </c>
      <c r="C313">
        <v>17850</v>
      </c>
      <c r="D313" s="19">
        <v>44994</v>
      </c>
      <c r="E313">
        <v>53</v>
      </c>
      <c r="F313">
        <v>-9</v>
      </c>
      <c r="G313">
        <v>-14.516129032258064</v>
      </c>
      <c r="H313">
        <v>29</v>
      </c>
      <c r="I313">
        <v>13.34</v>
      </c>
      <c r="J313">
        <v>413.95</v>
      </c>
      <c r="K313">
        <v>89.300000000000011</v>
      </c>
      <c r="L313">
        <v>27.506545510549827</v>
      </c>
      <c r="M313">
        <v>1050</v>
      </c>
      <c r="N313">
        <v>3400</v>
      </c>
      <c r="O313">
        <v>18071.5</v>
      </c>
      <c r="P313">
        <v>17850</v>
      </c>
      <c r="Q313" s="19">
        <v>44994</v>
      </c>
      <c r="R313">
        <v>176</v>
      </c>
      <c r="S313">
        <v>47</v>
      </c>
      <c r="T313">
        <v>36.434108527131784</v>
      </c>
      <c r="U313">
        <v>96</v>
      </c>
      <c r="V313">
        <v>12.86</v>
      </c>
      <c r="W313">
        <v>100</v>
      </c>
      <c r="X313">
        <v>-13.099999999999994</v>
      </c>
      <c r="Y313">
        <v>-11.582670203359854</v>
      </c>
      <c r="Z313">
        <v>5650</v>
      </c>
      <c r="AA313">
        <v>4700</v>
      </c>
      <c r="AB313">
        <v>18071.5</v>
      </c>
    </row>
    <row r="314" spans="1:28" x14ac:dyDescent="0.25">
      <c r="A314">
        <v>17850</v>
      </c>
      <c r="B314" s="19">
        <v>45001</v>
      </c>
      <c r="C314">
        <v>17850</v>
      </c>
      <c r="D314" s="19">
        <v>45001</v>
      </c>
      <c r="E314">
        <v>4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1050</v>
      </c>
      <c r="N314">
        <v>1200</v>
      </c>
      <c r="O314">
        <v>18071.5</v>
      </c>
      <c r="P314">
        <v>17850</v>
      </c>
      <c r="Q314" s="19">
        <v>45001</v>
      </c>
      <c r="R314">
        <v>11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4300</v>
      </c>
      <c r="AA314">
        <v>200</v>
      </c>
      <c r="AB314">
        <v>18071.5</v>
      </c>
    </row>
    <row r="315" spans="1:28" x14ac:dyDescent="0.25">
      <c r="A315">
        <v>17850</v>
      </c>
      <c r="B315" s="19">
        <v>45014</v>
      </c>
      <c r="C315">
        <v>17850</v>
      </c>
      <c r="D315" s="19">
        <v>45014</v>
      </c>
      <c r="E315">
        <v>486</v>
      </c>
      <c r="F315">
        <v>-5</v>
      </c>
      <c r="G315">
        <v>-1.0183299389002036</v>
      </c>
      <c r="H315">
        <v>81</v>
      </c>
      <c r="I315">
        <v>10</v>
      </c>
      <c r="J315">
        <v>493</v>
      </c>
      <c r="K315">
        <v>42.100000000000023</v>
      </c>
      <c r="L315">
        <v>9.3368817919716189</v>
      </c>
      <c r="M315">
        <v>7550</v>
      </c>
      <c r="N315">
        <v>9400</v>
      </c>
      <c r="O315">
        <v>18071.5</v>
      </c>
      <c r="P315">
        <v>17850</v>
      </c>
      <c r="Q315" s="19">
        <v>45014</v>
      </c>
      <c r="R315">
        <v>736</v>
      </c>
      <c r="S315">
        <v>208</v>
      </c>
      <c r="T315">
        <v>39.393939393939391</v>
      </c>
      <c r="U315">
        <v>990</v>
      </c>
      <c r="V315">
        <v>12.97</v>
      </c>
      <c r="W315">
        <v>142.4</v>
      </c>
      <c r="X315">
        <v>-23.650000000000006</v>
      </c>
      <c r="Y315">
        <v>-14.242697982535383</v>
      </c>
      <c r="Z315">
        <v>13750</v>
      </c>
      <c r="AA315">
        <v>13000</v>
      </c>
      <c r="AB315">
        <v>18071.5</v>
      </c>
    </row>
    <row r="316" spans="1:28" x14ac:dyDescent="0.25">
      <c r="A316">
        <v>17850</v>
      </c>
      <c r="B316" s="19">
        <v>45043</v>
      </c>
      <c r="C316">
        <v>17850</v>
      </c>
      <c r="D316" s="19">
        <v>45043</v>
      </c>
      <c r="E316">
        <v>24</v>
      </c>
      <c r="F316">
        <v>2</v>
      </c>
      <c r="G316">
        <v>9.0909090909090917</v>
      </c>
      <c r="H316">
        <v>11</v>
      </c>
      <c r="I316">
        <v>8.8800000000000008</v>
      </c>
      <c r="J316">
        <v>628.54999999999995</v>
      </c>
      <c r="K316">
        <v>44.349999999999909</v>
      </c>
      <c r="L316">
        <v>7.5915782266346969</v>
      </c>
      <c r="M316">
        <v>3650</v>
      </c>
      <c r="N316">
        <v>3650</v>
      </c>
      <c r="O316">
        <v>18071.5</v>
      </c>
      <c r="P316">
        <v>17850</v>
      </c>
      <c r="Q316" s="19">
        <v>45043</v>
      </c>
      <c r="R316">
        <v>52</v>
      </c>
      <c r="S316">
        <v>0</v>
      </c>
      <c r="T316">
        <v>0</v>
      </c>
      <c r="U316">
        <v>13</v>
      </c>
      <c r="V316">
        <v>13.38</v>
      </c>
      <c r="W316">
        <v>199.25</v>
      </c>
      <c r="X316">
        <v>-25.400000000000006</v>
      </c>
      <c r="Y316">
        <v>-11.306476741598043</v>
      </c>
      <c r="Z316">
        <v>4400</v>
      </c>
      <c r="AA316">
        <v>2800</v>
      </c>
      <c r="AB316">
        <v>18071.5</v>
      </c>
    </row>
    <row r="317" spans="1:28" x14ac:dyDescent="0.25">
      <c r="A317">
        <v>17900</v>
      </c>
      <c r="B317" s="19">
        <v>44973</v>
      </c>
      <c r="C317">
        <v>17900</v>
      </c>
      <c r="D317" s="19">
        <v>44973</v>
      </c>
      <c r="E317">
        <v>41504</v>
      </c>
      <c r="F317">
        <v>-19302</v>
      </c>
      <c r="G317">
        <v>-31.743577936387858</v>
      </c>
      <c r="H317">
        <v>373921</v>
      </c>
      <c r="I317">
        <v>0</v>
      </c>
      <c r="J317">
        <v>180.6</v>
      </c>
      <c r="K317">
        <v>56.699999999999989</v>
      </c>
      <c r="L317">
        <v>45.762711864406768</v>
      </c>
      <c r="M317">
        <v>2580000</v>
      </c>
      <c r="N317">
        <v>110950</v>
      </c>
      <c r="O317">
        <v>18071.5</v>
      </c>
      <c r="P317">
        <v>17900</v>
      </c>
      <c r="Q317" s="19">
        <v>44973</v>
      </c>
      <c r="R317">
        <v>230786</v>
      </c>
      <c r="S317">
        <v>14420</v>
      </c>
      <c r="T317">
        <v>6.6646330754369911</v>
      </c>
      <c r="U317">
        <v>2953690</v>
      </c>
      <c r="V317">
        <v>8.1999999999999993</v>
      </c>
      <c r="W317">
        <v>0.35</v>
      </c>
      <c r="X317">
        <v>-14.950000000000001</v>
      </c>
      <c r="Y317">
        <v>-97.712418300653596</v>
      </c>
      <c r="Z317">
        <v>16748800</v>
      </c>
      <c r="AA317">
        <v>1368800</v>
      </c>
      <c r="AB317">
        <v>18071.5</v>
      </c>
    </row>
    <row r="318" spans="1:28" x14ac:dyDescent="0.25">
      <c r="A318">
        <v>17900</v>
      </c>
      <c r="B318" s="19">
        <v>44980</v>
      </c>
      <c r="C318">
        <v>17900</v>
      </c>
      <c r="D318" s="19">
        <v>44980</v>
      </c>
      <c r="E318">
        <v>27440</v>
      </c>
      <c r="F318">
        <v>-4202</v>
      </c>
      <c r="G318">
        <v>-13.279817963466279</v>
      </c>
      <c r="H318">
        <v>66080</v>
      </c>
      <c r="I318">
        <v>9.61</v>
      </c>
      <c r="J318">
        <v>233.25</v>
      </c>
      <c r="K318">
        <v>37.75</v>
      </c>
      <c r="L318">
        <v>19.309462915601021</v>
      </c>
      <c r="M318">
        <v>70950</v>
      </c>
      <c r="N318">
        <v>96950</v>
      </c>
      <c r="O318">
        <v>18071.5</v>
      </c>
      <c r="P318">
        <v>17900</v>
      </c>
      <c r="Q318" s="19">
        <v>44980</v>
      </c>
      <c r="R318">
        <v>63418</v>
      </c>
      <c r="S318">
        <v>6678</v>
      </c>
      <c r="T318">
        <v>11.769474797321115</v>
      </c>
      <c r="U318">
        <v>316484</v>
      </c>
      <c r="V318">
        <v>11.78</v>
      </c>
      <c r="W318">
        <v>39.049999999999997</v>
      </c>
      <c r="X318">
        <v>-25</v>
      </c>
      <c r="Y318">
        <v>-39.032006245121003</v>
      </c>
      <c r="Z318">
        <v>227300</v>
      </c>
      <c r="AA318">
        <v>438900</v>
      </c>
      <c r="AB318">
        <v>18071.5</v>
      </c>
    </row>
    <row r="319" spans="1:28" x14ac:dyDescent="0.25">
      <c r="A319">
        <v>17900</v>
      </c>
      <c r="B319" s="19">
        <v>44987</v>
      </c>
      <c r="C319">
        <v>17900</v>
      </c>
      <c r="D319" s="19">
        <v>44987</v>
      </c>
      <c r="E319">
        <v>1902</v>
      </c>
      <c r="F319">
        <v>-346</v>
      </c>
      <c r="G319">
        <v>-15.391459074733095</v>
      </c>
      <c r="H319">
        <v>3901</v>
      </c>
      <c r="I319">
        <v>9.7899999999999991</v>
      </c>
      <c r="J319">
        <v>288.89999999999998</v>
      </c>
      <c r="K319">
        <v>36.049999999999983</v>
      </c>
      <c r="L319">
        <v>14.257464900138416</v>
      </c>
      <c r="M319">
        <v>28700</v>
      </c>
      <c r="N319">
        <v>19400</v>
      </c>
      <c r="O319">
        <v>18071.5</v>
      </c>
      <c r="P319">
        <v>17900</v>
      </c>
      <c r="Q319" s="19">
        <v>44987</v>
      </c>
      <c r="R319">
        <v>7865</v>
      </c>
      <c r="S319">
        <v>3074</v>
      </c>
      <c r="T319">
        <v>64.161970361093722</v>
      </c>
      <c r="U319">
        <v>20655</v>
      </c>
      <c r="V319">
        <v>12.3</v>
      </c>
      <c r="W319">
        <v>75</v>
      </c>
      <c r="X319">
        <v>-26.099999999999994</v>
      </c>
      <c r="Y319">
        <v>-25.816023738872403</v>
      </c>
      <c r="Z319">
        <v>42250</v>
      </c>
      <c r="AA319">
        <v>46700</v>
      </c>
      <c r="AB319">
        <v>18071.5</v>
      </c>
    </row>
    <row r="320" spans="1:28" x14ac:dyDescent="0.25">
      <c r="A320">
        <v>17900</v>
      </c>
      <c r="B320" s="19">
        <v>44994</v>
      </c>
      <c r="C320">
        <v>17900</v>
      </c>
      <c r="D320" s="19">
        <v>44994</v>
      </c>
      <c r="E320">
        <v>231</v>
      </c>
      <c r="F320">
        <v>-27</v>
      </c>
      <c r="G320">
        <v>-10.465116279069768</v>
      </c>
      <c r="H320">
        <v>426</v>
      </c>
      <c r="I320">
        <v>9.93</v>
      </c>
      <c r="J320">
        <v>328.85</v>
      </c>
      <c r="K320">
        <v>29.900000000000034</v>
      </c>
      <c r="L320">
        <v>10.001672520488388</v>
      </c>
      <c r="M320">
        <v>2300</v>
      </c>
      <c r="N320">
        <v>3500</v>
      </c>
      <c r="O320">
        <v>18071.5</v>
      </c>
      <c r="P320">
        <v>17900</v>
      </c>
      <c r="Q320" s="19">
        <v>44994</v>
      </c>
      <c r="R320">
        <v>423</v>
      </c>
      <c r="S320">
        <v>42</v>
      </c>
      <c r="T320">
        <v>11.023622047244094</v>
      </c>
      <c r="U320">
        <v>509</v>
      </c>
      <c r="V320">
        <v>12.63</v>
      </c>
      <c r="W320">
        <v>104</v>
      </c>
      <c r="X320">
        <v>-24.800000000000011</v>
      </c>
      <c r="Y320">
        <v>-19.254658385093173</v>
      </c>
      <c r="Z320">
        <v>9100</v>
      </c>
      <c r="AA320">
        <v>4400</v>
      </c>
      <c r="AB320">
        <v>18071.5</v>
      </c>
    </row>
    <row r="321" spans="1:28" x14ac:dyDescent="0.25">
      <c r="A321">
        <v>17900</v>
      </c>
      <c r="B321" s="19">
        <v>45001</v>
      </c>
      <c r="C321">
        <v>17900</v>
      </c>
      <c r="D321" s="19">
        <v>45001</v>
      </c>
      <c r="E321">
        <v>27</v>
      </c>
      <c r="F321">
        <v>6</v>
      </c>
      <c r="G321">
        <v>28.571428571428573</v>
      </c>
      <c r="H321">
        <v>24</v>
      </c>
      <c r="I321">
        <v>11.29</v>
      </c>
      <c r="J321">
        <v>398.45</v>
      </c>
      <c r="K321">
        <v>77.300000000000011</v>
      </c>
      <c r="L321">
        <v>24.069749338315436</v>
      </c>
      <c r="M321">
        <v>3800</v>
      </c>
      <c r="N321">
        <v>3750</v>
      </c>
      <c r="O321">
        <v>18071.5</v>
      </c>
      <c r="P321">
        <v>17900</v>
      </c>
      <c r="Q321" s="19">
        <v>45001</v>
      </c>
      <c r="R321">
        <v>232</v>
      </c>
      <c r="S321">
        <v>12</v>
      </c>
      <c r="T321">
        <v>5.4545454545454541</v>
      </c>
      <c r="U321">
        <v>116</v>
      </c>
      <c r="V321">
        <v>12.48</v>
      </c>
      <c r="W321">
        <v>128.15</v>
      </c>
      <c r="X321">
        <v>-23.949999999999989</v>
      </c>
      <c r="Y321">
        <v>-15.74621959237343</v>
      </c>
      <c r="Z321">
        <v>6750</v>
      </c>
      <c r="AA321">
        <v>3950</v>
      </c>
      <c r="AB321">
        <v>18071.5</v>
      </c>
    </row>
    <row r="322" spans="1:28" x14ac:dyDescent="0.25">
      <c r="A322">
        <v>17900</v>
      </c>
      <c r="B322" s="19">
        <v>45014</v>
      </c>
      <c r="C322">
        <v>17900</v>
      </c>
      <c r="D322" s="19">
        <v>45014</v>
      </c>
      <c r="E322">
        <v>3318</v>
      </c>
      <c r="F322">
        <v>-27</v>
      </c>
      <c r="G322">
        <v>-0.80717488789237668</v>
      </c>
      <c r="H322">
        <v>1679</v>
      </c>
      <c r="I322">
        <v>9.1</v>
      </c>
      <c r="J322">
        <v>452.05</v>
      </c>
      <c r="K322">
        <v>40.550000000000011</v>
      </c>
      <c r="L322">
        <v>9.8541919805589337</v>
      </c>
      <c r="M322">
        <v>14350</v>
      </c>
      <c r="N322">
        <v>16800</v>
      </c>
      <c r="O322">
        <v>18071.5</v>
      </c>
      <c r="P322">
        <v>17900</v>
      </c>
      <c r="Q322" s="19">
        <v>45014</v>
      </c>
      <c r="R322">
        <v>6085</v>
      </c>
      <c r="S322">
        <v>128</v>
      </c>
      <c r="T322">
        <v>2.148732583515192</v>
      </c>
      <c r="U322">
        <v>7813</v>
      </c>
      <c r="V322">
        <v>12.91</v>
      </c>
      <c r="W322">
        <v>157.75</v>
      </c>
      <c r="X322">
        <v>-22.550000000000011</v>
      </c>
      <c r="Y322">
        <v>-12.506932889628402</v>
      </c>
      <c r="Z322">
        <v>31400</v>
      </c>
      <c r="AA322">
        <v>34000</v>
      </c>
      <c r="AB322">
        <v>18071.5</v>
      </c>
    </row>
    <row r="323" spans="1:28" x14ac:dyDescent="0.25">
      <c r="A323">
        <v>17900</v>
      </c>
      <c r="B323" s="19">
        <v>45043</v>
      </c>
      <c r="C323">
        <v>17900</v>
      </c>
      <c r="D323" s="19">
        <v>45043</v>
      </c>
      <c r="E323">
        <v>454</v>
      </c>
      <c r="F323">
        <v>34</v>
      </c>
      <c r="G323">
        <v>8.0952380952380949</v>
      </c>
      <c r="H323">
        <v>187</v>
      </c>
      <c r="I323">
        <v>7.99</v>
      </c>
      <c r="J323">
        <v>570.04999999999995</v>
      </c>
      <c r="K323">
        <v>22.299999999999955</v>
      </c>
      <c r="L323">
        <v>4.0712003651300694</v>
      </c>
      <c r="M323">
        <v>5000</v>
      </c>
      <c r="N323">
        <v>3950</v>
      </c>
      <c r="O323">
        <v>18071.5</v>
      </c>
      <c r="P323">
        <v>17900</v>
      </c>
      <c r="Q323" s="19">
        <v>45043</v>
      </c>
      <c r="R323">
        <v>703</v>
      </c>
      <c r="S323">
        <v>6</v>
      </c>
      <c r="T323">
        <v>0.86083213773314204</v>
      </c>
      <c r="U323">
        <v>438</v>
      </c>
      <c r="V323">
        <v>13.41</v>
      </c>
      <c r="W323">
        <v>212.65</v>
      </c>
      <c r="X323">
        <v>-24.849999999999994</v>
      </c>
      <c r="Y323">
        <v>-10.46315789473684</v>
      </c>
      <c r="Z323">
        <v>8300</v>
      </c>
      <c r="AA323">
        <v>4450</v>
      </c>
      <c r="AB323">
        <v>18071.5</v>
      </c>
    </row>
    <row r="324" spans="1:28" x14ac:dyDescent="0.25">
      <c r="A324">
        <v>17950</v>
      </c>
      <c r="B324" s="19">
        <v>44973</v>
      </c>
      <c r="C324">
        <v>17950</v>
      </c>
      <c r="D324" s="19">
        <v>44973</v>
      </c>
      <c r="E324">
        <v>32874</v>
      </c>
      <c r="F324">
        <v>-6418</v>
      </c>
      <c r="G324">
        <v>-16.33411381451695</v>
      </c>
      <c r="H324">
        <v>469309</v>
      </c>
      <c r="I324">
        <v>0</v>
      </c>
      <c r="J324">
        <v>130.5</v>
      </c>
      <c r="K324">
        <v>48.3</v>
      </c>
      <c r="L324">
        <v>58.759124087591232</v>
      </c>
      <c r="M324">
        <v>5989650</v>
      </c>
      <c r="N324">
        <v>109450</v>
      </c>
      <c r="O324">
        <v>18071.5</v>
      </c>
      <c r="P324">
        <v>17950</v>
      </c>
      <c r="Q324" s="19">
        <v>44973</v>
      </c>
      <c r="R324">
        <v>117596</v>
      </c>
      <c r="S324">
        <v>16773</v>
      </c>
      <c r="T324">
        <v>16.636085020283069</v>
      </c>
      <c r="U324">
        <v>3040773</v>
      </c>
      <c r="V324">
        <v>6.42</v>
      </c>
      <c r="W324">
        <v>0.45</v>
      </c>
      <c r="X324">
        <v>-24.35</v>
      </c>
      <c r="Y324">
        <v>-98.185483870967744</v>
      </c>
      <c r="Z324">
        <v>14566700</v>
      </c>
      <c r="AA324">
        <v>668250</v>
      </c>
      <c r="AB324">
        <v>18071.5</v>
      </c>
    </row>
    <row r="325" spans="1:28" x14ac:dyDescent="0.25">
      <c r="A325">
        <v>17950</v>
      </c>
      <c r="B325" s="19">
        <v>44980</v>
      </c>
      <c r="C325">
        <v>17950</v>
      </c>
      <c r="D325" s="19">
        <v>44980</v>
      </c>
      <c r="E325">
        <v>4546</v>
      </c>
      <c r="F325">
        <v>-2874</v>
      </c>
      <c r="G325">
        <v>-38.733153638814017</v>
      </c>
      <c r="H325">
        <v>19631</v>
      </c>
      <c r="I325">
        <v>9.66</v>
      </c>
      <c r="J325">
        <v>193.6</v>
      </c>
      <c r="K325">
        <v>32.25</v>
      </c>
      <c r="L325">
        <v>19.987604586303068</v>
      </c>
      <c r="M325">
        <v>47250</v>
      </c>
      <c r="N325">
        <v>59000</v>
      </c>
      <c r="O325">
        <v>18071.5</v>
      </c>
      <c r="P325">
        <v>17950</v>
      </c>
      <c r="Q325" s="19">
        <v>44980</v>
      </c>
      <c r="R325">
        <v>15075</v>
      </c>
      <c r="S325">
        <v>919</v>
      </c>
      <c r="T325">
        <v>6.4919468776490534</v>
      </c>
      <c r="U325">
        <v>99220</v>
      </c>
      <c r="V325">
        <v>11.67</v>
      </c>
      <c r="W325">
        <v>50.2</v>
      </c>
      <c r="X325">
        <v>-30.25</v>
      </c>
      <c r="Y325">
        <v>-37.600994406463641</v>
      </c>
      <c r="Z325">
        <v>88250</v>
      </c>
      <c r="AA325">
        <v>164400</v>
      </c>
      <c r="AB325">
        <v>18071.5</v>
      </c>
    </row>
    <row r="326" spans="1:28" x14ac:dyDescent="0.25">
      <c r="A326">
        <v>17950</v>
      </c>
      <c r="B326" s="19">
        <v>44994</v>
      </c>
      <c r="C326">
        <v>17950</v>
      </c>
      <c r="D326" s="19">
        <v>44994</v>
      </c>
      <c r="E326">
        <v>19</v>
      </c>
      <c r="F326">
        <v>-2</v>
      </c>
      <c r="G326">
        <v>-9.5238095238095237</v>
      </c>
      <c r="H326">
        <v>23</v>
      </c>
      <c r="I326">
        <v>10</v>
      </c>
      <c r="J326">
        <v>311.85000000000002</v>
      </c>
      <c r="K326">
        <v>44.5</v>
      </c>
      <c r="L326">
        <v>16.644847578081166</v>
      </c>
      <c r="M326">
        <v>2500</v>
      </c>
      <c r="N326">
        <v>3300</v>
      </c>
      <c r="O326">
        <v>18071.5</v>
      </c>
      <c r="P326">
        <v>17950</v>
      </c>
      <c r="Q326" s="19">
        <v>44994</v>
      </c>
      <c r="R326">
        <v>40</v>
      </c>
      <c r="S326">
        <v>6</v>
      </c>
      <c r="T326">
        <v>17.647058823529413</v>
      </c>
      <c r="U326">
        <v>95</v>
      </c>
      <c r="V326">
        <v>12.14</v>
      </c>
      <c r="W326">
        <v>118</v>
      </c>
      <c r="X326">
        <v>-27.050000000000011</v>
      </c>
      <c r="Y326">
        <v>-18.648741813167881</v>
      </c>
      <c r="Z326">
        <v>6700</v>
      </c>
      <c r="AA326">
        <v>2850</v>
      </c>
      <c r="AB326">
        <v>18071.5</v>
      </c>
    </row>
    <row r="327" spans="1:28" x14ac:dyDescent="0.25">
      <c r="A327">
        <v>17950</v>
      </c>
      <c r="B327" s="19">
        <v>45001</v>
      </c>
      <c r="C327">
        <v>17950</v>
      </c>
      <c r="D327" s="19">
        <v>45001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3900</v>
      </c>
      <c r="N327">
        <v>900</v>
      </c>
      <c r="O327">
        <v>18071.5</v>
      </c>
      <c r="P327">
        <v>17950</v>
      </c>
      <c r="Q327" s="19">
        <v>45001</v>
      </c>
      <c r="R327">
        <v>8</v>
      </c>
      <c r="S327">
        <v>0</v>
      </c>
      <c r="T327">
        <v>0</v>
      </c>
      <c r="U327">
        <v>5</v>
      </c>
      <c r="V327">
        <v>11.97</v>
      </c>
      <c r="W327">
        <v>135.80000000000001</v>
      </c>
      <c r="X327">
        <v>-69.699999999999989</v>
      </c>
      <c r="Y327">
        <v>-33.917274939172742</v>
      </c>
      <c r="Z327">
        <v>1600</v>
      </c>
      <c r="AA327">
        <v>1900</v>
      </c>
      <c r="AB327">
        <v>18071.5</v>
      </c>
    </row>
    <row r="328" spans="1:28" x14ac:dyDescent="0.25">
      <c r="A328">
        <v>17950</v>
      </c>
      <c r="B328" s="19">
        <v>45014</v>
      </c>
      <c r="C328">
        <v>17950</v>
      </c>
      <c r="D328" s="19">
        <v>45014</v>
      </c>
      <c r="E328">
        <v>225</v>
      </c>
      <c r="F328">
        <v>-31</v>
      </c>
      <c r="G328">
        <v>-12.109375</v>
      </c>
      <c r="H328">
        <v>149</v>
      </c>
      <c r="I328">
        <v>9.61</v>
      </c>
      <c r="J328">
        <v>414</v>
      </c>
      <c r="K328">
        <v>36.899999999999977</v>
      </c>
      <c r="L328">
        <v>9.7852028639618069</v>
      </c>
      <c r="M328">
        <v>9250</v>
      </c>
      <c r="N328">
        <v>10200</v>
      </c>
      <c r="O328">
        <v>18071.5</v>
      </c>
      <c r="P328">
        <v>17950</v>
      </c>
      <c r="Q328" s="19">
        <v>45014</v>
      </c>
      <c r="R328">
        <v>214</v>
      </c>
      <c r="S328">
        <v>-19</v>
      </c>
      <c r="T328">
        <v>-8.1545064377682408</v>
      </c>
      <c r="U328">
        <v>411</v>
      </c>
      <c r="V328">
        <v>13.03</v>
      </c>
      <c r="W328">
        <v>170.15</v>
      </c>
      <c r="X328">
        <v>-24.5</v>
      </c>
      <c r="Y328">
        <v>-12.586694066272797</v>
      </c>
      <c r="Z328">
        <v>16900</v>
      </c>
      <c r="AA328">
        <v>11000</v>
      </c>
      <c r="AB328">
        <v>18071.5</v>
      </c>
    </row>
    <row r="329" spans="1:28" x14ac:dyDescent="0.25">
      <c r="A329">
        <v>17950</v>
      </c>
      <c r="B329" s="19">
        <v>45043</v>
      </c>
      <c r="C329">
        <v>17950</v>
      </c>
      <c r="D329" s="19">
        <v>45043</v>
      </c>
      <c r="E329">
        <v>6</v>
      </c>
      <c r="F329">
        <v>0</v>
      </c>
      <c r="G329">
        <v>0</v>
      </c>
      <c r="H329">
        <v>3</v>
      </c>
      <c r="I329">
        <v>9.15</v>
      </c>
      <c r="J329">
        <v>561.29999999999995</v>
      </c>
      <c r="K329">
        <v>51.049999999999955</v>
      </c>
      <c r="L329">
        <v>10.004899559039677</v>
      </c>
      <c r="M329">
        <v>4450</v>
      </c>
      <c r="N329">
        <v>4550</v>
      </c>
      <c r="O329">
        <v>18071.5</v>
      </c>
      <c r="P329">
        <v>17950</v>
      </c>
      <c r="Q329" s="19">
        <v>45043</v>
      </c>
      <c r="R329">
        <v>47</v>
      </c>
      <c r="S329">
        <v>1</v>
      </c>
      <c r="T329">
        <v>2.1739130434782608</v>
      </c>
      <c r="U329">
        <v>18</v>
      </c>
      <c r="V329">
        <v>13.02</v>
      </c>
      <c r="W329">
        <v>221.05</v>
      </c>
      <c r="X329">
        <v>-42.699999999999989</v>
      </c>
      <c r="Y329">
        <v>-16.189573459715636</v>
      </c>
      <c r="Z329">
        <v>3000</v>
      </c>
      <c r="AA329">
        <v>2300</v>
      </c>
      <c r="AB329">
        <v>18071.5</v>
      </c>
    </row>
    <row r="330" spans="1:28" x14ac:dyDescent="0.25">
      <c r="A330">
        <v>17950</v>
      </c>
      <c r="B330" s="19">
        <v>44987</v>
      </c>
      <c r="C330">
        <v>17950</v>
      </c>
      <c r="D330" s="19">
        <v>44987</v>
      </c>
      <c r="E330">
        <v>630</v>
      </c>
      <c r="F330">
        <v>-17</v>
      </c>
      <c r="G330">
        <v>-2.6275115919629055</v>
      </c>
      <c r="H330">
        <v>975</v>
      </c>
      <c r="I330">
        <v>9.67</v>
      </c>
      <c r="J330">
        <v>251</v>
      </c>
      <c r="K330">
        <v>33.599999999999994</v>
      </c>
      <c r="L330">
        <v>15.455381784728608</v>
      </c>
      <c r="M330">
        <v>13000</v>
      </c>
      <c r="N330">
        <v>5600</v>
      </c>
      <c r="O330">
        <v>18071.5</v>
      </c>
      <c r="P330">
        <v>17950</v>
      </c>
      <c r="Q330" s="19">
        <v>44987</v>
      </c>
      <c r="R330">
        <v>1444</v>
      </c>
      <c r="S330">
        <v>780</v>
      </c>
      <c r="T330">
        <v>117.46987951807229</v>
      </c>
      <c r="U330">
        <v>4489</v>
      </c>
      <c r="V330">
        <v>12.16</v>
      </c>
      <c r="W330">
        <v>88</v>
      </c>
      <c r="X330">
        <v>-30.349999999999994</v>
      </c>
      <c r="Y330">
        <v>-25.644275454161381</v>
      </c>
      <c r="Z330">
        <v>22200</v>
      </c>
      <c r="AA330">
        <v>19600</v>
      </c>
      <c r="AB330">
        <v>18071.5</v>
      </c>
    </row>
    <row r="331" spans="1:28" x14ac:dyDescent="0.25">
      <c r="A331">
        <v>18000</v>
      </c>
      <c r="B331" s="19">
        <v>44980</v>
      </c>
      <c r="C331">
        <v>18000</v>
      </c>
      <c r="D331" s="19">
        <v>44980</v>
      </c>
      <c r="E331">
        <v>76544</v>
      </c>
      <c r="F331">
        <v>-5364</v>
      </c>
      <c r="G331">
        <v>-6.5488108609659621</v>
      </c>
      <c r="H331">
        <v>366525</v>
      </c>
      <c r="I331">
        <v>9.66</v>
      </c>
      <c r="J331">
        <v>158.75</v>
      </c>
      <c r="K331">
        <v>27.300000000000011</v>
      </c>
      <c r="L331">
        <v>20.768352985926221</v>
      </c>
      <c r="M331">
        <v>214500</v>
      </c>
      <c r="N331">
        <v>394700</v>
      </c>
      <c r="O331">
        <v>18071.5</v>
      </c>
      <c r="P331">
        <v>18000</v>
      </c>
      <c r="Q331" s="19">
        <v>44980</v>
      </c>
      <c r="R331">
        <v>101085</v>
      </c>
      <c r="S331">
        <v>32643</v>
      </c>
      <c r="T331">
        <v>47.694398176558252</v>
      </c>
      <c r="U331">
        <v>604194</v>
      </c>
      <c r="V331">
        <v>11.51</v>
      </c>
      <c r="W331">
        <v>64.900000000000006</v>
      </c>
      <c r="X331">
        <v>-33.949999999999989</v>
      </c>
      <c r="Y331">
        <v>-34.34496712190186</v>
      </c>
      <c r="Z331">
        <v>329300</v>
      </c>
      <c r="AA331">
        <v>646050</v>
      </c>
      <c r="AB331">
        <v>18071.5</v>
      </c>
    </row>
    <row r="332" spans="1:28" x14ac:dyDescent="0.25">
      <c r="A332">
        <v>18000</v>
      </c>
      <c r="B332" s="19">
        <v>44987</v>
      </c>
      <c r="C332">
        <v>18000</v>
      </c>
      <c r="D332" s="19">
        <v>44987</v>
      </c>
      <c r="E332">
        <v>6869</v>
      </c>
      <c r="F332">
        <v>-467</v>
      </c>
      <c r="G332">
        <v>-6.3658669574700113</v>
      </c>
      <c r="H332">
        <v>16884</v>
      </c>
      <c r="I332">
        <v>9.7899999999999991</v>
      </c>
      <c r="J332">
        <v>219.95</v>
      </c>
      <c r="K332">
        <v>30.25</v>
      </c>
      <c r="L332">
        <v>15.946230890880338</v>
      </c>
      <c r="M332">
        <v>55750</v>
      </c>
      <c r="N332">
        <v>43550</v>
      </c>
      <c r="O332">
        <v>18071.5</v>
      </c>
      <c r="P332">
        <v>18000</v>
      </c>
      <c r="Q332" s="19">
        <v>44987</v>
      </c>
      <c r="R332">
        <v>5312</v>
      </c>
      <c r="S332">
        <v>1385</v>
      </c>
      <c r="T332">
        <v>35.268652915711741</v>
      </c>
      <c r="U332">
        <v>24700</v>
      </c>
      <c r="V332">
        <v>12.1</v>
      </c>
      <c r="W332">
        <v>104.65</v>
      </c>
      <c r="X332">
        <v>-31.699999999999989</v>
      </c>
      <c r="Y332">
        <v>-23.248991565823239</v>
      </c>
      <c r="Z332">
        <v>100450</v>
      </c>
      <c r="AA332">
        <v>61200</v>
      </c>
      <c r="AB332">
        <v>18071.5</v>
      </c>
    </row>
    <row r="333" spans="1:28" x14ac:dyDescent="0.25">
      <c r="A333">
        <v>18000</v>
      </c>
      <c r="B333" s="19">
        <v>45001</v>
      </c>
      <c r="C333">
        <v>18000</v>
      </c>
      <c r="D333" s="19">
        <v>45001</v>
      </c>
      <c r="E333">
        <v>158</v>
      </c>
      <c r="F333">
        <v>19</v>
      </c>
      <c r="G333">
        <v>13.669064748201439</v>
      </c>
      <c r="H333">
        <v>142</v>
      </c>
      <c r="I333">
        <v>9.2799999999999994</v>
      </c>
      <c r="J333">
        <v>303.89999999999998</v>
      </c>
      <c r="K333">
        <v>34.75</v>
      </c>
      <c r="L333">
        <v>12.911016161991457</v>
      </c>
      <c r="M333">
        <v>4950</v>
      </c>
      <c r="N333">
        <v>3800</v>
      </c>
      <c r="O333">
        <v>18071.5</v>
      </c>
      <c r="P333">
        <v>18000</v>
      </c>
      <c r="Q333" s="19">
        <v>45001</v>
      </c>
      <c r="R333">
        <v>141</v>
      </c>
      <c r="S333">
        <v>35</v>
      </c>
      <c r="T333">
        <v>33.018867924528301</v>
      </c>
      <c r="U333">
        <v>188</v>
      </c>
      <c r="V333">
        <v>12.49</v>
      </c>
      <c r="W333">
        <v>154.69999999999999</v>
      </c>
      <c r="X333">
        <v>-33.900000000000006</v>
      </c>
      <c r="Y333">
        <v>-17.974549310710504</v>
      </c>
      <c r="Z333">
        <v>7350</v>
      </c>
      <c r="AA333">
        <v>3200</v>
      </c>
      <c r="AB333">
        <v>18071.5</v>
      </c>
    </row>
    <row r="334" spans="1:28" x14ac:dyDescent="0.25">
      <c r="A334">
        <v>18000</v>
      </c>
      <c r="B334" s="19">
        <v>45014</v>
      </c>
      <c r="C334">
        <v>18000</v>
      </c>
      <c r="D334" s="19">
        <v>45014</v>
      </c>
      <c r="E334">
        <v>23197</v>
      </c>
      <c r="F334">
        <v>-1110</v>
      </c>
      <c r="G334">
        <v>-4.5665857571892872</v>
      </c>
      <c r="H334">
        <v>17668</v>
      </c>
      <c r="I334">
        <v>9.2100000000000009</v>
      </c>
      <c r="J334">
        <v>385</v>
      </c>
      <c r="K334">
        <v>38.399999999999977</v>
      </c>
      <c r="L334">
        <v>11.079053664166178</v>
      </c>
      <c r="M334">
        <v>41700</v>
      </c>
      <c r="N334">
        <v>41100</v>
      </c>
      <c r="O334">
        <v>18071.5</v>
      </c>
      <c r="P334">
        <v>18000</v>
      </c>
      <c r="Q334" s="19">
        <v>45014</v>
      </c>
      <c r="R334">
        <v>35813</v>
      </c>
      <c r="S334">
        <v>1414</v>
      </c>
      <c r="T334">
        <v>4.1105846100177335</v>
      </c>
      <c r="U334">
        <v>28716</v>
      </c>
      <c r="V334">
        <v>12.77</v>
      </c>
      <c r="W334">
        <v>188</v>
      </c>
      <c r="X334">
        <v>-24.199999999999989</v>
      </c>
      <c r="Y334">
        <v>-11.404335532516489</v>
      </c>
      <c r="Z334">
        <v>124100</v>
      </c>
      <c r="AA334">
        <v>55550</v>
      </c>
      <c r="AB334">
        <v>18071.5</v>
      </c>
    </row>
    <row r="335" spans="1:28" x14ac:dyDescent="0.25">
      <c r="A335">
        <v>18000</v>
      </c>
      <c r="B335" s="19">
        <v>45043</v>
      </c>
      <c r="C335">
        <v>18000</v>
      </c>
      <c r="D335" s="19">
        <v>45043</v>
      </c>
      <c r="E335">
        <v>4510</v>
      </c>
      <c r="F335">
        <v>40</v>
      </c>
      <c r="G335">
        <v>0.89485458612975388</v>
      </c>
      <c r="H335">
        <v>1688</v>
      </c>
      <c r="I335">
        <v>8.4700000000000006</v>
      </c>
      <c r="J335">
        <v>517.45000000000005</v>
      </c>
      <c r="K335">
        <v>33.950000000000045</v>
      </c>
      <c r="L335">
        <v>7.0217166494312391</v>
      </c>
      <c r="M335">
        <v>30300</v>
      </c>
      <c r="N335">
        <v>17050</v>
      </c>
      <c r="O335">
        <v>18071.5</v>
      </c>
      <c r="P335">
        <v>18000</v>
      </c>
      <c r="Q335" s="19">
        <v>45043</v>
      </c>
      <c r="R335">
        <v>4770</v>
      </c>
      <c r="S335">
        <v>446</v>
      </c>
      <c r="T335">
        <v>10.314523589269195</v>
      </c>
      <c r="U335">
        <v>2958</v>
      </c>
      <c r="V335">
        <v>13.34</v>
      </c>
      <c r="W335">
        <v>241.75</v>
      </c>
      <c r="X335">
        <v>-30.449999999999989</v>
      </c>
      <c r="Y335">
        <v>-11.186627479794266</v>
      </c>
      <c r="Z335">
        <v>28750</v>
      </c>
      <c r="AA335">
        <v>17450</v>
      </c>
      <c r="AB335">
        <v>18071.5</v>
      </c>
    </row>
    <row r="336" spans="1:28" x14ac:dyDescent="0.25">
      <c r="A336">
        <v>18000</v>
      </c>
      <c r="B336" s="19">
        <v>45106</v>
      </c>
      <c r="C336">
        <v>18000</v>
      </c>
      <c r="D336" s="19">
        <v>45106</v>
      </c>
      <c r="E336">
        <v>6602</v>
      </c>
      <c r="F336">
        <v>39</v>
      </c>
      <c r="G336">
        <v>0.59424043882370869</v>
      </c>
      <c r="H336">
        <v>1058</v>
      </c>
      <c r="I336">
        <v>5.39</v>
      </c>
      <c r="J336">
        <v>741.8</v>
      </c>
      <c r="K336">
        <v>38.649999999999977</v>
      </c>
      <c r="L336">
        <v>5.49669345089952</v>
      </c>
      <c r="M336">
        <v>8300</v>
      </c>
      <c r="N336">
        <v>7150</v>
      </c>
      <c r="O336">
        <v>18071.5</v>
      </c>
      <c r="P336">
        <v>18000</v>
      </c>
      <c r="Q336" s="19">
        <v>45106</v>
      </c>
      <c r="R336">
        <v>12512</v>
      </c>
      <c r="S336">
        <v>287</v>
      </c>
      <c r="T336">
        <v>2.3476482617586911</v>
      </c>
      <c r="U336">
        <v>2655</v>
      </c>
      <c r="V336">
        <v>15.47</v>
      </c>
      <c r="W336">
        <v>364</v>
      </c>
      <c r="X336">
        <v>-29.600000000000023</v>
      </c>
      <c r="Y336">
        <v>-7.5203252032520371</v>
      </c>
      <c r="Z336">
        <v>40200</v>
      </c>
      <c r="AA336">
        <v>8100</v>
      </c>
      <c r="AB336">
        <v>18071.5</v>
      </c>
    </row>
    <row r="337" spans="1:28" x14ac:dyDescent="0.25">
      <c r="A337">
        <v>18000</v>
      </c>
      <c r="B337" s="19">
        <v>45197</v>
      </c>
      <c r="C337">
        <v>18000</v>
      </c>
      <c r="D337" s="19">
        <v>45197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100</v>
      </c>
      <c r="N337">
        <v>0</v>
      </c>
      <c r="O337">
        <v>18071.5</v>
      </c>
      <c r="P337">
        <v>18000</v>
      </c>
      <c r="Q337" s="19">
        <v>45197</v>
      </c>
      <c r="R337">
        <v>206</v>
      </c>
      <c r="S337">
        <v>0</v>
      </c>
      <c r="T337">
        <v>0</v>
      </c>
      <c r="U337">
        <v>88</v>
      </c>
      <c r="V337">
        <v>17.37</v>
      </c>
      <c r="W337">
        <v>490</v>
      </c>
      <c r="X337">
        <v>-46</v>
      </c>
      <c r="Y337">
        <v>-8.5820895522388057</v>
      </c>
      <c r="Z337">
        <v>1350</v>
      </c>
      <c r="AA337">
        <v>350</v>
      </c>
      <c r="AB337">
        <v>18071.5</v>
      </c>
    </row>
    <row r="338" spans="1:28" x14ac:dyDescent="0.25">
      <c r="A338">
        <v>18000</v>
      </c>
      <c r="B338" s="19">
        <v>45288</v>
      </c>
      <c r="C338">
        <v>18000</v>
      </c>
      <c r="D338" s="19">
        <v>45288</v>
      </c>
      <c r="E338">
        <v>4961.5</v>
      </c>
      <c r="F338">
        <v>2</v>
      </c>
      <c r="G338">
        <v>4.0326645831232986E-2</v>
      </c>
      <c r="H338">
        <v>349</v>
      </c>
      <c r="I338">
        <v>0</v>
      </c>
      <c r="J338">
        <v>1334.5</v>
      </c>
      <c r="K338">
        <v>21.849999999999909</v>
      </c>
      <c r="L338">
        <v>1.6645716679998406</v>
      </c>
      <c r="M338">
        <v>8200</v>
      </c>
      <c r="N338">
        <v>1750</v>
      </c>
      <c r="O338">
        <v>18071.5</v>
      </c>
      <c r="P338">
        <v>18000</v>
      </c>
      <c r="Q338" s="19">
        <v>45288</v>
      </c>
      <c r="R338">
        <v>12866</v>
      </c>
      <c r="S338">
        <v>-12</v>
      </c>
      <c r="T338">
        <v>-9.3182171144587669E-2</v>
      </c>
      <c r="U338">
        <v>868</v>
      </c>
      <c r="V338">
        <v>19.760000000000002</v>
      </c>
      <c r="W338">
        <v>633.04999999999995</v>
      </c>
      <c r="X338">
        <v>-38.400000000000091</v>
      </c>
      <c r="Y338">
        <v>-5.7189664159654612</v>
      </c>
      <c r="Z338">
        <v>8900</v>
      </c>
      <c r="AA338">
        <v>4000</v>
      </c>
      <c r="AB338">
        <v>18071.5</v>
      </c>
    </row>
    <row r="339" spans="1:28" x14ac:dyDescent="0.25">
      <c r="A339">
        <v>18000</v>
      </c>
      <c r="B339" s="19">
        <v>45470</v>
      </c>
      <c r="C339">
        <v>18000</v>
      </c>
      <c r="D339" s="19">
        <v>45470</v>
      </c>
      <c r="E339">
        <v>67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200</v>
      </c>
      <c r="N339">
        <v>100</v>
      </c>
      <c r="O339">
        <v>18071.5</v>
      </c>
      <c r="P339">
        <v>18000</v>
      </c>
      <c r="Q339" s="19">
        <v>45470</v>
      </c>
      <c r="R339">
        <v>10</v>
      </c>
      <c r="S339">
        <v>0</v>
      </c>
      <c r="T339">
        <v>0</v>
      </c>
      <c r="U339">
        <v>1</v>
      </c>
      <c r="V339">
        <v>22.05</v>
      </c>
      <c r="W339">
        <v>800.05</v>
      </c>
      <c r="X339">
        <v>-195</v>
      </c>
      <c r="Y339">
        <v>-19.597005175619316</v>
      </c>
      <c r="Z339">
        <v>400</v>
      </c>
      <c r="AA339">
        <v>250</v>
      </c>
      <c r="AB339">
        <v>18071.5</v>
      </c>
    </row>
    <row r="340" spans="1:28" x14ac:dyDescent="0.25">
      <c r="A340">
        <v>18000</v>
      </c>
      <c r="B340" s="19">
        <v>45652</v>
      </c>
      <c r="C340">
        <v>18000</v>
      </c>
      <c r="D340" s="19">
        <v>45652</v>
      </c>
      <c r="E340">
        <v>249</v>
      </c>
      <c r="F340">
        <v>0</v>
      </c>
      <c r="G340">
        <v>0</v>
      </c>
      <c r="H340">
        <v>2</v>
      </c>
      <c r="I340">
        <v>0</v>
      </c>
      <c r="J340">
        <v>2329.4</v>
      </c>
      <c r="K340">
        <v>101.90000000000009</v>
      </c>
      <c r="L340">
        <v>4.5746352413019125</v>
      </c>
      <c r="M340">
        <v>400</v>
      </c>
      <c r="N340">
        <v>250</v>
      </c>
      <c r="O340">
        <v>18071.5</v>
      </c>
      <c r="P340">
        <v>18000</v>
      </c>
      <c r="Q340" s="19">
        <v>45652</v>
      </c>
      <c r="R340">
        <v>91</v>
      </c>
      <c r="S340">
        <v>-2</v>
      </c>
      <c r="T340">
        <v>-2.150537634408602</v>
      </c>
      <c r="U340">
        <v>17</v>
      </c>
      <c r="V340">
        <v>24.62</v>
      </c>
      <c r="W340">
        <v>969</v>
      </c>
      <c r="X340">
        <v>-41.649999999999977</v>
      </c>
      <c r="Y340">
        <v>-4.1211101766190055</v>
      </c>
      <c r="Z340">
        <v>450</v>
      </c>
      <c r="AA340">
        <v>200</v>
      </c>
      <c r="AB340">
        <v>18071.5</v>
      </c>
    </row>
    <row r="341" spans="1:28" x14ac:dyDescent="0.25">
      <c r="A341">
        <v>18000</v>
      </c>
      <c r="B341" s="19">
        <v>46015</v>
      </c>
      <c r="C341">
        <v>18000</v>
      </c>
      <c r="D341" s="19">
        <v>46015</v>
      </c>
      <c r="E341">
        <v>108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2050</v>
      </c>
      <c r="N341">
        <v>150</v>
      </c>
      <c r="O341">
        <v>18071.5</v>
      </c>
      <c r="P341">
        <v>18000</v>
      </c>
      <c r="Q341" s="19">
        <v>46015</v>
      </c>
      <c r="R341">
        <v>21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1500</v>
      </c>
      <c r="AA341">
        <v>150</v>
      </c>
      <c r="AB341">
        <v>18071.5</v>
      </c>
    </row>
    <row r="342" spans="1:28" x14ac:dyDescent="0.25">
      <c r="A342">
        <v>18000</v>
      </c>
      <c r="B342" s="19">
        <v>46198</v>
      </c>
      <c r="C342">
        <v>18000</v>
      </c>
      <c r="D342" s="19">
        <v>46198</v>
      </c>
      <c r="E342">
        <v>7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100</v>
      </c>
      <c r="N342">
        <v>0</v>
      </c>
      <c r="O342">
        <v>18071.5</v>
      </c>
      <c r="P342">
        <v>0</v>
      </c>
      <c r="Q342" s="19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</row>
    <row r="343" spans="1:28" x14ac:dyDescent="0.25">
      <c r="A343">
        <v>18000</v>
      </c>
      <c r="B343" s="19">
        <v>46387</v>
      </c>
      <c r="C343">
        <v>0</v>
      </c>
      <c r="D343" s="19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18000</v>
      </c>
      <c r="Q343" s="19">
        <v>46387</v>
      </c>
      <c r="R343">
        <v>57</v>
      </c>
      <c r="S343">
        <v>0</v>
      </c>
      <c r="T343">
        <v>0</v>
      </c>
      <c r="U343">
        <v>15</v>
      </c>
      <c r="V343">
        <v>33.340000000000003</v>
      </c>
      <c r="W343">
        <v>1610</v>
      </c>
      <c r="X343">
        <v>-20</v>
      </c>
      <c r="Y343">
        <v>-1.2269938650306749</v>
      </c>
      <c r="Z343">
        <v>950</v>
      </c>
      <c r="AA343">
        <v>500</v>
      </c>
      <c r="AB343">
        <v>18071.5</v>
      </c>
    </row>
    <row r="344" spans="1:28" x14ac:dyDescent="0.25">
      <c r="A344">
        <v>18000</v>
      </c>
      <c r="B344" s="19">
        <v>46751</v>
      </c>
      <c r="C344">
        <v>0</v>
      </c>
      <c r="D344" s="19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18000</v>
      </c>
      <c r="Q344" s="19">
        <v>46751</v>
      </c>
      <c r="R344">
        <v>3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850</v>
      </c>
      <c r="AA344">
        <v>50</v>
      </c>
      <c r="AB344">
        <v>18071.5</v>
      </c>
    </row>
    <row r="345" spans="1:28" x14ac:dyDescent="0.25">
      <c r="A345">
        <v>18000</v>
      </c>
      <c r="B345" s="19">
        <v>44973</v>
      </c>
      <c r="C345">
        <v>18000</v>
      </c>
      <c r="D345" s="19">
        <v>44973</v>
      </c>
      <c r="E345">
        <v>86606</v>
      </c>
      <c r="F345">
        <v>-31928</v>
      </c>
      <c r="G345">
        <v>-26.935731520070192</v>
      </c>
      <c r="H345">
        <v>2908077</v>
      </c>
      <c r="I345">
        <v>0</v>
      </c>
      <c r="J345">
        <v>80.75</v>
      </c>
      <c r="K345">
        <v>29</v>
      </c>
      <c r="L345">
        <v>56.038647342995176</v>
      </c>
      <c r="M345">
        <v>13848500</v>
      </c>
      <c r="N345">
        <v>724350</v>
      </c>
      <c r="O345">
        <v>18071.5</v>
      </c>
      <c r="P345">
        <v>18000</v>
      </c>
      <c r="Q345" s="19">
        <v>44973</v>
      </c>
      <c r="R345">
        <v>285105</v>
      </c>
      <c r="S345">
        <v>146574</v>
      </c>
      <c r="T345">
        <v>105.80592069645061</v>
      </c>
      <c r="U345">
        <v>9291103</v>
      </c>
      <c r="V345">
        <v>5.41</v>
      </c>
      <c r="W345">
        <v>0.9</v>
      </c>
      <c r="X345">
        <v>-39.950000000000003</v>
      </c>
      <c r="Y345">
        <v>-97.796817625458999</v>
      </c>
      <c r="Z345">
        <v>17893700</v>
      </c>
      <c r="AA345">
        <v>3244250</v>
      </c>
      <c r="AB345">
        <v>18071.5</v>
      </c>
    </row>
    <row r="346" spans="1:28" x14ac:dyDescent="0.25">
      <c r="A346">
        <v>18000</v>
      </c>
      <c r="B346" s="19">
        <v>44994</v>
      </c>
      <c r="C346">
        <v>18000</v>
      </c>
      <c r="D346" s="19">
        <v>44994</v>
      </c>
      <c r="E346">
        <v>1015</v>
      </c>
      <c r="F346">
        <v>27</v>
      </c>
      <c r="G346">
        <v>2.7327935222672064</v>
      </c>
      <c r="H346">
        <v>1485</v>
      </c>
      <c r="I346">
        <v>9.64</v>
      </c>
      <c r="J346">
        <v>264.60000000000002</v>
      </c>
      <c r="K346">
        <v>32.850000000000023</v>
      </c>
      <c r="L346">
        <v>14.174757281553408</v>
      </c>
      <c r="M346">
        <v>4450</v>
      </c>
      <c r="N346">
        <v>5400</v>
      </c>
      <c r="O346">
        <v>18071.5</v>
      </c>
      <c r="P346">
        <v>18000</v>
      </c>
      <c r="Q346" s="19">
        <v>44994</v>
      </c>
      <c r="R346">
        <v>518</v>
      </c>
      <c r="S346">
        <v>212</v>
      </c>
      <c r="T346">
        <v>69.281045751633982</v>
      </c>
      <c r="U346">
        <v>1149</v>
      </c>
      <c r="V346">
        <v>12.46</v>
      </c>
      <c r="W346">
        <v>132.4</v>
      </c>
      <c r="X346">
        <v>-30.599999999999994</v>
      </c>
      <c r="Y346">
        <v>-18.773006134969322</v>
      </c>
      <c r="Z346">
        <v>10050</v>
      </c>
      <c r="AA346">
        <v>8300</v>
      </c>
      <c r="AB346">
        <v>18071.5</v>
      </c>
    </row>
    <row r="347" spans="1:28" x14ac:dyDescent="0.25">
      <c r="A347">
        <v>18050</v>
      </c>
      <c r="B347" s="19">
        <v>44987</v>
      </c>
      <c r="C347">
        <v>18050</v>
      </c>
      <c r="D347" s="19">
        <v>44987</v>
      </c>
      <c r="E347">
        <v>658</v>
      </c>
      <c r="F347">
        <v>90</v>
      </c>
      <c r="G347">
        <v>15.845070422535212</v>
      </c>
      <c r="H347">
        <v>3254</v>
      </c>
      <c r="I347">
        <v>9.75</v>
      </c>
      <c r="J347">
        <v>187</v>
      </c>
      <c r="K347">
        <v>23.849999999999994</v>
      </c>
      <c r="L347">
        <v>14.618449279803858</v>
      </c>
      <c r="M347">
        <v>29600</v>
      </c>
      <c r="N347">
        <v>28350</v>
      </c>
      <c r="O347">
        <v>18071.5</v>
      </c>
      <c r="P347">
        <v>18050</v>
      </c>
      <c r="Q347" s="19">
        <v>44987</v>
      </c>
      <c r="R347">
        <v>507</v>
      </c>
      <c r="S347">
        <v>114</v>
      </c>
      <c r="T347">
        <v>29.007633587786259</v>
      </c>
      <c r="U347">
        <v>3499</v>
      </c>
      <c r="V347">
        <v>12.05</v>
      </c>
      <c r="W347">
        <v>123</v>
      </c>
      <c r="X347">
        <v>-33.449999999999989</v>
      </c>
      <c r="Y347">
        <v>-21.380632790028759</v>
      </c>
      <c r="Z347">
        <v>19850</v>
      </c>
      <c r="AA347">
        <v>21800</v>
      </c>
      <c r="AB347">
        <v>18071.5</v>
      </c>
    </row>
    <row r="348" spans="1:28" x14ac:dyDescent="0.25">
      <c r="A348">
        <v>18050</v>
      </c>
      <c r="B348" s="19">
        <v>44994</v>
      </c>
      <c r="C348">
        <v>18050</v>
      </c>
      <c r="D348" s="19">
        <v>44994</v>
      </c>
      <c r="E348">
        <v>10</v>
      </c>
      <c r="F348">
        <v>6</v>
      </c>
      <c r="G348">
        <v>150</v>
      </c>
      <c r="H348">
        <v>23</v>
      </c>
      <c r="I348">
        <v>9.5500000000000007</v>
      </c>
      <c r="J348">
        <v>224</v>
      </c>
      <c r="K348">
        <v>-101.25</v>
      </c>
      <c r="L348">
        <v>-31.129900076863954</v>
      </c>
      <c r="M348">
        <v>2800</v>
      </c>
      <c r="N348">
        <v>700</v>
      </c>
      <c r="O348">
        <v>18071.5</v>
      </c>
      <c r="P348">
        <v>18050</v>
      </c>
      <c r="Q348" s="19">
        <v>44994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1700</v>
      </c>
      <c r="AA348">
        <v>1900</v>
      </c>
      <c r="AB348">
        <v>18071.5</v>
      </c>
    </row>
    <row r="349" spans="1:28" x14ac:dyDescent="0.25">
      <c r="A349">
        <v>18050</v>
      </c>
      <c r="B349" s="19">
        <v>45014</v>
      </c>
      <c r="C349">
        <v>18050</v>
      </c>
      <c r="D349" s="19">
        <v>45014</v>
      </c>
      <c r="E349">
        <v>236</v>
      </c>
      <c r="F349">
        <v>33</v>
      </c>
      <c r="G349">
        <v>16.256157635467979</v>
      </c>
      <c r="H349">
        <v>472</v>
      </c>
      <c r="I349">
        <v>9.34</v>
      </c>
      <c r="J349">
        <v>350</v>
      </c>
      <c r="K349">
        <v>29.300000000000011</v>
      </c>
      <c r="L349">
        <v>9.1362644215778026</v>
      </c>
      <c r="M349">
        <v>14600</v>
      </c>
      <c r="N349">
        <v>13100</v>
      </c>
      <c r="O349">
        <v>18071.5</v>
      </c>
      <c r="P349">
        <v>18050</v>
      </c>
      <c r="Q349" s="19">
        <v>45014</v>
      </c>
      <c r="R349">
        <v>149</v>
      </c>
      <c r="S349">
        <v>0</v>
      </c>
      <c r="T349">
        <v>0</v>
      </c>
      <c r="U349">
        <v>380</v>
      </c>
      <c r="V349">
        <v>12.71</v>
      </c>
      <c r="W349">
        <v>204.4</v>
      </c>
      <c r="X349">
        <v>-26.900000000000006</v>
      </c>
      <c r="Y349">
        <v>-11.629917855598791</v>
      </c>
      <c r="Z349">
        <v>12450</v>
      </c>
      <c r="AA349">
        <v>10550</v>
      </c>
      <c r="AB349">
        <v>18071.5</v>
      </c>
    </row>
    <row r="350" spans="1:28" x14ac:dyDescent="0.25">
      <c r="A350">
        <v>18050</v>
      </c>
      <c r="B350" s="19">
        <v>45043</v>
      </c>
      <c r="C350">
        <v>18050</v>
      </c>
      <c r="D350" s="19">
        <v>45043</v>
      </c>
      <c r="E350">
        <v>55</v>
      </c>
      <c r="F350">
        <v>0</v>
      </c>
      <c r="G350">
        <v>0</v>
      </c>
      <c r="H350">
        <v>11</v>
      </c>
      <c r="I350">
        <v>9.82</v>
      </c>
      <c r="J350">
        <v>511</v>
      </c>
      <c r="K350">
        <v>89.300000000000011</v>
      </c>
      <c r="L350">
        <v>21.176191605406693</v>
      </c>
      <c r="M350">
        <v>2800</v>
      </c>
      <c r="N350">
        <v>4650</v>
      </c>
      <c r="O350">
        <v>18071.5</v>
      </c>
      <c r="P350">
        <v>18050</v>
      </c>
      <c r="Q350" s="19">
        <v>45043</v>
      </c>
      <c r="R350">
        <v>93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1850</v>
      </c>
      <c r="AA350">
        <v>200</v>
      </c>
      <c r="AB350">
        <v>18071.5</v>
      </c>
    </row>
    <row r="351" spans="1:28" x14ac:dyDescent="0.25">
      <c r="A351">
        <v>18050</v>
      </c>
      <c r="B351" s="19">
        <v>44973</v>
      </c>
      <c r="C351">
        <v>18050</v>
      </c>
      <c r="D351" s="19">
        <v>44973</v>
      </c>
      <c r="E351">
        <v>60453</v>
      </c>
      <c r="F351">
        <v>-39209</v>
      </c>
      <c r="G351">
        <v>-39.341975878469228</v>
      </c>
      <c r="H351">
        <v>4877925</v>
      </c>
      <c r="I351">
        <v>3.61</v>
      </c>
      <c r="J351">
        <v>32.85</v>
      </c>
      <c r="K351">
        <v>4.2000000000000028</v>
      </c>
      <c r="L351">
        <v>14.659685863874355</v>
      </c>
      <c r="M351">
        <v>14811800</v>
      </c>
      <c r="N351">
        <v>991100</v>
      </c>
      <c r="O351">
        <v>18071.5</v>
      </c>
      <c r="P351">
        <v>18050</v>
      </c>
      <c r="Q351" s="19">
        <v>44973</v>
      </c>
      <c r="R351">
        <v>150590</v>
      </c>
      <c r="S351">
        <v>124350</v>
      </c>
      <c r="T351">
        <v>473.89481707317071</v>
      </c>
      <c r="U351">
        <v>10275648</v>
      </c>
      <c r="V351">
        <v>4.53</v>
      </c>
      <c r="W351">
        <v>2.9</v>
      </c>
      <c r="X351">
        <v>-62.9</v>
      </c>
      <c r="Y351">
        <v>-95.59270516717325</v>
      </c>
      <c r="Z351">
        <v>11001100</v>
      </c>
      <c r="AA351">
        <v>2161250</v>
      </c>
      <c r="AB351">
        <v>18071.5</v>
      </c>
    </row>
    <row r="352" spans="1:28" x14ac:dyDescent="0.25">
      <c r="A352">
        <v>18050</v>
      </c>
      <c r="B352" s="19">
        <v>44980</v>
      </c>
      <c r="C352">
        <v>18050</v>
      </c>
      <c r="D352" s="19">
        <v>44980</v>
      </c>
      <c r="E352">
        <v>8270</v>
      </c>
      <c r="F352">
        <v>-2273</v>
      </c>
      <c r="G352">
        <v>-21.559328464383952</v>
      </c>
      <c r="H352">
        <v>92133</v>
      </c>
      <c r="I352">
        <v>9.68</v>
      </c>
      <c r="J352">
        <v>127.2</v>
      </c>
      <c r="K352">
        <v>21.900000000000006</v>
      </c>
      <c r="L352">
        <v>20.797720797720803</v>
      </c>
      <c r="M352">
        <v>87900</v>
      </c>
      <c r="N352">
        <v>146700</v>
      </c>
      <c r="O352">
        <v>18071.5</v>
      </c>
      <c r="P352">
        <v>18050</v>
      </c>
      <c r="Q352" s="19">
        <v>44980</v>
      </c>
      <c r="R352">
        <v>10221</v>
      </c>
      <c r="S352">
        <v>5255</v>
      </c>
      <c r="T352">
        <v>105.81957309706</v>
      </c>
      <c r="U352">
        <v>148874</v>
      </c>
      <c r="V352">
        <v>11.44</v>
      </c>
      <c r="W352">
        <v>83.2</v>
      </c>
      <c r="X352">
        <v>-36.899999999999991</v>
      </c>
      <c r="Y352">
        <v>-30.724396336386338</v>
      </c>
      <c r="Z352">
        <v>193650</v>
      </c>
      <c r="AA352">
        <v>138450</v>
      </c>
      <c r="AB352">
        <v>18071.5</v>
      </c>
    </row>
    <row r="353" spans="1:28" x14ac:dyDescent="0.25">
      <c r="A353">
        <v>18050</v>
      </c>
      <c r="B353" s="19">
        <v>45001</v>
      </c>
      <c r="C353">
        <v>18050</v>
      </c>
      <c r="D353" s="19">
        <v>45001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4600</v>
      </c>
      <c r="N353">
        <v>1850</v>
      </c>
      <c r="O353">
        <v>18071.5</v>
      </c>
      <c r="P353">
        <v>18050</v>
      </c>
      <c r="Q353" s="19">
        <v>45001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2750</v>
      </c>
      <c r="AA353">
        <v>900</v>
      </c>
      <c r="AB353">
        <v>18071.5</v>
      </c>
    </row>
    <row r="354" spans="1:28" x14ac:dyDescent="0.25">
      <c r="A354">
        <v>18100</v>
      </c>
      <c r="B354" s="19">
        <v>44987</v>
      </c>
      <c r="C354">
        <v>18100</v>
      </c>
      <c r="D354" s="19">
        <v>44987</v>
      </c>
      <c r="E354">
        <v>3633</v>
      </c>
      <c r="F354">
        <v>278</v>
      </c>
      <c r="G354">
        <v>8.2861400894187778</v>
      </c>
      <c r="H354">
        <v>25528</v>
      </c>
      <c r="I354">
        <v>9.6999999999999993</v>
      </c>
      <c r="J354">
        <v>158.80000000000001</v>
      </c>
      <c r="K354">
        <v>25.150000000000006</v>
      </c>
      <c r="L354">
        <v>18.817807706696598</v>
      </c>
      <c r="M354">
        <v>53350</v>
      </c>
      <c r="N354">
        <v>54900</v>
      </c>
      <c r="O354">
        <v>18071.5</v>
      </c>
      <c r="P354">
        <v>18100</v>
      </c>
      <c r="Q354" s="19">
        <v>44987</v>
      </c>
      <c r="R354">
        <v>2256</v>
      </c>
      <c r="S354">
        <v>1568</v>
      </c>
      <c r="T354">
        <v>227.90697674418604</v>
      </c>
      <c r="U354">
        <v>21175</v>
      </c>
      <c r="V354">
        <v>11.87</v>
      </c>
      <c r="W354">
        <v>143.69999999999999</v>
      </c>
      <c r="X354">
        <v>-37.950000000000017</v>
      </c>
      <c r="Y354">
        <v>-20.891824938067721</v>
      </c>
      <c r="Z354">
        <v>29750</v>
      </c>
      <c r="AA354">
        <v>31350</v>
      </c>
      <c r="AB354">
        <v>18071.5</v>
      </c>
    </row>
    <row r="355" spans="1:28" x14ac:dyDescent="0.25">
      <c r="A355">
        <v>18100</v>
      </c>
      <c r="B355" s="19">
        <v>45001</v>
      </c>
      <c r="C355">
        <v>18100</v>
      </c>
      <c r="D355" s="19">
        <v>45001</v>
      </c>
      <c r="E355">
        <v>13</v>
      </c>
      <c r="F355">
        <v>13</v>
      </c>
      <c r="G355">
        <v>0</v>
      </c>
      <c r="H355">
        <v>54</v>
      </c>
      <c r="I355">
        <v>10.93</v>
      </c>
      <c r="J355">
        <v>248.2</v>
      </c>
      <c r="K355">
        <v>-141.5</v>
      </c>
      <c r="L355">
        <v>-36.309982037464714</v>
      </c>
      <c r="M355">
        <v>4000</v>
      </c>
      <c r="N355">
        <v>5550</v>
      </c>
      <c r="O355">
        <v>18071.5</v>
      </c>
      <c r="P355">
        <v>18100</v>
      </c>
      <c r="Q355" s="19">
        <v>45001</v>
      </c>
      <c r="R355">
        <v>0</v>
      </c>
      <c r="S355">
        <v>0</v>
      </c>
      <c r="T355">
        <v>0</v>
      </c>
      <c r="U355">
        <v>62</v>
      </c>
      <c r="V355">
        <v>12.76</v>
      </c>
      <c r="W355">
        <v>210.25</v>
      </c>
      <c r="X355">
        <v>-261.64999999999998</v>
      </c>
      <c r="Y355">
        <v>-55.446069082432714</v>
      </c>
      <c r="Z355">
        <v>2000</v>
      </c>
      <c r="AA355">
        <v>700</v>
      </c>
      <c r="AB355">
        <v>18071.5</v>
      </c>
    </row>
    <row r="356" spans="1:28" x14ac:dyDescent="0.25">
      <c r="A356">
        <v>18100</v>
      </c>
      <c r="B356" s="19">
        <v>45014</v>
      </c>
      <c r="C356">
        <v>18100</v>
      </c>
      <c r="D356" s="19">
        <v>45014</v>
      </c>
      <c r="E356">
        <v>4572</v>
      </c>
      <c r="F356">
        <v>-580</v>
      </c>
      <c r="G356">
        <v>-11.25776397515528</v>
      </c>
      <c r="H356">
        <v>8141</v>
      </c>
      <c r="I356">
        <v>9.2799999999999994</v>
      </c>
      <c r="J356">
        <v>322.95</v>
      </c>
      <c r="K356">
        <v>31.5</v>
      </c>
      <c r="L356">
        <v>10.808028821410192</v>
      </c>
      <c r="M356">
        <v>31750</v>
      </c>
      <c r="N356">
        <v>37450</v>
      </c>
      <c r="O356">
        <v>18071.5</v>
      </c>
      <c r="P356">
        <v>18100</v>
      </c>
      <c r="Q356" s="19">
        <v>45014</v>
      </c>
      <c r="R356">
        <v>2231</v>
      </c>
      <c r="S356">
        <v>784</v>
      </c>
      <c r="T356">
        <v>54.181064270905324</v>
      </c>
      <c r="U356">
        <v>7893</v>
      </c>
      <c r="V356">
        <v>12.66</v>
      </c>
      <c r="W356">
        <v>223.5</v>
      </c>
      <c r="X356">
        <v>-27.900000000000006</v>
      </c>
      <c r="Y356">
        <v>-11.09785202863962</v>
      </c>
      <c r="Z356">
        <v>38550</v>
      </c>
      <c r="AA356">
        <v>33000</v>
      </c>
      <c r="AB356">
        <v>18071.5</v>
      </c>
    </row>
    <row r="357" spans="1:28" x14ac:dyDescent="0.25">
      <c r="A357">
        <v>18100</v>
      </c>
      <c r="B357" s="19">
        <v>45043</v>
      </c>
      <c r="C357">
        <v>18100</v>
      </c>
      <c r="D357" s="19">
        <v>45043</v>
      </c>
      <c r="E357">
        <v>394</v>
      </c>
      <c r="F357">
        <v>-7</v>
      </c>
      <c r="G357">
        <v>-1.745635910224439</v>
      </c>
      <c r="H357">
        <v>303</v>
      </c>
      <c r="I357">
        <v>8.6999999999999993</v>
      </c>
      <c r="J357">
        <v>450</v>
      </c>
      <c r="K357">
        <v>30.600000000000023</v>
      </c>
      <c r="L357">
        <v>7.2961373390558002</v>
      </c>
      <c r="M357">
        <v>5500</v>
      </c>
      <c r="N357">
        <v>6100</v>
      </c>
      <c r="O357">
        <v>18071.5</v>
      </c>
      <c r="P357">
        <v>18100</v>
      </c>
      <c r="Q357" s="19">
        <v>45043</v>
      </c>
      <c r="R357">
        <v>408</v>
      </c>
      <c r="S357">
        <v>69</v>
      </c>
      <c r="T357">
        <v>20.353982300884955</v>
      </c>
      <c r="U357">
        <v>524</v>
      </c>
      <c r="V357">
        <v>13.34</v>
      </c>
      <c r="W357">
        <v>277.05</v>
      </c>
      <c r="X357">
        <v>-29.099999999999966</v>
      </c>
      <c r="Y357">
        <v>-9.5051445369916614</v>
      </c>
      <c r="Z357">
        <v>4600</v>
      </c>
      <c r="AA357">
        <v>6200</v>
      </c>
      <c r="AB357">
        <v>18071.5</v>
      </c>
    </row>
    <row r="358" spans="1:28" x14ac:dyDescent="0.25">
      <c r="A358">
        <v>18100</v>
      </c>
      <c r="B358" s="19">
        <v>44980</v>
      </c>
      <c r="C358">
        <v>18100</v>
      </c>
      <c r="D358" s="19">
        <v>44980</v>
      </c>
      <c r="E358">
        <v>51671</v>
      </c>
      <c r="F358">
        <v>8100</v>
      </c>
      <c r="G358">
        <v>18.590346790296298</v>
      </c>
      <c r="H358">
        <v>598787</v>
      </c>
      <c r="I358">
        <v>9.61</v>
      </c>
      <c r="J358">
        <v>99</v>
      </c>
      <c r="K358">
        <v>18.650000000000006</v>
      </c>
      <c r="L358">
        <v>23.210952084629753</v>
      </c>
      <c r="M358">
        <v>437450</v>
      </c>
      <c r="N358">
        <v>680000</v>
      </c>
      <c r="O358">
        <v>18071.5</v>
      </c>
      <c r="P358">
        <v>18100</v>
      </c>
      <c r="Q358" s="19">
        <v>44980</v>
      </c>
      <c r="R358">
        <v>45080</v>
      </c>
      <c r="S358">
        <v>28833</v>
      </c>
      <c r="T358">
        <v>177.46660922016372</v>
      </c>
      <c r="U358">
        <v>552091</v>
      </c>
      <c r="V358">
        <v>11.34</v>
      </c>
      <c r="W358">
        <v>104.6</v>
      </c>
      <c r="X358">
        <v>-41.25</v>
      </c>
      <c r="Y358">
        <v>-28.282482002056909</v>
      </c>
      <c r="Z358">
        <v>519800</v>
      </c>
      <c r="AA358">
        <v>259300</v>
      </c>
      <c r="AB358">
        <v>18071.5</v>
      </c>
    </row>
    <row r="359" spans="1:28" x14ac:dyDescent="0.25">
      <c r="A359">
        <v>18100</v>
      </c>
      <c r="B359" s="19">
        <v>44973</v>
      </c>
      <c r="C359">
        <v>18100</v>
      </c>
      <c r="D359" s="19">
        <v>44973</v>
      </c>
      <c r="E359">
        <v>188549</v>
      </c>
      <c r="F359">
        <v>20703</v>
      </c>
      <c r="G359">
        <v>12.334520929900027</v>
      </c>
      <c r="H359">
        <v>13841859</v>
      </c>
      <c r="I359">
        <v>4.47</v>
      </c>
      <c r="J359">
        <v>5.3</v>
      </c>
      <c r="K359">
        <v>-8</v>
      </c>
      <c r="L359">
        <v>-60.150375939849624</v>
      </c>
      <c r="M359">
        <v>22814300</v>
      </c>
      <c r="N359">
        <v>4261100</v>
      </c>
      <c r="O359">
        <v>18071.5</v>
      </c>
      <c r="P359">
        <v>18100</v>
      </c>
      <c r="Q359" s="19">
        <v>44973</v>
      </c>
      <c r="R359">
        <v>290920</v>
      </c>
      <c r="S359">
        <v>264479</v>
      </c>
      <c r="T359">
        <v>1000.2609583601226</v>
      </c>
      <c r="U359">
        <v>10346980</v>
      </c>
      <c r="V359">
        <v>5.78</v>
      </c>
      <c r="W359">
        <v>25.5</v>
      </c>
      <c r="X359">
        <v>-75</v>
      </c>
      <c r="Y359">
        <v>-74.626865671641795</v>
      </c>
      <c r="Z359">
        <v>14096000</v>
      </c>
      <c r="AA359">
        <v>996100</v>
      </c>
      <c r="AB359">
        <v>18071.5</v>
      </c>
    </row>
    <row r="360" spans="1:28" x14ac:dyDescent="0.25">
      <c r="A360">
        <v>18100</v>
      </c>
      <c r="B360" s="19">
        <v>44994</v>
      </c>
      <c r="C360">
        <v>18100</v>
      </c>
      <c r="D360" s="19">
        <v>44994</v>
      </c>
      <c r="E360">
        <v>227</v>
      </c>
      <c r="F360">
        <v>-6</v>
      </c>
      <c r="G360">
        <v>-2.5751072961373391</v>
      </c>
      <c r="H360">
        <v>623</v>
      </c>
      <c r="I360">
        <v>9.64</v>
      </c>
      <c r="J360">
        <v>203.7</v>
      </c>
      <c r="K360">
        <v>22.699999999999989</v>
      </c>
      <c r="L360">
        <v>12.54143646408839</v>
      </c>
      <c r="M360">
        <v>6750</v>
      </c>
      <c r="N360">
        <v>7350</v>
      </c>
      <c r="O360">
        <v>18071.5</v>
      </c>
      <c r="P360">
        <v>18100</v>
      </c>
      <c r="Q360" s="19">
        <v>44994</v>
      </c>
      <c r="R360">
        <v>70</v>
      </c>
      <c r="S360">
        <v>70</v>
      </c>
      <c r="T360">
        <v>0</v>
      </c>
      <c r="U360">
        <v>374</v>
      </c>
      <c r="V360">
        <v>12.03</v>
      </c>
      <c r="W360">
        <v>169.55</v>
      </c>
      <c r="X360">
        <v>-468.40000000000003</v>
      </c>
      <c r="Y360">
        <v>-73.422682028372137</v>
      </c>
      <c r="Z360">
        <v>5000</v>
      </c>
      <c r="AA360">
        <v>4750</v>
      </c>
      <c r="AB360">
        <v>18071.5</v>
      </c>
    </row>
    <row r="361" spans="1:28" x14ac:dyDescent="0.25">
      <c r="A361">
        <v>18150</v>
      </c>
      <c r="B361" s="19">
        <v>44987</v>
      </c>
      <c r="C361">
        <v>18150</v>
      </c>
      <c r="D361" s="19">
        <v>44987</v>
      </c>
      <c r="E361">
        <v>1656</v>
      </c>
      <c r="F361">
        <v>235</v>
      </c>
      <c r="G361">
        <v>16.53764954257565</v>
      </c>
      <c r="H361">
        <v>5435</v>
      </c>
      <c r="I361">
        <v>9.67</v>
      </c>
      <c r="J361">
        <v>132.30000000000001</v>
      </c>
      <c r="K361">
        <v>22.100000000000009</v>
      </c>
      <c r="L361">
        <v>20.054446460980042</v>
      </c>
      <c r="M361">
        <v>36650</v>
      </c>
      <c r="N361">
        <v>24150</v>
      </c>
      <c r="O361">
        <v>18071.5</v>
      </c>
      <c r="P361">
        <v>18150</v>
      </c>
      <c r="Q361" s="19">
        <v>44987</v>
      </c>
      <c r="R361">
        <v>448</v>
      </c>
      <c r="S361">
        <v>286</v>
      </c>
      <c r="T361">
        <v>176.54320987654322</v>
      </c>
      <c r="U361">
        <v>2698</v>
      </c>
      <c r="V361">
        <v>11.73</v>
      </c>
      <c r="W361">
        <v>165.85</v>
      </c>
      <c r="X361">
        <v>-42.300000000000011</v>
      </c>
      <c r="Y361">
        <v>-20.3218832572664</v>
      </c>
      <c r="Z361">
        <v>14050</v>
      </c>
      <c r="AA361">
        <v>15300</v>
      </c>
      <c r="AB361">
        <v>18071.5</v>
      </c>
    </row>
    <row r="362" spans="1:28" x14ac:dyDescent="0.25">
      <c r="A362">
        <v>18150</v>
      </c>
      <c r="B362" s="19">
        <v>44994</v>
      </c>
      <c r="C362">
        <v>18150</v>
      </c>
      <c r="D362" s="19">
        <v>44994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3850</v>
      </c>
      <c r="N362">
        <v>150</v>
      </c>
      <c r="O362">
        <v>18071.5</v>
      </c>
      <c r="P362">
        <v>18150</v>
      </c>
      <c r="Q362" s="19">
        <v>44994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3350</v>
      </c>
      <c r="AA362">
        <v>0</v>
      </c>
      <c r="AB362">
        <v>18071.5</v>
      </c>
    </row>
    <row r="363" spans="1:28" x14ac:dyDescent="0.25">
      <c r="A363">
        <v>18150</v>
      </c>
      <c r="B363" s="19">
        <v>45001</v>
      </c>
      <c r="C363">
        <v>18150</v>
      </c>
      <c r="D363" s="19">
        <v>45001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1500</v>
      </c>
      <c r="N363">
        <v>0</v>
      </c>
      <c r="O363">
        <v>18071.5</v>
      </c>
      <c r="P363">
        <v>18150</v>
      </c>
      <c r="Q363" s="19">
        <v>45001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1650</v>
      </c>
      <c r="AA363">
        <v>0</v>
      </c>
      <c r="AB363">
        <v>18071.5</v>
      </c>
    </row>
    <row r="364" spans="1:28" x14ac:dyDescent="0.25">
      <c r="A364">
        <v>18150</v>
      </c>
      <c r="B364" s="19">
        <v>45014</v>
      </c>
      <c r="C364">
        <v>18150</v>
      </c>
      <c r="D364" s="19">
        <v>45014</v>
      </c>
      <c r="E364">
        <v>298</v>
      </c>
      <c r="F364">
        <v>75</v>
      </c>
      <c r="G364">
        <v>33.632286995515692</v>
      </c>
      <c r="H364">
        <v>519</v>
      </c>
      <c r="I364">
        <v>9.34</v>
      </c>
      <c r="J364">
        <v>287.35000000000002</v>
      </c>
      <c r="K364">
        <v>23.600000000000023</v>
      </c>
      <c r="L364">
        <v>8.947867298578208</v>
      </c>
      <c r="M364">
        <v>14550</v>
      </c>
      <c r="N364">
        <v>15500</v>
      </c>
      <c r="O364">
        <v>18071.5</v>
      </c>
      <c r="P364">
        <v>18150</v>
      </c>
      <c r="Q364" s="19">
        <v>45014</v>
      </c>
      <c r="R364">
        <v>210</v>
      </c>
      <c r="S364">
        <v>74</v>
      </c>
      <c r="T364">
        <v>54.411764705882355</v>
      </c>
      <c r="U364">
        <v>311</v>
      </c>
      <c r="V364">
        <v>12.61</v>
      </c>
      <c r="W364">
        <v>246</v>
      </c>
      <c r="X364">
        <v>-25.800000000000011</v>
      </c>
      <c r="Y364">
        <v>-9.4922737306843317</v>
      </c>
      <c r="Z364">
        <v>13700</v>
      </c>
      <c r="AA364">
        <v>12200</v>
      </c>
      <c r="AB364">
        <v>18071.5</v>
      </c>
    </row>
    <row r="365" spans="1:28" x14ac:dyDescent="0.25">
      <c r="A365">
        <v>18150</v>
      </c>
      <c r="B365" s="19">
        <v>45043</v>
      </c>
      <c r="C365">
        <v>18150</v>
      </c>
      <c r="D365" s="19">
        <v>45043</v>
      </c>
      <c r="E365">
        <v>64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4550</v>
      </c>
      <c r="N365">
        <v>2800</v>
      </c>
      <c r="O365">
        <v>18071.5</v>
      </c>
      <c r="P365">
        <v>18150</v>
      </c>
      <c r="Q365" s="19">
        <v>45043</v>
      </c>
      <c r="R365">
        <v>23</v>
      </c>
      <c r="S365">
        <v>0</v>
      </c>
      <c r="T365">
        <v>0</v>
      </c>
      <c r="U365">
        <v>3</v>
      </c>
      <c r="V365">
        <v>13.19</v>
      </c>
      <c r="W365">
        <v>300.45</v>
      </c>
      <c r="X365">
        <v>-25.300000000000011</v>
      </c>
      <c r="Y365">
        <v>-7.7666922486569492</v>
      </c>
      <c r="Z365">
        <v>1900</v>
      </c>
      <c r="AA365">
        <v>2750</v>
      </c>
      <c r="AB365">
        <v>18071.5</v>
      </c>
    </row>
    <row r="366" spans="1:28" x14ac:dyDescent="0.25">
      <c r="A366">
        <v>18150</v>
      </c>
      <c r="B366" s="19">
        <v>44973</v>
      </c>
      <c r="C366">
        <v>18150</v>
      </c>
      <c r="D366" s="19">
        <v>44973</v>
      </c>
      <c r="E366">
        <v>238531</v>
      </c>
      <c r="F366">
        <v>110175</v>
      </c>
      <c r="G366">
        <v>85.835488796783949</v>
      </c>
      <c r="H366">
        <v>10478294</v>
      </c>
      <c r="I366">
        <v>5.71</v>
      </c>
      <c r="J366">
        <v>0.85</v>
      </c>
      <c r="K366">
        <v>-4.6000000000000005</v>
      </c>
      <c r="L366">
        <v>-84.403669724770651</v>
      </c>
      <c r="M366">
        <v>19150850</v>
      </c>
      <c r="N366">
        <v>2361200</v>
      </c>
      <c r="O366">
        <v>18071.5</v>
      </c>
      <c r="P366">
        <v>18150</v>
      </c>
      <c r="Q366" s="19">
        <v>44973</v>
      </c>
      <c r="R366">
        <v>87404</v>
      </c>
      <c r="S366">
        <v>85237</v>
      </c>
      <c r="T366">
        <v>3933.4102445777571</v>
      </c>
      <c r="U366">
        <v>2734478</v>
      </c>
      <c r="V366">
        <v>8.15</v>
      </c>
      <c r="W366">
        <v>71.2</v>
      </c>
      <c r="X366">
        <v>-72.149999999999991</v>
      </c>
      <c r="Y366">
        <v>-50.331356818974541</v>
      </c>
      <c r="Z366">
        <v>5611400</v>
      </c>
      <c r="AA366">
        <v>206050</v>
      </c>
      <c r="AB366">
        <v>18071.5</v>
      </c>
    </row>
    <row r="367" spans="1:28" x14ac:dyDescent="0.25">
      <c r="A367">
        <v>18150</v>
      </c>
      <c r="B367" s="19">
        <v>44980</v>
      </c>
      <c r="C367">
        <v>18150</v>
      </c>
      <c r="D367" s="19">
        <v>44980</v>
      </c>
      <c r="E367">
        <v>16639</v>
      </c>
      <c r="F367">
        <v>5188</v>
      </c>
      <c r="G367">
        <v>45.306086804645879</v>
      </c>
      <c r="H367">
        <v>198335</v>
      </c>
      <c r="I367">
        <v>9.5500000000000007</v>
      </c>
      <c r="J367">
        <v>74.650000000000006</v>
      </c>
      <c r="K367">
        <v>14.150000000000006</v>
      </c>
      <c r="L367">
        <v>23.388429752066127</v>
      </c>
      <c r="M367">
        <v>138900</v>
      </c>
      <c r="N367">
        <v>304350</v>
      </c>
      <c r="O367">
        <v>18071.5</v>
      </c>
      <c r="P367">
        <v>18150</v>
      </c>
      <c r="Q367" s="19">
        <v>44980</v>
      </c>
      <c r="R367">
        <v>7747</v>
      </c>
      <c r="S367">
        <v>6350</v>
      </c>
      <c r="T367">
        <v>454.54545454545456</v>
      </c>
      <c r="U367">
        <v>93704</v>
      </c>
      <c r="V367">
        <v>11.39</v>
      </c>
      <c r="W367">
        <v>129.85</v>
      </c>
      <c r="X367">
        <v>-45</v>
      </c>
      <c r="Y367">
        <v>-25.736345438947673</v>
      </c>
      <c r="Z367">
        <v>90650</v>
      </c>
      <c r="AA367">
        <v>56700</v>
      </c>
      <c r="AB367">
        <v>18071.5</v>
      </c>
    </row>
    <row r="368" spans="1:28" x14ac:dyDescent="0.25">
      <c r="A368">
        <v>18200</v>
      </c>
      <c r="B368" s="19">
        <v>44987</v>
      </c>
      <c r="C368">
        <v>18200</v>
      </c>
      <c r="D368" s="19">
        <v>44987</v>
      </c>
      <c r="E368">
        <v>7757</v>
      </c>
      <c r="F368">
        <v>1134</v>
      </c>
      <c r="G368">
        <v>17.122150083043937</v>
      </c>
      <c r="H368">
        <v>28362</v>
      </c>
      <c r="I368">
        <v>9.6199999999999992</v>
      </c>
      <c r="J368">
        <v>107.8</v>
      </c>
      <c r="K368">
        <v>18.149999999999991</v>
      </c>
      <c r="L368">
        <v>20.245398773006123</v>
      </c>
      <c r="M368">
        <v>53900</v>
      </c>
      <c r="N368">
        <v>53600</v>
      </c>
      <c r="O368">
        <v>18071.5</v>
      </c>
      <c r="P368">
        <v>18200</v>
      </c>
      <c r="Q368" s="19">
        <v>44987</v>
      </c>
      <c r="R368">
        <v>1472</v>
      </c>
      <c r="S368">
        <v>713</v>
      </c>
      <c r="T368">
        <v>93.939393939393938</v>
      </c>
      <c r="U368">
        <v>6309</v>
      </c>
      <c r="V368">
        <v>11.71</v>
      </c>
      <c r="W368">
        <v>192.3</v>
      </c>
      <c r="X368">
        <v>-44.649999999999977</v>
      </c>
      <c r="Y368">
        <v>-18.843637898290769</v>
      </c>
      <c r="Z368">
        <v>19900</v>
      </c>
      <c r="AA368">
        <v>31950</v>
      </c>
      <c r="AB368">
        <v>18071.5</v>
      </c>
    </row>
    <row r="369" spans="1:28" x14ac:dyDescent="0.25">
      <c r="A369">
        <v>18200</v>
      </c>
      <c r="B369" s="19">
        <v>45014</v>
      </c>
      <c r="C369">
        <v>18200</v>
      </c>
      <c r="D369" s="19">
        <v>45014</v>
      </c>
      <c r="E369">
        <v>9650</v>
      </c>
      <c r="F369">
        <v>739</v>
      </c>
      <c r="G369">
        <v>8.2931208618561332</v>
      </c>
      <c r="H369">
        <v>16061</v>
      </c>
      <c r="I369">
        <v>9.3000000000000007</v>
      </c>
      <c r="J369">
        <v>265.7</v>
      </c>
      <c r="K369">
        <v>28.849999999999994</v>
      </c>
      <c r="L369">
        <v>12.180705087608189</v>
      </c>
      <c r="M369">
        <v>427400</v>
      </c>
      <c r="N369">
        <v>23100</v>
      </c>
      <c r="O369">
        <v>18071.5</v>
      </c>
      <c r="P369">
        <v>18200</v>
      </c>
      <c r="Q369" s="19">
        <v>45014</v>
      </c>
      <c r="R369">
        <v>3054</v>
      </c>
      <c r="S369">
        <v>712</v>
      </c>
      <c r="T369">
        <v>30.401366353543981</v>
      </c>
      <c r="U369">
        <v>6947</v>
      </c>
      <c r="V369">
        <v>12.61</v>
      </c>
      <c r="W369">
        <v>265.3</v>
      </c>
      <c r="X369">
        <v>-30.599999999999966</v>
      </c>
      <c r="Y369">
        <v>-10.341331530922599</v>
      </c>
      <c r="Z369">
        <v>32000</v>
      </c>
      <c r="AA369">
        <v>27850</v>
      </c>
      <c r="AB369">
        <v>18071.5</v>
      </c>
    </row>
    <row r="370" spans="1:28" x14ac:dyDescent="0.25">
      <c r="A370">
        <v>18200</v>
      </c>
      <c r="B370" s="19">
        <v>45001</v>
      </c>
      <c r="C370">
        <v>18200</v>
      </c>
      <c r="D370" s="19">
        <v>45001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6100</v>
      </c>
      <c r="N370">
        <v>550</v>
      </c>
      <c r="O370">
        <v>18071.5</v>
      </c>
      <c r="P370">
        <v>18200</v>
      </c>
      <c r="Q370" s="19">
        <v>45001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1700</v>
      </c>
      <c r="AA370">
        <v>1500</v>
      </c>
      <c r="AB370">
        <v>18071.5</v>
      </c>
    </row>
    <row r="371" spans="1:28" x14ac:dyDescent="0.25">
      <c r="A371">
        <v>18200</v>
      </c>
      <c r="B371" s="19">
        <v>44980</v>
      </c>
      <c r="C371">
        <v>18200</v>
      </c>
      <c r="D371" s="19">
        <v>44980</v>
      </c>
      <c r="E371">
        <v>57084</v>
      </c>
      <c r="F371">
        <v>-431</v>
      </c>
      <c r="G371">
        <v>-0.74936972963574722</v>
      </c>
      <c r="H371">
        <v>458494</v>
      </c>
      <c r="I371">
        <v>9.49</v>
      </c>
      <c r="J371">
        <v>54.6</v>
      </c>
      <c r="K371">
        <v>11.149999999999999</v>
      </c>
      <c r="L371">
        <v>25.661680092059836</v>
      </c>
      <c r="M371">
        <v>237350</v>
      </c>
      <c r="N371">
        <v>518650</v>
      </c>
      <c r="O371">
        <v>18071.5</v>
      </c>
      <c r="P371">
        <v>18200</v>
      </c>
      <c r="Q371" s="19">
        <v>44980</v>
      </c>
      <c r="R371">
        <v>20461</v>
      </c>
      <c r="S371">
        <v>9230</v>
      </c>
      <c r="T371">
        <v>82.18324281007925</v>
      </c>
      <c r="U371">
        <v>147050</v>
      </c>
      <c r="V371">
        <v>11.35</v>
      </c>
      <c r="W371">
        <v>159.30000000000001</v>
      </c>
      <c r="X371">
        <v>-48.899999999999977</v>
      </c>
      <c r="Y371">
        <v>-23.487031700288174</v>
      </c>
      <c r="Z371">
        <v>253400</v>
      </c>
      <c r="AA371">
        <v>112250</v>
      </c>
      <c r="AB371">
        <v>18071.5</v>
      </c>
    </row>
    <row r="372" spans="1:28" x14ac:dyDescent="0.25">
      <c r="A372">
        <v>18200</v>
      </c>
      <c r="B372" s="19">
        <v>45043</v>
      </c>
      <c r="C372">
        <v>18200</v>
      </c>
      <c r="D372" s="19">
        <v>45043</v>
      </c>
      <c r="E372">
        <v>608</v>
      </c>
      <c r="F372">
        <v>26</v>
      </c>
      <c r="G372">
        <v>4.4673539518900345</v>
      </c>
      <c r="H372">
        <v>368</v>
      </c>
      <c r="I372">
        <v>8.84</v>
      </c>
      <c r="J372">
        <v>394</v>
      </c>
      <c r="K372">
        <v>27.399999999999977</v>
      </c>
      <c r="L372">
        <v>7.4740861974904469</v>
      </c>
      <c r="M372">
        <v>8750</v>
      </c>
      <c r="N372">
        <v>8150</v>
      </c>
      <c r="O372">
        <v>18071.5</v>
      </c>
      <c r="P372">
        <v>18200</v>
      </c>
      <c r="Q372" s="19">
        <v>45043</v>
      </c>
      <c r="R372">
        <v>313</v>
      </c>
      <c r="S372">
        <v>61</v>
      </c>
      <c r="T372">
        <v>24.206349206349206</v>
      </c>
      <c r="U372">
        <v>951</v>
      </c>
      <c r="V372">
        <v>13.28</v>
      </c>
      <c r="W372">
        <v>319</v>
      </c>
      <c r="X372">
        <v>-26.149999999999977</v>
      </c>
      <c r="Y372">
        <v>-7.5764160509923153</v>
      </c>
      <c r="Z372">
        <v>7150</v>
      </c>
      <c r="AA372">
        <v>6100</v>
      </c>
      <c r="AB372">
        <v>18071.5</v>
      </c>
    </row>
    <row r="373" spans="1:28" x14ac:dyDescent="0.25">
      <c r="A373">
        <v>18200</v>
      </c>
      <c r="B373" s="19">
        <v>44973</v>
      </c>
      <c r="C373">
        <v>18200</v>
      </c>
      <c r="D373" s="19">
        <v>44973</v>
      </c>
      <c r="E373">
        <v>297712</v>
      </c>
      <c r="F373">
        <v>109956</v>
      </c>
      <c r="G373">
        <v>58.563241654061656</v>
      </c>
      <c r="H373">
        <v>7569447</v>
      </c>
      <c r="I373">
        <v>7.51</v>
      </c>
      <c r="J373">
        <v>0.4</v>
      </c>
      <c r="K373">
        <v>-2.2000000000000002</v>
      </c>
      <c r="L373">
        <v>-84.615384615384613</v>
      </c>
      <c r="M373">
        <v>22590450</v>
      </c>
      <c r="N373">
        <v>2385000</v>
      </c>
      <c r="O373">
        <v>18071.5</v>
      </c>
      <c r="P373">
        <v>18200</v>
      </c>
      <c r="Q373" s="19">
        <v>44973</v>
      </c>
      <c r="R373">
        <v>57193</v>
      </c>
      <c r="S373">
        <v>52249</v>
      </c>
      <c r="T373">
        <v>1056.8163430420711</v>
      </c>
      <c r="U373">
        <v>1659384</v>
      </c>
      <c r="V373">
        <v>11.06</v>
      </c>
      <c r="W373">
        <v>121</v>
      </c>
      <c r="X373">
        <v>-68.300000000000011</v>
      </c>
      <c r="Y373">
        <v>-36.080295826730065</v>
      </c>
      <c r="Z373">
        <v>3560250</v>
      </c>
      <c r="AA373">
        <v>131100</v>
      </c>
      <c r="AB373">
        <v>18071.5</v>
      </c>
    </row>
    <row r="374" spans="1:28" x14ac:dyDescent="0.25">
      <c r="A374">
        <v>18200</v>
      </c>
      <c r="B374" s="19">
        <v>44994</v>
      </c>
      <c r="C374">
        <v>18200</v>
      </c>
      <c r="D374" s="19">
        <v>44994</v>
      </c>
      <c r="E374">
        <v>202</v>
      </c>
      <c r="F374">
        <v>1</v>
      </c>
      <c r="G374">
        <v>0.49751243781094528</v>
      </c>
      <c r="H374">
        <v>401</v>
      </c>
      <c r="I374">
        <v>9.4700000000000006</v>
      </c>
      <c r="J374">
        <v>147.55000000000001</v>
      </c>
      <c r="K374">
        <v>22.150000000000006</v>
      </c>
      <c r="L374">
        <v>17.663476874003191</v>
      </c>
      <c r="M374">
        <v>6150</v>
      </c>
      <c r="N374">
        <v>7750</v>
      </c>
      <c r="O374">
        <v>18071.5</v>
      </c>
      <c r="P374">
        <v>18200</v>
      </c>
      <c r="Q374" s="19">
        <v>44994</v>
      </c>
      <c r="R374">
        <v>9</v>
      </c>
      <c r="S374">
        <v>8</v>
      </c>
      <c r="T374">
        <v>800</v>
      </c>
      <c r="U374">
        <v>51</v>
      </c>
      <c r="V374">
        <v>11.66</v>
      </c>
      <c r="W374">
        <v>222.35</v>
      </c>
      <c r="X374">
        <v>-289.94999999999993</v>
      </c>
      <c r="Y374">
        <v>-56.597696662112043</v>
      </c>
      <c r="Z374">
        <v>2300</v>
      </c>
      <c r="AA374">
        <v>3050</v>
      </c>
      <c r="AB374">
        <v>18071.5</v>
      </c>
    </row>
    <row r="375" spans="1:28" x14ac:dyDescent="0.25">
      <c r="A375">
        <v>18250</v>
      </c>
      <c r="B375" s="19">
        <v>44987</v>
      </c>
      <c r="C375">
        <v>18250</v>
      </c>
      <c r="D375" s="19">
        <v>44987</v>
      </c>
      <c r="E375">
        <v>2220</v>
      </c>
      <c r="F375">
        <v>1163</v>
      </c>
      <c r="G375">
        <v>110.02838221381268</v>
      </c>
      <c r="H375">
        <v>5889</v>
      </c>
      <c r="I375">
        <v>9.52</v>
      </c>
      <c r="J375">
        <v>86.35</v>
      </c>
      <c r="K375">
        <v>16.599999999999994</v>
      </c>
      <c r="L375">
        <v>23.799283154121856</v>
      </c>
      <c r="M375">
        <v>31250</v>
      </c>
      <c r="N375">
        <v>29850</v>
      </c>
      <c r="O375">
        <v>18071.5</v>
      </c>
      <c r="P375">
        <v>18250</v>
      </c>
      <c r="Q375" s="19">
        <v>44987</v>
      </c>
      <c r="R375">
        <v>144</v>
      </c>
      <c r="S375">
        <v>16</v>
      </c>
      <c r="T375">
        <v>12.5</v>
      </c>
      <c r="U375">
        <v>308</v>
      </c>
      <c r="V375">
        <v>12.22</v>
      </c>
      <c r="W375">
        <v>224.85</v>
      </c>
      <c r="X375">
        <v>-45.849999999999994</v>
      </c>
      <c r="Y375">
        <v>-16.937569264868856</v>
      </c>
      <c r="Z375">
        <v>3850</v>
      </c>
      <c r="AA375">
        <v>4100</v>
      </c>
      <c r="AB375">
        <v>18071.5</v>
      </c>
    </row>
    <row r="376" spans="1:28" x14ac:dyDescent="0.25">
      <c r="A376">
        <v>18250</v>
      </c>
      <c r="B376" s="19">
        <v>45001</v>
      </c>
      <c r="C376">
        <v>18250</v>
      </c>
      <c r="D376" s="19">
        <v>45001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2500</v>
      </c>
      <c r="N376">
        <v>100</v>
      </c>
      <c r="O376">
        <v>18071.5</v>
      </c>
      <c r="P376">
        <v>18250</v>
      </c>
      <c r="Q376" s="19">
        <v>45001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750</v>
      </c>
      <c r="AA376">
        <v>0</v>
      </c>
      <c r="AB376">
        <v>18071.5</v>
      </c>
    </row>
    <row r="377" spans="1:28" x14ac:dyDescent="0.25">
      <c r="A377">
        <v>18250</v>
      </c>
      <c r="B377" s="19">
        <v>45014</v>
      </c>
      <c r="C377">
        <v>18250</v>
      </c>
      <c r="D377" s="19">
        <v>45014</v>
      </c>
      <c r="E377">
        <v>453</v>
      </c>
      <c r="F377">
        <v>-37</v>
      </c>
      <c r="G377">
        <v>-7.5510204081632653</v>
      </c>
      <c r="H377">
        <v>1207</v>
      </c>
      <c r="I377">
        <v>9.32</v>
      </c>
      <c r="J377">
        <v>237.85</v>
      </c>
      <c r="K377">
        <v>24.650000000000006</v>
      </c>
      <c r="L377">
        <v>11.56191369606004</v>
      </c>
      <c r="M377">
        <v>21200</v>
      </c>
      <c r="N377">
        <v>14450</v>
      </c>
      <c r="O377">
        <v>18071.5</v>
      </c>
      <c r="P377">
        <v>18250</v>
      </c>
      <c r="Q377" s="19">
        <v>45014</v>
      </c>
      <c r="R377">
        <v>149</v>
      </c>
      <c r="S377">
        <v>48</v>
      </c>
      <c r="T377">
        <v>47.524752475247524</v>
      </c>
      <c r="U377">
        <v>611</v>
      </c>
      <c r="V377">
        <v>12.53</v>
      </c>
      <c r="W377">
        <v>288.55</v>
      </c>
      <c r="X377">
        <v>-41.050000000000011</v>
      </c>
      <c r="Y377">
        <v>-12.454490291262138</v>
      </c>
      <c r="Z377">
        <v>12650</v>
      </c>
      <c r="AA377">
        <v>10200</v>
      </c>
      <c r="AB377">
        <v>18071.5</v>
      </c>
    </row>
    <row r="378" spans="1:28" x14ac:dyDescent="0.25">
      <c r="A378">
        <v>18250</v>
      </c>
      <c r="B378" s="19">
        <v>45043</v>
      </c>
      <c r="C378">
        <v>18250</v>
      </c>
      <c r="D378" s="19">
        <v>45043</v>
      </c>
      <c r="E378">
        <v>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2750</v>
      </c>
      <c r="N378">
        <v>100</v>
      </c>
      <c r="O378">
        <v>18071.5</v>
      </c>
      <c r="P378">
        <v>18250</v>
      </c>
      <c r="Q378" s="19">
        <v>45043</v>
      </c>
      <c r="R378">
        <v>0</v>
      </c>
      <c r="S378">
        <v>0</v>
      </c>
      <c r="T378">
        <v>0</v>
      </c>
      <c r="U378">
        <v>3</v>
      </c>
      <c r="V378">
        <v>13.35</v>
      </c>
      <c r="W378">
        <v>348</v>
      </c>
      <c r="X378">
        <v>-370.9</v>
      </c>
      <c r="Y378">
        <v>-51.592711086381968</v>
      </c>
      <c r="Z378">
        <v>950</v>
      </c>
      <c r="AA378">
        <v>950</v>
      </c>
      <c r="AB378">
        <v>18071.5</v>
      </c>
    </row>
    <row r="379" spans="1:28" x14ac:dyDescent="0.25">
      <c r="A379">
        <v>18250</v>
      </c>
      <c r="B379" s="19">
        <v>44980</v>
      </c>
      <c r="C379">
        <v>18250</v>
      </c>
      <c r="D379" s="19">
        <v>44980</v>
      </c>
      <c r="E379">
        <v>22493</v>
      </c>
      <c r="F379">
        <v>5973</v>
      </c>
      <c r="G379">
        <v>36.156174334140438</v>
      </c>
      <c r="H379">
        <v>136637</v>
      </c>
      <c r="I379">
        <v>9.4700000000000006</v>
      </c>
      <c r="J379">
        <v>39.15</v>
      </c>
      <c r="K379">
        <v>8.0999999999999979</v>
      </c>
      <c r="L379">
        <v>26.086956521739125</v>
      </c>
      <c r="M379">
        <v>90350</v>
      </c>
      <c r="N379">
        <v>179600</v>
      </c>
      <c r="O379">
        <v>18071.5</v>
      </c>
      <c r="P379">
        <v>18250</v>
      </c>
      <c r="Q379" s="19">
        <v>44980</v>
      </c>
      <c r="R379">
        <v>3281</v>
      </c>
      <c r="S379">
        <v>2635</v>
      </c>
      <c r="T379">
        <v>407.89473684210526</v>
      </c>
      <c r="U379">
        <v>16041</v>
      </c>
      <c r="V379">
        <v>11.52</v>
      </c>
      <c r="W379">
        <v>194.4</v>
      </c>
      <c r="X379">
        <v>-47.299999999999983</v>
      </c>
      <c r="Y379">
        <v>-19.56971452213487</v>
      </c>
      <c r="Z379">
        <v>37100</v>
      </c>
      <c r="AA379">
        <v>37950</v>
      </c>
      <c r="AB379">
        <v>18071.5</v>
      </c>
    </row>
    <row r="380" spans="1:28" x14ac:dyDescent="0.25">
      <c r="A380">
        <v>18250</v>
      </c>
      <c r="B380" s="19">
        <v>44994</v>
      </c>
      <c r="C380">
        <v>18250</v>
      </c>
      <c r="D380" s="19">
        <v>44994</v>
      </c>
      <c r="E380">
        <v>3</v>
      </c>
      <c r="F380">
        <v>3</v>
      </c>
      <c r="G380">
        <v>0</v>
      </c>
      <c r="H380">
        <v>43</v>
      </c>
      <c r="I380">
        <v>9.77</v>
      </c>
      <c r="J380">
        <v>127.65</v>
      </c>
      <c r="K380">
        <v>-92.199999999999989</v>
      </c>
      <c r="L380">
        <v>-41.937684785080734</v>
      </c>
      <c r="M380">
        <v>5050</v>
      </c>
      <c r="N380">
        <v>4100</v>
      </c>
      <c r="O380">
        <v>18071.5</v>
      </c>
      <c r="P380">
        <v>18250</v>
      </c>
      <c r="Q380" s="19">
        <v>44994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850</v>
      </c>
      <c r="AA380">
        <v>0</v>
      </c>
      <c r="AB380">
        <v>18071.5</v>
      </c>
    </row>
    <row r="381" spans="1:28" x14ac:dyDescent="0.25">
      <c r="A381">
        <v>18250</v>
      </c>
      <c r="B381" s="19">
        <v>44973</v>
      </c>
      <c r="C381">
        <v>18250</v>
      </c>
      <c r="D381" s="19">
        <v>44973</v>
      </c>
      <c r="E381">
        <v>139387</v>
      </c>
      <c r="F381">
        <v>71463</v>
      </c>
      <c r="G381">
        <v>105.21023496849421</v>
      </c>
      <c r="H381">
        <v>2581414</v>
      </c>
      <c r="I381">
        <v>9.1999999999999993</v>
      </c>
      <c r="J381">
        <v>0.35</v>
      </c>
      <c r="K381">
        <v>-1.0499999999999998</v>
      </c>
      <c r="L381">
        <v>-74.999999999999986</v>
      </c>
      <c r="M381">
        <v>9663400</v>
      </c>
      <c r="N381">
        <v>656950</v>
      </c>
      <c r="O381">
        <v>18071.5</v>
      </c>
      <c r="P381">
        <v>18250</v>
      </c>
      <c r="Q381" s="19">
        <v>44973</v>
      </c>
      <c r="R381">
        <v>9744</v>
      </c>
      <c r="S381">
        <v>9305</v>
      </c>
      <c r="T381">
        <v>2119.5899772209568</v>
      </c>
      <c r="U381">
        <v>267683</v>
      </c>
      <c r="V381">
        <v>13.86</v>
      </c>
      <c r="W381">
        <v>170.75</v>
      </c>
      <c r="X381">
        <v>-66.349999999999994</v>
      </c>
      <c r="Y381">
        <v>-27.983973007169972</v>
      </c>
      <c r="Z381">
        <v>1652400</v>
      </c>
      <c r="AA381">
        <v>53000</v>
      </c>
      <c r="AB381">
        <v>18071.5</v>
      </c>
    </row>
    <row r="382" spans="1:28" x14ac:dyDescent="0.25">
      <c r="A382">
        <v>18300</v>
      </c>
      <c r="B382" s="19">
        <v>44987</v>
      </c>
      <c r="C382">
        <v>18300</v>
      </c>
      <c r="D382" s="19">
        <v>44987</v>
      </c>
      <c r="E382">
        <v>6466</v>
      </c>
      <c r="F382">
        <v>-95</v>
      </c>
      <c r="G382">
        <v>-1.4479500076207894</v>
      </c>
      <c r="H382">
        <v>28194</v>
      </c>
      <c r="I382">
        <v>9.51</v>
      </c>
      <c r="J382">
        <v>69.05</v>
      </c>
      <c r="K382">
        <v>12</v>
      </c>
      <c r="L382">
        <v>21.034180543382998</v>
      </c>
      <c r="M382">
        <v>42800</v>
      </c>
      <c r="N382">
        <v>41200</v>
      </c>
      <c r="O382">
        <v>18071.5</v>
      </c>
      <c r="P382">
        <v>18300</v>
      </c>
      <c r="Q382" s="19">
        <v>44987</v>
      </c>
      <c r="R382">
        <v>378</v>
      </c>
      <c r="S382">
        <v>166</v>
      </c>
      <c r="T382">
        <v>78.301886792452834</v>
      </c>
      <c r="U382">
        <v>1732</v>
      </c>
      <c r="V382">
        <v>11.84</v>
      </c>
      <c r="W382">
        <v>255.4</v>
      </c>
      <c r="X382">
        <v>-47.150000000000006</v>
      </c>
      <c r="Y382">
        <v>-15.584200958519254</v>
      </c>
      <c r="Z382">
        <v>13550</v>
      </c>
      <c r="AA382">
        <v>15000</v>
      </c>
      <c r="AB382">
        <v>18071.5</v>
      </c>
    </row>
    <row r="383" spans="1:28" x14ac:dyDescent="0.25">
      <c r="A383">
        <v>18300</v>
      </c>
      <c r="B383" s="19">
        <v>44994</v>
      </c>
      <c r="C383">
        <v>18300</v>
      </c>
      <c r="D383" s="19">
        <v>44994</v>
      </c>
      <c r="E383">
        <v>7</v>
      </c>
      <c r="F383">
        <v>7</v>
      </c>
      <c r="G383">
        <v>0</v>
      </c>
      <c r="H383">
        <v>277</v>
      </c>
      <c r="I383">
        <v>9.23</v>
      </c>
      <c r="J383">
        <v>99.55</v>
      </c>
      <c r="K383">
        <v>-105.55</v>
      </c>
      <c r="L383">
        <v>-51.462701121404194</v>
      </c>
      <c r="M383">
        <v>5050</v>
      </c>
      <c r="N383">
        <v>4950</v>
      </c>
      <c r="O383">
        <v>18071.5</v>
      </c>
      <c r="P383">
        <v>18300</v>
      </c>
      <c r="Q383" s="19">
        <v>44994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850</v>
      </c>
      <c r="AA383">
        <v>50</v>
      </c>
      <c r="AB383">
        <v>18071.5</v>
      </c>
    </row>
    <row r="384" spans="1:28" x14ac:dyDescent="0.25">
      <c r="A384">
        <v>18300</v>
      </c>
      <c r="B384" s="19">
        <v>45001</v>
      </c>
      <c r="C384">
        <v>18300</v>
      </c>
      <c r="D384" s="19">
        <v>45001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2950</v>
      </c>
      <c r="N384">
        <v>600</v>
      </c>
      <c r="O384">
        <v>18071.5</v>
      </c>
      <c r="P384">
        <v>18300</v>
      </c>
      <c r="Q384" s="19">
        <v>45001</v>
      </c>
      <c r="R384">
        <v>0</v>
      </c>
      <c r="S384">
        <v>0</v>
      </c>
      <c r="T384">
        <v>0</v>
      </c>
      <c r="U384">
        <v>10</v>
      </c>
      <c r="V384">
        <v>21.75</v>
      </c>
      <c r="W384">
        <v>490</v>
      </c>
      <c r="X384">
        <v>-96.75</v>
      </c>
      <c r="Y384">
        <v>-16.489135066041754</v>
      </c>
      <c r="Z384">
        <v>1300</v>
      </c>
      <c r="AA384">
        <v>1100</v>
      </c>
      <c r="AB384">
        <v>18071.5</v>
      </c>
    </row>
    <row r="385" spans="1:28" x14ac:dyDescent="0.25">
      <c r="A385">
        <v>18300</v>
      </c>
      <c r="B385" s="19">
        <v>44973</v>
      </c>
      <c r="C385">
        <v>18300</v>
      </c>
      <c r="D385" s="19">
        <v>44973</v>
      </c>
      <c r="E385">
        <v>180040</v>
      </c>
      <c r="F385">
        <v>64233</v>
      </c>
      <c r="G385">
        <v>55.465559076739751</v>
      </c>
      <c r="H385">
        <v>2185248</v>
      </c>
      <c r="I385">
        <v>11.06</v>
      </c>
      <c r="J385">
        <v>0.35</v>
      </c>
      <c r="K385">
        <v>-0.65</v>
      </c>
      <c r="L385">
        <v>-65</v>
      </c>
      <c r="M385">
        <v>9622250</v>
      </c>
      <c r="N385">
        <v>425900</v>
      </c>
      <c r="O385">
        <v>18071.5</v>
      </c>
      <c r="P385">
        <v>18300</v>
      </c>
      <c r="Q385" s="19">
        <v>44973</v>
      </c>
      <c r="R385">
        <v>9231</v>
      </c>
      <c r="S385">
        <v>7314</v>
      </c>
      <c r="T385">
        <v>381.53364632237873</v>
      </c>
      <c r="U385">
        <v>181322</v>
      </c>
      <c r="V385">
        <v>16.54</v>
      </c>
      <c r="W385">
        <v>220.85</v>
      </c>
      <c r="X385">
        <v>-67.799999999999983</v>
      </c>
      <c r="Y385">
        <v>-23.488654079334832</v>
      </c>
      <c r="Z385">
        <v>160350</v>
      </c>
      <c r="AA385">
        <v>58950</v>
      </c>
      <c r="AB385">
        <v>18071.5</v>
      </c>
    </row>
    <row r="386" spans="1:28" x14ac:dyDescent="0.25">
      <c r="A386">
        <v>18300</v>
      </c>
      <c r="B386" s="19">
        <v>45043</v>
      </c>
      <c r="C386">
        <v>18300</v>
      </c>
      <c r="D386" s="19">
        <v>45043</v>
      </c>
      <c r="E386">
        <v>587</v>
      </c>
      <c r="F386">
        <v>30</v>
      </c>
      <c r="G386">
        <v>5.3859964093357275</v>
      </c>
      <c r="H386">
        <v>304</v>
      </c>
      <c r="I386">
        <v>8.84</v>
      </c>
      <c r="J386">
        <v>336.6</v>
      </c>
      <c r="K386">
        <v>25.100000000000023</v>
      </c>
      <c r="L386">
        <v>8.0577849117175031</v>
      </c>
      <c r="M386">
        <v>12350</v>
      </c>
      <c r="N386">
        <v>7100</v>
      </c>
      <c r="O386">
        <v>18071.5</v>
      </c>
      <c r="P386">
        <v>18300</v>
      </c>
      <c r="Q386" s="19">
        <v>45043</v>
      </c>
      <c r="R386">
        <v>201</v>
      </c>
      <c r="S386">
        <v>19</v>
      </c>
      <c r="T386">
        <v>10.43956043956044</v>
      </c>
      <c r="U386">
        <v>240</v>
      </c>
      <c r="V386">
        <v>13.32</v>
      </c>
      <c r="W386">
        <v>360.15</v>
      </c>
      <c r="X386">
        <v>-30.200000000000045</v>
      </c>
      <c r="Y386">
        <v>-7.7366465992058524</v>
      </c>
      <c r="Z386">
        <v>6200</v>
      </c>
      <c r="AA386">
        <v>5850</v>
      </c>
      <c r="AB386">
        <v>18071.5</v>
      </c>
    </row>
    <row r="387" spans="1:28" x14ac:dyDescent="0.25">
      <c r="A387">
        <v>18300</v>
      </c>
      <c r="B387" s="19">
        <v>44980</v>
      </c>
      <c r="C387">
        <v>18300</v>
      </c>
      <c r="D387" s="19">
        <v>44980</v>
      </c>
      <c r="E387">
        <v>61321</v>
      </c>
      <c r="F387">
        <v>9769</v>
      </c>
      <c r="G387">
        <v>18.949798261949098</v>
      </c>
      <c r="H387">
        <v>362457</v>
      </c>
      <c r="I387">
        <v>9.5500000000000007</v>
      </c>
      <c r="J387">
        <v>27.5</v>
      </c>
      <c r="K387">
        <v>6.1000000000000014</v>
      </c>
      <c r="L387">
        <v>28.504672897196272</v>
      </c>
      <c r="M387">
        <v>188400</v>
      </c>
      <c r="N387">
        <v>730550</v>
      </c>
      <c r="O387">
        <v>18071.5</v>
      </c>
      <c r="P387">
        <v>18300</v>
      </c>
      <c r="Q387" s="19">
        <v>44980</v>
      </c>
      <c r="R387">
        <v>9155</v>
      </c>
      <c r="S387">
        <v>3576</v>
      </c>
      <c r="T387">
        <v>64.097508514070626</v>
      </c>
      <c r="U387">
        <v>41511</v>
      </c>
      <c r="V387">
        <v>11.91</v>
      </c>
      <c r="W387">
        <v>232</v>
      </c>
      <c r="X387">
        <v>-58.75</v>
      </c>
      <c r="Y387">
        <v>-20.206362854686155</v>
      </c>
      <c r="Z387">
        <v>56150</v>
      </c>
      <c r="AA387">
        <v>70050</v>
      </c>
      <c r="AB387">
        <v>18071.5</v>
      </c>
    </row>
    <row r="388" spans="1:28" x14ac:dyDescent="0.25">
      <c r="A388">
        <v>18300</v>
      </c>
      <c r="B388" s="19">
        <v>45014</v>
      </c>
      <c r="C388">
        <v>18300</v>
      </c>
      <c r="D388" s="19">
        <v>45014</v>
      </c>
      <c r="E388">
        <v>7214</v>
      </c>
      <c r="F388">
        <v>870</v>
      </c>
      <c r="G388">
        <v>13.71374527112232</v>
      </c>
      <c r="H388">
        <v>8002</v>
      </c>
      <c r="I388">
        <v>9.17</v>
      </c>
      <c r="J388">
        <v>210.2</v>
      </c>
      <c r="K388">
        <v>24.049999999999983</v>
      </c>
      <c r="L388">
        <v>12.91968842331452</v>
      </c>
      <c r="M388">
        <v>29700</v>
      </c>
      <c r="N388">
        <v>24500</v>
      </c>
      <c r="O388">
        <v>18071.5</v>
      </c>
      <c r="P388">
        <v>18300</v>
      </c>
      <c r="Q388" s="19">
        <v>45014</v>
      </c>
      <c r="R388">
        <v>1995</v>
      </c>
      <c r="S388">
        <v>10</v>
      </c>
      <c r="T388">
        <v>0.50377833753148615</v>
      </c>
      <c r="U388">
        <v>3047</v>
      </c>
      <c r="V388">
        <v>12.37</v>
      </c>
      <c r="W388">
        <v>310.5</v>
      </c>
      <c r="X388">
        <v>-37.699999999999989</v>
      </c>
      <c r="Y388">
        <v>-10.82711085582998</v>
      </c>
      <c r="Z388">
        <v>16400</v>
      </c>
      <c r="AA388">
        <v>18650</v>
      </c>
      <c r="AB388">
        <v>18071.5</v>
      </c>
    </row>
    <row r="389" spans="1:28" x14ac:dyDescent="0.25">
      <c r="A389">
        <v>18350</v>
      </c>
      <c r="B389" s="19">
        <v>44980</v>
      </c>
      <c r="C389">
        <v>18350</v>
      </c>
      <c r="D389" s="19">
        <v>44980</v>
      </c>
      <c r="E389">
        <v>13407</v>
      </c>
      <c r="F389">
        <v>3175</v>
      </c>
      <c r="G389">
        <v>31.030101641907741</v>
      </c>
      <c r="H389">
        <v>118231</v>
      </c>
      <c r="I389">
        <v>9.58</v>
      </c>
      <c r="J389">
        <v>18.8</v>
      </c>
      <c r="K389">
        <v>4.0500000000000007</v>
      </c>
      <c r="L389">
        <v>27.457627118644073</v>
      </c>
      <c r="M389">
        <v>89350</v>
      </c>
      <c r="N389">
        <v>127850</v>
      </c>
      <c r="O389">
        <v>18071.5</v>
      </c>
      <c r="P389">
        <v>18350</v>
      </c>
      <c r="Q389" s="19">
        <v>44980</v>
      </c>
      <c r="R389">
        <v>735</v>
      </c>
      <c r="S389">
        <v>390</v>
      </c>
      <c r="T389">
        <v>113.04347826086956</v>
      </c>
      <c r="U389">
        <v>3031</v>
      </c>
      <c r="V389">
        <v>12.56</v>
      </c>
      <c r="W389">
        <v>275.45</v>
      </c>
      <c r="X389">
        <v>-52.199999999999989</v>
      </c>
      <c r="Y389">
        <v>-15.931634365939262</v>
      </c>
      <c r="Z389">
        <v>33800</v>
      </c>
      <c r="AA389">
        <v>24300</v>
      </c>
      <c r="AB389">
        <v>18071.5</v>
      </c>
    </row>
    <row r="390" spans="1:28" x14ac:dyDescent="0.25">
      <c r="A390">
        <v>18350</v>
      </c>
      <c r="B390" s="19">
        <v>44987</v>
      </c>
      <c r="C390">
        <v>18350</v>
      </c>
      <c r="D390" s="19">
        <v>44987</v>
      </c>
      <c r="E390">
        <v>2097</v>
      </c>
      <c r="F390">
        <v>-1098</v>
      </c>
      <c r="G390">
        <v>-34.366197183098592</v>
      </c>
      <c r="H390">
        <v>6665</v>
      </c>
      <c r="I390">
        <v>9.48</v>
      </c>
      <c r="J390">
        <v>54.15</v>
      </c>
      <c r="K390">
        <v>11.5</v>
      </c>
      <c r="L390">
        <v>26.963657678780773</v>
      </c>
      <c r="M390">
        <v>30500</v>
      </c>
      <c r="N390">
        <v>17700</v>
      </c>
      <c r="O390">
        <v>18071.5</v>
      </c>
      <c r="P390">
        <v>18350</v>
      </c>
      <c r="Q390" s="19">
        <v>44987</v>
      </c>
      <c r="R390">
        <v>145</v>
      </c>
      <c r="S390">
        <v>13</v>
      </c>
      <c r="T390">
        <v>9.8484848484848477</v>
      </c>
      <c r="U390">
        <v>149</v>
      </c>
      <c r="V390">
        <v>12.56</v>
      </c>
      <c r="W390">
        <v>313.14999999999998</v>
      </c>
      <c r="X390">
        <v>-24.300000000000011</v>
      </c>
      <c r="Y390">
        <v>-7.2010668247147764</v>
      </c>
      <c r="Z390">
        <v>4800</v>
      </c>
      <c r="AA390">
        <v>4300</v>
      </c>
      <c r="AB390">
        <v>18071.5</v>
      </c>
    </row>
    <row r="391" spans="1:28" x14ac:dyDescent="0.25">
      <c r="A391">
        <v>18350</v>
      </c>
      <c r="B391" s="19">
        <v>44994</v>
      </c>
      <c r="C391">
        <v>18350</v>
      </c>
      <c r="D391" s="19">
        <v>44994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4500</v>
      </c>
      <c r="N391">
        <v>3650</v>
      </c>
      <c r="O391">
        <v>18071.5</v>
      </c>
      <c r="P391">
        <v>18350</v>
      </c>
      <c r="Q391" s="19">
        <v>44994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18071.5</v>
      </c>
    </row>
    <row r="392" spans="1:28" x14ac:dyDescent="0.25">
      <c r="A392">
        <v>18350</v>
      </c>
      <c r="B392" s="19">
        <v>45001</v>
      </c>
      <c r="C392">
        <v>18350</v>
      </c>
      <c r="D392" s="19">
        <v>45001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1600</v>
      </c>
      <c r="N392">
        <v>100</v>
      </c>
      <c r="O392">
        <v>18071.5</v>
      </c>
      <c r="P392">
        <v>0</v>
      </c>
      <c r="Q392" s="19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</row>
    <row r="393" spans="1:28" x14ac:dyDescent="0.25">
      <c r="A393">
        <v>18350</v>
      </c>
      <c r="B393" s="19">
        <v>45014</v>
      </c>
      <c r="C393">
        <v>18350</v>
      </c>
      <c r="D393" s="19">
        <v>45014</v>
      </c>
      <c r="E393">
        <v>291</v>
      </c>
      <c r="F393">
        <v>24</v>
      </c>
      <c r="G393">
        <v>8.9887640449438209</v>
      </c>
      <c r="H393">
        <v>295</v>
      </c>
      <c r="I393">
        <v>9.1999999999999993</v>
      </c>
      <c r="J393">
        <v>184.45</v>
      </c>
      <c r="K393">
        <v>20.099999999999994</v>
      </c>
      <c r="L393">
        <v>12.229996957712197</v>
      </c>
      <c r="M393">
        <v>13200</v>
      </c>
      <c r="N393">
        <v>9700</v>
      </c>
      <c r="O393">
        <v>18071.5</v>
      </c>
      <c r="P393">
        <v>18350</v>
      </c>
      <c r="Q393" s="19">
        <v>45014</v>
      </c>
      <c r="R393">
        <v>248</v>
      </c>
      <c r="S393">
        <v>-7</v>
      </c>
      <c r="T393">
        <v>-2.7450980392156863</v>
      </c>
      <c r="U393">
        <v>92</v>
      </c>
      <c r="V393">
        <v>12.01</v>
      </c>
      <c r="W393">
        <v>338</v>
      </c>
      <c r="X393">
        <v>-32.449999999999989</v>
      </c>
      <c r="Y393">
        <v>-8.7596166824132773</v>
      </c>
      <c r="Z393">
        <v>7600</v>
      </c>
      <c r="AA393">
        <v>8000</v>
      </c>
      <c r="AB393">
        <v>18071.5</v>
      </c>
    </row>
    <row r="394" spans="1:28" x14ac:dyDescent="0.25">
      <c r="A394">
        <v>18350</v>
      </c>
      <c r="B394" s="19">
        <v>45043</v>
      </c>
      <c r="C394">
        <v>18350</v>
      </c>
      <c r="D394" s="19">
        <v>45043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18071.5</v>
      </c>
      <c r="P394">
        <v>0</v>
      </c>
      <c r="Q394" s="19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</row>
    <row r="395" spans="1:28" x14ac:dyDescent="0.25">
      <c r="A395">
        <v>18350</v>
      </c>
      <c r="B395" s="19">
        <v>44973</v>
      </c>
      <c r="C395">
        <v>18350</v>
      </c>
      <c r="D395" s="19">
        <v>44973</v>
      </c>
      <c r="E395">
        <v>66829</v>
      </c>
      <c r="F395">
        <v>29846</v>
      </c>
      <c r="G395">
        <v>80.701944136495143</v>
      </c>
      <c r="H395">
        <v>731119</v>
      </c>
      <c r="I395">
        <v>12.8</v>
      </c>
      <c r="J395">
        <v>0.25</v>
      </c>
      <c r="K395">
        <v>-0.6</v>
      </c>
      <c r="L395">
        <v>-70.588235294117652</v>
      </c>
      <c r="M395">
        <v>1462800</v>
      </c>
      <c r="N395">
        <v>275300</v>
      </c>
      <c r="O395">
        <v>18071.5</v>
      </c>
      <c r="P395">
        <v>18350</v>
      </c>
      <c r="Q395" s="19">
        <v>44973</v>
      </c>
      <c r="R395">
        <v>1268</v>
      </c>
      <c r="S395">
        <v>1064</v>
      </c>
      <c r="T395">
        <v>521.56862745098044</v>
      </c>
      <c r="U395">
        <v>16913</v>
      </c>
      <c r="V395">
        <v>19.79</v>
      </c>
      <c r="W395">
        <v>271.60000000000002</v>
      </c>
      <c r="X395">
        <v>-61.399999999999977</v>
      </c>
      <c r="Y395">
        <v>-18.438438438438432</v>
      </c>
      <c r="Z395">
        <v>53300</v>
      </c>
      <c r="AA395">
        <v>47100</v>
      </c>
      <c r="AB395">
        <v>18071.5</v>
      </c>
    </row>
    <row r="396" spans="1:28" x14ac:dyDescent="0.25">
      <c r="A396">
        <v>18400</v>
      </c>
      <c r="B396" s="19">
        <v>44980</v>
      </c>
      <c r="C396">
        <v>18400</v>
      </c>
      <c r="D396" s="19">
        <v>44980</v>
      </c>
      <c r="E396">
        <v>35964</v>
      </c>
      <c r="F396">
        <v>6381</v>
      </c>
      <c r="G396">
        <v>21.569820505019774</v>
      </c>
      <c r="H396">
        <v>254592</v>
      </c>
      <c r="I396">
        <v>9.66</v>
      </c>
      <c r="J396">
        <v>12.65</v>
      </c>
      <c r="K396">
        <v>2.9000000000000004</v>
      </c>
      <c r="L396">
        <v>29.743589743589748</v>
      </c>
      <c r="M396">
        <v>178850</v>
      </c>
      <c r="N396">
        <v>177100</v>
      </c>
      <c r="O396">
        <v>18071.5</v>
      </c>
      <c r="P396">
        <v>18400</v>
      </c>
      <c r="Q396" s="19">
        <v>44980</v>
      </c>
      <c r="R396">
        <v>3585</v>
      </c>
      <c r="S396">
        <v>225</v>
      </c>
      <c r="T396">
        <v>6.6964285714285712</v>
      </c>
      <c r="U396">
        <v>8015</v>
      </c>
      <c r="V396">
        <v>12.92</v>
      </c>
      <c r="W396">
        <v>319.64999999999998</v>
      </c>
      <c r="X396">
        <v>-55.450000000000045</v>
      </c>
      <c r="Y396">
        <v>-14.782724606771538</v>
      </c>
      <c r="Z396">
        <v>41400</v>
      </c>
      <c r="AA396">
        <v>33350</v>
      </c>
      <c r="AB396">
        <v>18071.5</v>
      </c>
    </row>
    <row r="397" spans="1:28" x14ac:dyDescent="0.25">
      <c r="A397">
        <v>18400</v>
      </c>
      <c r="B397" s="19">
        <v>44987</v>
      </c>
      <c r="C397">
        <v>18400</v>
      </c>
      <c r="D397" s="19">
        <v>44987</v>
      </c>
      <c r="E397">
        <v>6065</v>
      </c>
      <c r="F397">
        <v>1680</v>
      </c>
      <c r="G397">
        <v>38.31242873432155</v>
      </c>
      <c r="H397">
        <v>21227</v>
      </c>
      <c r="I397">
        <v>9.48</v>
      </c>
      <c r="J397">
        <v>42.55</v>
      </c>
      <c r="K397">
        <v>8.1999999999999957</v>
      </c>
      <c r="L397">
        <v>23.87190684133914</v>
      </c>
      <c r="M397">
        <v>48850</v>
      </c>
      <c r="N397">
        <v>38400</v>
      </c>
      <c r="O397">
        <v>18071.5</v>
      </c>
      <c r="P397">
        <v>18400</v>
      </c>
      <c r="Q397" s="19">
        <v>44987</v>
      </c>
      <c r="R397">
        <v>321</v>
      </c>
      <c r="S397">
        <v>187</v>
      </c>
      <c r="T397">
        <v>139.55223880597015</v>
      </c>
      <c r="U397">
        <v>937</v>
      </c>
      <c r="V397">
        <v>12.26</v>
      </c>
      <c r="W397">
        <v>330.35</v>
      </c>
      <c r="X397">
        <v>-46.349999999999966</v>
      </c>
      <c r="Y397">
        <v>-12.304220865410132</v>
      </c>
      <c r="Z397">
        <v>7750</v>
      </c>
      <c r="AA397">
        <v>10000</v>
      </c>
      <c r="AB397">
        <v>18071.5</v>
      </c>
    </row>
    <row r="398" spans="1:28" x14ac:dyDescent="0.25">
      <c r="A398">
        <v>18400</v>
      </c>
      <c r="B398" s="19">
        <v>44994</v>
      </c>
      <c r="C398">
        <v>18400</v>
      </c>
      <c r="D398" s="19">
        <v>44994</v>
      </c>
      <c r="E398">
        <v>11</v>
      </c>
      <c r="F398">
        <v>10</v>
      </c>
      <c r="G398">
        <v>1000</v>
      </c>
      <c r="H398">
        <v>442</v>
      </c>
      <c r="I398">
        <v>9.56</v>
      </c>
      <c r="J398">
        <v>74</v>
      </c>
      <c r="K398">
        <v>-25.700000000000003</v>
      </c>
      <c r="L398">
        <v>-25.777331995987968</v>
      </c>
      <c r="M398">
        <v>7750</v>
      </c>
      <c r="N398">
        <v>3100</v>
      </c>
      <c r="O398">
        <v>18071.5</v>
      </c>
      <c r="P398">
        <v>18400</v>
      </c>
      <c r="Q398" s="19">
        <v>44994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18071.5</v>
      </c>
    </row>
    <row r="399" spans="1:28" x14ac:dyDescent="0.25">
      <c r="A399">
        <v>18400</v>
      </c>
      <c r="B399" s="19">
        <v>45001</v>
      </c>
      <c r="C399">
        <v>18400</v>
      </c>
      <c r="D399" s="19">
        <v>45001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1700</v>
      </c>
      <c r="N399">
        <v>350</v>
      </c>
      <c r="O399">
        <v>18071.5</v>
      </c>
      <c r="P399">
        <v>0</v>
      </c>
      <c r="Q399" s="1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</row>
    <row r="400" spans="1:28" x14ac:dyDescent="0.25">
      <c r="A400">
        <v>18400</v>
      </c>
      <c r="B400" s="19">
        <v>45014</v>
      </c>
      <c r="C400">
        <v>18400</v>
      </c>
      <c r="D400" s="19">
        <v>45014</v>
      </c>
      <c r="E400">
        <v>6707</v>
      </c>
      <c r="F400">
        <v>174</v>
      </c>
      <c r="G400">
        <v>2.6634011939384661</v>
      </c>
      <c r="H400">
        <v>4573</v>
      </c>
      <c r="I400">
        <v>9.08</v>
      </c>
      <c r="J400">
        <v>164.5</v>
      </c>
      <c r="K400">
        <v>18.949999999999989</v>
      </c>
      <c r="L400">
        <v>13.019580900034345</v>
      </c>
      <c r="M400">
        <v>34200</v>
      </c>
      <c r="N400">
        <v>20000</v>
      </c>
      <c r="O400">
        <v>18071.5</v>
      </c>
      <c r="P400">
        <v>18400</v>
      </c>
      <c r="Q400" s="19">
        <v>45014</v>
      </c>
      <c r="R400">
        <v>1167</v>
      </c>
      <c r="S400">
        <v>230</v>
      </c>
      <c r="T400">
        <v>24.546424759871933</v>
      </c>
      <c r="U400">
        <v>1616</v>
      </c>
      <c r="V400">
        <v>12.37</v>
      </c>
      <c r="W400">
        <v>365.6</v>
      </c>
      <c r="X400">
        <v>-36.75</v>
      </c>
      <c r="Y400">
        <v>-9.1338386976512975</v>
      </c>
      <c r="Z400">
        <v>13450</v>
      </c>
      <c r="AA400">
        <v>13150</v>
      </c>
      <c r="AB400">
        <v>18071.5</v>
      </c>
    </row>
    <row r="401" spans="1:28" x14ac:dyDescent="0.25">
      <c r="A401">
        <v>18400</v>
      </c>
      <c r="B401" s="19">
        <v>45043</v>
      </c>
      <c r="C401">
        <v>18400</v>
      </c>
      <c r="D401" s="19">
        <v>45043</v>
      </c>
      <c r="E401">
        <v>634</v>
      </c>
      <c r="F401">
        <v>62</v>
      </c>
      <c r="G401">
        <v>10.839160839160838</v>
      </c>
      <c r="H401">
        <v>258</v>
      </c>
      <c r="I401">
        <v>8.7799999999999994</v>
      </c>
      <c r="J401">
        <v>287.39999999999998</v>
      </c>
      <c r="K401">
        <v>21.599999999999966</v>
      </c>
      <c r="L401">
        <v>8.1264108352144344</v>
      </c>
      <c r="M401">
        <v>6700</v>
      </c>
      <c r="N401">
        <v>5400</v>
      </c>
      <c r="O401">
        <v>18071.5</v>
      </c>
      <c r="P401">
        <v>18400</v>
      </c>
      <c r="Q401" s="19">
        <v>45043</v>
      </c>
      <c r="R401">
        <v>148</v>
      </c>
      <c r="S401">
        <v>-3</v>
      </c>
      <c r="T401">
        <v>-1.9867549668874172</v>
      </c>
      <c r="U401">
        <v>94</v>
      </c>
      <c r="V401">
        <v>12.75</v>
      </c>
      <c r="W401">
        <v>407.95</v>
      </c>
      <c r="X401">
        <v>-37.850000000000023</v>
      </c>
      <c r="Y401">
        <v>-8.4903544190219886</v>
      </c>
      <c r="Z401">
        <v>6000</v>
      </c>
      <c r="AA401">
        <v>6550</v>
      </c>
      <c r="AB401">
        <v>18071.5</v>
      </c>
    </row>
    <row r="402" spans="1:28" x14ac:dyDescent="0.25">
      <c r="A402">
        <v>18400</v>
      </c>
      <c r="B402" s="19">
        <v>44973</v>
      </c>
      <c r="C402">
        <v>18400</v>
      </c>
      <c r="D402" s="19">
        <v>44973</v>
      </c>
      <c r="E402">
        <v>111570</v>
      </c>
      <c r="F402">
        <v>46662</v>
      </c>
      <c r="G402">
        <v>71.88944352005916</v>
      </c>
      <c r="H402">
        <v>965829</v>
      </c>
      <c r="I402">
        <v>14.44</v>
      </c>
      <c r="J402">
        <v>0.25</v>
      </c>
      <c r="K402">
        <v>-0.44999999999999996</v>
      </c>
      <c r="L402">
        <v>-64.285714285714278</v>
      </c>
      <c r="M402">
        <v>3652250</v>
      </c>
      <c r="N402">
        <v>316900</v>
      </c>
      <c r="O402">
        <v>18071.5</v>
      </c>
      <c r="P402">
        <v>18400</v>
      </c>
      <c r="Q402" s="19">
        <v>44973</v>
      </c>
      <c r="R402">
        <v>1376</v>
      </c>
      <c r="S402">
        <v>276</v>
      </c>
      <c r="T402">
        <v>25.09090909090909</v>
      </c>
      <c r="U402">
        <v>18112</v>
      </c>
      <c r="V402">
        <v>21.82</v>
      </c>
      <c r="W402">
        <v>321.8</v>
      </c>
      <c r="X402">
        <v>-61.050000000000011</v>
      </c>
      <c r="Y402">
        <v>-15.946193025989293</v>
      </c>
      <c r="Z402">
        <v>57150</v>
      </c>
      <c r="AA402">
        <v>47850</v>
      </c>
      <c r="AB402">
        <v>18071.5</v>
      </c>
    </row>
    <row r="403" spans="1:28" x14ac:dyDescent="0.25">
      <c r="A403">
        <v>18450</v>
      </c>
      <c r="B403" s="19">
        <v>44973</v>
      </c>
      <c r="C403">
        <v>18450</v>
      </c>
      <c r="D403" s="19">
        <v>44973</v>
      </c>
      <c r="E403">
        <v>21920</v>
      </c>
      <c r="F403">
        <v>10110</v>
      </c>
      <c r="G403">
        <v>85.605419136325153</v>
      </c>
      <c r="H403">
        <v>215006</v>
      </c>
      <c r="I403">
        <v>15.95</v>
      </c>
      <c r="J403">
        <v>0.25</v>
      </c>
      <c r="K403">
        <v>-0.35</v>
      </c>
      <c r="L403">
        <v>-58.333333333333336</v>
      </c>
      <c r="M403">
        <v>596400</v>
      </c>
      <c r="N403">
        <v>186150</v>
      </c>
      <c r="O403">
        <v>18071.5</v>
      </c>
      <c r="P403">
        <v>18450</v>
      </c>
      <c r="Q403" s="19">
        <v>44973</v>
      </c>
      <c r="R403">
        <v>300</v>
      </c>
      <c r="S403">
        <v>114</v>
      </c>
      <c r="T403">
        <v>61.29032258064516</v>
      </c>
      <c r="U403">
        <v>1858</v>
      </c>
      <c r="V403">
        <v>21.88</v>
      </c>
      <c r="W403">
        <v>372.95</v>
      </c>
      <c r="X403">
        <v>-58.400000000000034</v>
      </c>
      <c r="Y403">
        <v>-13.538889532861953</v>
      </c>
      <c r="Z403">
        <v>47300</v>
      </c>
      <c r="AA403">
        <v>42650</v>
      </c>
      <c r="AB403">
        <v>18071.5</v>
      </c>
    </row>
    <row r="404" spans="1:28" x14ac:dyDescent="0.25">
      <c r="A404">
        <v>18450</v>
      </c>
      <c r="B404" s="19">
        <v>44980</v>
      </c>
      <c r="C404">
        <v>18450</v>
      </c>
      <c r="D404" s="19">
        <v>44980</v>
      </c>
      <c r="E404">
        <v>9424</v>
      </c>
      <c r="F404">
        <v>206</v>
      </c>
      <c r="G404">
        <v>2.2347580820134518</v>
      </c>
      <c r="H404">
        <v>120000</v>
      </c>
      <c r="I404">
        <v>9.85</v>
      </c>
      <c r="J404">
        <v>8.65</v>
      </c>
      <c r="K404">
        <v>1.8000000000000007</v>
      </c>
      <c r="L404">
        <v>26.277372262773735</v>
      </c>
      <c r="M404">
        <v>146200</v>
      </c>
      <c r="N404">
        <v>77200</v>
      </c>
      <c r="O404">
        <v>18071.5</v>
      </c>
      <c r="P404">
        <v>18450</v>
      </c>
      <c r="Q404" s="19">
        <v>44980</v>
      </c>
      <c r="R404">
        <v>295</v>
      </c>
      <c r="S404">
        <v>97</v>
      </c>
      <c r="T404">
        <v>48.98989898989899</v>
      </c>
      <c r="U404">
        <v>969</v>
      </c>
      <c r="V404">
        <v>12.65</v>
      </c>
      <c r="W404">
        <v>364.4</v>
      </c>
      <c r="X404">
        <v>-63.5</v>
      </c>
      <c r="Y404">
        <v>-14.839915868193504</v>
      </c>
      <c r="Z404">
        <v>30400</v>
      </c>
      <c r="AA404">
        <v>28550</v>
      </c>
      <c r="AB404">
        <v>18071.5</v>
      </c>
    </row>
    <row r="405" spans="1:28" x14ac:dyDescent="0.25">
      <c r="A405">
        <v>18450</v>
      </c>
      <c r="B405" s="19">
        <v>44994</v>
      </c>
      <c r="C405">
        <v>18450</v>
      </c>
      <c r="D405" s="19">
        <v>44994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3450</v>
      </c>
      <c r="N405">
        <v>3550</v>
      </c>
      <c r="O405">
        <v>18071.5</v>
      </c>
      <c r="P405">
        <v>18450</v>
      </c>
      <c r="Q405" s="19">
        <v>44994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18071.5</v>
      </c>
    </row>
    <row r="406" spans="1:28" x14ac:dyDescent="0.25">
      <c r="A406">
        <v>18450</v>
      </c>
      <c r="B406" s="19">
        <v>45001</v>
      </c>
      <c r="C406">
        <v>18450</v>
      </c>
      <c r="D406" s="19">
        <v>45001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1600</v>
      </c>
      <c r="N406">
        <v>300</v>
      </c>
      <c r="O406">
        <v>18071.5</v>
      </c>
      <c r="P406">
        <v>0</v>
      </c>
      <c r="Q406" s="19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28" x14ac:dyDescent="0.25">
      <c r="A407">
        <v>18450</v>
      </c>
      <c r="B407" s="19">
        <v>45014</v>
      </c>
      <c r="C407">
        <v>18450</v>
      </c>
      <c r="D407" s="19">
        <v>45014</v>
      </c>
      <c r="E407">
        <v>701</v>
      </c>
      <c r="F407">
        <v>-40</v>
      </c>
      <c r="G407">
        <v>-5.3981106612685563</v>
      </c>
      <c r="H407">
        <v>267</v>
      </c>
      <c r="I407">
        <v>9.0299999999999994</v>
      </c>
      <c r="J407">
        <v>143.4</v>
      </c>
      <c r="K407">
        <v>16.600000000000009</v>
      </c>
      <c r="L407">
        <v>13.091482649842279</v>
      </c>
      <c r="M407">
        <v>13250</v>
      </c>
      <c r="N407">
        <v>8800</v>
      </c>
      <c r="O407">
        <v>18071.5</v>
      </c>
      <c r="P407">
        <v>18450</v>
      </c>
      <c r="Q407" s="19">
        <v>45014</v>
      </c>
      <c r="R407">
        <v>66</v>
      </c>
      <c r="S407">
        <v>9</v>
      </c>
      <c r="T407">
        <v>15.789473684210526</v>
      </c>
      <c r="U407">
        <v>39</v>
      </c>
      <c r="V407">
        <v>12.44</v>
      </c>
      <c r="W407">
        <v>406</v>
      </c>
      <c r="X407">
        <v>-38.550000000000011</v>
      </c>
      <c r="Y407">
        <v>-8.6716904735125429</v>
      </c>
      <c r="Z407">
        <v>5800</v>
      </c>
      <c r="AA407">
        <v>4300</v>
      </c>
      <c r="AB407">
        <v>18071.5</v>
      </c>
    </row>
    <row r="408" spans="1:28" x14ac:dyDescent="0.25">
      <c r="A408">
        <v>18450</v>
      </c>
      <c r="B408" s="19">
        <v>45043</v>
      </c>
      <c r="C408">
        <v>18450</v>
      </c>
      <c r="D408" s="19">
        <v>45043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18071.5</v>
      </c>
      <c r="P408">
        <v>0</v>
      </c>
      <c r="Q408" s="19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1:28" x14ac:dyDescent="0.25">
      <c r="A409">
        <v>18450</v>
      </c>
      <c r="B409" s="19">
        <v>44987</v>
      </c>
      <c r="C409">
        <v>18450</v>
      </c>
      <c r="D409" s="19">
        <v>44987</v>
      </c>
      <c r="E409">
        <v>831</v>
      </c>
      <c r="F409">
        <v>55</v>
      </c>
      <c r="G409">
        <v>7.0876288659793811</v>
      </c>
      <c r="H409">
        <v>4008</v>
      </c>
      <c r="I409">
        <v>9.56</v>
      </c>
      <c r="J409">
        <v>32.6</v>
      </c>
      <c r="K409">
        <v>7.1500000000000021</v>
      </c>
      <c r="L409">
        <v>28.094302554027511</v>
      </c>
      <c r="M409">
        <v>25450</v>
      </c>
      <c r="N409">
        <v>11450</v>
      </c>
      <c r="O409">
        <v>18071.5</v>
      </c>
      <c r="P409">
        <v>18450</v>
      </c>
      <c r="Q409" s="19">
        <v>44987</v>
      </c>
      <c r="R409">
        <v>116</v>
      </c>
      <c r="S409">
        <v>6</v>
      </c>
      <c r="T409">
        <v>5.4545454545454541</v>
      </c>
      <c r="U409">
        <v>87</v>
      </c>
      <c r="V409">
        <v>12.38</v>
      </c>
      <c r="W409">
        <v>370.2</v>
      </c>
      <c r="X409">
        <v>-56.050000000000011</v>
      </c>
      <c r="Y409">
        <v>-13.149560117302055</v>
      </c>
      <c r="Z409">
        <v>3750</v>
      </c>
      <c r="AA409">
        <v>5850</v>
      </c>
      <c r="AB409">
        <v>18071.5</v>
      </c>
    </row>
    <row r="410" spans="1:28" x14ac:dyDescent="0.25">
      <c r="A410">
        <v>18500</v>
      </c>
      <c r="B410" s="19">
        <v>44980</v>
      </c>
      <c r="C410">
        <v>18500</v>
      </c>
      <c r="D410" s="19">
        <v>44980</v>
      </c>
      <c r="E410">
        <v>63412</v>
      </c>
      <c r="F410">
        <v>3074</v>
      </c>
      <c r="G410">
        <v>5.0946335642546989</v>
      </c>
      <c r="H410">
        <v>309910</v>
      </c>
      <c r="I410">
        <v>10.31</v>
      </c>
      <c r="J410">
        <v>6.6</v>
      </c>
      <c r="K410">
        <v>1.2999999999999998</v>
      </c>
      <c r="L410">
        <v>24.528301886792452</v>
      </c>
      <c r="M410">
        <v>248550</v>
      </c>
      <c r="N410">
        <v>303450</v>
      </c>
      <c r="O410">
        <v>18071.5</v>
      </c>
      <c r="P410">
        <v>18500</v>
      </c>
      <c r="Q410" s="19">
        <v>44980</v>
      </c>
      <c r="R410">
        <v>13228</v>
      </c>
      <c r="S410">
        <v>899</v>
      </c>
      <c r="T410">
        <v>7.2917511558115011</v>
      </c>
      <c r="U410">
        <v>7768</v>
      </c>
      <c r="V410">
        <v>14.39</v>
      </c>
      <c r="W410">
        <v>415.9</v>
      </c>
      <c r="X410">
        <v>-55.350000000000023</v>
      </c>
      <c r="Y410">
        <v>-11.745358090185681</v>
      </c>
      <c r="Z410">
        <v>63800</v>
      </c>
      <c r="AA410">
        <v>40550</v>
      </c>
      <c r="AB410">
        <v>18071.5</v>
      </c>
    </row>
    <row r="411" spans="1:28" x14ac:dyDescent="0.25">
      <c r="A411">
        <v>18500</v>
      </c>
      <c r="B411" s="19">
        <v>44987</v>
      </c>
      <c r="C411">
        <v>18500</v>
      </c>
      <c r="D411" s="19">
        <v>44987</v>
      </c>
      <c r="E411">
        <v>8443</v>
      </c>
      <c r="F411">
        <v>-239</v>
      </c>
      <c r="G411">
        <v>-2.7528219304307764</v>
      </c>
      <c r="H411">
        <v>24585</v>
      </c>
      <c r="I411">
        <v>9.68</v>
      </c>
      <c r="J411">
        <v>25.95</v>
      </c>
      <c r="K411">
        <v>6.3000000000000007</v>
      </c>
      <c r="L411">
        <v>32.061068702290079</v>
      </c>
      <c r="M411">
        <v>60050</v>
      </c>
      <c r="N411">
        <v>53000</v>
      </c>
      <c r="O411">
        <v>18071.5</v>
      </c>
      <c r="P411">
        <v>18500</v>
      </c>
      <c r="Q411" s="19">
        <v>44987</v>
      </c>
      <c r="R411">
        <v>171</v>
      </c>
      <c r="S411">
        <v>0</v>
      </c>
      <c r="T411">
        <v>0</v>
      </c>
      <c r="U411">
        <v>468</v>
      </c>
      <c r="V411">
        <v>13.13</v>
      </c>
      <c r="W411">
        <v>415.15</v>
      </c>
      <c r="X411">
        <v>-50.850000000000023</v>
      </c>
      <c r="Y411">
        <v>-10.912017167381979</v>
      </c>
      <c r="Z411">
        <v>8000</v>
      </c>
      <c r="AA411">
        <v>8300</v>
      </c>
      <c r="AB411">
        <v>18071.5</v>
      </c>
    </row>
    <row r="412" spans="1:28" x14ac:dyDescent="0.25">
      <c r="A412">
        <v>18500</v>
      </c>
      <c r="B412" s="19">
        <v>45001</v>
      </c>
      <c r="C412">
        <v>18500</v>
      </c>
      <c r="D412" s="19">
        <v>45001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2250</v>
      </c>
      <c r="N412">
        <v>0</v>
      </c>
      <c r="O412">
        <v>18071.5</v>
      </c>
      <c r="P412">
        <v>18500</v>
      </c>
      <c r="Q412" s="19">
        <v>45001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18071.5</v>
      </c>
    </row>
    <row r="413" spans="1:28" x14ac:dyDescent="0.25">
      <c r="A413">
        <v>18500</v>
      </c>
      <c r="B413" s="19">
        <v>45014</v>
      </c>
      <c r="C413">
        <v>18500</v>
      </c>
      <c r="D413" s="19">
        <v>45014</v>
      </c>
      <c r="E413">
        <v>24601</v>
      </c>
      <c r="F413">
        <v>346</v>
      </c>
      <c r="G413">
        <v>1.4265099979385694</v>
      </c>
      <c r="H413">
        <v>19947</v>
      </c>
      <c r="I413">
        <v>9.06</v>
      </c>
      <c r="J413">
        <v>127.2</v>
      </c>
      <c r="K413">
        <v>16.400000000000006</v>
      </c>
      <c r="L413">
        <v>14.801444043321304</v>
      </c>
      <c r="M413">
        <v>60800</v>
      </c>
      <c r="N413">
        <v>51450</v>
      </c>
      <c r="O413">
        <v>18071.5</v>
      </c>
      <c r="P413">
        <v>18500</v>
      </c>
      <c r="Q413" s="19">
        <v>45014</v>
      </c>
      <c r="R413">
        <v>6818</v>
      </c>
      <c r="S413">
        <v>889</v>
      </c>
      <c r="T413">
        <v>14.994096812278631</v>
      </c>
      <c r="U413">
        <v>5216</v>
      </c>
      <c r="V413">
        <v>12.58</v>
      </c>
      <c r="W413">
        <v>427</v>
      </c>
      <c r="X413">
        <v>-41.149999999999977</v>
      </c>
      <c r="Y413">
        <v>-8.7899177614012558</v>
      </c>
      <c r="Z413">
        <v>21150</v>
      </c>
      <c r="AA413">
        <v>17750</v>
      </c>
      <c r="AB413">
        <v>18071.5</v>
      </c>
    </row>
    <row r="414" spans="1:28" x14ac:dyDescent="0.25">
      <c r="A414">
        <v>18500</v>
      </c>
      <c r="B414" s="19">
        <v>45043</v>
      </c>
      <c r="C414">
        <v>18500</v>
      </c>
      <c r="D414" s="19">
        <v>45043</v>
      </c>
      <c r="E414">
        <v>6017</v>
      </c>
      <c r="F414">
        <v>-6</v>
      </c>
      <c r="G414">
        <v>-9.9618130499750948E-2</v>
      </c>
      <c r="H414">
        <v>3246</v>
      </c>
      <c r="I414">
        <v>8.8699999999999992</v>
      </c>
      <c r="J414">
        <v>240.05</v>
      </c>
      <c r="K414">
        <v>18.100000000000023</v>
      </c>
      <c r="L414">
        <v>8.1549898625816724</v>
      </c>
      <c r="M414">
        <v>42400</v>
      </c>
      <c r="N414">
        <v>14250</v>
      </c>
      <c r="O414">
        <v>18071.5</v>
      </c>
      <c r="P414">
        <v>18500</v>
      </c>
      <c r="Q414" s="19">
        <v>45043</v>
      </c>
      <c r="R414">
        <v>1053</v>
      </c>
      <c r="S414">
        <v>93</v>
      </c>
      <c r="T414">
        <v>9.6875</v>
      </c>
      <c r="U414">
        <v>1252</v>
      </c>
      <c r="V414">
        <v>13.23</v>
      </c>
      <c r="W414">
        <v>455.8</v>
      </c>
      <c r="X414">
        <v>-44.149999999999977</v>
      </c>
      <c r="Y414">
        <v>-8.8308830883088252</v>
      </c>
      <c r="Z414">
        <v>7400</v>
      </c>
      <c r="AA414">
        <v>7200</v>
      </c>
      <c r="AB414">
        <v>18071.5</v>
      </c>
    </row>
    <row r="415" spans="1:28" x14ac:dyDescent="0.25">
      <c r="A415">
        <v>18500</v>
      </c>
      <c r="B415" s="19">
        <v>45288</v>
      </c>
      <c r="C415">
        <v>18500</v>
      </c>
      <c r="D415" s="19">
        <v>45288</v>
      </c>
      <c r="E415">
        <v>775</v>
      </c>
      <c r="F415">
        <v>6</v>
      </c>
      <c r="G415">
        <v>0.78023407022106628</v>
      </c>
      <c r="H415">
        <v>78</v>
      </c>
      <c r="I415">
        <v>0</v>
      </c>
      <c r="J415">
        <v>1048.95</v>
      </c>
      <c r="K415">
        <v>34.800000000000068</v>
      </c>
      <c r="L415">
        <v>3.4314450525070326</v>
      </c>
      <c r="M415">
        <v>6300</v>
      </c>
      <c r="N415">
        <v>550</v>
      </c>
      <c r="O415">
        <v>18071.5</v>
      </c>
      <c r="P415">
        <v>0</v>
      </c>
      <c r="Q415" s="19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28" x14ac:dyDescent="0.25">
      <c r="A416">
        <v>18500</v>
      </c>
      <c r="B416" s="19">
        <v>45470</v>
      </c>
      <c r="C416">
        <v>18500</v>
      </c>
      <c r="D416" s="19">
        <v>45470</v>
      </c>
      <c r="E416">
        <v>27.5</v>
      </c>
      <c r="F416">
        <v>0</v>
      </c>
      <c r="G416">
        <v>0</v>
      </c>
      <c r="H416">
        <v>4</v>
      </c>
      <c r="I416">
        <v>0</v>
      </c>
      <c r="J416">
        <v>1445</v>
      </c>
      <c r="K416">
        <v>20.849999999999909</v>
      </c>
      <c r="L416">
        <v>1.4640311764912339</v>
      </c>
      <c r="M416">
        <v>450</v>
      </c>
      <c r="N416">
        <v>100</v>
      </c>
      <c r="O416">
        <v>18071.5</v>
      </c>
      <c r="P416">
        <v>0</v>
      </c>
      <c r="Q416" s="19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</row>
    <row r="417" spans="1:28" x14ac:dyDescent="0.25">
      <c r="A417">
        <v>18500</v>
      </c>
      <c r="B417" s="19">
        <v>45652</v>
      </c>
      <c r="C417">
        <v>18500</v>
      </c>
      <c r="D417" s="19">
        <v>45652</v>
      </c>
      <c r="E417">
        <v>12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100</v>
      </c>
      <c r="N417">
        <v>0</v>
      </c>
      <c r="O417">
        <v>18071.5</v>
      </c>
      <c r="P417">
        <v>0</v>
      </c>
      <c r="Q417" s="19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1:28" x14ac:dyDescent="0.25">
      <c r="A418">
        <v>18500</v>
      </c>
      <c r="B418" s="19">
        <v>44973</v>
      </c>
      <c r="C418">
        <v>18500</v>
      </c>
      <c r="D418" s="19">
        <v>44973</v>
      </c>
      <c r="E418">
        <v>135950</v>
      </c>
      <c r="F418">
        <v>49094</v>
      </c>
      <c r="G418">
        <v>56.523441097909185</v>
      </c>
      <c r="H418">
        <v>653256</v>
      </c>
      <c r="I418">
        <v>18.09</v>
      </c>
      <c r="J418">
        <v>0.2</v>
      </c>
      <c r="K418">
        <v>-0.35000000000000003</v>
      </c>
      <c r="L418">
        <v>-63.636363636363633</v>
      </c>
      <c r="M418">
        <v>4811550</v>
      </c>
      <c r="N418">
        <v>360550</v>
      </c>
      <c r="O418">
        <v>18071.5</v>
      </c>
      <c r="P418">
        <v>18500</v>
      </c>
      <c r="Q418" s="19">
        <v>44973</v>
      </c>
      <c r="R418">
        <v>2069</v>
      </c>
      <c r="S418">
        <v>-4</v>
      </c>
      <c r="T418">
        <v>-0.19295706705258081</v>
      </c>
      <c r="U418">
        <v>6220</v>
      </c>
      <c r="V418">
        <v>27.18</v>
      </c>
      <c r="W418">
        <v>423.55</v>
      </c>
      <c r="X418">
        <v>-60.800000000000011</v>
      </c>
      <c r="Y418">
        <v>-12.552905956436463</v>
      </c>
      <c r="Z418">
        <v>62950</v>
      </c>
      <c r="AA418">
        <v>43000</v>
      </c>
      <c r="AB418">
        <v>18071.5</v>
      </c>
    </row>
    <row r="419" spans="1:28" x14ac:dyDescent="0.25">
      <c r="A419">
        <v>18500</v>
      </c>
      <c r="B419" s="19">
        <v>44994</v>
      </c>
      <c r="C419">
        <v>18500</v>
      </c>
      <c r="D419" s="19">
        <v>44994</v>
      </c>
      <c r="E419">
        <v>356</v>
      </c>
      <c r="F419">
        <v>124</v>
      </c>
      <c r="G419">
        <v>53.448275862068968</v>
      </c>
      <c r="H419">
        <v>1514</v>
      </c>
      <c r="I419">
        <v>9.49</v>
      </c>
      <c r="J419">
        <v>50.95</v>
      </c>
      <c r="K419">
        <v>9.2000000000000028</v>
      </c>
      <c r="L419">
        <v>22.035928143712582</v>
      </c>
      <c r="M419">
        <v>18500</v>
      </c>
      <c r="N419">
        <v>7150</v>
      </c>
      <c r="O419">
        <v>18071.5</v>
      </c>
      <c r="P419">
        <v>18500</v>
      </c>
      <c r="Q419" s="19">
        <v>44994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18071.5</v>
      </c>
    </row>
    <row r="420" spans="1:28" x14ac:dyDescent="0.25">
      <c r="A420">
        <v>18550</v>
      </c>
      <c r="B420" s="19">
        <v>44987</v>
      </c>
      <c r="C420">
        <v>18550</v>
      </c>
      <c r="D420" s="19">
        <v>44987</v>
      </c>
      <c r="E420">
        <v>636</v>
      </c>
      <c r="F420">
        <v>55</v>
      </c>
      <c r="G420">
        <v>9.4664371772805502</v>
      </c>
      <c r="H420">
        <v>3354</v>
      </c>
      <c r="I420">
        <v>9.8000000000000007</v>
      </c>
      <c r="J420">
        <v>20.149999999999999</v>
      </c>
      <c r="K420">
        <v>5.1499999999999986</v>
      </c>
      <c r="L420">
        <v>34.333333333333321</v>
      </c>
      <c r="M420">
        <v>24900</v>
      </c>
      <c r="N420">
        <v>14450</v>
      </c>
      <c r="O420">
        <v>18071.5</v>
      </c>
      <c r="P420">
        <v>18550</v>
      </c>
      <c r="Q420" s="19">
        <v>44987</v>
      </c>
      <c r="R420">
        <v>26</v>
      </c>
      <c r="S420">
        <v>26</v>
      </c>
      <c r="T420">
        <v>0</v>
      </c>
      <c r="U420">
        <v>62</v>
      </c>
      <c r="V420">
        <v>8.7200000000000006</v>
      </c>
      <c r="W420">
        <v>437.05</v>
      </c>
      <c r="X420">
        <v>-211.95</v>
      </c>
      <c r="Y420">
        <v>-32.657935285053931</v>
      </c>
      <c r="Z420">
        <v>5200</v>
      </c>
      <c r="AA420">
        <v>5100</v>
      </c>
      <c r="AB420">
        <v>18071.5</v>
      </c>
    </row>
    <row r="421" spans="1:28" x14ac:dyDescent="0.25">
      <c r="A421">
        <v>18550</v>
      </c>
      <c r="B421" s="19">
        <v>45001</v>
      </c>
      <c r="C421">
        <v>18550</v>
      </c>
      <c r="D421" s="19">
        <v>45001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1550</v>
      </c>
      <c r="N421">
        <v>100</v>
      </c>
      <c r="O421">
        <v>18071.5</v>
      </c>
      <c r="P421">
        <v>0</v>
      </c>
      <c r="Q421" s="19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1:28" x14ac:dyDescent="0.25">
      <c r="A422">
        <v>18550</v>
      </c>
      <c r="B422" s="19">
        <v>45014</v>
      </c>
      <c r="C422">
        <v>18550</v>
      </c>
      <c r="D422" s="19">
        <v>45014</v>
      </c>
      <c r="E422">
        <v>1107</v>
      </c>
      <c r="F422">
        <v>-56</v>
      </c>
      <c r="G422">
        <v>-4.815133276010318</v>
      </c>
      <c r="H422">
        <v>1166</v>
      </c>
      <c r="I422">
        <v>9</v>
      </c>
      <c r="J422">
        <v>108.55</v>
      </c>
      <c r="K422">
        <v>10.149999999999991</v>
      </c>
      <c r="L422">
        <v>10.315040650406495</v>
      </c>
      <c r="M422">
        <v>12400</v>
      </c>
      <c r="N422">
        <v>8350</v>
      </c>
      <c r="O422">
        <v>18071.5</v>
      </c>
      <c r="P422">
        <v>18550</v>
      </c>
      <c r="Q422" s="19">
        <v>45014</v>
      </c>
      <c r="R422">
        <v>53</v>
      </c>
      <c r="S422">
        <v>3</v>
      </c>
      <c r="T422">
        <v>6</v>
      </c>
      <c r="U422">
        <v>57</v>
      </c>
      <c r="V422">
        <v>11.13</v>
      </c>
      <c r="W422">
        <v>439</v>
      </c>
      <c r="X422">
        <v>-238.04999999999995</v>
      </c>
      <c r="Y422">
        <v>-35.159884794328335</v>
      </c>
      <c r="Z422">
        <v>5500</v>
      </c>
      <c r="AA422">
        <v>5500</v>
      </c>
      <c r="AB422">
        <v>18071.5</v>
      </c>
    </row>
    <row r="423" spans="1:28" x14ac:dyDescent="0.25">
      <c r="A423">
        <v>18550</v>
      </c>
      <c r="B423" s="19">
        <v>44980</v>
      </c>
      <c r="C423">
        <v>18550</v>
      </c>
      <c r="D423" s="19">
        <v>44980</v>
      </c>
      <c r="E423">
        <v>12401</v>
      </c>
      <c r="F423">
        <v>3540</v>
      </c>
      <c r="G423">
        <v>39.950344204943008</v>
      </c>
      <c r="H423">
        <v>78349</v>
      </c>
      <c r="I423">
        <v>10.65</v>
      </c>
      <c r="J423">
        <v>5.05</v>
      </c>
      <c r="K423">
        <v>0.95000000000000018</v>
      </c>
      <c r="L423">
        <v>23.170731707317081</v>
      </c>
      <c r="M423">
        <v>62900</v>
      </c>
      <c r="N423">
        <v>71450</v>
      </c>
      <c r="O423">
        <v>18071.5</v>
      </c>
      <c r="P423">
        <v>18550</v>
      </c>
      <c r="Q423" s="19">
        <v>44980</v>
      </c>
      <c r="R423">
        <v>100</v>
      </c>
      <c r="S423">
        <v>22</v>
      </c>
      <c r="T423">
        <v>28.205128205128204</v>
      </c>
      <c r="U423">
        <v>304</v>
      </c>
      <c r="V423">
        <v>14.82</v>
      </c>
      <c r="W423">
        <v>480</v>
      </c>
      <c r="X423">
        <v>-35.700000000000045</v>
      </c>
      <c r="Y423">
        <v>-6.9226294357184495</v>
      </c>
      <c r="Z423">
        <v>29650</v>
      </c>
      <c r="AA423">
        <v>24100</v>
      </c>
      <c r="AB423">
        <v>18071.5</v>
      </c>
    </row>
    <row r="424" spans="1:28" x14ac:dyDescent="0.25">
      <c r="A424">
        <v>18550</v>
      </c>
      <c r="B424" s="19">
        <v>44994</v>
      </c>
      <c r="C424">
        <v>18550</v>
      </c>
      <c r="D424" s="19">
        <v>44994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5150</v>
      </c>
      <c r="N424">
        <v>1800</v>
      </c>
      <c r="O424">
        <v>18071.5</v>
      </c>
      <c r="P424">
        <v>18550</v>
      </c>
      <c r="Q424" s="19">
        <v>44994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18071.5</v>
      </c>
    </row>
    <row r="425" spans="1:28" x14ac:dyDescent="0.25">
      <c r="A425">
        <v>18550</v>
      </c>
      <c r="B425" s="19">
        <v>44973</v>
      </c>
      <c r="C425">
        <v>18550</v>
      </c>
      <c r="D425" s="19">
        <v>44973</v>
      </c>
      <c r="E425">
        <v>9086</v>
      </c>
      <c r="F425">
        <v>3184</v>
      </c>
      <c r="G425">
        <v>53.947814300237205</v>
      </c>
      <c r="H425">
        <v>84567</v>
      </c>
      <c r="I425">
        <v>19.04</v>
      </c>
      <c r="J425">
        <v>0.25</v>
      </c>
      <c r="K425">
        <v>-0.30000000000000004</v>
      </c>
      <c r="L425">
        <v>-54.545454545454554</v>
      </c>
      <c r="M425">
        <v>281350</v>
      </c>
      <c r="N425">
        <v>153500</v>
      </c>
      <c r="O425">
        <v>18071.5</v>
      </c>
      <c r="P425">
        <v>18550</v>
      </c>
      <c r="Q425" s="19">
        <v>44973</v>
      </c>
      <c r="R425">
        <v>48</v>
      </c>
      <c r="S425">
        <v>-10</v>
      </c>
      <c r="T425">
        <v>-17.241379310344829</v>
      </c>
      <c r="U425">
        <v>267</v>
      </c>
      <c r="V425">
        <v>18.27</v>
      </c>
      <c r="W425">
        <v>476.75</v>
      </c>
      <c r="X425">
        <v>-48.549999999999955</v>
      </c>
      <c r="Y425">
        <v>-9.2423377117837351</v>
      </c>
      <c r="Z425">
        <v>67850</v>
      </c>
      <c r="AA425">
        <v>32350</v>
      </c>
      <c r="AB425">
        <v>18071.5</v>
      </c>
    </row>
    <row r="426" spans="1:28" x14ac:dyDescent="0.25">
      <c r="A426">
        <v>18600</v>
      </c>
      <c r="B426" s="19">
        <v>44987</v>
      </c>
      <c r="C426">
        <v>18600</v>
      </c>
      <c r="D426" s="19">
        <v>44987</v>
      </c>
      <c r="E426">
        <v>1978</v>
      </c>
      <c r="F426">
        <v>190</v>
      </c>
      <c r="G426">
        <v>10.626398210290828</v>
      </c>
      <c r="H426">
        <v>17006</v>
      </c>
      <c r="I426">
        <v>10.039999999999999</v>
      </c>
      <c r="J426">
        <v>16.399999999999999</v>
      </c>
      <c r="K426">
        <v>4.6499999999999986</v>
      </c>
      <c r="L426">
        <v>39.574468085106375</v>
      </c>
      <c r="M426">
        <v>38050</v>
      </c>
      <c r="N426">
        <v>11350</v>
      </c>
      <c r="O426">
        <v>18071.5</v>
      </c>
      <c r="P426">
        <v>18600</v>
      </c>
      <c r="Q426" s="19">
        <v>44987</v>
      </c>
      <c r="R426">
        <v>6</v>
      </c>
      <c r="S426">
        <v>3</v>
      </c>
      <c r="T426">
        <v>100</v>
      </c>
      <c r="U426">
        <v>110</v>
      </c>
      <c r="V426">
        <v>0</v>
      </c>
      <c r="W426">
        <v>467.85</v>
      </c>
      <c r="X426">
        <v>-166.39999999999998</v>
      </c>
      <c r="Y426">
        <v>-26.235711470240435</v>
      </c>
      <c r="Z426">
        <v>5900</v>
      </c>
      <c r="AA426">
        <v>5350</v>
      </c>
      <c r="AB426">
        <v>18071.5</v>
      </c>
    </row>
    <row r="427" spans="1:28" x14ac:dyDescent="0.25">
      <c r="A427">
        <v>18600</v>
      </c>
      <c r="B427" s="19">
        <v>44994</v>
      </c>
      <c r="C427">
        <v>18600</v>
      </c>
      <c r="D427" s="19">
        <v>44994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6150</v>
      </c>
      <c r="N427">
        <v>1950</v>
      </c>
      <c r="O427">
        <v>18071.5</v>
      </c>
      <c r="P427">
        <v>18600</v>
      </c>
      <c r="Q427" s="19">
        <v>44994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18071.5</v>
      </c>
    </row>
    <row r="428" spans="1:28" x14ac:dyDescent="0.25">
      <c r="A428">
        <v>18600</v>
      </c>
      <c r="B428" s="19">
        <v>45001</v>
      </c>
      <c r="C428">
        <v>18600</v>
      </c>
      <c r="D428" s="19">
        <v>45001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2300</v>
      </c>
      <c r="N428">
        <v>150</v>
      </c>
      <c r="O428">
        <v>18071.5</v>
      </c>
      <c r="P428">
        <v>0</v>
      </c>
      <c r="Q428" s="19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</row>
    <row r="429" spans="1:28" x14ac:dyDescent="0.25">
      <c r="A429">
        <v>18600</v>
      </c>
      <c r="B429" s="19">
        <v>45014</v>
      </c>
      <c r="C429">
        <v>18600</v>
      </c>
      <c r="D429" s="19">
        <v>45014</v>
      </c>
      <c r="E429">
        <v>11916</v>
      </c>
      <c r="F429">
        <v>541</v>
      </c>
      <c r="G429">
        <v>4.756043956043956</v>
      </c>
      <c r="H429">
        <v>10383</v>
      </c>
      <c r="I429">
        <v>8.99</v>
      </c>
      <c r="J429">
        <v>95.45</v>
      </c>
      <c r="K429">
        <v>13.200000000000003</v>
      </c>
      <c r="L429">
        <v>16.04863221884499</v>
      </c>
      <c r="M429">
        <v>33250</v>
      </c>
      <c r="N429">
        <v>29700</v>
      </c>
      <c r="O429">
        <v>18071.5</v>
      </c>
      <c r="P429">
        <v>18600</v>
      </c>
      <c r="Q429" s="19">
        <v>45014</v>
      </c>
      <c r="R429">
        <v>974</v>
      </c>
      <c r="S429">
        <v>284</v>
      </c>
      <c r="T429">
        <v>41.159420289855071</v>
      </c>
      <c r="U429">
        <v>561</v>
      </c>
      <c r="V429">
        <v>12.54</v>
      </c>
      <c r="W429">
        <v>503.8</v>
      </c>
      <c r="X429">
        <v>-33.349999999999966</v>
      </c>
      <c r="Y429">
        <v>-6.2086940333240186</v>
      </c>
      <c r="Z429">
        <v>7200</v>
      </c>
      <c r="AA429">
        <v>8050</v>
      </c>
      <c r="AB429">
        <v>18071.5</v>
      </c>
    </row>
    <row r="430" spans="1:28" x14ac:dyDescent="0.25">
      <c r="A430">
        <v>18600</v>
      </c>
      <c r="B430" s="19">
        <v>44973</v>
      </c>
      <c r="C430">
        <v>18600</v>
      </c>
      <c r="D430" s="19">
        <v>44973</v>
      </c>
      <c r="E430">
        <v>49471</v>
      </c>
      <c r="F430">
        <v>18649</v>
      </c>
      <c r="G430">
        <v>60.50548309648952</v>
      </c>
      <c r="H430">
        <v>277200</v>
      </c>
      <c r="I430">
        <v>20.75</v>
      </c>
      <c r="J430">
        <v>0.15</v>
      </c>
      <c r="K430">
        <v>-0.4</v>
      </c>
      <c r="L430">
        <v>-72.727272727272734</v>
      </c>
      <c r="M430">
        <v>913750</v>
      </c>
      <c r="N430">
        <v>264300</v>
      </c>
      <c r="O430">
        <v>18071.5</v>
      </c>
      <c r="P430">
        <v>18600</v>
      </c>
      <c r="Q430" s="19">
        <v>44973</v>
      </c>
      <c r="R430">
        <v>451</v>
      </c>
      <c r="S430">
        <v>-31</v>
      </c>
      <c r="T430">
        <v>-6.4315352697095438</v>
      </c>
      <c r="U430">
        <v>880</v>
      </c>
      <c r="V430">
        <v>28.46</v>
      </c>
      <c r="W430">
        <v>520.70000000000005</v>
      </c>
      <c r="X430">
        <v>-76.75</v>
      </c>
      <c r="Y430">
        <v>-12.846263285630597</v>
      </c>
      <c r="Z430">
        <v>64100</v>
      </c>
      <c r="AA430">
        <v>21400</v>
      </c>
      <c r="AB430">
        <v>18071.5</v>
      </c>
    </row>
    <row r="431" spans="1:28" x14ac:dyDescent="0.25">
      <c r="A431">
        <v>18600</v>
      </c>
      <c r="B431" s="19">
        <v>44980</v>
      </c>
      <c r="C431">
        <v>18600</v>
      </c>
      <c r="D431" s="19">
        <v>44980</v>
      </c>
      <c r="E431">
        <v>28047</v>
      </c>
      <c r="F431">
        <v>4325</v>
      </c>
      <c r="G431">
        <v>18.232020908860974</v>
      </c>
      <c r="H431">
        <v>142499</v>
      </c>
      <c r="I431">
        <v>11.13</v>
      </c>
      <c r="J431">
        <v>4.0999999999999996</v>
      </c>
      <c r="K431">
        <v>0.74999999999999956</v>
      </c>
      <c r="L431">
        <v>22.388059701492523</v>
      </c>
      <c r="M431">
        <v>97350</v>
      </c>
      <c r="N431">
        <v>105150</v>
      </c>
      <c r="O431">
        <v>18071.5</v>
      </c>
      <c r="P431">
        <v>18600</v>
      </c>
      <c r="Q431" s="19">
        <v>44980</v>
      </c>
      <c r="R431">
        <v>1663</v>
      </c>
      <c r="S431">
        <v>-152</v>
      </c>
      <c r="T431">
        <v>-8.3746556473829195</v>
      </c>
      <c r="U431">
        <v>1154</v>
      </c>
      <c r="V431">
        <v>15.56</v>
      </c>
      <c r="W431">
        <v>513.54999999999995</v>
      </c>
      <c r="X431">
        <v>-54.950000000000045</v>
      </c>
      <c r="Y431">
        <v>-9.6657871591908613</v>
      </c>
      <c r="Z431">
        <v>32750</v>
      </c>
      <c r="AA431">
        <v>29150</v>
      </c>
      <c r="AB431">
        <v>18071.5</v>
      </c>
    </row>
    <row r="432" spans="1:28" x14ac:dyDescent="0.25">
      <c r="A432">
        <v>18600</v>
      </c>
      <c r="B432" s="19">
        <v>45043</v>
      </c>
      <c r="C432">
        <v>18600</v>
      </c>
      <c r="D432" s="19">
        <v>45043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1650</v>
      </c>
      <c r="N432">
        <v>700</v>
      </c>
      <c r="O432">
        <v>18071.5</v>
      </c>
      <c r="P432">
        <v>18600</v>
      </c>
      <c r="Q432" s="19">
        <v>45043</v>
      </c>
      <c r="R432">
        <v>162</v>
      </c>
      <c r="S432">
        <v>9</v>
      </c>
      <c r="T432">
        <v>5.882352941176471</v>
      </c>
      <c r="U432">
        <v>32</v>
      </c>
      <c r="V432">
        <v>12.31</v>
      </c>
      <c r="W432">
        <v>494.05</v>
      </c>
      <c r="X432">
        <v>-58.800000000000011</v>
      </c>
      <c r="Y432">
        <v>-10.635796328117936</v>
      </c>
      <c r="Z432">
        <v>2650</v>
      </c>
      <c r="AA432">
        <v>1150</v>
      </c>
      <c r="AB432">
        <v>18071.5</v>
      </c>
    </row>
    <row r="433" spans="1:28" x14ac:dyDescent="0.25">
      <c r="A433">
        <v>18650</v>
      </c>
      <c r="B433" s="19">
        <v>44980</v>
      </c>
      <c r="C433">
        <v>18650</v>
      </c>
      <c r="D433" s="19">
        <v>44980</v>
      </c>
      <c r="E433">
        <v>3664</v>
      </c>
      <c r="F433">
        <v>1745</v>
      </c>
      <c r="G433">
        <v>90.93277748827515</v>
      </c>
      <c r="H433">
        <v>34204</v>
      </c>
      <c r="I433">
        <v>11.63</v>
      </c>
      <c r="J433">
        <v>3.4</v>
      </c>
      <c r="K433">
        <v>0.35000000000000009</v>
      </c>
      <c r="L433">
        <v>11.475409836065577</v>
      </c>
      <c r="M433">
        <v>44550</v>
      </c>
      <c r="N433">
        <v>45700</v>
      </c>
      <c r="O433">
        <v>18071.5</v>
      </c>
      <c r="P433">
        <v>18650</v>
      </c>
      <c r="Q433" s="19">
        <v>44980</v>
      </c>
      <c r="R433">
        <v>101</v>
      </c>
      <c r="S433">
        <v>-18</v>
      </c>
      <c r="T433">
        <v>-15.126050420168067</v>
      </c>
      <c r="U433">
        <v>182</v>
      </c>
      <c r="V433">
        <v>0</v>
      </c>
      <c r="W433">
        <v>557.6</v>
      </c>
      <c r="X433">
        <v>-55.049999999999955</v>
      </c>
      <c r="Y433">
        <v>-8.9855545580674043</v>
      </c>
      <c r="Z433">
        <v>26750</v>
      </c>
      <c r="AA433">
        <v>18750</v>
      </c>
      <c r="AB433">
        <v>18071.5</v>
      </c>
    </row>
    <row r="434" spans="1:28" x14ac:dyDescent="0.25">
      <c r="A434">
        <v>18650</v>
      </c>
      <c r="B434" s="19">
        <v>44987</v>
      </c>
      <c r="C434">
        <v>18650</v>
      </c>
      <c r="D434" s="19">
        <v>44987</v>
      </c>
      <c r="E434">
        <v>325</v>
      </c>
      <c r="F434">
        <v>25</v>
      </c>
      <c r="G434">
        <v>8.3333333333333339</v>
      </c>
      <c r="H434">
        <v>2380</v>
      </c>
      <c r="I434">
        <v>10.210000000000001</v>
      </c>
      <c r="J434">
        <v>13.05</v>
      </c>
      <c r="K434">
        <v>2.9500000000000011</v>
      </c>
      <c r="L434">
        <v>29.207920792079218</v>
      </c>
      <c r="M434">
        <v>29400</v>
      </c>
      <c r="N434">
        <v>9100</v>
      </c>
      <c r="O434">
        <v>18071.5</v>
      </c>
      <c r="P434">
        <v>18650</v>
      </c>
      <c r="Q434" s="19">
        <v>44987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5050</v>
      </c>
      <c r="AA434">
        <v>4950</v>
      </c>
      <c r="AB434">
        <v>18071.5</v>
      </c>
    </row>
    <row r="435" spans="1:28" x14ac:dyDescent="0.25">
      <c r="A435">
        <v>18650</v>
      </c>
      <c r="B435" s="19">
        <v>44994</v>
      </c>
      <c r="C435">
        <v>18650</v>
      </c>
      <c r="D435" s="19">
        <v>44994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5400</v>
      </c>
      <c r="N435">
        <v>2850</v>
      </c>
      <c r="O435">
        <v>18071.5</v>
      </c>
      <c r="P435">
        <v>18650</v>
      </c>
      <c r="Q435" s="19">
        <v>44994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1750</v>
      </c>
      <c r="AB435">
        <v>18071.5</v>
      </c>
    </row>
    <row r="436" spans="1:28" x14ac:dyDescent="0.25">
      <c r="A436">
        <v>18650</v>
      </c>
      <c r="B436" s="19">
        <v>45001</v>
      </c>
      <c r="C436">
        <v>18650</v>
      </c>
      <c r="D436" s="19">
        <v>45001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1550</v>
      </c>
      <c r="N436">
        <v>100</v>
      </c>
      <c r="O436">
        <v>18071.5</v>
      </c>
      <c r="P436">
        <v>0</v>
      </c>
      <c r="Q436" s="19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:28" x14ac:dyDescent="0.25">
      <c r="A437">
        <v>18650</v>
      </c>
      <c r="B437" s="19">
        <v>45014</v>
      </c>
      <c r="C437">
        <v>18650</v>
      </c>
      <c r="D437" s="19">
        <v>45014</v>
      </c>
      <c r="E437">
        <v>1388</v>
      </c>
      <c r="F437">
        <v>40</v>
      </c>
      <c r="G437">
        <v>2.9673590504451037</v>
      </c>
      <c r="H437">
        <v>898</v>
      </c>
      <c r="I437">
        <v>8.98</v>
      </c>
      <c r="J437">
        <v>79.400000000000006</v>
      </c>
      <c r="K437">
        <v>9.2000000000000028</v>
      </c>
      <c r="L437">
        <v>13.105413105413108</v>
      </c>
      <c r="M437">
        <v>15950</v>
      </c>
      <c r="N437">
        <v>11800</v>
      </c>
      <c r="O437">
        <v>18071.5</v>
      </c>
      <c r="P437">
        <v>18650</v>
      </c>
      <c r="Q437" s="19">
        <v>45014</v>
      </c>
      <c r="R437">
        <v>5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2600</v>
      </c>
      <c r="AA437">
        <v>6100</v>
      </c>
      <c r="AB437">
        <v>18071.5</v>
      </c>
    </row>
    <row r="438" spans="1:28" x14ac:dyDescent="0.25">
      <c r="A438">
        <v>18650</v>
      </c>
      <c r="B438" s="19">
        <v>45043</v>
      </c>
      <c r="C438">
        <v>18650</v>
      </c>
      <c r="D438" s="19">
        <v>45043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950</v>
      </c>
      <c r="N438">
        <v>850</v>
      </c>
      <c r="O438">
        <v>18071.5</v>
      </c>
      <c r="P438">
        <v>0</v>
      </c>
      <c r="Q438" s="19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1:28" x14ac:dyDescent="0.25">
      <c r="A439">
        <v>18650</v>
      </c>
      <c r="B439" s="19">
        <v>44973</v>
      </c>
      <c r="C439">
        <v>18650</v>
      </c>
      <c r="D439" s="19">
        <v>44973</v>
      </c>
      <c r="E439">
        <v>3042</v>
      </c>
      <c r="F439">
        <v>405</v>
      </c>
      <c r="G439">
        <v>15.358361774744028</v>
      </c>
      <c r="H439">
        <v>45400</v>
      </c>
      <c r="I439">
        <v>21.82</v>
      </c>
      <c r="J439">
        <v>0.15</v>
      </c>
      <c r="K439">
        <v>-0.30000000000000004</v>
      </c>
      <c r="L439">
        <v>-66.666666666666671</v>
      </c>
      <c r="M439">
        <v>201450</v>
      </c>
      <c r="N439">
        <v>68050</v>
      </c>
      <c r="O439">
        <v>18071.5</v>
      </c>
      <c r="P439">
        <v>18650</v>
      </c>
      <c r="Q439" s="19">
        <v>44973</v>
      </c>
      <c r="R439">
        <v>32</v>
      </c>
      <c r="S439">
        <v>0</v>
      </c>
      <c r="T439">
        <v>0</v>
      </c>
      <c r="U439">
        <v>70</v>
      </c>
      <c r="V439">
        <v>47.22</v>
      </c>
      <c r="W439">
        <v>611.04999999999995</v>
      </c>
      <c r="X439">
        <v>-38.400000000000091</v>
      </c>
      <c r="Y439">
        <v>-5.9126953576102999</v>
      </c>
      <c r="Z439">
        <v>56350</v>
      </c>
      <c r="AA439">
        <v>19600</v>
      </c>
      <c r="AB439">
        <v>18071.5</v>
      </c>
    </row>
    <row r="440" spans="1:28" x14ac:dyDescent="0.25">
      <c r="A440">
        <v>18700</v>
      </c>
      <c r="B440" s="19">
        <v>44980</v>
      </c>
      <c r="C440">
        <v>18700</v>
      </c>
      <c r="D440" s="19">
        <v>44980</v>
      </c>
      <c r="E440">
        <v>16947</v>
      </c>
      <c r="F440">
        <v>1835</v>
      </c>
      <c r="G440">
        <v>12.142668078348333</v>
      </c>
      <c r="H440">
        <v>96592</v>
      </c>
      <c r="I440">
        <v>12.28</v>
      </c>
      <c r="J440">
        <v>3.2</v>
      </c>
      <c r="K440">
        <v>0.45000000000000018</v>
      </c>
      <c r="L440">
        <v>16.36363636363637</v>
      </c>
      <c r="M440">
        <v>364050</v>
      </c>
      <c r="N440">
        <v>81100</v>
      </c>
      <c r="O440">
        <v>18071.5</v>
      </c>
      <c r="P440">
        <v>18700</v>
      </c>
      <c r="Q440" s="19">
        <v>44980</v>
      </c>
      <c r="R440">
        <v>2732</v>
      </c>
      <c r="S440">
        <v>-36</v>
      </c>
      <c r="T440">
        <v>-1.300578034682081</v>
      </c>
      <c r="U440">
        <v>345</v>
      </c>
      <c r="V440">
        <v>18.72</v>
      </c>
      <c r="W440">
        <v>610</v>
      </c>
      <c r="X440">
        <v>-51.450000000000045</v>
      </c>
      <c r="Y440">
        <v>-7.7783657116940113</v>
      </c>
      <c r="Z440">
        <v>24450</v>
      </c>
      <c r="AA440">
        <v>18450</v>
      </c>
      <c r="AB440">
        <v>18071.5</v>
      </c>
    </row>
    <row r="441" spans="1:28" x14ac:dyDescent="0.25">
      <c r="A441">
        <v>18700</v>
      </c>
      <c r="B441" s="19">
        <v>44987</v>
      </c>
      <c r="C441">
        <v>18700</v>
      </c>
      <c r="D441" s="19">
        <v>44987</v>
      </c>
      <c r="E441">
        <v>2411</v>
      </c>
      <c r="F441">
        <v>511</v>
      </c>
      <c r="G441">
        <v>26.894736842105264</v>
      </c>
      <c r="H441">
        <v>10841</v>
      </c>
      <c r="I441">
        <v>10.52</v>
      </c>
      <c r="J441">
        <v>10.65</v>
      </c>
      <c r="K441">
        <v>2.3499999999999996</v>
      </c>
      <c r="L441">
        <v>28.313253012048182</v>
      </c>
      <c r="M441">
        <v>32500</v>
      </c>
      <c r="N441">
        <v>41500</v>
      </c>
      <c r="O441">
        <v>18071.5</v>
      </c>
      <c r="P441">
        <v>18700</v>
      </c>
      <c r="Q441" s="19">
        <v>44987</v>
      </c>
      <c r="R441">
        <v>25</v>
      </c>
      <c r="S441">
        <v>0</v>
      </c>
      <c r="T441">
        <v>0</v>
      </c>
      <c r="U441">
        <v>3</v>
      </c>
      <c r="V441">
        <v>11.22</v>
      </c>
      <c r="W441">
        <v>588</v>
      </c>
      <c r="X441">
        <v>-40.549999999999955</v>
      </c>
      <c r="Y441">
        <v>-6.451356296237365</v>
      </c>
      <c r="Z441">
        <v>4700</v>
      </c>
      <c r="AA441">
        <v>6400</v>
      </c>
      <c r="AB441">
        <v>18071.5</v>
      </c>
    </row>
    <row r="442" spans="1:28" x14ac:dyDescent="0.25">
      <c r="A442">
        <v>18700</v>
      </c>
      <c r="B442" s="19">
        <v>44973</v>
      </c>
      <c r="C442">
        <v>18700</v>
      </c>
      <c r="D442" s="19">
        <v>44973</v>
      </c>
      <c r="E442">
        <v>21347</v>
      </c>
      <c r="F442">
        <v>-99</v>
      </c>
      <c r="G442">
        <v>-0.46162454536976594</v>
      </c>
      <c r="H442">
        <v>136313</v>
      </c>
      <c r="I442">
        <v>22.6</v>
      </c>
      <c r="J442">
        <v>0.15</v>
      </c>
      <c r="K442">
        <v>-0.30000000000000004</v>
      </c>
      <c r="L442">
        <v>-66.666666666666671</v>
      </c>
      <c r="M442">
        <v>713200</v>
      </c>
      <c r="N442">
        <v>115800</v>
      </c>
      <c r="O442">
        <v>18071.5</v>
      </c>
      <c r="P442">
        <v>18700</v>
      </c>
      <c r="Q442" s="19">
        <v>44973</v>
      </c>
      <c r="R442">
        <v>168</v>
      </c>
      <c r="S442">
        <v>-5</v>
      </c>
      <c r="T442">
        <v>-2.8901734104046244</v>
      </c>
      <c r="U442">
        <v>182</v>
      </c>
      <c r="V442">
        <v>42.91</v>
      </c>
      <c r="W442">
        <v>651.20000000000005</v>
      </c>
      <c r="X442">
        <v>-25.549999999999955</v>
      </c>
      <c r="Y442">
        <v>-3.7753971185814486</v>
      </c>
      <c r="Z442">
        <v>426600</v>
      </c>
      <c r="AA442">
        <v>18600</v>
      </c>
      <c r="AB442">
        <v>18071.5</v>
      </c>
    </row>
    <row r="443" spans="1:28" x14ac:dyDescent="0.25">
      <c r="A443">
        <v>18700</v>
      </c>
      <c r="B443" s="19">
        <v>45001</v>
      </c>
      <c r="C443">
        <v>18700</v>
      </c>
      <c r="D443" s="19">
        <v>45001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2300</v>
      </c>
      <c r="N443">
        <v>100</v>
      </c>
      <c r="O443">
        <v>18071.5</v>
      </c>
      <c r="P443">
        <v>0</v>
      </c>
      <c r="Q443" s="19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1:28" x14ac:dyDescent="0.25">
      <c r="A444">
        <v>18700</v>
      </c>
      <c r="B444" s="19">
        <v>45014</v>
      </c>
      <c r="C444">
        <v>18700</v>
      </c>
      <c r="D444" s="19">
        <v>45014</v>
      </c>
      <c r="E444">
        <v>13455</v>
      </c>
      <c r="F444">
        <v>592</v>
      </c>
      <c r="G444">
        <v>4.6023478193267513</v>
      </c>
      <c r="H444">
        <v>10931</v>
      </c>
      <c r="I444">
        <v>8.9700000000000006</v>
      </c>
      <c r="J444">
        <v>70</v>
      </c>
      <c r="K444">
        <v>8.8500000000000014</v>
      </c>
      <c r="L444">
        <v>14.472608340147181</v>
      </c>
      <c r="M444">
        <v>29500</v>
      </c>
      <c r="N444">
        <v>30950</v>
      </c>
      <c r="O444">
        <v>18071.5</v>
      </c>
      <c r="P444">
        <v>18700</v>
      </c>
      <c r="Q444" s="19">
        <v>45014</v>
      </c>
      <c r="R444">
        <v>207</v>
      </c>
      <c r="S444">
        <v>5</v>
      </c>
      <c r="T444">
        <v>2.4752475247524752</v>
      </c>
      <c r="U444">
        <v>239</v>
      </c>
      <c r="V444">
        <v>12.64</v>
      </c>
      <c r="W444">
        <v>575</v>
      </c>
      <c r="X444">
        <v>-42.450000000000045</v>
      </c>
      <c r="Y444">
        <v>-6.8750506113855439</v>
      </c>
      <c r="Z444">
        <v>5450</v>
      </c>
      <c r="AA444">
        <v>8600</v>
      </c>
      <c r="AB444">
        <v>18071.5</v>
      </c>
    </row>
    <row r="445" spans="1:28" x14ac:dyDescent="0.25">
      <c r="A445">
        <v>18700</v>
      </c>
      <c r="B445" s="19">
        <v>45043</v>
      </c>
      <c r="C445">
        <v>18700</v>
      </c>
      <c r="D445" s="19">
        <v>45043</v>
      </c>
      <c r="E445">
        <v>3534</v>
      </c>
      <c r="F445">
        <v>68</v>
      </c>
      <c r="G445">
        <v>1.9619157530294287</v>
      </c>
      <c r="H445">
        <v>1109</v>
      </c>
      <c r="I445">
        <v>8.69</v>
      </c>
      <c r="J445">
        <v>159.9</v>
      </c>
      <c r="K445">
        <v>14.550000000000011</v>
      </c>
      <c r="L445">
        <v>10.010319917440668</v>
      </c>
      <c r="M445">
        <v>8000</v>
      </c>
      <c r="N445">
        <v>8150</v>
      </c>
      <c r="O445">
        <v>18071.5</v>
      </c>
      <c r="P445">
        <v>18700</v>
      </c>
      <c r="Q445" s="19">
        <v>45043</v>
      </c>
      <c r="R445">
        <v>209</v>
      </c>
      <c r="S445">
        <v>32</v>
      </c>
      <c r="T445">
        <v>18.07909604519774</v>
      </c>
      <c r="U445">
        <v>239</v>
      </c>
      <c r="V445">
        <v>13.34</v>
      </c>
      <c r="W445">
        <v>571.04999999999995</v>
      </c>
      <c r="X445">
        <v>-46.350000000000023</v>
      </c>
      <c r="Y445">
        <v>-7.5072886297376131</v>
      </c>
      <c r="Z445">
        <v>2750</v>
      </c>
      <c r="AA445">
        <v>3200</v>
      </c>
      <c r="AB445">
        <v>18071.5</v>
      </c>
    </row>
    <row r="446" spans="1:28" x14ac:dyDescent="0.25">
      <c r="A446">
        <v>18700</v>
      </c>
      <c r="B446" s="19">
        <v>44994</v>
      </c>
      <c r="C446">
        <v>18700</v>
      </c>
      <c r="D446" s="19">
        <v>44994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5550</v>
      </c>
      <c r="N446">
        <v>3750</v>
      </c>
      <c r="O446">
        <v>18071.5</v>
      </c>
      <c r="P446">
        <v>18700</v>
      </c>
      <c r="Q446" s="19">
        <v>44994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1750</v>
      </c>
      <c r="AB446">
        <v>18071.5</v>
      </c>
    </row>
    <row r="447" spans="1:28" x14ac:dyDescent="0.25">
      <c r="A447">
        <v>18750</v>
      </c>
      <c r="B447" s="19">
        <v>44973</v>
      </c>
      <c r="C447">
        <v>18750</v>
      </c>
      <c r="D447" s="19">
        <v>44973</v>
      </c>
      <c r="E447">
        <v>2265</v>
      </c>
      <c r="F447">
        <v>-115</v>
      </c>
      <c r="G447">
        <v>-4.8319327731092434</v>
      </c>
      <c r="H447">
        <v>24457</v>
      </c>
      <c r="I447">
        <v>24.17</v>
      </c>
      <c r="J447">
        <v>0.15</v>
      </c>
      <c r="K447">
        <v>-0.25</v>
      </c>
      <c r="L447">
        <v>-62.5</v>
      </c>
      <c r="M447">
        <v>95100</v>
      </c>
      <c r="N447">
        <v>95100</v>
      </c>
      <c r="O447">
        <v>18071.5</v>
      </c>
      <c r="P447">
        <v>18750</v>
      </c>
      <c r="Q447" s="19">
        <v>44973</v>
      </c>
      <c r="R447">
        <v>74</v>
      </c>
      <c r="S447">
        <v>-35</v>
      </c>
      <c r="T447">
        <v>-32.110091743119263</v>
      </c>
      <c r="U447">
        <v>445</v>
      </c>
      <c r="V447">
        <v>36.770000000000003</v>
      </c>
      <c r="W447">
        <v>676</v>
      </c>
      <c r="X447">
        <v>-53.100000000000023</v>
      </c>
      <c r="Y447">
        <v>-7.2829515841448398</v>
      </c>
      <c r="Z447">
        <v>46450</v>
      </c>
      <c r="AA447">
        <v>17450</v>
      </c>
      <c r="AB447">
        <v>18071.5</v>
      </c>
    </row>
    <row r="448" spans="1:28" x14ac:dyDescent="0.25">
      <c r="A448">
        <v>18750</v>
      </c>
      <c r="B448" s="19">
        <v>44987</v>
      </c>
      <c r="C448">
        <v>18750</v>
      </c>
      <c r="D448" s="19">
        <v>44987</v>
      </c>
      <c r="E448">
        <v>112</v>
      </c>
      <c r="F448">
        <v>7</v>
      </c>
      <c r="G448">
        <v>6.666666666666667</v>
      </c>
      <c r="H448">
        <v>812</v>
      </c>
      <c r="I448">
        <v>10.86</v>
      </c>
      <c r="J448">
        <v>9.25</v>
      </c>
      <c r="K448">
        <v>1.75</v>
      </c>
      <c r="L448">
        <v>23.333333333333332</v>
      </c>
      <c r="M448">
        <v>27700</v>
      </c>
      <c r="N448">
        <v>17450</v>
      </c>
      <c r="O448">
        <v>18071.5</v>
      </c>
      <c r="P448">
        <v>18750</v>
      </c>
      <c r="Q448" s="19">
        <v>44987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4650</v>
      </c>
      <c r="AA448">
        <v>6050</v>
      </c>
      <c r="AB448">
        <v>18071.5</v>
      </c>
    </row>
    <row r="449" spans="1:28" x14ac:dyDescent="0.25">
      <c r="A449">
        <v>18750</v>
      </c>
      <c r="B449" s="19">
        <v>44994</v>
      </c>
      <c r="C449">
        <v>18750</v>
      </c>
      <c r="D449" s="19">
        <v>44994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6150</v>
      </c>
      <c r="N449">
        <v>3150</v>
      </c>
      <c r="O449">
        <v>18071.5</v>
      </c>
      <c r="P449">
        <v>18750</v>
      </c>
      <c r="Q449" s="19">
        <v>44994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1800</v>
      </c>
      <c r="AA449">
        <v>1750</v>
      </c>
      <c r="AB449">
        <v>18071.5</v>
      </c>
    </row>
    <row r="450" spans="1:28" x14ac:dyDescent="0.25">
      <c r="A450">
        <v>18750</v>
      </c>
      <c r="B450" s="19">
        <v>45001</v>
      </c>
      <c r="C450">
        <v>18750</v>
      </c>
      <c r="D450" s="19">
        <v>45001</v>
      </c>
      <c r="E450">
        <v>0</v>
      </c>
      <c r="F450">
        <v>0</v>
      </c>
      <c r="G450">
        <v>0</v>
      </c>
      <c r="H450">
        <v>1</v>
      </c>
      <c r="I450">
        <v>16.920000000000002</v>
      </c>
      <c r="J450">
        <v>135</v>
      </c>
      <c r="K450">
        <v>-32.199999999999989</v>
      </c>
      <c r="L450">
        <v>-19.258373205741623</v>
      </c>
      <c r="M450">
        <v>1550</v>
      </c>
      <c r="N450">
        <v>300</v>
      </c>
      <c r="O450">
        <v>18071.5</v>
      </c>
      <c r="P450">
        <v>18750</v>
      </c>
      <c r="Q450" s="19">
        <v>45001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18071.5</v>
      </c>
    </row>
    <row r="451" spans="1:28" x14ac:dyDescent="0.25">
      <c r="A451">
        <v>18750</v>
      </c>
      <c r="B451" s="19">
        <v>45014</v>
      </c>
      <c r="C451">
        <v>18750</v>
      </c>
      <c r="D451" s="19">
        <v>45014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4350</v>
      </c>
      <c r="N451">
        <v>3650</v>
      </c>
      <c r="O451">
        <v>18071.5</v>
      </c>
      <c r="P451">
        <v>18750</v>
      </c>
      <c r="Q451" s="19">
        <v>45014</v>
      </c>
      <c r="R451">
        <v>55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4100</v>
      </c>
      <c r="AA451">
        <v>2300</v>
      </c>
      <c r="AB451">
        <v>18071.5</v>
      </c>
    </row>
    <row r="452" spans="1:28" x14ac:dyDescent="0.25">
      <c r="A452">
        <v>18750</v>
      </c>
      <c r="B452" s="19">
        <v>45043</v>
      </c>
      <c r="C452">
        <v>18750</v>
      </c>
      <c r="D452" s="19">
        <v>45043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18071.5</v>
      </c>
      <c r="P452">
        <v>0</v>
      </c>
      <c r="Q452" s="19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1:28" x14ac:dyDescent="0.25">
      <c r="A453">
        <v>18750</v>
      </c>
      <c r="B453" s="19">
        <v>44980</v>
      </c>
      <c r="C453">
        <v>18750</v>
      </c>
      <c r="D453" s="19">
        <v>44980</v>
      </c>
      <c r="E453">
        <v>2049</v>
      </c>
      <c r="F453">
        <v>-971</v>
      </c>
      <c r="G453">
        <v>-32.152317880794705</v>
      </c>
      <c r="H453">
        <v>16824</v>
      </c>
      <c r="I453">
        <v>12.88</v>
      </c>
      <c r="J453">
        <v>2.7</v>
      </c>
      <c r="K453">
        <v>0</v>
      </c>
      <c r="L453">
        <v>0</v>
      </c>
      <c r="M453">
        <v>29450</v>
      </c>
      <c r="N453">
        <v>21650</v>
      </c>
      <c r="O453">
        <v>18071.5</v>
      </c>
      <c r="P453">
        <v>18750</v>
      </c>
      <c r="Q453" s="19">
        <v>44980</v>
      </c>
      <c r="R453">
        <v>94</v>
      </c>
      <c r="S453">
        <v>0</v>
      </c>
      <c r="T453">
        <v>0</v>
      </c>
      <c r="U453">
        <v>11</v>
      </c>
      <c r="V453">
        <v>0</v>
      </c>
      <c r="W453">
        <v>627.65</v>
      </c>
      <c r="X453">
        <v>-171.10000000000002</v>
      </c>
      <c r="Y453">
        <v>-21.420970266040694</v>
      </c>
      <c r="Z453">
        <v>17550</v>
      </c>
      <c r="AA453">
        <v>15050</v>
      </c>
      <c r="AB453">
        <v>18071.5</v>
      </c>
    </row>
    <row r="454" spans="1:28" x14ac:dyDescent="0.25">
      <c r="A454">
        <v>18800</v>
      </c>
      <c r="B454" s="19">
        <v>44980</v>
      </c>
      <c r="C454">
        <v>18800</v>
      </c>
      <c r="D454" s="19">
        <v>44980</v>
      </c>
      <c r="E454">
        <v>22895</v>
      </c>
      <c r="F454">
        <v>889</v>
      </c>
      <c r="G454">
        <v>4.0398073252749249</v>
      </c>
      <c r="H454">
        <v>122725</v>
      </c>
      <c r="I454">
        <v>13.52</v>
      </c>
      <c r="J454">
        <v>2.7</v>
      </c>
      <c r="K454">
        <v>0.20000000000000018</v>
      </c>
      <c r="L454">
        <v>8.0000000000000071</v>
      </c>
      <c r="M454">
        <v>141200</v>
      </c>
      <c r="N454">
        <v>63000</v>
      </c>
      <c r="O454">
        <v>18071.5</v>
      </c>
      <c r="P454">
        <v>18800</v>
      </c>
      <c r="Q454" s="19">
        <v>44980</v>
      </c>
      <c r="R454">
        <v>2707</v>
      </c>
      <c r="S454">
        <v>0</v>
      </c>
      <c r="T454">
        <v>0</v>
      </c>
      <c r="U454">
        <v>98</v>
      </c>
      <c r="V454">
        <v>19.96</v>
      </c>
      <c r="W454">
        <v>715.15</v>
      </c>
      <c r="X454">
        <v>-46.5</v>
      </c>
      <c r="Y454">
        <v>-6.1051664150200224</v>
      </c>
      <c r="Z454">
        <v>16150</v>
      </c>
      <c r="AA454">
        <v>15350</v>
      </c>
      <c r="AB454">
        <v>18071.5</v>
      </c>
    </row>
    <row r="455" spans="1:28" x14ac:dyDescent="0.25">
      <c r="A455">
        <v>18800</v>
      </c>
      <c r="B455" s="19">
        <v>44994</v>
      </c>
      <c r="C455">
        <v>18800</v>
      </c>
      <c r="D455" s="19">
        <v>44994</v>
      </c>
      <c r="E455">
        <v>205</v>
      </c>
      <c r="F455">
        <v>24</v>
      </c>
      <c r="G455">
        <v>13.259668508287293</v>
      </c>
      <c r="H455">
        <v>727</v>
      </c>
      <c r="I455">
        <v>9.92</v>
      </c>
      <c r="J455">
        <v>14.95</v>
      </c>
      <c r="K455">
        <v>2.0999999999999996</v>
      </c>
      <c r="L455">
        <v>16.342412451361866</v>
      </c>
      <c r="M455">
        <v>19850</v>
      </c>
      <c r="N455">
        <v>9850</v>
      </c>
      <c r="O455">
        <v>18071.5</v>
      </c>
      <c r="P455">
        <v>18800</v>
      </c>
      <c r="Q455" s="19">
        <v>44994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1750</v>
      </c>
      <c r="AA455">
        <v>0</v>
      </c>
      <c r="AB455">
        <v>18071.5</v>
      </c>
    </row>
    <row r="456" spans="1:28" x14ac:dyDescent="0.25">
      <c r="A456">
        <v>18800</v>
      </c>
      <c r="B456" s="19">
        <v>45001</v>
      </c>
      <c r="C456">
        <v>18800</v>
      </c>
      <c r="D456" s="19">
        <v>45001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1550</v>
      </c>
      <c r="N456">
        <v>100</v>
      </c>
      <c r="O456">
        <v>18071.5</v>
      </c>
      <c r="P456">
        <v>0</v>
      </c>
      <c r="Q456" s="19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x14ac:dyDescent="0.25">
      <c r="A457">
        <v>18800</v>
      </c>
      <c r="B457" s="19">
        <v>45014</v>
      </c>
      <c r="C457">
        <v>18800</v>
      </c>
      <c r="D457" s="19">
        <v>45014</v>
      </c>
      <c r="E457">
        <v>12740</v>
      </c>
      <c r="F457">
        <v>317</v>
      </c>
      <c r="G457">
        <v>2.5517185864927958</v>
      </c>
      <c r="H457">
        <v>11844</v>
      </c>
      <c r="I457">
        <v>8.91</v>
      </c>
      <c r="J457">
        <v>49.5</v>
      </c>
      <c r="K457">
        <v>5.2000000000000028</v>
      </c>
      <c r="L457">
        <v>11.738148984198652</v>
      </c>
      <c r="M457">
        <v>25150</v>
      </c>
      <c r="N457">
        <v>18200</v>
      </c>
      <c r="O457">
        <v>18071.5</v>
      </c>
      <c r="P457">
        <v>18800</v>
      </c>
      <c r="Q457" s="19">
        <v>45014</v>
      </c>
      <c r="R457">
        <v>311</v>
      </c>
      <c r="S457">
        <v>7</v>
      </c>
      <c r="T457">
        <v>2.3026315789473686</v>
      </c>
      <c r="U457">
        <v>48</v>
      </c>
      <c r="V457">
        <v>10.95</v>
      </c>
      <c r="W457">
        <v>616.9</v>
      </c>
      <c r="X457">
        <v>-83.300000000000068</v>
      </c>
      <c r="Y457">
        <v>-11.896600971151109</v>
      </c>
      <c r="Z457">
        <v>5000</v>
      </c>
      <c r="AA457">
        <v>8550</v>
      </c>
      <c r="AB457">
        <v>18071.5</v>
      </c>
    </row>
    <row r="458" spans="1:28" x14ac:dyDescent="0.25">
      <c r="A458">
        <v>18800</v>
      </c>
      <c r="B458" s="19">
        <v>45043</v>
      </c>
      <c r="C458">
        <v>18800</v>
      </c>
      <c r="D458" s="19">
        <v>45043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750</v>
      </c>
      <c r="N458">
        <v>650</v>
      </c>
      <c r="O458">
        <v>18071.5</v>
      </c>
      <c r="P458">
        <v>18800</v>
      </c>
      <c r="Q458" s="19">
        <v>45043</v>
      </c>
      <c r="R458">
        <v>69</v>
      </c>
      <c r="S458">
        <v>62</v>
      </c>
      <c r="T458">
        <v>885.71428571428567</v>
      </c>
      <c r="U458">
        <v>67</v>
      </c>
      <c r="V458">
        <v>12.72</v>
      </c>
      <c r="W458">
        <v>629</v>
      </c>
      <c r="X458">
        <v>-270</v>
      </c>
      <c r="Y458">
        <v>-30.033370411568409</v>
      </c>
      <c r="Z458">
        <v>1850</v>
      </c>
      <c r="AA458">
        <v>50</v>
      </c>
      <c r="AB458">
        <v>18071.5</v>
      </c>
    </row>
    <row r="459" spans="1:28" x14ac:dyDescent="0.25">
      <c r="A459">
        <v>18800</v>
      </c>
      <c r="B459" s="19">
        <v>44973</v>
      </c>
      <c r="C459">
        <v>18800</v>
      </c>
      <c r="D459" s="19">
        <v>44973</v>
      </c>
      <c r="E459">
        <v>25698</v>
      </c>
      <c r="F459">
        <v>-6049</v>
      </c>
      <c r="G459">
        <v>-19.053768860049768</v>
      </c>
      <c r="H459">
        <v>174545</v>
      </c>
      <c r="I459">
        <v>24.29</v>
      </c>
      <c r="J459">
        <v>0.05</v>
      </c>
      <c r="K459">
        <v>-0.3</v>
      </c>
      <c r="L459">
        <v>-85.714285714285722</v>
      </c>
      <c r="M459">
        <v>40050</v>
      </c>
      <c r="N459">
        <v>270150</v>
      </c>
      <c r="O459">
        <v>18071.5</v>
      </c>
      <c r="P459">
        <v>18800</v>
      </c>
      <c r="Q459" s="19">
        <v>44973</v>
      </c>
      <c r="R459">
        <v>131</v>
      </c>
      <c r="S459">
        <v>-4</v>
      </c>
      <c r="T459">
        <v>-2.9629629629629628</v>
      </c>
      <c r="U459">
        <v>77</v>
      </c>
      <c r="V459">
        <v>39.92</v>
      </c>
      <c r="W459">
        <v>744.45</v>
      </c>
      <c r="X459">
        <v>-41.549999999999955</v>
      </c>
      <c r="Y459">
        <v>-5.2862595419847276</v>
      </c>
      <c r="Z459">
        <v>17800</v>
      </c>
      <c r="AA459">
        <v>15750</v>
      </c>
      <c r="AB459">
        <v>18071.5</v>
      </c>
    </row>
    <row r="460" spans="1:28" x14ac:dyDescent="0.25">
      <c r="A460">
        <v>18800</v>
      </c>
      <c r="B460" s="19">
        <v>44987</v>
      </c>
      <c r="C460">
        <v>18800</v>
      </c>
      <c r="D460" s="19">
        <v>44987</v>
      </c>
      <c r="E460">
        <v>1436</v>
      </c>
      <c r="F460">
        <v>347</v>
      </c>
      <c r="G460">
        <v>31.864095500459136</v>
      </c>
      <c r="H460">
        <v>9306</v>
      </c>
      <c r="I460">
        <v>11.19</v>
      </c>
      <c r="J460">
        <v>8.0500000000000007</v>
      </c>
      <c r="K460">
        <v>1.4000000000000004</v>
      </c>
      <c r="L460">
        <v>21.052631578947373</v>
      </c>
      <c r="M460">
        <v>35300</v>
      </c>
      <c r="N460">
        <v>18900</v>
      </c>
      <c r="O460">
        <v>18071.5</v>
      </c>
      <c r="P460">
        <v>18800</v>
      </c>
      <c r="Q460" s="19">
        <v>44987</v>
      </c>
      <c r="R460">
        <v>5</v>
      </c>
      <c r="S460">
        <v>0</v>
      </c>
      <c r="T460">
        <v>0</v>
      </c>
      <c r="U460">
        <v>4</v>
      </c>
      <c r="V460">
        <v>14.8</v>
      </c>
      <c r="W460">
        <v>665.5</v>
      </c>
      <c r="X460">
        <v>-249.79999999999995</v>
      </c>
      <c r="Y460">
        <v>-27.291598383043809</v>
      </c>
      <c r="Z460">
        <v>5750</v>
      </c>
      <c r="AA460">
        <v>4450</v>
      </c>
      <c r="AB460">
        <v>18071.5</v>
      </c>
    </row>
    <row r="461" spans="1:28" x14ac:dyDescent="0.25">
      <c r="A461">
        <v>18850</v>
      </c>
      <c r="B461" s="19">
        <v>44980</v>
      </c>
      <c r="C461">
        <v>18850</v>
      </c>
      <c r="D461" s="19">
        <v>44980</v>
      </c>
      <c r="E461">
        <v>3131</v>
      </c>
      <c r="F461">
        <v>2200</v>
      </c>
      <c r="G461">
        <v>236.30504833512353</v>
      </c>
      <c r="H461">
        <v>14188</v>
      </c>
      <c r="I461">
        <v>14.04</v>
      </c>
      <c r="J461">
        <v>2.4500000000000002</v>
      </c>
      <c r="K461">
        <v>0</v>
      </c>
      <c r="L461">
        <v>0</v>
      </c>
      <c r="M461">
        <v>156500</v>
      </c>
      <c r="N461">
        <v>28450</v>
      </c>
      <c r="O461">
        <v>18071.5</v>
      </c>
      <c r="P461">
        <v>18850</v>
      </c>
      <c r="Q461" s="19">
        <v>44980</v>
      </c>
      <c r="R461">
        <v>49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14500</v>
      </c>
      <c r="AA461">
        <v>13700</v>
      </c>
      <c r="AB461">
        <v>18071.5</v>
      </c>
    </row>
    <row r="462" spans="1:28" x14ac:dyDescent="0.25">
      <c r="A462">
        <v>18850</v>
      </c>
      <c r="B462" s="19">
        <v>44987</v>
      </c>
      <c r="C462">
        <v>18850</v>
      </c>
      <c r="D462" s="19">
        <v>44987</v>
      </c>
      <c r="E462">
        <v>258</v>
      </c>
      <c r="F462">
        <v>-25</v>
      </c>
      <c r="G462">
        <v>-8.8339222614840995</v>
      </c>
      <c r="H462">
        <v>434</v>
      </c>
      <c r="I462">
        <v>11.5</v>
      </c>
      <c r="J462">
        <v>6.8</v>
      </c>
      <c r="K462">
        <v>0.29999999999999982</v>
      </c>
      <c r="L462">
        <v>4.6153846153846132</v>
      </c>
      <c r="M462">
        <v>19050</v>
      </c>
      <c r="N462">
        <v>18600</v>
      </c>
      <c r="O462">
        <v>18071.5</v>
      </c>
      <c r="P462">
        <v>18850</v>
      </c>
      <c r="Q462" s="19">
        <v>44987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4550</v>
      </c>
      <c r="AA462">
        <v>6000</v>
      </c>
      <c r="AB462">
        <v>18071.5</v>
      </c>
    </row>
    <row r="463" spans="1:28" x14ac:dyDescent="0.25">
      <c r="A463">
        <v>18850</v>
      </c>
      <c r="B463" s="19">
        <v>44994</v>
      </c>
      <c r="C463">
        <v>18850</v>
      </c>
      <c r="D463" s="19">
        <v>44994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5150</v>
      </c>
      <c r="N463">
        <v>1950</v>
      </c>
      <c r="O463">
        <v>18071.5</v>
      </c>
      <c r="P463">
        <v>18850</v>
      </c>
      <c r="Q463" s="19">
        <v>44994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1750</v>
      </c>
      <c r="AA463">
        <v>0</v>
      </c>
      <c r="AB463">
        <v>18071.5</v>
      </c>
    </row>
    <row r="464" spans="1:28" x14ac:dyDescent="0.25">
      <c r="A464">
        <v>18850</v>
      </c>
      <c r="B464" s="19">
        <v>44973</v>
      </c>
      <c r="C464">
        <v>18850</v>
      </c>
      <c r="D464" s="19">
        <v>44973</v>
      </c>
      <c r="E464">
        <v>5524</v>
      </c>
      <c r="F464">
        <v>3955</v>
      </c>
      <c r="G464">
        <v>252.07138304652645</v>
      </c>
      <c r="H464">
        <v>42080</v>
      </c>
      <c r="I464">
        <v>27.27</v>
      </c>
      <c r="J464">
        <v>0.05</v>
      </c>
      <c r="K464">
        <v>-0.3</v>
      </c>
      <c r="L464">
        <v>-85.714285714285722</v>
      </c>
      <c r="M464">
        <v>24000</v>
      </c>
      <c r="N464">
        <v>100700</v>
      </c>
      <c r="O464">
        <v>18071.5</v>
      </c>
      <c r="P464">
        <v>18850</v>
      </c>
      <c r="Q464" s="19">
        <v>44973</v>
      </c>
      <c r="R464">
        <v>3</v>
      </c>
      <c r="S464">
        <v>0</v>
      </c>
      <c r="T464">
        <v>0</v>
      </c>
      <c r="U464">
        <v>36</v>
      </c>
      <c r="V464">
        <v>0</v>
      </c>
      <c r="W464">
        <v>749</v>
      </c>
      <c r="X464">
        <v>-201</v>
      </c>
      <c r="Y464">
        <v>-21.157894736842106</v>
      </c>
      <c r="Z464">
        <v>17000</v>
      </c>
      <c r="AA464">
        <v>14650</v>
      </c>
      <c r="AB464">
        <v>18071.5</v>
      </c>
    </row>
    <row r="465" spans="1:28" x14ac:dyDescent="0.25">
      <c r="A465">
        <v>18850</v>
      </c>
      <c r="B465" s="19">
        <v>45014</v>
      </c>
      <c r="C465">
        <v>18850</v>
      </c>
      <c r="D465" s="19">
        <v>45014</v>
      </c>
      <c r="E465">
        <v>324</v>
      </c>
      <c r="F465">
        <v>6</v>
      </c>
      <c r="G465">
        <v>1.8867924528301887</v>
      </c>
      <c r="H465">
        <v>256</v>
      </c>
      <c r="I465">
        <v>8.98</v>
      </c>
      <c r="J465">
        <v>41.3</v>
      </c>
      <c r="K465">
        <v>3.7999999999999972</v>
      </c>
      <c r="L465">
        <v>10.133333333333326</v>
      </c>
      <c r="M465">
        <v>7550</v>
      </c>
      <c r="N465">
        <v>5550</v>
      </c>
      <c r="O465">
        <v>18071.5</v>
      </c>
      <c r="P465">
        <v>18850</v>
      </c>
      <c r="Q465" s="19">
        <v>45014</v>
      </c>
      <c r="R465">
        <v>15</v>
      </c>
      <c r="S465">
        <v>0</v>
      </c>
      <c r="T465">
        <v>0</v>
      </c>
      <c r="U465">
        <v>4</v>
      </c>
      <c r="V465">
        <v>12.19</v>
      </c>
      <c r="W465">
        <v>678.2</v>
      </c>
      <c r="X465">
        <v>-201.79999999999995</v>
      </c>
      <c r="Y465">
        <v>-22.931818181818176</v>
      </c>
      <c r="Z465">
        <v>5200</v>
      </c>
      <c r="AA465">
        <v>5050</v>
      </c>
      <c r="AB465">
        <v>18071.5</v>
      </c>
    </row>
    <row r="466" spans="1:28" x14ac:dyDescent="0.25">
      <c r="A466">
        <v>18850</v>
      </c>
      <c r="B466" s="19">
        <v>45043</v>
      </c>
      <c r="C466">
        <v>18850</v>
      </c>
      <c r="D466" s="19">
        <v>45043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800</v>
      </c>
      <c r="N466">
        <v>800</v>
      </c>
      <c r="O466">
        <v>18071.5</v>
      </c>
      <c r="P466">
        <v>0</v>
      </c>
      <c r="Q466" s="19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1:28" x14ac:dyDescent="0.25">
      <c r="A467">
        <v>18850</v>
      </c>
      <c r="B467" s="19">
        <v>45001</v>
      </c>
      <c r="C467">
        <v>18850</v>
      </c>
      <c r="D467" s="19">
        <v>45001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1550</v>
      </c>
      <c r="N467">
        <v>100</v>
      </c>
      <c r="O467">
        <v>18071.5</v>
      </c>
      <c r="P467">
        <v>0</v>
      </c>
      <c r="Q467" s="19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</row>
    <row r="468" spans="1:28" x14ac:dyDescent="0.25">
      <c r="A468">
        <v>18900</v>
      </c>
      <c r="B468" s="19">
        <v>44973</v>
      </c>
      <c r="C468">
        <v>18900</v>
      </c>
      <c r="D468" s="19">
        <v>44973</v>
      </c>
      <c r="E468">
        <v>9630</v>
      </c>
      <c r="F468">
        <v>-7</v>
      </c>
      <c r="G468">
        <v>-7.263671266991803E-2</v>
      </c>
      <c r="H468">
        <v>106143</v>
      </c>
      <c r="I468">
        <v>29.85</v>
      </c>
      <c r="J468">
        <v>0.15</v>
      </c>
      <c r="K468">
        <v>-0.19999999999999998</v>
      </c>
      <c r="L468">
        <v>-57.142857142857139</v>
      </c>
      <c r="M468">
        <v>465400</v>
      </c>
      <c r="N468">
        <v>171100</v>
      </c>
      <c r="O468">
        <v>18071.5</v>
      </c>
      <c r="P468">
        <v>18900</v>
      </c>
      <c r="Q468" s="19">
        <v>44973</v>
      </c>
      <c r="R468">
        <v>17</v>
      </c>
      <c r="S468">
        <v>0</v>
      </c>
      <c r="T468">
        <v>0</v>
      </c>
      <c r="U468">
        <v>86</v>
      </c>
      <c r="V468">
        <v>0</v>
      </c>
      <c r="W468">
        <v>822</v>
      </c>
      <c r="X468">
        <v>-216</v>
      </c>
      <c r="Y468">
        <v>-20.809248554913296</v>
      </c>
      <c r="Z468">
        <v>14700</v>
      </c>
      <c r="AA468">
        <v>19050</v>
      </c>
      <c r="AB468">
        <v>18071.5</v>
      </c>
    </row>
    <row r="469" spans="1:28" x14ac:dyDescent="0.25">
      <c r="A469">
        <v>18900</v>
      </c>
      <c r="B469" s="19">
        <v>44980</v>
      </c>
      <c r="C469">
        <v>18900</v>
      </c>
      <c r="D469" s="19">
        <v>44980</v>
      </c>
      <c r="E469">
        <v>7038</v>
      </c>
      <c r="F469">
        <v>1818</v>
      </c>
      <c r="G469">
        <v>34.827586206896555</v>
      </c>
      <c r="H469">
        <v>50348</v>
      </c>
      <c r="I469">
        <v>14.81</v>
      </c>
      <c r="J469">
        <v>2.5</v>
      </c>
      <c r="K469">
        <v>0.39999999999999991</v>
      </c>
      <c r="L469">
        <v>19.047619047619044</v>
      </c>
      <c r="M469">
        <v>166300</v>
      </c>
      <c r="N469">
        <v>88300</v>
      </c>
      <c r="O469">
        <v>18071.5</v>
      </c>
      <c r="P469">
        <v>18900</v>
      </c>
      <c r="Q469" s="19">
        <v>44980</v>
      </c>
      <c r="R469">
        <v>423</v>
      </c>
      <c r="S469">
        <v>-15</v>
      </c>
      <c r="T469">
        <v>-3.4246575342465753</v>
      </c>
      <c r="U469">
        <v>37</v>
      </c>
      <c r="V469">
        <v>21.71</v>
      </c>
      <c r="W469">
        <v>811.45</v>
      </c>
      <c r="X469">
        <v>-57.049999999999955</v>
      </c>
      <c r="Y469">
        <v>-6.5687967760506574</v>
      </c>
      <c r="Z469">
        <v>13150</v>
      </c>
      <c r="AA469">
        <v>11300</v>
      </c>
      <c r="AB469">
        <v>18071.5</v>
      </c>
    </row>
    <row r="470" spans="1:28" x14ac:dyDescent="0.25">
      <c r="A470">
        <v>18900</v>
      </c>
      <c r="B470" s="19">
        <v>44987</v>
      </c>
      <c r="C470">
        <v>18900</v>
      </c>
      <c r="D470" s="19">
        <v>44987</v>
      </c>
      <c r="E470">
        <v>715</v>
      </c>
      <c r="F470">
        <v>287</v>
      </c>
      <c r="G470">
        <v>67.056074766355138</v>
      </c>
      <c r="H470">
        <v>3807</v>
      </c>
      <c r="I470">
        <v>11.81</v>
      </c>
      <c r="J470">
        <v>6</v>
      </c>
      <c r="K470">
        <v>0.40000000000000036</v>
      </c>
      <c r="L470">
        <v>7.1428571428571495</v>
      </c>
      <c r="M470">
        <v>40050</v>
      </c>
      <c r="N470">
        <v>28600</v>
      </c>
      <c r="O470">
        <v>18071.5</v>
      </c>
      <c r="P470">
        <v>18900</v>
      </c>
      <c r="Q470" s="19">
        <v>44987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4100</v>
      </c>
      <c r="AA470">
        <v>5600</v>
      </c>
      <c r="AB470">
        <v>18071.5</v>
      </c>
    </row>
    <row r="471" spans="1:28" x14ac:dyDescent="0.25">
      <c r="A471">
        <v>18900</v>
      </c>
      <c r="B471" s="19">
        <v>44994</v>
      </c>
      <c r="C471">
        <v>18900</v>
      </c>
      <c r="D471" s="19">
        <v>44994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8300</v>
      </c>
      <c r="N471">
        <v>3550</v>
      </c>
      <c r="O471">
        <v>18071.5</v>
      </c>
      <c r="P471">
        <v>18900</v>
      </c>
      <c r="Q471" s="19">
        <v>44994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1750</v>
      </c>
      <c r="AA471">
        <v>0</v>
      </c>
      <c r="AB471">
        <v>18071.5</v>
      </c>
    </row>
    <row r="472" spans="1:28" x14ac:dyDescent="0.25">
      <c r="A472">
        <v>18900</v>
      </c>
      <c r="B472" s="19">
        <v>45001</v>
      </c>
      <c r="C472">
        <v>18900</v>
      </c>
      <c r="D472" s="19">
        <v>45001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2550</v>
      </c>
      <c r="N472">
        <v>150</v>
      </c>
      <c r="O472">
        <v>18071.5</v>
      </c>
      <c r="P472">
        <v>0</v>
      </c>
      <c r="Q472" s="19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</row>
    <row r="473" spans="1:28" x14ac:dyDescent="0.25">
      <c r="A473">
        <v>18900</v>
      </c>
      <c r="B473" s="19">
        <v>45014</v>
      </c>
      <c r="C473">
        <v>18900</v>
      </c>
      <c r="D473" s="19">
        <v>45014</v>
      </c>
      <c r="E473">
        <v>3289</v>
      </c>
      <c r="F473">
        <v>223</v>
      </c>
      <c r="G473">
        <v>7.2733202870189171</v>
      </c>
      <c r="H473">
        <v>3974</v>
      </c>
      <c r="I473">
        <v>8.9700000000000006</v>
      </c>
      <c r="J473">
        <v>35</v>
      </c>
      <c r="K473">
        <v>2.0499999999999972</v>
      </c>
      <c r="L473">
        <v>6.2215477996965012</v>
      </c>
      <c r="M473">
        <v>12600</v>
      </c>
      <c r="N473">
        <v>12000</v>
      </c>
      <c r="O473">
        <v>18071.5</v>
      </c>
      <c r="P473">
        <v>18900</v>
      </c>
      <c r="Q473" s="19">
        <v>45014</v>
      </c>
      <c r="R473">
        <v>150</v>
      </c>
      <c r="S473">
        <v>23</v>
      </c>
      <c r="T473">
        <v>18.110236220472441</v>
      </c>
      <c r="U473">
        <v>87</v>
      </c>
      <c r="V473">
        <v>12.83</v>
      </c>
      <c r="W473">
        <v>740.35</v>
      </c>
      <c r="X473">
        <v>-47</v>
      </c>
      <c r="Y473">
        <v>-5.9693909951101798</v>
      </c>
      <c r="Z473">
        <v>5300</v>
      </c>
      <c r="AA473">
        <v>4750</v>
      </c>
      <c r="AB473">
        <v>18071.5</v>
      </c>
    </row>
    <row r="474" spans="1:28" x14ac:dyDescent="0.25">
      <c r="A474">
        <v>18900</v>
      </c>
      <c r="B474" s="19">
        <v>45043</v>
      </c>
      <c r="C474">
        <v>18900</v>
      </c>
      <c r="D474" s="19">
        <v>45043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750</v>
      </c>
      <c r="N474">
        <v>1000</v>
      </c>
      <c r="O474">
        <v>18071.5</v>
      </c>
      <c r="P474">
        <v>18900</v>
      </c>
      <c r="Q474" s="19">
        <v>45043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1850</v>
      </c>
      <c r="AA474">
        <v>1850</v>
      </c>
      <c r="AB474">
        <v>18071.5</v>
      </c>
    </row>
    <row r="475" spans="1:28" x14ac:dyDescent="0.25">
      <c r="A475">
        <v>18950</v>
      </c>
      <c r="B475" s="19">
        <v>44973</v>
      </c>
      <c r="C475">
        <v>18950</v>
      </c>
      <c r="D475" s="19">
        <v>44973</v>
      </c>
      <c r="E475">
        <v>825</v>
      </c>
      <c r="F475">
        <v>-106</v>
      </c>
      <c r="G475">
        <v>-11.385606874328678</v>
      </c>
      <c r="H475">
        <v>18526</v>
      </c>
      <c r="I475">
        <v>31.42</v>
      </c>
      <c r="J475">
        <v>0.15</v>
      </c>
      <c r="K475">
        <v>-0.19999999999999998</v>
      </c>
      <c r="L475">
        <v>-57.142857142857139</v>
      </c>
      <c r="M475">
        <v>48550</v>
      </c>
      <c r="N475">
        <v>82550</v>
      </c>
      <c r="O475">
        <v>18071.5</v>
      </c>
      <c r="P475">
        <v>18950</v>
      </c>
      <c r="Q475" s="19">
        <v>44973</v>
      </c>
      <c r="R475">
        <v>2</v>
      </c>
      <c r="S475">
        <v>2</v>
      </c>
      <c r="T475">
        <v>0</v>
      </c>
      <c r="U475">
        <v>152</v>
      </c>
      <c r="V475">
        <v>0</v>
      </c>
      <c r="W475">
        <v>849.75</v>
      </c>
      <c r="X475">
        <v>-241.29999999999995</v>
      </c>
      <c r="Y475">
        <v>-22.116309976628017</v>
      </c>
      <c r="Z475">
        <v>13900</v>
      </c>
      <c r="AA475">
        <v>14250</v>
      </c>
      <c r="AB475">
        <v>18071.5</v>
      </c>
    </row>
    <row r="476" spans="1:28" x14ac:dyDescent="0.25">
      <c r="A476">
        <v>18950</v>
      </c>
      <c r="B476" s="19">
        <v>44980</v>
      </c>
      <c r="C476">
        <v>18950</v>
      </c>
      <c r="D476" s="19">
        <v>44980</v>
      </c>
      <c r="E476">
        <v>707</v>
      </c>
      <c r="F476">
        <v>388</v>
      </c>
      <c r="G476">
        <v>121.63009404388714</v>
      </c>
      <c r="H476">
        <v>5368</v>
      </c>
      <c r="I476">
        <v>15.47</v>
      </c>
      <c r="J476">
        <v>2.2999999999999998</v>
      </c>
      <c r="K476">
        <v>0.39999999999999991</v>
      </c>
      <c r="L476">
        <v>21.052631578947363</v>
      </c>
      <c r="M476">
        <v>144950</v>
      </c>
      <c r="N476">
        <v>21700</v>
      </c>
      <c r="O476">
        <v>18071.5</v>
      </c>
      <c r="P476">
        <v>18950</v>
      </c>
      <c r="Q476" s="19">
        <v>44980</v>
      </c>
      <c r="R476">
        <v>45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10300</v>
      </c>
      <c r="AA476">
        <v>9650</v>
      </c>
      <c r="AB476">
        <v>18071.5</v>
      </c>
    </row>
    <row r="477" spans="1:28" x14ac:dyDescent="0.25">
      <c r="A477">
        <v>18950</v>
      </c>
      <c r="B477" s="19">
        <v>44987</v>
      </c>
      <c r="C477">
        <v>18950</v>
      </c>
      <c r="D477" s="19">
        <v>44987</v>
      </c>
      <c r="E477">
        <v>174</v>
      </c>
      <c r="F477">
        <v>-44</v>
      </c>
      <c r="G477">
        <v>-20.183486238532112</v>
      </c>
      <c r="H477">
        <v>313</v>
      </c>
      <c r="I477">
        <v>12.27</v>
      </c>
      <c r="J477">
        <v>5.6</v>
      </c>
      <c r="K477">
        <v>0.5</v>
      </c>
      <c r="L477">
        <v>9.8039215686274517</v>
      </c>
      <c r="M477">
        <v>18750</v>
      </c>
      <c r="N477">
        <v>19850</v>
      </c>
      <c r="O477">
        <v>18071.5</v>
      </c>
      <c r="P477">
        <v>18950</v>
      </c>
      <c r="Q477" s="19">
        <v>44987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3800</v>
      </c>
      <c r="AA477">
        <v>5250</v>
      </c>
      <c r="AB477">
        <v>18071.5</v>
      </c>
    </row>
    <row r="478" spans="1:28" x14ac:dyDescent="0.25">
      <c r="A478">
        <v>18950</v>
      </c>
      <c r="B478" s="19">
        <v>44994</v>
      </c>
      <c r="C478">
        <v>18950</v>
      </c>
      <c r="D478" s="19">
        <v>44994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5000</v>
      </c>
      <c r="N478">
        <v>2550</v>
      </c>
      <c r="O478">
        <v>18071.5</v>
      </c>
      <c r="P478">
        <v>18950</v>
      </c>
      <c r="Q478" s="19">
        <v>44994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1800</v>
      </c>
      <c r="AA478">
        <v>1750</v>
      </c>
      <c r="AB478">
        <v>18071.5</v>
      </c>
    </row>
    <row r="479" spans="1:28" x14ac:dyDescent="0.25">
      <c r="A479">
        <v>18950</v>
      </c>
      <c r="B479" s="19">
        <v>45001</v>
      </c>
      <c r="C479">
        <v>18950</v>
      </c>
      <c r="D479" s="19">
        <v>45001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1550</v>
      </c>
      <c r="N479">
        <v>100</v>
      </c>
      <c r="O479">
        <v>18071.5</v>
      </c>
      <c r="P479">
        <v>0</v>
      </c>
      <c r="Q479" s="1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:28" x14ac:dyDescent="0.25">
      <c r="A480">
        <v>18950</v>
      </c>
      <c r="B480" s="19">
        <v>45014</v>
      </c>
      <c r="C480">
        <v>18950</v>
      </c>
      <c r="D480" s="19">
        <v>45014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4300</v>
      </c>
      <c r="N480">
        <v>3650</v>
      </c>
      <c r="O480">
        <v>18071.5</v>
      </c>
      <c r="P480">
        <v>18950</v>
      </c>
      <c r="Q480" s="19">
        <v>45014</v>
      </c>
      <c r="R480">
        <v>9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4000</v>
      </c>
      <c r="AA480">
        <v>4000</v>
      </c>
      <c r="AB480">
        <v>18071.5</v>
      </c>
    </row>
    <row r="481" spans="1:28" x14ac:dyDescent="0.25">
      <c r="A481">
        <v>18950</v>
      </c>
      <c r="B481" s="19">
        <v>45043</v>
      </c>
      <c r="C481">
        <v>18950</v>
      </c>
      <c r="D481" s="19">
        <v>45043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200</v>
      </c>
      <c r="O481">
        <v>18071.5</v>
      </c>
      <c r="P481">
        <v>18950</v>
      </c>
      <c r="Q481" s="19">
        <v>45043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18071.5</v>
      </c>
    </row>
    <row r="482" spans="1:28" x14ac:dyDescent="0.25">
      <c r="A482">
        <v>19000</v>
      </c>
      <c r="B482" s="19">
        <v>44973</v>
      </c>
      <c r="C482">
        <v>19000</v>
      </c>
      <c r="D482" s="19">
        <v>44973</v>
      </c>
      <c r="E482">
        <v>41171</v>
      </c>
      <c r="F482">
        <v>4615</v>
      </c>
      <c r="G482">
        <v>12.624466571834994</v>
      </c>
      <c r="H482">
        <v>218502</v>
      </c>
      <c r="I482">
        <v>31.84</v>
      </c>
      <c r="J482">
        <v>0.15</v>
      </c>
      <c r="K482">
        <v>-0.19999999999999998</v>
      </c>
      <c r="L482">
        <v>-57.142857142857139</v>
      </c>
      <c r="M482">
        <v>1166450</v>
      </c>
      <c r="N482">
        <v>335150</v>
      </c>
      <c r="O482">
        <v>18071.5</v>
      </c>
      <c r="P482">
        <v>19000</v>
      </c>
      <c r="Q482" s="19">
        <v>44973</v>
      </c>
      <c r="R482">
        <v>471</v>
      </c>
      <c r="S482">
        <v>-35</v>
      </c>
      <c r="T482">
        <v>-6.9169960474308301</v>
      </c>
      <c r="U482">
        <v>553</v>
      </c>
      <c r="V482">
        <v>39.1</v>
      </c>
      <c r="W482">
        <v>924.1</v>
      </c>
      <c r="X482">
        <v>-66.5</v>
      </c>
      <c r="Y482">
        <v>-6.7131031697960832</v>
      </c>
      <c r="Z482">
        <v>23550</v>
      </c>
      <c r="AA482">
        <v>16650</v>
      </c>
      <c r="AB482">
        <v>18071.5</v>
      </c>
    </row>
    <row r="483" spans="1:28" x14ac:dyDescent="0.25">
      <c r="A483">
        <v>19000</v>
      </c>
      <c r="B483" s="19">
        <v>44980</v>
      </c>
      <c r="C483">
        <v>19000</v>
      </c>
      <c r="D483" s="19">
        <v>44980</v>
      </c>
      <c r="E483">
        <v>34682</v>
      </c>
      <c r="F483">
        <v>2755</v>
      </c>
      <c r="G483">
        <v>8.6290600432236033</v>
      </c>
      <c r="H483">
        <v>80837</v>
      </c>
      <c r="I483">
        <v>16.21</v>
      </c>
      <c r="J483">
        <v>2.2000000000000002</v>
      </c>
      <c r="K483">
        <v>0.15000000000000036</v>
      </c>
      <c r="L483">
        <v>7.3170731707317245</v>
      </c>
      <c r="M483">
        <v>476750</v>
      </c>
      <c r="N483">
        <v>125950</v>
      </c>
      <c r="O483">
        <v>18071.5</v>
      </c>
      <c r="P483">
        <v>19000</v>
      </c>
      <c r="Q483" s="19">
        <v>44980</v>
      </c>
      <c r="R483">
        <v>7536</v>
      </c>
      <c r="S483">
        <v>-160</v>
      </c>
      <c r="T483">
        <v>-2.0790020790020791</v>
      </c>
      <c r="U483">
        <v>1998</v>
      </c>
      <c r="V483">
        <v>24.12</v>
      </c>
      <c r="W483">
        <v>909</v>
      </c>
      <c r="X483">
        <v>-54.200000000000045</v>
      </c>
      <c r="Y483">
        <v>-5.6270764119601369</v>
      </c>
      <c r="Z483">
        <v>17400</v>
      </c>
      <c r="AA483">
        <v>14250</v>
      </c>
      <c r="AB483">
        <v>18071.5</v>
      </c>
    </row>
    <row r="484" spans="1:28" x14ac:dyDescent="0.25">
      <c r="A484">
        <v>19000</v>
      </c>
      <c r="B484" s="19">
        <v>44994</v>
      </c>
      <c r="C484">
        <v>19000</v>
      </c>
      <c r="D484" s="19">
        <v>44994</v>
      </c>
      <c r="E484">
        <v>393</v>
      </c>
      <c r="F484">
        <v>82</v>
      </c>
      <c r="G484">
        <v>26.366559485530548</v>
      </c>
      <c r="H484">
        <v>993</v>
      </c>
      <c r="I484">
        <v>11.26</v>
      </c>
      <c r="J484">
        <v>9.35</v>
      </c>
      <c r="K484">
        <v>0.25</v>
      </c>
      <c r="L484">
        <v>2.7472527472527473</v>
      </c>
      <c r="M484">
        <v>39900</v>
      </c>
      <c r="N484">
        <v>11050</v>
      </c>
      <c r="O484">
        <v>18071.5</v>
      </c>
      <c r="P484">
        <v>19000</v>
      </c>
      <c r="Q484" s="19">
        <v>44994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1750</v>
      </c>
      <c r="AA484">
        <v>1750</v>
      </c>
      <c r="AB484">
        <v>18071.5</v>
      </c>
    </row>
    <row r="485" spans="1:28" x14ac:dyDescent="0.25">
      <c r="A485">
        <v>19000</v>
      </c>
      <c r="B485" s="19">
        <v>45001</v>
      </c>
      <c r="C485">
        <v>19000</v>
      </c>
      <c r="D485" s="19">
        <v>45001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4000</v>
      </c>
      <c r="N485">
        <v>1900</v>
      </c>
      <c r="O485">
        <v>18071.5</v>
      </c>
      <c r="P485">
        <v>0</v>
      </c>
      <c r="Q485" s="19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1:28" x14ac:dyDescent="0.25">
      <c r="A486">
        <v>19000</v>
      </c>
      <c r="B486" s="19">
        <v>45014</v>
      </c>
      <c r="C486">
        <v>19000</v>
      </c>
      <c r="D486" s="19">
        <v>45014</v>
      </c>
      <c r="E486">
        <v>40289</v>
      </c>
      <c r="F486">
        <v>111</v>
      </c>
      <c r="G486">
        <v>0.2762705958484743</v>
      </c>
      <c r="H486">
        <v>27048</v>
      </c>
      <c r="I486">
        <v>9.09</v>
      </c>
      <c r="J486">
        <v>25.6</v>
      </c>
      <c r="K486">
        <v>-0.39999999999999858</v>
      </c>
      <c r="L486">
        <v>-1.538461538461533</v>
      </c>
      <c r="M486">
        <v>45450</v>
      </c>
      <c r="N486">
        <v>74450</v>
      </c>
      <c r="O486">
        <v>18071.5</v>
      </c>
      <c r="P486">
        <v>19000</v>
      </c>
      <c r="Q486" s="19">
        <v>45014</v>
      </c>
      <c r="R486">
        <v>11441</v>
      </c>
      <c r="S486">
        <v>102</v>
      </c>
      <c r="T486">
        <v>0.8995502248875562</v>
      </c>
      <c r="U486">
        <v>993</v>
      </c>
      <c r="V486">
        <v>14.2</v>
      </c>
      <c r="W486">
        <v>820.2</v>
      </c>
      <c r="X486">
        <v>-59.049999999999955</v>
      </c>
      <c r="Y486">
        <v>-6.7159510946829633</v>
      </c>
      <c r="Z486">
        <v>9350</v>
      </c>
      <c r="AA486">
        <v>8400</v>
      </c>
      <c r="AB486">
        <v>18071.5</v>
      </c>
    </row>
    <row r="487" spans="1:28" x14ac:dyDescent="0.25">
      <c r="A487">
        <v>19000</v>
      </c>
      <c r="B487" s="19">
        <v>45043</v>
      </c>
      <c r="C487">
        <v>19000</v>
      </c>
      <c r="D487" s="19">
        <v>45043</v>
      </c>
      <c r="E487">
        <v>12252</v>
      </c>
      <c r="F487">
        <v>467</v>
      </c>
      <c r="G487">
        <v>3.962664403903267</v>
      </c>
      <c r="H487">
        <v>4398</v>
      </c>
      <c r="I487">
        <v>8.91</v>
      </c>
      <c r="J487">
        <v>86.5</v>
      </c>
      <c r="K487">
        <v>8.4000000000000057</v>
      </c>
      <c r="L487">
        <v>10.755441741357243</v>
      </c>
      <c r="M487">
        <v>36650</v>
      </c>
      <c r="N487">
        <v>18700</v>
      </c>
      <c r="O487">
        <v>18071.5</v>
      </c>
      <c r="P487">
        <v>19000</v>
      </c>
      <c r="Q487" s="19">
        <v>45043</v>
      </c>
      <c r="R487">
        <v>792</v>
      </c>
      <c r="S487">
        <v>116</v>
      </c>
      <c r="T487">
        <v>17.159763313609467</v>
      </c>
      <c r="U487">
        <v>328</v>
      </c>
      <c r="V487">
        <v>14.52</v>
      </c>
      <c r="W487">
        <v>795</v>
      </c>
      <c r="X487">
        <v>-51.649999999999977</v>
      </c>
      <c r="Y487">
        <v>-6.1005137896415258</v>
      </c>
      <c r="Z487">
        <v>5300</v>
      </c>
      <c r="AA487">
        <v>5200</v>
      </c>
      <c r="AB487">
        <v>18071.5</v>
      </c>
    </row>
    <row r="488" spans="1:28" x14ac:dyDescent="0.25">
      <c r="A488">
        <v>19000</v>
      </c>
      <c r="B488" s="19">
        <v>45106</v>
      </c>
      <c r="C488">
        <v>19000</v>
      </c>
      <c r="D488" s="19">
        <v>45106</v>
      </c>
      <c r="E488">
        <v>9038</v>
      </c>
      <c r="F488">
        <v>13</v>
      </c>
      <c r="G488">
        <v>0.1440443213296399</v>
      </c>
      <c r="H488">
        <v>1244</v>
      </c>
      <c r="I488">
        <v>8.49</v>
      </c>
      <c r="J488">
        <v>256.05</v>
      </c>
      <c r="K488">
        <v>8.6000000000000227</v>
      </c>
      <c r="L488">
        <v>3.4754495857749133</v>
      </c>
      <c r="M488">
        <v>26400</v>
      </c>
      <c r="N488">
        <v>4900</v>
      </c>
      <c r="O488">
        <v>18071.5</v>
      </c>
      <c r="P488">
        <v>19000</v>
      </c>
      <c r="Q488" s="19">
        <v>45106</v>
      </c>
      <c r="R488">
        <v>3565</v>
      </c>
      <c r="S488">
        <v>33</v>
      </c>
      <c r="T488">
        <v>0.93431483578708951</v>
      </c>
      <c r="U488">
        <v>433</v>
      </c>
      <c r="V488">
        <v>16.079999999999998</v>
      </c>
      <c r="W488">
        <v>838</v>
      </c>
      <c r="X488">
        <v>-56</v>
      </c>
      <c r="Y488">
        <v>-6.2639821029082778</v>
      </c>
      <c r="Z488">
        <v>4650</v>
      </c>
      <c r="AA488">
        <v>2350</v>
      </c>
      <c r="AB488">
        <v>18071.5</v>
      </c>
    </row>
    <row r="489" spans="1:28" x14ac:dyDescent="0.25">
      <c r="A489">
        <v>19000</v>
      </c>
      <c r="B489" s="19">
        <v>45197</v>
      </c>
      <c r="C489">
        <v>19000</v>
      </c>
      <c r="D489" s="19">
        <v>45197</v>
      </c>
      <c r="E489">
        <v>435</v>
      </c>
      <c r="F489">
        <v>8</v>
      </c>
      <c r="G489">
        <v>1.873536299765808</v>
      </c>
      <c r="H489">
        <v>41</v>
      </c>
      <c r="I489">
        <v>6.41</v>
      </c>
      <c r="J489">
        <v>460</v>
      </c>
      <c r="K489">
        <v>-0.44999999999998863</v>
      </c>
      <c r="L489">
        <v>-9.7730481051143139E-2</v>
      </c>
      <c r="M489">
        <v>4700</v>
      </c>
      <c r="N489">
        <v>600</v>
      </c>
      <c r="O489">
        <v>18071.5</v>
      </c>
      <c r="P489">
        <v>19000</v>
      </c>
      <c r="Q489" s="19">
        <v>45197</v>
      </c>
      <c r="R489">
        <v>60</v>
      </c>
      <c r="S489">
        <v>4</v>
      </c>
      <c r="T489">
        <v>7.1428571428571432</v>
      </c>
      <c r="U489">
        <v>36</v>
      </c>
      <c r="V489">
        <v>18.170000000000002</v>
      </c>
      <c r="W489">
        <v>929</v>
      </c>
      <c r="X489">
        <v>-34.299999999999955</v>
      </c>
      <c r="Y489">
        <v>-3.5606768400290623</v>
      </c>
      <c r="Z489">
        <v>1000</v>
      </c>
      <c r="AA489">
        <v>100</v>
      </c>
      <c r="AB489">
        <v>18071.5</v>
      </c>
    </row>
    <row r="490" spans="1:28" x14ac:dyDescent="0.25">
      <c r="A490">
        <v>19000</v>
      </c>
      <c r="B490" s="19">
        <v>45288</v>
      </c>
      <c r="C490">
        <v>19000</v>
      </c>
      <c r="D490" s="19">
        <v>45288</v>
      </c>
      <c r="E490">
        <v>4591</v>
      </c>
      <c r="F490">
        <v>28</v>
      </c>
      <c r="G490">
        <v>0.61363138286215213</v>
      </c>
      <c r="H490">
        <v>346</v>
      </c>
      <c r="I490">
        <v>5.59</v>
      </c>
      <c r="J490">
        <v>760</v>
      </c>
      <c r="K490">
        <v>-2.7000000000000455</v>
      </c>
      <c r="L490">
        <v>-0.35400550675233317</v>
      </c>
      <c r="M490">
        <v>14100</v>
      </c>
      <c r="N490">
        <v>3050</v>
      </c>
      <c r="O490">
        <v>18071.5</v>
      </c>
      <c r="P490">
        <v>19000</v>
      </c>
      <c r="Q490" s="19">
        <v>45288</v>
      </c>
      <c r="R490">
        <v>5462</v>
      </c>
      <c r="S490">
        <v>22</v>
      </c>
      <c r="T490">
        <v>0.40441176470588236</v>
      </c>
      <c r="U490">
        <v>394</v>
      </c>
      <c r="V490">
        <v>19.559999999999999</v>
      </c>
      <c r="W490">
        <v>988.75</v>
      </c>
      <c r="X490">
        <v>-51.849999999999909</v>
      </c>
      <c r="Y490">
        <v>-4.9827022871420255</v>
      </c>
      <c r="Z490">
        <v>5800</v>
      </c>
      <c r="AA490">
        <v>1200</v>
      </c>
      <c r="AB490">
        <v>18071.5</v>
      </c>
    </row>
    <row r="491" spans="1:28" x14ac:dyDescent="0.25">
      <c r="A491">
        <v>19000</v>
      </c>
      <c r="B491" s="19">
        <v>45470</v>
      </c>
      <c r="C491">
        <v>19000</v>
      </c>
      <c r="D491" s="19">
        <v>45470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100</v>
      </c>
      <c r="N491">
        <v>250</v>
      </c>
      <c r="O491">
        <v>18071.5</v>
      </c>
      <c r="P491">
        <v>19000</v>
      </c>
      <c r="Q491" s="19">
        <v>45470</v>
      </c>
      <c r="R491">
        <v>5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850</v>
      </c>
      <c r="AA491">
        <v>200</v>
      </c>
      <c r="AB491">
        <v>18071.5</v>
      </c>
    </row>
    <row r="492" spans="1:28" x14ac:dyDescent="0.25">
      <c r="A492">
        <v>19000</v>
      </c>
      <c r="B492" s="19">
        <v>45652</v>
      </c>
      <c r="C492">
        <v>19000</v>
      </c>
      <c r="D492" s="19">
        <v>45652</v>
      </c>
      <c r="E492">
        <v>7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200</v>
      </c>
      <c r="N492">
        <v>150</v>
      </c>
      <c r="O492">
        <v>18071.5</v>
      </c>
      <c r="P492">
        <v>19000</v>
      </c>
      <c r="Q492" s="19">
        <v>45652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1300</v>
      </c>
      <c r="AA492">
        <v>0</v>
      </c>
      <c r="AB492">
        <v>18071.5</v>
      </c>
    </row>
    <row r="493" spans="1:28" x14ac:dyDescent="0.25">
      <c r="A493">
        <v>19000</v>
      </c>
      <c r="B493" s="19">
        <v>46015</v>
      </c>
      <c r="C493">
        <v>19000</v>
      </c>
      <c r="D493" s="19">
        <v>46015</v>
      </c>
      <c r="E493">
        <v>59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150</v>
      </c>
      <c r="N493">
        <v>100</v>
      </c>
      <c r="O493">
        <v>18071.5</v>
      </c>
      <c r="P493">
        <v>19000</v>
      </c>
      <c r="Q493" s="19">
        <v>46015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100</v>
      </c>
      <c r="AA493">
        <v>0</v>
      </c>
      <c r="AB493">
        <v>18071.5</v>
      </c>
    </row>
    <row r="494" spans="1:28" x14ac:dyDescent="0.25">
      <c r="A494">
        <v>19000</v>
      </c>
      <c r="B494" s="19">
        <v>46387</v>
      </c>
      <c r="C494">
        <v>19000</v>
      </c>
      <c r="D494" s="19">
        <v>46387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50</v>
      </c>
      <c r="N494">
        <v>0</v>
      </c>
      <c r="O494">
        <v>18071.5</v>
      </c>
      <c r="P494">
        <v>19000</v>
      </c>
      <c r="Q494" s="19">
        <v>46387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1250</v>
      </c>
      <c r="AA494">
        <v>0</v>
      </c>
      <c r="AB494">
        <v>18071.5</v>
      </c>
    </row>
    <row r="495" spans="1:28" x14ac:dyDescent="0.25">
      <c r="A495">
        <v>19000</v>
      </c>
      <c r="B495" s="19">
        <v>46751</v>
      </c>
      <c r="C495">
        <v>0</v>
      </c>
      <c r="D495" s="19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19000</v>
      </c>
      <c r="Q495" s="19">
        <v>46751</v>
      </c>
      <c r="R495">
        <v>15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800</v>
      </c>
      <c r="AA495">
        <v>0</v>
      </c>
      <c r="AB495">
        <v>18071.5</v>
      </c>
    </row>
    <row r="496" spans="1:28" x14ac:dyDescent="0.25">
      <c r="A496">
        <v>19000</v>
      </c>
      <c r="B496" s="19">
        <v>44987</v>
      </c>
      <c r="C496">
        <v>19000</v>
      </c>
      <c r="D496" s="19">
        <v>44987</v>
      </c>
      <c r="E496">
        <v>4287</v>
      </c>
      <c r="F496">
        <v>771</v>
      </c>
      <c r="G496">
        <v>21.928327645051194</v>
      </c>
      <c r="H496">
        <v>7146</v>
      </c>
      <c r="I496">
        <v>12.7</v>
      </c>
      <c r="J496">
        <v>5.0999999999999996</v>
      </c>
      <c r="K496">
        <v>0.29999999999999982</v>
      </c>
      <c r="L496">
        <v>6.2499999999999964</v>
      </c>
      <c r="M496">
        <v>69550</v>
      </c>
      <c r="N496">
        <v>43300</v>
      </c>
      <c r="O496">
        <v>18071.5</v>
      </c>
      <c r="P496">
        <v>19000</v>
      </c>
      <c r="Q496" s="19">
        <v>44987</v>
      </c>
      <c r="R496">
        <v>103</v>
      </c>
      <c r="S496">
        <v>-3</v>
      </c>
      <c r="T496">
        <v>-2.8301886792452828</v>
      </c>
      <c r="U496">
        <v>23</v>
      </c>
      <c r="V496">
        <v>13.35</v>
      </c>
      <c r="W496">
        <v>879.65</v>
      </c>
      <c r="X496">
        <v>-64.050000000000068</v>
      </c>
      <c r="Y496">
        <v>-6.7871145491151914</v>
      </c>
      <c r="Z496">
        <v>5000</v>
      </c>
      <c r="AA496">
        <v>5250</v>
      </c>
      <c r="AB496">
        <v>18071.5</v>
      </c>
    </row>
    <row r="497" spans="1:28" x14ac:dyDescent="0.25">
      <c r="A497">
        <v>19050</v>
      </c>
      <c r="B497" s="19">
        <v>44980</v>
      </c>
      <c r="C497">
        <v>19050</v>
      </c>
      <c r="D497" s="19">
        <v>44980</v>
      </c>
      <c r="E497">
        <v>597</v>
      </c>
      <c r="F497">
        <v>229</v>
      </c>
      <c r="G497">
        <v>62.228260869565219</v>
      </c>
      <c r="H497">
        <v>3185</v>
      </c>
      <c r="I497">
        <v>16.79</v>
      </c>
      <c r="J497">
        <v>2.1</v>
      </c>
      <c r="K497">
        <v>0.10000000000000009</v>
      </c>
      <c r="L497">
        <v>5.0000000000000044</v>
      </c>
      <c r="M497">
        <v>190650</v>
      </c>
      <c r="N497">
        <v>24550</v>
      </c>
      <c r="O497">
        <v>18071.5</v>
      </c>
      <c r="P497">
        <v>19050</v>
      </c>
      <c r="Q497" s="19">
        <v>44980</v>
      </c>
      <c r="R497">
        <v>67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9100</v>
      </c>
      <c r="AA497">
        <v>9150</v>
      </c>
      <c r="AB497">
        <v>18071.5</v>
      </c>
    </row>
    <row r="498" spans="1:28" x14ac:dyDescent="0.25">
      <c r="A498">
        <v>19050</v>
      </c>
      <c r="B498" s="19">
        <v>44987</v>
      </c>
      <c r="C498">
        <v>19050</v>
      </c>
      <c r="D498" s="19">
        <v>44987</v>
      </c>
      <c r="E498">
        <v>35</v>
      </c>
      <c r="F498">
        <v>6</v>
      </c>
      <c r="G498">
        <v>20.689655172413794</v>
      </c>
      <c r="H498">
        <v>340</v>
      </c>
      <c r="I498">
        <v>13.03</v>
      </c>
      <c r="J498">
        <v>4.0999999999999996</v>
      </c>
      <c r="K498">
        <v>-0.10000000000000053</v>
      </c>
      <c r="L498">
        <v>-2.3809523809523938</v>
      </c>
      <c r="M498">
        <v>19950</v>
      </c>
      <c r="N498">
        <v>17600</v>
      </c>
      <c r="O498">
        <v>18071.5</v>
      </c>
      <c r="P498">
        <v>19050</v>
      </c>
      <c r="Q498" s="19">
        <v>44987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3750</v>
      </c>
      <c r="AA498">
        <v>3750</v>
      </c>
      <c r="AB498">
        <v>18071.5</v>
      </c>
    </row>
    <row r="499" spans="1:28" x14ac:dyDescent="0.25">
      <c r="A499">
        <v>19050</v>
      </c>
      <c r="B499" s="19">
        <v>45001</v>
      </c>
      <c r="C499">
        <v>19050</v>
      </c>
      <c r="D499" s="19">
        <v>45001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1550</v>
      </c>
      <c r="N499">
        <v>1050</v>
      </c>
      <c r="O499">
        <v>18071.5</v>
      </c>
      <c r="P499">
        <v>0</v>
      </c>
      <c r="Q499" s="1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x14ac:dyDescent="0.25">
      <c r="A500">
        <v>19050</v>
      </c>
      <c r="B500" s="19">
        <v>45014</v>
      </c>
      <c r="C500">
        <v>19050</v>
      </c>
      <c r="D500" s="19">
        <v>45014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3400</v>
      </c>
      <c r="N500">
        <v>3650</v>
      </c>
      <c r="O500">
        <v>18071.5</v>
      </c>
      <c r="P500">
        <v>19050</v>
      </c>
      <c r="Q500" s="19">
        <v>45014</v>
      </c>
      <c r="R500">
        <v>35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3950</v>
      </c>
      <c r="AA500">
        <v>2050</v>
      </c>
      <c r="AB500">
        <v>18071.5</v>
      </c>
    </row>
    <row r="501" spans="1:28" x14ac:dyDescent="0.25">
      <c r="A501">
        <v>19050</v>
      </c>
      <c r="B501" s="19">
        <v>45043</v>
      </c>
      <c r="C501">
        <v>19050</v>
      </c>
      <c r="D501" s="19">
        <v>45043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300</v>
      </c>
      <c r="O501">
        <v>18071.5</v>
      </c>
      <c r="P501">
        <v>19050</v>
      </c>
      <c r="Q501" s="19">
        <v>45043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1800</v>
      </c>
      <c r="AA501">
        <v>0</v>
      </c>
      <c r="AB501">
        <v>18071.5</v>
      </c>
    </row>
    <row r="502" spans="1:28" x14ac:dyDescent="0.25">
      <c r="A502">
        <v>19050</v>
      </c>
      <c r="B502" s="19">
        <v>44973</v>
      </c>
      <c r="C502">
        <v>19050</v>
      </c>
      <c r="D502" s="19">
        <v>44973</v>
      </c>
      <c r="E502">
        <v>1452</v>
      </c>
      <c r="F502">
        <v>856</v>
      </c>
      <c r="G502">
        <v>143.62416107382549</v>
      </c>
      <c r="H502">
        <v>19475</v>
      </c>
      <c r="I502">
        <v>34.53</v>
      </c>
      <c r="J502">
        <v>0.15</v>
      </c>
      <c r="K502">
        <v>-0.19999999999999998</v>
      </c>
      <c r="L502">
        <v>-57.142857142857139</v>
      </c>
      <c r="M502">
        <v>32550</v>
      </c>
      <c r="N502">
        <v>79600</v>
      </c>
      <c r="O502">
        <v>18071.5</v>
      </c>
      <c r="P502">
        <v>19050</v>
      </c>
      <c r="Q502" s="19">
        <v>44973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13150</v>
      </c>
      <c r="AA502">
        <v>13150</v>
      </c>
      <c r="AB502">
        <v>18071.5</v>
      </c>
    </row>
    <row r="503" spans="1:28" x14ac:dyDescent="0.25">
      <c r="A503">
        <v>19050</v>
      </c>
      <c r="B503" s="19">
        <v>44994</v>
      </c>
      <c r="C503">
        <v>19050</v>
      </c>
      <c r="D503" s="19">
        <v>44994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8200</v>
      </c>
      <c r="N503">
        <v>4600</v>
      </c>
      <c r="O503">
        <v>18071.5</v>
      </c>
      <c r="P503">
        <v>19050</v>
      </c>
      <c r="Q503" s="19">
        <v>44994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1750</v>
      </c>
      <c r="AA503">
        <v>1750</v>
      </c>
      <c r="AB503">
        <v>18071.5</v>
      </c>
    </row>
    <row r="504" spans="1:28" x14ac:dyDescent="0.25">
      <c r="A504">
        <v>19100</v>
      </c>
      <c r="B504" s="19">
        <v>44987</v>
      </c>
      <c r="C504">
        <v>19100</v>
      </c>
      <c r="D504" s="19">
        <v>44987</v>
      </c>
      <c r="E504">
        <v>208</v>
      </c>
      <c r="F504">
        <v>114</v>
      </c>
      <c r="G504">
        <v>121.27659574468085</v>
      </c>
      <c r="H504">
        <v>1102</v>
      </c>
      <c r="I504">
        <v>13.58</v>
      </c>
      <c r="J504">
        <v>4.3499999999999996</v>
      </c>
      <c r="K504">
        <v>0.14999999999999947</v>
      </c>
      <c r="L504">
        <v>3.5714285714285587</v>
      </c>
      <c r="M504">
        <v>31950</v>
      </c>
      <c r="N504">
        <v>23800</v>
      </c>
      <c r="O504">
        <v>18071.5</v>
      </c>
      <c r="P504">
        <v>19100</v>
      </c>
      <c r="Q504" s="19">
        <v>44987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4050</v>
      </c>
      <c r="AA504">
        <v>5500</v>
      </c>
      <c r="AB504">
        <v>18071.5</v>
      </c>
    </row>
    <row r="505" spans="1:28" x14ac:dyDescent="0.25">
      <c r="A505">
        <v>19100</v>
      </c>
      <c r="B505" s="19">
        <v>45014</v>
      </c>
      <c r="C505">
        <v>19100</v>
      </c>
      <c r="D505" s="19">
        <v>45014</v>
      </c>
      <c r="E505">
        <v>3849</v>
      </c>
      <c r="F505">
        <v>448</v>
      </c>
      <c r="G505">
        <v>13.172596295207292</v>
      </c>
      <c r="H505">
        <v>4334</v>
      </c>
      <c r="I505">
        <v>9.26</v>
      </c>
      <c r="J505">
        <v>18.75</v>
      </c>
      <c r="K505">
        <v>-0.39999999999999858</v>
      </c>
      <c r="L505">
        <v>-2.0887728459529953</v>
      </c>
      <c r="M505">
        <v>12250</v>
      </c>
      <c r="N505">
        <v>14900</v>
      </c>
      <c r="O505">
        <v>18071.5</v>
      </c>
      <c r="P505">
        <v>19100</v>
      </c>
      <c r="Q505" s="19">
        <v>45014</v>
      </c>
      <c r="R505">
        <v>138</v>
      </c>
      <c r="S505">
        <v>107</v>
      </c>
      <c r="T505">
        <v>345.16129032258067</v>
      </c>
      <c r="U505">
        <v>120</v>
      </c>
      <c r="V505">
        <v>15.54</v>
      </c>
      <c r="W505">
        <v>935.1</v>
      </c>
      <c r="X505">
        <v>-18.100000000000023</v>
      </c>
      <c r="Y505">
        <v>-1.8988669744020163</v>
      </c>
      <c r="Z505">
        <v>7150</v>
      </c>
      <c r="AA505">
        <v>4000</v>
      </c>
      <c r="AB505">
        <v>18071.5</v>
      </c>
    </row>
    <row r="506" spans="1:28" x14ac:dyDescent="0.25">
      <c r="A506">
        <v>19100</v>
      </c>
      <c r="B506" s="19">
        <v>45001</v>
      </c>
      <c r="C506">
        <v>19100</v>
      </c>
      <c r="D506" s="19">
        <v>45001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2750</v>
      </c>
      <c r="N506">
        <v>2200</v>
      </c>
      <c r="O506">
        <v>18071.5</v>
      </c>
      <c r="P506">
        <v>0</v>
      </c>
      <c r="Q506" s="19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1:28" x14ac:dyDescent="0.25">
      <c r="A507">
        <v>19100</v>
      </c>
      <c r="B507" s="19">
        <v>44980</v>
      </c>
      <c r="C507">
        <v>19100</v>
      </c>
      <c r="D507" s="19">
        <v>44980</v>
      </c>
      <c r="E507">
        <v>1859</v>
      </c>
      <c r="F507">
        <v>-20</v>
      </c>
      <c r="G507">
        <v>-1.0643959552953699</v>
      </c>
      <c r="H507">
        <v>7173</v>
      </c>
      <c r="I507">
        <v>17.39</v>
      </c>
      <c r="J507">
        <v>1.95</v>
      </c>
      <c r="K507">
        <v>5.0000000000000044E-2</v>
      </c>
      <c r="L507">
        <v>2.6315789473684239</v>
      </c>
      <c r="M507">
        <v>77650</v>
      </c>
      <c r="N507">
        <v>32100</v>
      </c>
      <c r="O507">
        <v>18071.5</v>
      </c>
      <c r="P507">
        <v>19100</v>
      </c>
      <c r="Q507" s="19">
        <v>44980</v>
      </c>
      <c r="R507">
        <v>252</v>
      </c>
      <c r="S507">
        <v>0</v>
      </c>
      <c r="T507">
        <v>0</v>
      </c>
      <c r="U507">
        <v>2</v>
      </c>
      <c r="V507">
        <v>0</v>
      </c>
      <c r="W507">
        <v>969.55</v>
      </c>
      <c r="X507">
        <v>-91.25</v>
      </c>
      <c r="Y507">
        <v>-8.6019984917043733</v>
      </c>
      <c r="Z507">
        <v>10000</v>
      </c>
      <c r="AA507">
        <v>10000</v>
      </c>
      <c r="AB507">
        <v>18071.5</v>
      </c>
    </row>
    <row r="508" spans="1:28" x14ac:dyDescent="0.25">
      <c r="A508">
        <v>19100</v>
      </c>
      <c r="B508" s="19">
        <v>45043</v>
      </c>
      <c r="C508">
        <v>19100</v>
      </c>
      <c r="D508" s="19">
        <v>45043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600</v>
      </c>
      <c r="O508">
        <v>18071.5</v>
      </c>
      <c r="P508">
        <v>19100</v>
      </c>
      <c r="Q508" s="19">
        <v>45043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1800</v>
      </c>
      <c r="AA508">
        <v>0</v>
      </c>
      <c r="AB508">
        <v>18071.5</v>
      </c>
    </row>
    <row r="509" spans="1:28" x14ac:dyDescent="0.25">
      <c r="A509">
        <v>19100</v>
      </c>
      <c r="B509" s="19">
        <v>44973</v>
      </c>
      <c r="C509">
        <v>19100</v>
      </c>
      <c r="D509" s="19">
        <v>44973</v>
      </c>
      <c r="E509">
        <v>8411</v>
      </c>
      <c r="F509">
        <v>-773</v>
      </c>
      <c r="G509">
        <v>-8.416811846689896</v>
      </c>
      <c r="H509">
        <v>53162</v>
      </c>
      <c r="I509">
        <v>34.840000000000003</v>
      </c>
      <c r="J509">
        <v>0.1</v>
      </c>
      <c r="K509">
        <v>-0.19999999999999998</v>
      </c>
      <c r="L509">
        <v>-66.666666666666657</v>
      </c>
      <c r="M509">
        <v>230450</v>
      </c>
      <c r="N509">
        <v>137500</v>
      </c>
      <c r="O509">
        <v>18071.5</v>
      </c>
      <c r="P509">
        <v>19100</v>
      </c>
      <c r="Q509" s="19">
        <v>44973</v>
      </c>
      <c r="R509">
        <v>0</v>
      </c>
      <c r="S509">
        <v>0</v>
      </c>
      <c r="T509">
        <v>0</v>
      </c>
      <c r="U509">
        <v>3</v>
      </c>
      <c r="V509">
        <v>0</v>
      </c>
      <c r="W509">
        <v>980.1</v>
      </c>
      <c r="X509">
        <v>-304.19999999999993</v>
      </c>
      <c r="Y509">
        <v>-23.686054660126135</v>
      </c>
      <c r="Z509">
        <v>15150</v>
      </c>
      <c r="AA509">
        <v>14700</v>
      </c>
      <c r="AB509">
        <v>18071.5</v>
      </c>
    </row>
    <row r="510" spans="1:28" x14ac:dyDescent="0.25">
      <c r="A510">
        <v>19100</v>
      </c>
      <c r="B510" s="19">
        <v>44994</v>
      </c>
      <c r="C510">
        <v>19100</v>
      </c>
      <c r="D510" s="19">
        <v>44994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7850</v>
      </c>
      <c r="N510">
        <v>6400</v>
      </c>
      <c r="O510">
        <v>18071.5</v>
      </c>
      <c r="P510">
        <v>19100</v>
      </c>
      <c r="Q510" s="19">
        <v>44994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1750</v>
      </c>
      <c r="AA510">
        <v>1750</v>
      </c>
      <c r="AB510">
        <v>18071.5</v>
      </c>
    </row>
    <row r="511" spans="1:28" x14ac:dyDescent="0.25">
      <c r="A511">
        <v>19150</v>
      </c>
      <c r="B511" s="19">
        <v>44980</v>
      </c>
      <c r="C511">
        <v>19150</v>
      </c>
      <c r="D511" s="19">
        <v>44980</v>
      </c>
      <c r="E511">
        <v>132</v>
      </c>
      <c r="F511">
        <v>10</v>
      </c>
      <c r="G511">
        <v>8.1967213114754092</v>
      </c>
      <c r="H511">
        <v>106</v>
      </c>
      <c r="I511">
        <v>18.36</v>
      </c>
      <c r="J511">
        <v>1.95</v>
      </c>
      <c r="K511">
        <v>9.9999999999999867E-2</v>
      </c>
      <c r="L511">
        <v>5.4054054054053982</v>
      </c>
      <c r="M511">
        <v>75500</v>
      </c>
      <c r="N511">
        <v>15200</v>
      </c>
      <c r="O511">
        <v>18071.5</v>
      </c>
      <c r="P511">
        <v>19150</v>
      </c>
      <c r="Q511" s="19">
        <v>44980</v>
      </c>
      <c r="R511">
        <v>45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8850</v>
      </c>
      <c r="AA511">
        <v>8850</v>
      </c>
      <c r="AB511">
        <v>18071.5</v>
      </c>
    </row>
    <row r="512" spans="1:28" x14ac:dyDescent="0.25">
      <c r="A512">
        <v>19150</v>
      </c>
      <c r="B512" s="19">
        <v>44994</v>
      </c>
      <c r="C512">
        <v>19150</v>
      </c>
      <c r="D512" s="19">
        <v>44994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3000</v>
      </c>
      <c r="N512">
        <v>4700</v>
      </c>
      <c r="O512">
        <v>18071.5</v>
      </c>
      <c r="P512">
        <v>19150</v>
      </c>
      <c r="Q512" s="19">
        <v>44994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1750</v>
      </c>
      <c r="AA512">
        <v>1750</v>
      </c>
      <c r="AB512">
        <v>18071.5</v>
      </c>
    </row>
    <row r="513" spans="1:28" x14ac:dyDescent="0.25">
      <c r="A513">
        <v>19150</v>
      </c>
      <c r="B513" s="19">
        <v>45001</v>
      </c>
      <c r="C513">
        <v>19150</v>
      </c>
      <c r="D513" s="19">
        <v>45001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1550</v>
      </c>
      <c r="N513">
        <v>800</v>
      </c>
      <c r="O513">
        <v>18071.5</v>
      </c>
      <c r="P513">
        <v>0</v>
      </c>
      <c r="Q513" s="19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1:28" x14ac:dyDescent="0.25">
      <c r="A514">
        <v>19150</v>
      </c>
      <c r="B514" s="19">
        <v>45014</v>
      </c>
      <c r="C514">
        <v>19150</v>
      </c>
      <c r="D514" s="19">
        <v>45014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3350</v>
      </c>
      <c r="N514">
        <v>3650</v>
      </c>
      <c r="O514">
        <v>18071.5</v>
      </c>
      <c r="P514">
        <v>19150</v>
      </c>
      <c r="Q514" s="19">
        <v>45014</v>
      </c>
      <c r="R514">
        <v>5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3900</v>
      </c>
      <c r="AA514">
        <v>3850</v>
      </c>
      <c r="AB514">
        <v>18071.5</v>
      </c>
    </row>
    <row r="515" spans="1:28" x14ac:dyDescent="0.25">
      <c r="A515">
        <v>19150</v>
      </c>
      <c r="B515" s="19">
        <v>45043</v>
      </c>
      <c r="C515">
        <v>19150</v>
      </c>
      <c r="D515" s="19">
        <v>45043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300</v>
      </c>
      <c r="O515">
        <v>18071.5</v>
      </c>
      <c r="P515">
        <v>19150</v>
      </c>
      <c r="Q515" s="19">
        <v>45043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1800</v>
      </c>
      <c r="AA515">
        <v>0</v>
      </c>
      <c r="AB515">
        <v>18071.5</v>
      </c>
    </row>
    <row r="516" spans="1:28" x14ac:dyDescent="0.25">
      <c r="A516">
        <v>19150</v>
      </c>
      <c r="B516" s="19">
        <v>44973</v>
      </c>
      <c r="C516">
        <v>19150</v>
      </c>
      <c r="D516" s="19">
        <v>44973</v>
      </c>
      <c r="E516">
        <v>983</v>
      </c>
      <c r="F516">
        <v>521</v>
      </c>
      <c r="G516">
        <v>112.77056277056278</v>
      </c>
      <c r="H516">
        <v>16065</v>
      </c>
      <c r="I516">
        <v>36.33</v>
      </c>
      <c r="J516">
        <v>0.15</v>
      </c>
      <c r="K516">
        <v>-0.15</v>
      </c>
      <c r="L516">
        <v>-50</v>
      </c>
      <c r="M516">
        <v>21700</v>
      </c>
      <c r="N516">
        <v>66200</v>
      </c>
      <c r="O516">
        <v>18071.5</v>
      </c>
      <c r="P516">
        <v>19150</v>
      </c>
      <c r="Q516" s="19">
        <v>44973</v>
      </c>
      <c r="R516">
        <v>1</v>
      </c>
      <c r="S516">
        <v>0</v>
      </c>
      <c r="T516">
        <v>0</v>
      </c>
      <c r="U516">
        <v>1</v>
      </c>
      <c r="V516">
        <v>0</v>
      </c>
      <c r="W516">
        <v>1036.9000000000001</v>
      </c>
      <c r="X516">
        <v>-298.79999999999995</v>
      </c>
      <c r="Y516">
        <v>-22.370292730403531</v>
      </c>
      <c r="Z516">
        <v>12300</v>
      </c>
      <c r="AA516">
        <v>12150</v>
      </c>
      <c r="AB516">
        <v>18071.5</v>
      </c>
    </row>
    <row r="517" spans="1:28" x14ac:dyDescent="0.25">
      <c r="A517">
        <v>19150</v>
      </c>
      <c r="B517" s="19">
        <v>44987</v>
      </c>
      <c r="C517">
        <v>19150</v>
      </c>
      <c r="D517" s="19">
        <v>44987</v>
      </c>
      <c r="E517">
        <v>74</v>
      </c>
      <c r="F517">
        <v>-7</v>
      </c>
      <c r="G517">
        <v>-8.6419753086419746</v>
      </c>
      <c r="H517">
        <v>214</v>
      </c>
      <c r="I517">
        <v>13.96</v>
      </c>
      <c r="J517">
        <v>4.1500000000000004</v>
      </c>
      <c r="K517">
        <v>-0.14999999999999947</v>
      </c>
      <c r="L517">
        <v>-3.4883720930232434</v>
      </c>
      <c r="M517">
        <v>22400</v>
      </c>
      <c r="N517">
        <v>15850</v>
      </c>
      <c r="O517">
        <v>18071.5</v>
      </c>
      <c r="P517">
        <v>19150</v>
      </c>
      <c r="Q517" s="19">
        <v>44987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3750</v>
      </c>
      <c r="AA517">
        <v>5200</v>
      </c>
      <c r="AB517">
        <v>18071.5</v>
      </c>
    </row>
    <row r="518" spans="1:28" x14ac:dyDescent="0.25">
      <c r="A518">
        <v>19200</v>
      </c>
      <c r="B518" s="19">
        <v>44980</v>
      </c>
      <c r="C518">
        <v>19200</v>
      </c>
      <c r="D518" s="19">
        <v>44980</v>
      </c>
      <c r="E518">
        <v>4625</v>
      </c>
      <c r="F518">
        <v>230</v>
      </c>
      <c r="G518">
        <v>5.2332195676905577</v>
      </c>
      <c r="H518">
        <v>13766</v>
      </c>
      <c r="I518">
        <v>18.62</v>
      </c>
      <c r="J518">
        <v>1.75</v>
      </c>
      <c r="K518">
        <v>0.10000000000000009</v>
      </c>
      <c r="L518">
        <v>6.0606060606060659</v>
      </c>
      <c r="M518">
        <v>89050</v>
      </c>
      <c r="N518">
        <v>64350</v>
      </c>
      <c r="O518">
        <v>18071.5</v>
      </c>
      <c r="P518">
        <v>19200</v>
      </c>
      <c r="Q518" s="19">
        <v>44980</v>
      </c>
      <c r="R518">
        <v>446</v>
      </c>
      <c r="S518">
        <v>-1</v>
      </c>
      <c r="T518">
        <v>-0.22371364653243847</v>
      </c>
      <c r="U518">
        <v>8</v>
      </c>
      <c r="V518">
        <v>0</v>
      </c>
      <c r="W518">
        <v>1085.9000000000001</v>
      </c>
      <c r="X518">
        <v>-77.449999999999818</v>
      </c>
      <c r="Y518">
        <v>-6.6574977435853206</v>
      </c>
      <c r="Z518">
        <v>11000</v>
      </c>
      <c r="AA518">
        <v>9550</v>
      </c>
      <c r="AB518">
        <v>18071.5</v>
      </c>
    </row>
    <row r="519" spans="1:28" x14ac:dyDescent="0.25">
      <c r="A519">
        <v>19200</v>
      </c>
      <c r="B519" s="19">
        <v>44987</v>
      </c>
      <c r="C519">
        <v>19200</v>
      </c>
      <c r="D519" s="19">
        <v>44987</v>
      </c>
      <c r="E519">
        <v>52</v>
      </c>
      <c r="F519">
        <v>-28</v>
      </c>
      <c r="G519">
        <v>-35</v>
      </c>
      <c r="H519">
        <v>219</v>
      </c>
      <c r="I519">
        <v>14.32</v>
      </c>
      <c r="J519">
        <v>3.95</v>
      </c>
      <c r="K519">
        <v>0.15000000000000036</v>
      </c>
      <c r="L519">
        <v>3.9473684210526412</v>
      </c>
      <c r="M519">
        <v>28000</v>
      </c>
      <c r="N519">
        <v>17550</v>
      </c>
      <c r="O519">
        <v>18071.5</v>
      </c>
      <c r="P519">
        <v>19200</v>
      </c>
      <c r="Q519" s="19">
        <v>44987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5200</v>
      </c>
      <c r="AA519">
        <v>5200</v>
      </c>
      <c r="AB519">
        <v>18071.5</v>
      </c>
    </row>
    <row r="520" spans="1:28" x14ac:dyDescent="0.25">
      <c r="A520">
        <v>19200</v>
      </c>
      <c r="B520" s="19">
        <v>44994</v>
      </c>
      <c r="C520">
        <v>19200</v>
      </c>
      <c r="D520" s="19">
        <v>44994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6300</v>
      </c>
      <c r="N520">
        <v>6400</v>
      </c>
      <c r="O520">
        <v>18071.5</v>
      </c>
      <c r="P520">
        <v>19200</v>
      </c>
      <c r="Q520" s="19">
        <v>44994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1750</v>
      </c>
      <c r="AA520">
        <v>1750</v>
      </c>
      <c r="AB520">
        <v>18071.5</v>
      </c>
    </row>
    <row r="521" spans="1:28" x14ac:dyDescent="0.25">
      <c r="A521">
        <v>19200</v>
      </c>
      <c r="B521" s="19">
        <v>45001</v>
      </c>
      <c r="C521">
        <v>19200</v>
      </c>
      <c r="D521" s="19">
        <v>45001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5750</v>
      </c>
      <c r="N521">
        <v>850</v>
      </c>
      <c r="O521">
        <v>18071.5</v>
      </c>
      <c r="P521">
        <v>0</v>
      </c>
      <c r="Q521" s="19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:28" x14ac:dyDescent="0.25">
      <c r="A522">
        <v>19200</v>
      </c>
      <c r="B522" s="19">
        <v>45014</v>
      </c>
      <c r="C522">
        <v>19200</v>
      </c>
      <c r="D522" s="19">
        <v>45014</v>
      </c>
      <c r="E522">
        <v>2124</v>
      </c>
      <c r="F522">
        <v>106</v>
      </c>
      <c r="G522">
        <v>5.2527254707631315</v>
      </c>
      <c r="H522">
        <v>2727</v>
      </c>
      <c r="I522">
        <v>9.56</v>
      </c>
      <c r="J522">
        <v>13.8</v>
      </c>
      <c r="K522">
        <v>-1.7999999999999989</v>
      </c>
      <c r="L522">
        <v>-11.538461538461533</v>
      </c>
      <c r="M522">
        <v>12800</v>
      </c>
      <c r="N522">
        <v>12850</v>
      </c>
      <c r="O522">
        <v>18071.5</v>
      </c>
      <c r="P522">
        <v>19200</v>
      </c>
      <c r="Q522" s="19">
        <v>45014</v>
      </c>
      <c r="R522">
        <v>37</v>
      </c>
      <c r="S522">
        <v>0</v>
      </c>
      <c r="T522">
        <v>0</v>
      </c>
      <c r="U522">
        <v>4</v>
      </c>
      <c r="V522">
        <v>11.75</v>
      </c>
      <c r="W522">
        <v>966</v>
      </c>
      <c r="X522">
        <v>-179.90000000000009</v>
      </c>
      <c r="Y522">
        <v>-15.699450213805749</v>
      </c>
      <c r="Z522">
        <v>4450</v>
      </c>
      <c r="AA522">
        <v>5200</v>
      </c>
      <c r="AB522">
        <v>18071.5</v>
      </c>
    </row>
    <row r="523" spans="1:28" x14ac:dyDescent="0.25">
      <c r="A523">
        <v>19200</v>
      </c>
      <c r="B523" s="19">
        <v>45043</v>
      </c>
      <c r="C523">
        <v>19200</v>
      </c>
      <c r="D523" s="19">
        <v>45043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1800</v>
      </c>
      <c r="O523">
        <v>18071.5</v>
      </c>
      <c r="P523">
        <v>19200</v>
      </c>
      <c r="Q523" s="19">
        <v>45043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1800</v>
      </c>
      <c r="AA523">
        <v>0</v>
      </c>
      <c r="AB523">
        <v>18071.5</v>
      </c>
    </row>
    <row r="524" spans="1:28" x14ac:dyDescent="0.25">
      <c r="A524">
        <v>19200</v>
      </c>
      <c r="B524" s="19">
        <v>44973</v>
      </c>
      <c r="C524">
        <v>19200</v>
      </c>
      <c r="D524" s="19">
        <v>44973</v>
      </c>
      <c r="E524">
        <v>7965</v>
      </c>
      <c r="F524">
        <v>-6</v>
      </c>
      <c r="G524">
        <v>-7.5272864132480244E-2</v>
      </c>
      <c r="H524">
        <v>28998</v>
      </c>
      <c r="I524">
        <v>37.799999999999997</v>
      </c>
      <c r="J524">
        <v>0.1</v>
      </c>
      <c r="K524">
        <v>-0.15</v>
      </c>
      <c r="L524">
        <v>-60</v>
      </c>
      <c r="M524">
        <v>159800</v>
      </c>
      <c r="N524">
        <v>78050</v>
      </c>
      <c r="O524">
        <v>18071.5</v>
      </c>
      <c r="P524">
        <v>19200</v>
      </c>
      <c r="Q524" s="19">
        <v>44973</v>
      </c>
      <c r="R524">
        <v>1</v>
      </c>
      <c r="S524">
        <v>0</v>
      </c>
      <c r="T524">
        <v>0</v>
      </c>
      <c r="U524">
        <v>1</v>
      </c>
      <c r="V524">
        <v>0</v>
      </c>
      <c r="W524">
        <v>1132.05</v>
      </c>
      <c r="X524">
        <v>-174.95000000000005</v>
      </c>
      <c r="Y524">
        <v>-13.385615914307577</v>
      </c>
      <c r="Z524">
        <v>12050</v>
      </c>
      <c r="AA524">
        <v>12150</v>
      </c>
      <c r="AB524">
        <v>18071.5</v>
      </c>
    </row>
    <row r="525" spans="1:28" x14ac:dyDescent="0.25">
      <c r="A525">
        <v>19250</v>
      </c>
      <c r="B525" s="19">
        <v>44973</v>
      </c>
      <c r="C525">
        <v>19250</v>
      </c>
      <c r="D525" s="19">
        <v>44973</v>
      </c>
      <c r="E525">
        <v>638</v>
      </c>
      <c r="F525">
        <v>416</v>
      </c>
      <c r="G525">
        <v>187.38738738738738</v>
      </c>
      <c r="H525">
        <v>13734</v>
      </c>
      <c r="I525">
        <v>41.66</v>
      </c>
      <c r="J525">
        <v>0.1</v>
      </c>
      <c r="K525">
        <v>-0.19999999999999998</v>
      </c>
      <c r="L525">
        <v>-66.666666666666657</v>
      </c>
      <c r="M525">
        <v>27500</v>
      </c>
      <c r="N525">
        <v>81900</v>
      </c>
      <c r="O525">
        <v>18071.5</v>
      </c>
      <c r="P525">
        <v>19250</v>
      </c>
      <c r="Q525" s="19">
        <v>44973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12150</v>
      </c>
      <c r="AA525">
        <v>12150</v>
      </c>
      <c r="AB525">
        <v>18071.5</v>
      </c>
    </row>
    <row r="526" spans="1:28" x14ac:dyDescent="0.25">
      <c r="A526">
        <v>19250</v>
      </c>
      <c r="B526" s="19">
        <v>44980</v>
      </c>
      <c r="C526">
        <v>19250</v>
      </c>
      <c r="D526" s="19">
        <v>44980</v>
      </c>
      <c r="E526">
        <v>70</v>
      </c>
      <c r="F526">
        <v>19</v>
      </c>
      <c r="G526">
        <v>37.254901960784316</v>
      </c>
      <c r="H526">
        <v>82</v>
      </c>
      <c r="I526">
        <v>19.329999999999998</v>
      </c>
      <c r="J526">
        <v>1.65</v>
      </c>
      <c r="K526">
        <v>0.25</v>
      </c>
      <c r="L526">
        <v>17.857142857142858</v>
      </c>
      <c r="M526">
        <v>64000</v>
      </c>
      <c r="N526">
        <v>17300</v>
      </c>
      <c r="O526">
        <v>18071.5</v>
      </c>
      <c r="P526">
        <v>19250</v>
      </c>
      <c r="Q526" s="19">
        <v>44980</v>
      </c>
      <c r="R526">
        <v>14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8850</v>
      </c>
      <c r="AA526">
        <v>8850</v>
      </c>
      <c r="AB526">
        <v>18071.5</v>
      </c>
    </row>
    <row r="527" spans="1:28" x14ac:dyDescent="0.25">
      <c r="A527">
        <v>19250</v>
      </c>
      <c r="B527" s="19">
        <v>44994</v>
      </c>
      <c r="C527">
        <v>19250</v>
      </c>
      <c r="D527" s="19">
        <v>44994</v>
      </c>
      <c r="E527">
        <v>36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8400</v>
      </c>
      <c r="N527">
        <v>4700</v>
      </c>
      <c r="O527">
        <v>18071.5</v>
      </c>
      <c r="P527">
        <v>19250</v>
      </c>
      <c r="Q527" s="19">
        <v>44994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1750</v>
      </c>
      <c r="AA527">
        <v>1750</v>
      </c>
      <c r="AB527">
        <v>18071.5</v>
      </c>
    </row>
    <row r="528" spans="1:28" x14ac:dyDescent="0.25">
      <c r="A528">
        <v>19250</v>
      </c>
      <c r="B528" s="19">
        <v>45001</v>
      </c>
      <c r="C528">
        <v>19250</v>
      </c>
      <c r="D528" s="19">
        <v>45001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1550</v>
      </c>
      <c r="N528">
        <v>550</v>
      </c>
      <c r="O528">
        <v>18071.5</v>
      </c>
      <c r="P528">
        <v>0</v>
      </c>
      <c r="Q528" s="19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:28" x14ac:dyDescent="0.25">
      <c r="A529">
        <v>19250</v>
      </c>
      <c r="B529" s="19">
        <v>45014</v>
      </c>
      <c r="C529">
        <v>19250</v>
      </c>
      <c r="D529" s="19">
        <v>45014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3300</v>
      </c>
      <c r="N529">
        <v>3650</v>
      </c>
      <c r="O529">
        <v>18071.5</v>
      </c>
      <c r="P529">
        <v>19250</v>
      </c>
      <c r="Q529" s="19">
        <v>45014</v>
      </c>
      <c r="R529">
        <v>32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3850</v>
      </c>
      <c r="AA529">
        <v>2000</v>
      </c>
      <c r="AB529">
        <v>18071.5</v>
      </c>
    </row>
    <row r="530" spans="1:28" x14ac:dyDescent="0.25">
      <c r="A530">
        <v>19250</v>
      </c>
      <c r="B530" s="19">
        <v>45043</v>
      </c>
      <c r="C530">
        <v>19250</v>
      </c>
      <c r="D530" s="19">
        <v>45043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300</v>
      </c>
      <c r="O530">
        <v>18071.5</v>
      </c>
      <c r="P530">
        <v>19250</v>
      </c>
      <c r="Q530" s="19">
        <v>45043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1800</v>
      </c>
      <c r="AA530">
        <v>0</v>
      </c>
      <c r="AB530">
        <v>18071.5</v>
      </c>
    </row>
    <row r="531" spans="1:28" x14ac:dyDescent="0.25">
      <c r="A531">
        <v>19250</v>
      </c>
      <c r="B531" s="19">
        <v>44987</v>
      </c>
      <c r="C531">
        <v>19250</v>
      </c>
      <c r="D531" s="19">
        <v>44987</v>
      </c>
      <c r="E531">
        <v>30</v>
      </c>
      <c r="F531">
        <v>-9</v>
      </c>
      <c r="G531">
        <v>-23.076923076923077</v>
      </c>
      <c r="H531">
        <v>52</v>
      </c>
      <c r="I531">
        <v>14.98</v>
      </c>
      <c r="J531">
        <v>4</v>
      </c>
      <c r="K531">
        <v>0.89999999999999991</v>
      </c>
      <c r="L531">
        <v>29.032258064516125</v>
      </c>
      <c r="M531">
        <v>20700</v>
      </c>
      <c r="N531">
        <v>14950</v>
      </c>
      <c r="O531">
        <v>18071.5</v>
      </c>
      <c r="P531">
        <v>19250</v>
      </c>
      <c r="Q531" s="19">
        <v>44987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3700</v>
      </c>
      <c r="AA531">
        <v>5200</v>
      </c>
      <c r="AB531">
        <v>18071.5</v>
      </c>
    </row>
    <row r="532" spans="1:28" x14ac:dyDescent="0.25">
      <c r="A532">
        <v>19300</v>
      </c>
      <c r="B532" s="19">
        <v>44980</v>
      </c>
      <c r="C532">
        <v>19300</v>
      </c>
      <c r="D532" s="19">
        <v>44980</v>
      </c>
      <c r="E532">
        <v>2957</v>
      </c>
      <c r="F532">
        <v>22</v>
      </c>
      <c r="G532">
        <v>0.74957410562180582</v>
      </c>
      <c r="H532">
        <v>8433</v>
      </c>
      <c r="I532">
        <v>19.79</v>
      </c>
      <c r="J532">
        <v>1.65</v>
      </c>
      <c r="K532">
        <v>4.9999999999999822E-2</v>
      </c>
      <c r="L532">
        <v>3.1249999999999889</v>
      </c>
      <c r="M532">
        <v>70600</v>
      </c>
      <c r="N532">
        <v>35350</v>
      </c>
      <c r="O532">
        <v>18071.5</v>
      </c>
      <c r="P532">
        <v>19300</v>
      </c>
      <c r="Q532" s="19">
        <v>44980</v>
      </c>
      <c r="R532">
        <v>116</v>
      </c>
      <c r="S532">
        <v>0</v>
      </c>
      <c r="T532">
        <v>0</v>
      </c>
      <c r="U532">
        <v>2</v>
      </c>
      <c r="V532">
        <v>0</v>
      </c>
      <c r="W532">
        <v>1174.2</v>
      </c>
      <c r="X532">
        <v>-88.450000000000045</v>
      </c>
      <c r="Y532">
        <v>-7.0051083039638886</v>
      </c>
      <c r="Z532">
        <v>8800</v>
      </c>
      <c r="AA532">
        <v>8600</v>
      </c>
      <c r="AB532">
        <v>18071.5</v>
      </c>
    </row>
    <row r="533" spans="1:28" x14ac:dyDescent="0.25">
      <c r="A533">
        <v>19300</v>
      </c>
      <c r="B533" s="19">
        <v>44994</v>
      </c>
      <c r="C533">
        <v>19300</v>
      </c>
      <c r="D533" s="19">
        <v>44994</v>
      </c>
      <c r="E533">
        <v>54</v>
      </c>
      <c r="F533">
        <v>0</v>
      </c>
      <c r="G533">
        <v>0</v>
      </c>
      <c r="H533">
        <v>15</v>
      </c>
      <c r="I533">
        <v>13.11</v>
      </c>
      <c r="J533">
        <v>5.85</v>
      </c>
      <c r="K533">
        <v>4.9999999999999822E-2</v>
      </c>
      <c r="L533">
        <v>0.86206896551723844</v>
      </c>
      <c r="M533">
        <v>10050</v>
      </c>
      <c r="N533">
        <v>6300</v>
      </c>
      <c r="O533">
        <v>18071.5</v>
      </c>
      <c r="P533">
        <v>19300</v>
      </c>
      <c r="Q533" s="19">
        <v>44994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1750</v>
      </c>
      <c r="AA533">
        <v>1750</v>
      </c>
      <c r="AB533">
        <v>18071.5</v>
      </c>
    </row>
    <row r="534" spans="1:28" x14ac:dyDescent="0.25">
      <c r="A534">
        <v>19300</v>
      </c>
      <c r="B534" s="19">
        <v>45001</v>
      </c>
      <c r="C534">
        <v>19300</v>
      </c>
      <c r="D534" s="19">
        <v>45001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7650</v>
      </c>
      <c r="N534">
        <v>1600</v>
      </c>
      <c r="O534">
        <v>18071.5</v>
      </c>
      <c r="P534">
        <v>0</v>
      </c>
      <c r="Q534" s="19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:28" x14ac:dyDescent="0.25">
      <c r="A535">
        <v>19300</v>
      </c>
      <c r="B535" s="19">
        <v>45014</v>
      </c>
      <c r="C535">
        <v>19300</v>
      </c>
      <c r="D535" s="19">
        <v>45014</v>
      </c>
      <c r="E535">
        <v>1622</v>
      </c>
      <c r="F535">
        <v>32</v>
      </c>
      <c r="G535">
        <v>2.0125786163522013</v>
      </c>
      <c r="H535">
        <v>1380</v>
      </c>
      <c r="I535">
        <v>9.9700000000000006</v>
      </c>
      <c r="J535">
        <v>12.5</v>
      </c>
      <c r="K535">
        <v>-0.19999999999999929</v>
      </c>
      <c r="L535">
        <v>-1.5748031496062938</v>
      </c>
      <c r="M535">
        <v>11500</v>
      </c>
      <c r="N535">
        <v>11950</v>
      </c>
      <c r="O535">
        <v>18071.5</v>
      </c>
      <c r="P535">
        <v>19300</v>
      </c>
      <c r="Q535" s="19">
        <v>45014</v>
      </c>
      <c r="R535">
        <v>43</v>
      </c>
      <c r="S535">
        <v>0</v>
      </c>
      <c r="T535">
        <v>0</v>
      </c>
      <c r="U535">
        <v>6</v>
      </c>
      <c r="V535">
        <v>14.98</v>
      </c>
      <c r="W535">
        <v>1093.3499999999999</v>
      </c>
      <c r="X535">
        <v>-157.5</v>
      </c>
      <c r="Y535">
        <v>-12.591437822280849</v>
      </c>
      <c r="Z535">
        <v>4300</v>
      </c>
      <c r="AA535">
        <v>4850</v>
      </c>
      <c r="AB535">
        <v>18071.5</v>
      </c>
    </row>
    <row r="536" spans="1:28" x14ac:dyDescent="0.25">
      <c r="A536">
        <v>19300</v>
      </c>
      <c r="B536" s="19">
        <v>45043</v>
      </c>
      <c r="C536">
        <v>19300</v>
      </c>
      <c r="D536" s="19">
        <v>45043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600</v>
      </c>
      <c r="O536">
        <v>18071.5</v>
      </c>
      <c r="P536">
        <v>19300</v>
      </c>
      <c r="Q536" s="19">
        <v>45043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1800</v>
      </c>
      <c r="AA536">
        <v>0</v>
      </c>
      <c r="AB536">
        <v>18071.5</v>
      </c>
    </row>
    <row r="537" spans="1:28" x14ac:dyDescent="0.25">
      <c r="A537">
        <v>19300</v>
      </c>
      <c r="B537" s="19">
        <v>44973</v>
      </c>
      <c r="C537">
        <v>19300</v>
      </c>
      <c r="D537" s="19">
        <v>44973</v>
      </c>
      <c r="E537">
        <v>6759</v>
      </c>
      <c r="F537">
        <v>5086</v>
      </c>
      <c r="G537">
        <v>304.00478182904959</v>
      </c>
      <c r="H537">
        <v>25166</v>
      </c>
      <c r="I537">
        <v>43.2</v>
      </c>
      <c r="J537">
        <v>0.15</v>
      </c>
      <c r="K537">
        <v>-0.15</v>
      </c>
      <c r="L537">
        <v>-50</v>
      </c>
      <c r="M537">
        <v>126150</v>
      </c>
      <c r="N537">
        <v>175200</v>
      </c>
      <c r="O537">
        <v>18071.5</v>
      </c>
      <c r="P537">
        <v>19300</v>
      </c>
      <c r="Q537" s="19">
        <v>44973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12350</v>
      </c>
      <c r="AA537">
        <v>12350</v>
      </c>
      <c r="AB537">
        <v>18071.5</v>
      </c>
    </row>
    <row r="538" spans="1:28" x14ac:dyDescent="0.25">
      <c r="A538">
        <v>19300</v>
      </c>
      <c r="B538" s="19">
        <v>44987</v>
      </c>
      <c r="C538">
        <v>19300</v>
      </c>
      <c r="D538" s="19">
        <v>44987</v>
      </c>
      <c r="E538">
        <v>57</v>
      </c>
      <c r="F538">
        <v>-12</v>
      </c>
      <c r="G538">
        <v>-17.391304347826086</v>
      </c>
      <c r="H538">
        <v>66</v>
      </c>
      <c r="I538">
        <v>15.02</v>
      </c>
      <c r="J538">
        <v>3.2</v>
      </c>
      <c r="K538">
        <v>-4.9999999999999822E-2</v>
      </c>
      <c r="L538">
        <v>-1.538461538461533</v>
      </c>
      <c r="M538">
        <v>24700</v>
      </c>
      <c r="N538">
        <v>16600</v>
      </c>
      <c r="O538">
        <v>18071.5</v>
      </c>
      <c r="P538">
        <v>19300</v>
      </c>
      <c r="Q538" s="19">
        <v>44987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3550</v>
      </c>
      <c r="AA538">
        <v>5000</v>
      </c>
      <c r="AB538">
        <v>18071.5</v>
      </c>
    </row>
    <row r="539" spans="1:28" x14ac:dyDescent="0.25">
      <c r="A539">
        <v>19350</v>
      </c>
      <c r="B539" s="19">
        <v>44980</v>
      </c>
      <c r="C539">
        <v>19350</v>
      </c>
      <c r="D539" s="19">
        <v>44980</v>
      </c>
      <c r="E539">
        <v>206</v>
      </c>
      <c r="F539">
        <v>-1</v>
      </c>
      <c r="G539">
        <v>-0.48309178743961351</v>
      </c>
      <c r="H539">
        <v>255</v>
      </c>
      <c r="I539">
        <v>20.56</v>
      </c>
      <c r="J539">
        <v>1.6</v>
      </c>
      <c r="K539">
        <v>0</v>
      </c>
      <c r="L539">
        <v>0</v>
      </c>
      <c r="M539">
        <v>43150</v>
      </c>
      <c r="N539">
        <v>16400</v>
      </c>
      <c r="O539">
        <v>18071.5</v>
      </c>
      <c r="P539">
        <v>19350</v>
      </c>
      <c r="Q539" s="19">
        <v>44980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8850</v>
      </c>
      <c r="AA539">
        <v>8400</v>
      </c>
      <c r="AB539">
        <v>18071.5</v>
      </c>
    </row>
    <row r="540" spans="1:28" x14ac:dyDescent="0.25">
      <c r="A540">
        <v>19350</v>
      </c>
      <c r="B540" s="19">
        <v>44987</v>
      </c>
      <c r="C540">
        <v>19350</v>
      </c>
      <c r="D540" s="19">
        <v>44987</v>
      </c>
      <c r="E540">
        <v>27</v>
      </c>
      <c r="F540">
        <v>-21</v>
      </c>
      <c r="G540">
        <v>-43.75</v>
      </c>
      <c r="H540">
        <v>50</v>
      </c>
      <c r="I540">
        <v>15.88</v>
      </c>
      <c r="J540">
        <v>3.7</v>
      </c>
      <c r="K540">
        <v>0.5</v>
      </c>
      <c r="L540">
        <v>15.625</v>
      </c>
      <c r="M540">
        <v>20650</v>
      </c>
      <c r="N540">
        <v>15500</v>
      </c>
      <c r="O540">
        <v>18071.5</v>
      </c>
      <c r="P540">
        <v>19350</v>
      </c>
      <c r="Q540" s="19">
        <v>44987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3350</v>
      </c>
      <c r="AA540">
        <v>4800</v>
      </c>
      <c r="AB540">
        <v>18071.5</v>
      </c>
    </row>
    <row r="541" spans="1:28" x14ac:dyDescent="0.25">
      <c r="A541">
        <v>19350</v>
      </c>
      <c r="B541" s="19">
        <v>44994</v>
      </c>
      <c r="C541">
        <v>19350</v>
      </c>
      <c r="D541" s="19">
        <v>44994</v>
      </c>
      <c r="E541">
        <v>43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8400</v>
      </c>
      <c r="N541">
        <v>5400</v>
      </c>
      <c r="O541">
        <v>18071.5</v>
      </c>
      <c r="P541">
        <v>19350</v>
      </c>
      <c r="Q541" s="19">
        <v>44994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1750</v>
      </c>
      <c r="AA541">
        <v>1750</v>
      </c>
      <c r="AB541">
        <v>18071.5</v>
      </c>
    </row>
    <row r="542" spans="1:28" x14ac:dyDescent="0.25">
      <c r="A542">
        <v>19350</v>
      </c>
      <c r="B542" s="19">
        <v>44973</v>
      </c>
      <c r="C542">
        <v>19350</v>
      </c>
      <c r="D542" s="19">
        <v>44973</v>
      </c>
      <c r="E542">
        <v>712</v>
      </c>
      <c r="F542">
        <v>549</v>
      </c>
      <c r="G542">
        <v>336.80981595092027</v>
      </c>
      <c r="H542">
        <v>2789</v>
      </c>
      <c r="I542">
        <v>45.63</v>
      </c>
      <c r="J542">
        <v>0.15</v>
      </c>
      <c r="K542">
        <v>-0.15</v>
      </c>
      <c r="L542">
        <v>-50</v>
      </c>
      <c r="M542">
        <v>20400</v>
      </c>
      <c r="N542">
        <v>92150</v>
      </c>
      <c r="O542">
        <v>18071.5</v>
      </c>
      <c r="P542">
        <v>19350</v>
      </c>
      <c r="Q542" s="19">
        <v>44973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12150</v>
      </c>
      <c r="AA542">
        <v>12150</v>
      </c>
      <c r="AB542">
        <v>18071.5</v>
      </c>
    </row>
    <row r="543" spans="1:28" x14ac:dyDescent="0.25">
      <c r="A543">
        <v>19350</v>
      </c>
      <c r="B543" s="19">
        <v>45014</v>
      </c>
      <c r="C543">
        <v>19350</v>
      </c>
      <c r="D543" s="19">
        <v>45014</v>
      </c>
      <c r="E543">
        <v>106</v>
      </c>
      <c r="F543">
        <v>0</v>
      </c>
      <c r="G543">
        <v>0</v>
      </c>
      <c r="H543">
        <v>82</v>
      </c>
      <c r="I543">
        <v>10.23</v>
      </c>
      <c r="J543">
        <v>11.15</v>
      </c>
      <c r="K543">
        <v>-1</v>
      </c>
      <c r="L543">
        <v>-8.2304526748971192</v>
      </c>
      <c r="M543">
        <v>6800</v>
      </c>
      <c r="N543">
        <v>9250</v>
      </c>
      <c r="O543">
        <v>18071.5</v>
      </c>
      <c r="P543">
        <v>19350</v>
      </c>
      <c r="Q543" s="19">
        <v>45014</v>
      </c>
      <c r="R543">
        <v>31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3950</v>
      </c>
      <c r="AA543">
        <v>4650</v>
      </c>
      <c r="AB543">
        <v>18071.5</v>
      </c>
    </row>
    <row r="544" spans="1:28" x14ac:dyDescent="0.25">
      <c r="A544">
        <v>19350</v>
      </c>
      <c r="B544" s="19">
        <v>45043</v>
      </c>
      <c r="C544">
        <v>19350</v>
      </c>
      <c r="D544" s="19">
        <v>45043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300</v>
      </c>
      <c r="O544">
        <v>18071.5</v>
      </c>
      <c r="P544">
        <v>19350</v>
      </c>
      <c r="Q544" s="19">
        <v>45043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1800</v>
      </c>
      <c r="AA544">
        <v>0</v>
      </c>
      <c r="AB544">
        <v>18071.5</v>
      </c>
    </row>
    <row r="545" spans="1:28" x14ac:dyDescent="0.25">
      <c r="A545">
        <v>19350</v>
      </c>
      <c r="B545" s="19">
        <v>45001</v>
      </c>
      <c r="C545">
        <v>19350</v>
      </c>
      <c r="D545" s="19">
        <v>45001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3000</v>
      </c>
      <c r="N545">
        <v>0</v>
      </c>
      <c r="O545">
        <v>18071.5</v>
      </c>
      <c r="P545">
        <v>0</v>
      </c>
      <c r="Q545" s="19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:28" x14ac:dyDescent="0.25">
      <c r="A546">
        <v>19400</v>
      </c>
      <c r="B546" s="19">
        <v>44973</v>
      </c>
      <c r="C546">
        <v>19400</v>
      </c>
      <c r="D546" s="19">
        <v>44973</v>
      </c>
      <c r="E546">
        <v>3544</v>
      </c>
      <c r="F546">
        <v>2558</v>
      </c>
      <c r="G546">
        <v>259.43204868154157</v>
      </c>
      <c r="H546">
        <v>12119</v>
      </c>
      <c r="I546">
        <v>46.24</v>
      </c>
      <c r="J546">
        <v>0.1</v>
      </c>
      <c r="K546">
        <v>-0.19999999999999998</v>
      </c>
      <c r="L546">
        <v>-66.666666666666657</v>
      </c>
      <c r="M546">
        <v>91050</v>
      </c>
      <c r="N546">
        <v>199200</v>
      </c>
      <c r="O546">
        <v>18071.5</v>
      </c>
      <c r="P546">
        <v>19400</v>
      </c>
      <c r="Q546" s="19">
        <v>44973</v>
      </c>
      <c r="R546">
        <v>1</v>
      </c>
      <c r="S546">
        <v>0</v>
      </c>
      <c r="T546">
        <v>0</v>
      </c>
      <c r="U546">
        <v>1</v>
      </c>
      <c r="V546">
        <v>0</v>
      </c>
      <c r="W546">
        <v>1327.95</v>
      </c>
      <c r="X546">
        <v>-192.04999999999995</v>
      </c>
      <c r="Y546">
        <v>-12.634868421052628</v>
      </c>
      <c r="Z546">
        <v>11900</v>
      </c>
      <c r="AA546">
        <v>11900</v>
      </c>
      <c r="AB546">
        <v>18071.5</v>
      </c>
    </row>
    <row r="547" spans="1:28" x14ac:dyDescent="0.25">
      <c r="A547">
        <v>19400</v>
      </c>
      <c r="B547" s="19">
        <v>44980</v>
      </c>
      <c r="C547">
        <v>19400</v>
      </c>
      <c r="D547" s="19">
        <v>44980</v>
      </c>
      <c r="E547">
        <v>590</v>
      </c>
      <c r="F547">
        <v>14</v>
      </c>
      <c r="G547">
        <v>2.4305555555555554</v>
      </c>
      <c r="H547">
        <v>909</v>
      </c>
      <c r="I547">
        <v>20.91</v>
      </c>
      <c r="J547">
        <v>1.55</v>
      </c>
      <c r="K547">
        <v>0.25</v>
      </c>
      <c r="L547">
        <v>19.23076923076923</v>
      </c>
      <c r="M547">
        <v>53750</v>
      </c>
      <c r="N547">
        <v>25950</v>
      </c>
      <c r="O547">
        <v>18071.5</v>
      </c>
      <c r="P547">
        <v>19400</v>
      </c>
      <c r="Q547" s="19">
        <v>44980</v>
      </c>
      <c r="R547">
        <v>131</v>
      </c>
      <c r="S547">
        <v>0</v>
      </c>
      <c r="T547">
        <v>0</v>
      </c>
      <c r="U547">
        <v>3</v>
      </c>
      <c r="V547">
        <v>0</v>
      </c>
      <c r="W547">
        <v>1280.75</v>
      </c>
      <c r="X547">
        <v>-78.400000000000091</v>
      </c>
      <c r="Y547">
        <v>-5.768311076775932</v>
      </c>
      <c r="Z547">
        <v>10000</v>
      </c>
      <c r="AA547">
        <v>9950</v>
      </c>
      <c r="AB547">
        <v>18071.5</v>
      </c>
    </row>
    <row r="548" spans="1:28" x14ac:dyDescent="0.25">
      <c r="A548">
        <v>19400</v>
      </c>
      <c r="B548" s="19">
        <v>44987</v>
      </c>
      <c r="C548">
        <v>19400</v>
      </c>
      <c r="D548" s="19">
        <v>44987</v>
      </c>
      <c r="E548">
        <v>81</v>
      </c>
      <c r="F548">
        <v>-2</v>
      </c>
      <c r="G548">
        <v>-2.4096385542168677</v>
      </c>
      <c r="H548">
        <v>256</v>
      </c>
      <c r="I548">
        <v>16</v>
      </c>
      <c r="J548">
        <v>3.1</v>
      </c>
      <c r="K548">
        <v>0.5</v>
      </c>
      <c r="L548">
        <v>19.23076923076923</v>
      </c>
      <c r="M548">
        <v>19300</v>
      </c>
      <c r="N548">
        <v>15150</v>
      </c>
      <c r="O548">
        <v>18071.5</v>
      </c>
      <c r="P548">
        <v>19400</v>
      </c>
      <c r="Q548" s="19">
        <v>44987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2950</v>
      </c>
      <c r="AA548">
        <v>4450</v>
      </c>
      <c r="AB548">
        <v>18071.5</v>
      </c>
    </row>
    <row r="549" spans="1:28" x14ac:dyDescent="0.25">
      <c r="A549">
        <v>19400</v>
      </c>
      <c r="B549" s="19">
        <v>44994</v>
      </c>
      <c r="C549">
        <v>19400</v>
      </c>
      <c r="D549" s="19">
        <v>44994</v>
      </c>
      <c r="E549">
        <v>79</v>
      </c>
      <c r="F549">
        <v>0</v>
      </c>
      <c r="G549">
        <v>0</v>
      </c>
      <c r="H549">
        <v>5</v>
      </c>
      <c r="I549">
        <v>13.71</v>
      </c>
      <c r="J549">
        <v>5.05</v>
      </c>
      <c r="K549">
        <v>-0.40000000000000036</v>
      </c>
      <c r="L549">
        <v>-7.3394495412844094</v>
      </c>
      <c r="M549">
        <v>8500</v>
      </c>
      <c r="N549">
        <v>6850</v>
      </c>
      <c r="O549">
        <v>18071.5</v>
      </c>
      <c r="P549">
        <v>19400</v>
      </c>
      <c r="Q549" s="19">
        <v>44994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1750</v>
      </c>
      <c r="AA549">
        <v>1750</v>
      </c>
      <c r="AB549">
        <v>18071.5</v>
      </c>
    </row>
    <row r="550" spans="1:28" x14ac:dyDescent="0.25">
      <c r="A550">
        <v>19400</v>
      </c>
      <c r="B550" s="19">
        <v>45001</v>
      </c>
      <c r="C550">
        <v>19400</v>
      </c>
      <c r="D550" s="19">
        <v>45001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6650</v>
      </c>
      <c r="N550">
        <v>1600</v>
      </c>
      <c r="O550">
        <v>18071.5</v>
      </c>
      <c r="P550">
        <v>0</v>
      </c>
      <c r="Q550" s="19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1:28" x14ac:dyDescent="0.25">
      <c r="A551">
        <v>19400</v>
      </c>
      <c r="B551" s="19">
        <v>45014</v>
      </c>
      <c r="C551">
        <v>19400</v>
      </c>
      <c r="D551" s="19">
        <v>45014</v>
      </c>
      <c r="E551">
        <v>131</v>
      </c>
      <c r="F551">
        <v>5</v>
      </c>
      <c r="G551">
        <v>3.9682539682539684</v>
      </c>
      <c r="H551">
        <v>160</v>
      </c>
      <c r="I551">
        <v>10.38</v>
      </c>
      <c r="J551">
        <v>10.65</v>
      </c>
      <c r="K551">
        <v>-0.54999999999999893</v>
      </c>
      <c r="L551">
        <v>-4.9107142857142767</v>
      </c>
      <c r="M551">
        <v>10450</v>
      </c>
      <c r="N551">
        <v>11850</v>
      </c>
      <c r="O551">
        <v>18071.5</v>
      </c>
      <c r="P551">
        <v>19400</v>
      </c>
      <c r="Q551" s="19">
        <v>45014</v>
      </c>
      <c r="R551">
        <v>28</v>
      </c>
      <c r="S551">
        <v>0</v>
      </c>
      <c r="T551">
        <v>0</v>
      </c>
      <c r="U551">
        <v>1</v>
      </c>
      <c r="V551">
        <v>11.27</v>
      </c>
      <c r="W551">
        <v>1145</v>
      </c>
      <c r="X551">
        <v>-302.54999999999995</v>
      </c>
      <c r="Y551">
        <v>-20.900832441021034</v>
      </c>
      <c r="Z551">
        <v>4700</v>
      </c>
      <c r="AA551">
        <v>5100</v>
      </c>
      <c r="AB551">
        <v>18071.5</v>
      </c>
    </row>
    <row r="552" spans="1:28" x14ac:dyDescent="0.25">
      <c r="A552">
        <v>19400</v>
      </c>
      <c r="B552" s="19">
        <v>45043</v>
      </c>
      <c r="C552">
        <v>19400</v>
      </c>
      <c r="D552" s="19">
        <v>45043</v>
      </c>
      <c r="E552">
        <v>884</v>
      </c>
      <c r="F552">
        <v>46</v>
      </c>
      <c r="G552">
        <v>5.4892601431980905</v>
      </c>
      <c r="H552">
        <v>834</v>
      </c>
      <c r="I552">
        <v>9.41</v>
      </c>
      <c r="J552">
        <v>35.9</v>
      </c>
      <c r="K552">
        <v>1.6000000000000014</v>
      </c>
      <c r="L552">
        <v>4.6647230320699755</v>
      </c>
      <c r="M552">
        <v>6650</v>
      </c>
      <c r="N552">
        <v>8550</v>
      </c>
      <c r="O552">
        <v>18071.5</v>
      </c>
      <c r="P552">
        <v>19400</v>
      </c>
      <c r="Q552" s="19">
        <v>45043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850</v>
      </c>
      <c r="AA552">
        <v>750</v>
      </c>
      <c r="AB552">
        <v>18071.5</v>
      </c>
    </row>
    <row r="553" spans="1:28" x14ac:dyDescent="0.25">
      <c r="A553">
        <v>19450</v>
      </c>
      <c r="B553" s="19">
        <v>44973</v>
      </c>
      <c r="C553">
        <v>19450</v>
      </c>
      <c r="D553" s="19">
        <v>44973</v>
      </c>
      <c r="E553">
        <v>681</v>
      </c>
      <c r="F553">
        <v>428</v>
      </c>
      <c r="G553">
        <v>169.16996047430831</v>
      </c>
      <c r="H553">
        <v>3019</v>
      </c>
      <c r="I553">
        <v>46.58</v>
      </c>
      <c r="J553">
        <v>0.1</v>
      </c>
      <c r="K553">
        <v>-0.19999999999999998</v>
      </c>
      <c r="L553">
        <v>-66.666666666666657</v>
      </c>
      <c r="M553">
        <v>21550</v>
      </c>
      <c r="N553">
        <v>122550</v>
      </c>
      <c r="O553">
        <v>18071.5</v>
      </c>
      <c r="P553">
        <v>19450</v>
      </c>
      <c r="Q553" s="19">
        <v>44973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11800</v>
      </c>
      <c r="AA553">
        <v>11800</v>
      </c>
      <c r="AB553">
        <v>18071.5</v>
      </c>
    </row>
    <row r="554" spans="1:28" x14ac:dyDescent="0.25">
      <c r="A554">
        <v>19450</v>
      </c>
      <c r="B554" s="19">
        <v>44980</v>
      </c>
      <c r="C554">
        <v>19450</v>
      </c>
      <c r="D554" s="19">
        <v>44980</v>
      </c>
      <c r="E554">
        <v>83</v>
      </c>
      <c r="F554">
        <v>0</v>
      </c>
      <c r="G554">
        <v>0</v>
      </c>
      <c r="H554">
        <v>16</v>
      </c>
      <c r="I554">
        <v>21.93</v>
      </c>
      <c r="J554">
        <v>1.6</v>
      </c>
      <c r="K554">
        <v>0.25</v>
      </c>
      <c r="L554">
        <v>18.518518518518519</v>
      </c>
      <c r="M554">
        <v>58150</v>
      </c>
      <c r="N554">
        <v>15100</v>
      </c>
      <c r="O554">
        <v>18071.5</v>
      </c>
      <c r="P554">
        <v>19450</v>
      </c>
      <c r="Q554" s="19">
        <v>44980</v>
      </c>
      <c r="R554">
        <v>71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8550</v>
      </c>
      <c r="AA554">
        <v>10050</v>
      </c>
      <c r="AB554">
        <v>18071.5</v>
      </c>
    </row>
    <row r="555" spans="1:28" x14ac:dyDescent="0.25">
      <c r="A555">
        <v>19450</v>
      </c>
      <c r="B555" s="19">
        <v>44987</v>
      </c>
      <c r="C555">
        <v>19450</v>
      </c>
      <c r="D555" s="19">
        <v>44987</v>
      </c>
      <c r="E555">
        <v>44</v>
      </c>
      <c r="F555">
        <v>0</v>
      </c>
      <c r="G555">
        <v>0</v>
      </c>
      <c r="H555">
        <v>75</v>
      </c>
      <c r="I555">
        <v>16.55</v>
      </c>
      <c r="J555">
        <v>3.05</v>
      </c>
      <c r="K555">
        <v>9.9999999999999645E-2</v>
      </c>
      <c r="L555">
        <v>3.3898305084745637</v>
      </c>
      <c r="M555">
        <v>17500</v>
      </c>
      <c r="N555">
        <v>14200</v>
      </c>
      <c r="O555">
        <v>18071.5</v>
      </c>
      <c r="P555">
        <v>19450</v>
      </c>
      <c r="Q555" s="19">
        <v>44987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4450</v>
      </c>
      <c r="AA555">
        <v>4450</v>
      </c>
      <c r="AB555">
        <v>18071.5</v>
      </c>
    </row>
    <row r="556" spans="1:28" x14ac:dyDescent="0.25">
      <c r="A556">
        <v>19450</v>
      </c>
      <c r="B556" s="19">
        <v>44994</v>
      </c>
      <c r="C556">
        <v>19450</v>
      </c>
      <c r="D556" s="19">
        <v>44994</v>
      </c>
      <c r="E556">
        <v>18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2750</v>
      </c>
      <c r="N556">
        <v>3150</v>
      </c>
      <c r="O556">
        <v>18071.5</v>
      </c>
      <c r="P556">
        <v>19450</v>
      </c>
      <c r="Q556" s="19">
        <v>44994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1750</v>
      </c>
      <c r="AA556">
        <v>1750</v>
      </c>
      <c r="AB556">
        <v>18071.5</v>
      </c>
    </row>
    <row r="557" spans="1:28" x14ac:dyDescent="0.25">
      <c r="A557">
        <v>19450</v>
      </c>
      <c r="B557" s="19">
        <v>45001</v>
      </c>
      <c r="C557">
        <v>19450</v>
      </c>
      <c r="D557" s="19">
        <v>45001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3000</v>
      </c>
      <c r="N557">
        <v>0</v>
      </c>
      <c r="O557">
        <v>18071.5</v>
      </c>
      <c r="P557">
        <v>0</v>
      </c>
      <c r="Q557" s="19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</row>
    <row r="558" spans="1:28" x14ac:dyDescent="0.25">
      <c r="A558">
        <v>19450</v>
      </c>
      <c r="B558" s="19">
        <v>45014</v>
      </c>
      <c r="C558">
        <v>19450</v>
      </c>
      <c r="D558" s="19">
        <v>45014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1550</v>
      </c>
      <c r="N558">
        <v>1850</v>
      </c>
      <c r="O558">
        <v>18071.5</v>
      </c>
      <c r="P558">
        <v>19450</v>
      </c>
      <c r="Q558" s="19">
        <v>45014</v>
      </c>
      <c r="R558">
        <v>7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3750</v>
      </c>
      <c r="AA558">
        <v>3750</v>
      </c>
      <c r="AB558">
        <v>18071.5</v>
      </c>
    </row>
    <row r="559" spans="1:28" x14ac:dyDescent="0.25">
      <c r="A559">
        <v>19450</v>
      </c>
      <c r="B559" s="19">
        <v>45043</v>
      </c>
      <c r="C559">
        <v>19450</v>
      </c>
      <c r="D559" s="19">
        <v>45043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900</v>
      </c>
      <c r="O559">
        <v>18071.5</v>
      </c>
      <c r="P559">
        <v>19450</v>
      </c>
      <c r="Q559" s="19">
        <v>45043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1800</v>
      </c>
      <c r="AA559">
        <v>0</v>
      </c>
      <c r="AB559">
        <v>18071.5</v>
      </c>
    </row>
    <row r="560" spans="1:28" x14ac:dyDescent="0.25">
      <c r="A560">
        <v>19500</v>
      </c>
      <c r="B560" s="19">
        <v>44973</v>
      </c>
      <c r="C560">
        <v>19500</v>
      </c>
      <c r="D560" s="19">
        <v>44973</v>
      </c>
      <c r="E560">
        <v>32211</v>
      </c>
      <c r="F560">
        <v>-2514</v>
      </c>
      <c r="G560">
        <v>-7.2397408207343412</v>
      </c>
      <c r="H560">
        <v>106539</v>
      </c>
      <c r="I560">
        <v>46.49</v>
      </c>
      <c r="J560">
        <v>0.1</v>
      </c>
      <c r="K560">
        <v>-0.19999999999999998</v>
      </c>
      <c r="L560">
        <v>-66.666666666666657</v>
      </c>
      <c r="M560">
        <v>243850</v>
      </c>
      <c r="N560">
        <v>314400</v>
      </c>
      <c r="O560">
        <v>18071.5</v>
      </c>
      <c r="P560">
        <v>19500</v>
      </c>
      <c r="Q560" s="19">
        <v>44973</v>
      </c>
      <c r="R560">
        <v>7</v>
      </c>
      <c r="S560">
        <v>-3</v>
      </c>
      <c r="T560">
        <v>-30</v>
      </c>
      <c r="U560">
        <v>8</v>
      </c>
      <c r="V560">
        <v>0</v>
      </c>
      <c r="W560">
        <v>1370</v>
      </c>
      <c r="X560">
        <v>-118</v>
      </c>
      <c r="Y560">
        <v>-7.93010752688172</v>
      </c>
      <c r="Z560">
        <v>16500</v>
      </c>
      <c r="AA560">
        <v>15650</v>
      </c>
      <c r="AB560">
        <v>18071.5</v>
      </c>
    </row>
    <row r="561" spans="1:28" x14ac:dyDescent="0.25">
      <c r="A561">
        <v>19500</v>
      </c>
      <c r="B561" s="19">
        <v>44980</v>
      </c>
      <c r="C561">
        <v>19500</v>
      </c>
      <c r="D561" s="19">
        <v>44980</v>
      </c>
      <c r="E561">
        <v>12543</v>
      </c>
      <c r="F561">
        <v>-537</v>
      </c>
      <c r="G561">
        <v>-4.1055045871559637</v>
      </c>
      <c r="H561">
        <v>21858</v>
      </c>
      <c r="I561">
        <v>21.95</v>
      </c>
      <c r="J561">
        <v>1.3</v>
      </c>
      <c r="K561">
        <v>-5.0000000000000044E-2</v>
      </c>
      <c r="L561">
        <v>-3.7037037037037068</v>
      </c>
      <c r="M561">
        <v>302200</v>
      </c>
      <c r="N561">
        <v>130050</v>
      </c>
      <c r="O561">
        <v>18071.5</v>
      </c>
      <c r="P561">
        <v>19500</v>
      </c>
      <c r="Q561" s="19">
        <v>44980</v>
      </c>
      <c r="R561">
        <v>3763</v>
      </c>
      <c r="S561">
        <v>-14</v>
      </c>
      <c r="T561">
        <v>-0.37066454858353193</v>
      </c>
      <c r="U561">
        <v>251</v>
      </c>
      <c r="V561">
        <v>35.58</v>
      </c>
      <c r="W561">
        <v>1405</v>
      </c>
      <c r="X561">
        <v>-50.75</v>
      </c>
      <c r="Y561">
        <v>-3.4861755109050319</v>
      </c>
      <c r="Z561">
        <v>12950</v>
      </c>
      <c r="AA561">
        <v>11900</v>
      </c>
      <c r="AB561">
        <v>18071.5</v>
      </c>
    </row>
    <row r="562" spans="1:28" x14ac:dyDescent="0.25">
      <c r="A562">
        <v>19500</v>
      </c>
      <c r="B562" s="19">
        <v>44994</v>
      </c>
      <c r="C562">
        <v>19500</v>
      </c>
      <c r="D562" s="19">
        <v>44994</v>
      </c>
      <c r="E562">
        <v>0</v>
      </c>
      <c r="F562">
        <v>0</v>
      </c>
      <c r="G562">
        <v>0</v>
      </c>
      <c r="H562">
        <v>19</v>
      </c>
      <c r="I562">
        <v>15.01</v>
      </c>
      <c r="J562">
        <v>6.05</v>
      </c>
      <c r="K562">
        <v>-21.349999999999998</v>
      </c>
      <c r="L562">
        <v>-77.919708029197082</v>
      </c>
      <c r="M562">
        <v>10450</v>
      </c>
      <c r="N562">
        <v>7350</v>
      </c>
      <c r="O562">
        <v>18071.5</v>
      </c>
      <c r="P562">
        <v>19500</v>
      </c>
      <c r="Q562" s="19">
        <v>44994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1750</v>
      </c>
      <c r="AA562">
        <v>1750</v>
      </c>
      <c r="AB562">
        <v>18071.5</v>
      </c>
    </row>
    <row r="563" spans="1:28" x14ac:dyDescent="0.25">
      <c r="A563">
        <v>19500</v>
      </c>
      <c r="B563" s="19">
        <v>45001</v>
      </c>
      <c r="C563">
        <v>19500</v>
      </c>
      <c r="D563" s="19">
        <v>45001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8700</v>
      </c>
      <c r="N563">
        <v>2000</v>
      </c>
      <c r="O563">
        <v>18071.5</v>
      </c>
      <c r="P563">
        <v>0</v>
      </c>
      <c r="Q563" s="19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1:28" x14ac:dyDescent="0.25">
      <c r="A564">
        <v>19500</v>
      </c>
      <c r="B564" s="19">
        <v>45014</v>
      </c>
      <c r="C564">
        <v>19500</v>
      </c>
      <c r="D564" s="19">
        <v>45014</v>
      </c>
      <c r="E564">
        <v>8521</v>
      </c>
      <c r="F564">
        <v>334</v>
      </c>
      <c r="G564">
        <v>4.0796384512031265</v>
      </c>
      <c r="H564">
        <v>6700</v>
      </c>
      <c r="I564">
        <v>10.87</v>
      </c>
      <c r="J564">
        <v>9.35</v>
      </c>
      <c r="K564">
        <v>-0.90000000000000036</v>
      </c>
      <c r="L564">
        <v>-8.780487804878053</v>
      </c>
      <c r="M564">
        <v>119000</v>
      </c>
      <c r="N564">
        <v>56650</v>
      </c>
      <c r="O564">
        <v>18071.5</v>
      </c>
      <c r="P564">
        <v>19500</v>
      </c>
      <c r="Q564" s="19">
        <v>45014</v>
      </c>
      <c r="R564">
        <v>548</v>
      </c>
      <c r="S564">
        <v>-11</v>
      </c>
      <c r="T564">
        <v>-1.9677996422182469</v>
      </c>
      <c r="U564">
        <v>243</v>
      </c>
      <c r="V564">
        <v>18.61</v>
      </c>
      <c r="W564">
        <v>1298.25</v>
      </c>
      <c r="X564">
        <v>-66.75</v>
      </c>
      <c r="Y564">
        <v>-4.8901098901098905</v>
      </c>
      <c r="Z564">
        <v>5850</v>
      </c>
      <c r="AA564">
        <v>7200</v>
      </c>
      <c r="AB564">
        <v>18071.5</v>
      </c>
    </row>
    <row r="565" spans="1:28" x14ac:dyDescent="0.25">
      <c r="A565">
        <v>19500</v>
      </c>
      <c r="B565" s="19">
        <v>45043</v>
      </c>
      <c r="C565">
        <v>19500</v>
      </c>
      <c r="D565" s="19">
        <v>45043</v>
      </c>
      <c r="E565">
        <v>0</v>
      </c>
      <c r="F565">
        <v>0</v>
      </c>
      <c r="G565">
        <v>0</v>
      </c>
      <c r="H565">
        <v>18</v>
      </c>
      <c r="I565">
        <v>9.58</v>
      </c>
      <c r="J565">
        <v>30.75</v>
      </c>
      <c r="K565">
        <v>-226.10000000000002</v>
      </c>
      <c r="L565">
        <v>-88.0280319252482</v>
      </c>
      <c r="M565">
        <v>12800</v>
      </c>
      <c r="N565">
        <v>6700</v>
      </c>
      <c r="O565">
        <v>18071.5</v>
      </c>
      <c r="P565">
        <v>19500</v>
      </c>
      <c r="Q565" s="19">
        <v>45043</v>
      </c>
      <c r="R565">
        <v>0</v>
      </c>
      <c r="S565">
        <v>0</v>
      </c>
      <c r="T565">
        <v>0</v>
      </c>
      <c r="U565">
        <v>6</v>
      </c>
      <c r="V565">
        <v>16.23</v>
      </c>
      <c r="W565">
        <v>1230</v>
      </c>
      <c r="X565">
        <v>-299.45000000000005</v>
      </c>
      <c r="Y565">
        <v>-19.578933603582989</v>
      </c>
      <c r="Z565">
        <v>500</v>
      </c>
      <c r="AA565">
        <v>550</v>
      </c>
      <c r="AB565">
        <v>18071.5</v>
      </c>
    </row>
    <row r="566" spans="1:28" x14ac:dyDescent="0.25">
      <c r="A566">
        <v>19500</v>
      </c>
      <c r="B566" s="19">
        <v>46015</v>
      </c>
      <c r="C566">
        <v>19500</v>
      </c>
      <c r="D566" s="19">
        <v>46015</v>
      </c>
      <c r="E566">
        <v>24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50</v>
      </c>
      <c r="N566">
        <v>150</v>
      </c>
      <c r="O566">
        <v>18071.5</v>
      </c>
      <c r="P566">
        <v>0</v>
      </c>
      <c r="Q566" s="19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</row>
    <row r="567" spans="1:28" x14ac:dyDescent="0.25">
      <c r="A567">
        <v>19500</v>
      </c>
      <c r="B567" s="19">
        <v>44987</v>
      </c>
      <c r="C567">
        <v>19500</v>
      </c>
      <c r="D567" s="19">
        <v>44987</v>
      </c>
      <c r="E567">
        <v>451</v>
      </c>
      <c r="F567">
        <v>54</v>
      </c>
      <c r="G567">
        <v>13.602015113350125</v>
      </c>
      <c r="H567">
        <v>698</v>
      </c>
      <c r="I567">
        <v>16.670000000000002</v>
      </c>
      <c r="J567">
        <v>2.65</v>
      </c>
      <c r="K567">
        <v>-0.10000000000000009</v>
      </c>
      <c r="L567">
        <v>-3.6363636363636398</v>
      </c>
      <c r="M567">
        <v>41700</v>
      </c>
      <c r="N567">
        <v>40150</v>
      </c>
      <c r="O567">
        <v>18071.5</v>
      </c>
      <c r="P567">
        <v>19500</v>
      </c>
      <c r="Q567" s="19">
        <v>44987</v>
      </c>
      <c r="R567">
        <v>20</v>
      </c>
      <c r="S567">
        <v>0</v>
      </c>
      <c r="T567">
        <v>0</v>
      </c>
      <c r="U567">
        <v>2</v>
      </c>
      <c r="V567">
        <v>0</v>
      </c>
      <c r="W567">
        <v>1370.05</v>
      </c>
      <c r="X567">
        <v>-269.90000000000009</v>
      </c>
      <c r="Y567">
        <v>-16.457818835940124</v>
      </c>
      <c r="Z567">
        <v>4400</v>
      </c>
      <c r="AA567">
        <v>3500</v>
      </c>
      <c r="AB567">
        <v>18071.5</v>
      </c>
    </row>
    <row r="568" spans="1:28" x14ac:dyDescent="0.25">
      <c r="A568">
        <v>19550</v>
      </c>
      <c r="B568" s="19">
        <v>44980</v>
      </c>
      <c r="C568">
        <v>19550</v>
      </c>
      <c r="D568" s="19">
        <v>44980</v>
      </c>
      <c r="E568">
        <v>50</v>
      </c>
      <c r="F568">
        <v>0</v>
      </c>
      <c r="G568">
        <v>0</v>
      </c>
      <c r="H568">
        <v>2</v>
      </c>
      <c r="I568">
        <v>23.28</v>
      </c>
      <c r="J568">
        <v>1.6</v>
      </c>
      <c r="K568">
        <v>0.40000000000000013</v>
      </c>
      <c r="L568">
        <v>33.33333333333335</v>
      </c>
      <c r="M568">
        <v>35200</v>
      </c>
      <c r="N568">
        <v>14600</v>
      </c>
      <c r="O568">
        <v>18071.5</v>
      </c>
      <c r="P568">
        <v>19550</v>
      </c>
      <c r="Q568" s="19">
        <v>44980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8350</v>
      </c>
      <c r="AA568">
        <v>9850</v>
      </c>
      <c r="AB568">
        <v>18071.5</v>
      </c>
    </row>
    <row r="569" spans="1:28" x14ac:dyDescent="0.25">
      <c r="A569">
        <v>19550</v>
      </c>
      <c r="B569" s="19">
        <v>45014</v>
      </c>
      <c r="C569">
        <v>19550</v>
      </c>
      <c r="D569" s="19">
        <v>45014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100</v>
      </c>
      <c r="N569">
        <v>2300</v>
      </c>
      <c r="O569">
        <v>18071.5</v>
      </c>
      <c r="P569">
        <v>19550</v>
      </c>
      <c r="Q569" s="19">
        <v>45014</v>
      </c>
      <c r="R569">
        <v>37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3750</v>
      </c>
      <c r="AA569">
        <v>1950</v>
      </c>
      <c r="AB569">
        <v>18071.5</v>
      </c>
    </row>
    <row r="570" spans="1:28" x14ac:dyDescent="0.25">
      <c r="A570">
        <v>19550</v>
      </c>
      <c r="B570" s="19">
        <v>44973</v>
      </c>
      <c r="C570">
        <v>19550</v>
      </c>
      <c r="D570" s="19">
        <v>44973</v>
      </c>
      <c r="E570">
        <v>516</v>
      </c>
      <c r="F570">
        <v>55</v>
      </c>
      <c r="G570">
        <v>11.93058568329718</v>
      </c>
      <c r="H570">
        <v>1115</v>
      </c>
      <c r="I570">
        <v>49.51</v>
      </c>
      <c r="J570">
        <v>0.1</v>
      </c>
      <c r="K570">
        <v>-0.24999999999999997</v>
      </c>
      <c r="L570">
        <v>-71.428571428571431</v>
      </c>
      <c r="M570">
        <v>25450</v>
      </c>
      <c r="N570">
        <v>127450</v>
      </c>
      <c r="O570">
        <v>18071.5</v>
      </c>
      <c r="P570">
        <v>19550</v>
      </c>
      <c r="Q570" s="19">
        <v>44973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11750</v>
      </c>
      <c r="AA570">
        <v>11750</v>
      </c>
      <c r="AB570">
        <v>18071.5</v>
      </c>
    </row>
    <row r="571" spans="1:28" x14ac:dyDescent="0.25">
      <c r="A571">
        <v>19550</v>
      </c>
      <c r="B571" s="19">
        <v>44987</v>
      </c>
      <c r="C571">
        <v>19550</v>
      </c>
      <c r="D571" s="19">
        <v>44987</v>
      </c>
      <c r="E571">
        <v>76</v>
      </c>
      <c r="F571">
        <v>1</v>
      </c>
      <c r="G571">
        <v>1.3333333333333333</v>
      </c>
      <c r="H571">
        <v>212</v>
      </c>
      <c r="I571">
        <v>17.649999999999999</v>
      </c>
      <c r="J571">
        <v>3.25</v>
      </c>
      <c r="K571">
        <v>-0.39999999999999991</v>
      </c>
      <c r="L571">
        <v>-10.958904109589039</v>
      </c>
      <c r="M571">
        <v>17900</v>
      </c>
      <c r="N571">
        <v>16050</v>
      </c>
      <c r="O571">
        <v>18071.5</v>
      </c>
      <c r="P571">
        <v>19550</v>
      </c>
      <c r="Q571" s="19">
        <v>44987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2950</v>
      </c>
      <c r="AA571">
        <v>4450</v>
      </c>
      <c r="AB571">
        <v>18071.5</v>
      </c>
    </row>
    <row r="572" spans="1:28" x14ac:dyDescent="0.25">
      <c r="A572">
        <v>19600</v>
      </c>
      <c r="B572" s="19">
        <v>44980</v>
      </c>
      <c r="C572">
        <v>19600</v>
      </c>
      <c r="D572" s="19">
        <v>44980</v>
      </c>
      <c r="E572">
        <v>396</v>
      </c>
      <c r="F572">
        <v>3</v>
      </c>
      <c r="G572">
        <v>0.76335877862595425</v>
      </c>
      <c r="H572">
        <v>272</v>
      </c>
      <c r="I572">
        <v>23.67</v>
      </c>
      <c r="J572">
        <v>1.45</v>
      </c>
      <c r="K572">
        <v>0.25</v>
      </c>
      <c r="L572">
        <v>20.833333333333336</v>
      </c>
      <c r="M572">
        <v>38400</v>
      </c>
      <c r="N572">
        <v>29800</v>
      </c>
      <c r="O572">
        <v>18071.5</v>
      </c>
      <c r="P572">
        <v>19600</v>
      </c>
      <c r="Q572" s="19">
        <v>44980</v>
      </c>
      <c r="R572">
        <v>47</v>
      </c>
      <c r="S572">
        <v>0</v>
      </c>
      <c r="T572">
        <v>0</v>
      </c>
      <c r="U572">
        <v>1</v>
      </c>
      <c r="V572">
        <v>0</v>
      </c>
      <c r="W572">
        <v>1450</v>
      </c>
      <c r="X572">
        <v>-228</v>
      </c>
      <c r="Y572">
        <v>-13.587604290822409</v>
      </c>
      <c r="Z572">
        <v>8550</v>
      </c>
      <c r="AA572">
        <v>6800</v>
      </c>
      <c r="AB572">
        <v>18071.5</v>
      </c>
    </row>
    <row r="573" spans="1:28" x14ac:dyDescent="0.25">
      <c r="A573">
        <v>19600</v>
      </c>
      <c r="B573" s="19">
        <v>44987</v>
      </c>
      <c r="C573">
        <v>19600</v>
      </c>
      <c r="D573" s="19">
        <v>44987</v>
      </c>
      <c r="E573">
        <v>385</v>
      </c>
      <c r="F573">
        <v>-20</v>
      </c>
      <c r="G573">
        <v>-4.9382716049382713</v>
      </c>
      <c r="H573">
        <v>513</v>
      </c>
      <c r="I573">
        <v>17.920000000000002</v>
      </c>
      <c r="J573">
        <v>2.95</v>
      </c>
      <c r="K573">
        <v>0.40000000000000036</v>
      </c>
      <c r="L573">
        <v>15.686274509803935</v>
      </c>
      <c r="M573">
        <v>37700</v>
      </c>
      <c r="N573">
        <v>36150</v>
      </c>
      <c r="O573">
        <v>18071.5</v>
      </c>
      <c r="P573">
        <v>19600</v>
      </c>
      <c r="Q573" s="19">
        <v>44987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2950</v>
      </c>
      <c r="AA573">
        <v>4450</v>
      </c>
      <c r="AB573">
        <v>18071.5</v>
      </c>
    </row>
    <row r="574" spans="1:28" x14ac:dyDescent="0.25">
      <c r="A574">
        <v>19600</v>
      </c>
      <c r="B574" s="19">
        <v>45014</v>
      </c>
      <c r="C574">
        <v>19600</v>
      </c>
      <c r="D574" s="19">
        <v>45014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4050</v>
      </c>
      <c r="N574">
        <v>5600</v>
      </c>
      <c r="O574">
        <v>18071.5</v>
      </c>
      <c r="P574">
        <v>19600</v>
      </c>
      <c r="Q574" s="19">
        <v>45014</v>
      </c>
      <c r="R574">
        <v>53</v>
      </c>
      <c r="S574">
        <v>0</v>
      </c>
      <c r="T574">
        <v>0</v>
      </c>
      <c r="U574">
        <v>3</v>
      </c>
      <c r="V574">
        <v>16.62</v>
      </c>
      <c r="W574">
        <v>1376.9</v>
      </c>
      <c r="X574">
        <v>-184.29999999999995</v>
      </c>
      <c r="Y574">
        <v>-11.805021778119391</v>
      </c>
      <c r="Z574">
        <v>3750</v>
      </c>
      <c r="AA574">
        <v>2000</v>
      </c>
      <c r="AB574">
        <v>18071.5</v>
      </c>
    </row>
    <row r="575" spans="1:28" x14ac:dyDescent="0.25">
      <c r="A575">
        <v>19600</v>
      </c>
      <c r="B575" s="19">
        <v>44973</v>
      </c>
      <c r="C575">
        <v>19600</v>
      </c>
      <c r="D575" s="19">
        <v>44973</v>
      </c>
      <c r="E575">
        <v>6428</v>
      </c>
      <c r="F575">
        <v>-6242</v>
      </c>
      <c r="G575">
        <v>-49.265982636148379</v>
      </c>
      <c r="H575">
        <v>16879</v>
      </c>
      <c r="I575">
        <v>49.32</v>
      </c>
      <c r="J575">
        <v>0.1</v>
      </c>
      <c r="K575">
        <v>-0.19999999999999998</v>
      </c>
      <c r="L575">
        <v>-66.666666666666657</v>
      </c>
      <c r="M575">
        <v>193200</v>
      </c>
      <c r="N575">
        <v>274650</v>
      </c>
      <c r="O575">
        <v>18071.5</v>
      </c>
      <c r="P575">
        <v>19600</v>
      </c>
      <c r="Q575" s="19">
        <v>44973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10450</v>
      </c>
      <c r="AA575">
        <v>10450</v>
      </c>
      <c r="AB575">
        <v>18071.5</v>
      </c>
    </row>
    <row r="576" spans="1:28" x14ac:dyDescent="0.25">
      <c r="A576">
        <v>19650</v>
      </c>
      <c r="B576" s="19">
        <v>44980</v>
      </c>
      <c r="C576">
        <v>19650</v>
      </c>
      <c r="D576" s="19">
        <v>44980</v>
      </c>
      <c r="E576">
        <v>173</v>
      </c>
      <c r="F576">
        <v>4</v>
      </c>
      <c r="G576">
        <v>2.3668639053254439</v>
      </c>
      <c r="H576">
        <v>152</v>
      </c>
      <c r="I576">
        <v>23.45</v>
      </c>
      <c r="J576">
        <v>1.05</v>
      </c>
      <c r="K576">
        <v>-0.8</v>
      </c>
      <c r="L576">
        <v>-43.243243243243242</v>
      </c>
      <c r="M576">
        <v>36200</v>
      </c>
      <c r="N576">
        <v>16200</v>
      </c>
      <c r="O576">
        <v>18071.5</v>
      </c>
      <c r="P576">
        <v>19650</v>
      </c>
      <c r="Q576" s="19">
        <v>44980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8100</v>
      </c>
      <c r="AA576">
        <v>9600</v>
      </c>
      <c r="AB576">
        <v>18071.5</v>
      </c>
    </row>
    <row r="577" spans="1:28" x14ac:dyDescent="0.25">
      <c r="A577">
        <v>19650</v>
      </c>
      <c r="B577" s="19">
        <v>45014</v>
      </c>
      <c r="C577">
        <v>19650</v>
      </c>
      <c r="D577" s="19">
        <v>45014</v>
      </c>
      <c r="E577">
        <v>215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1600</v>
      </c>
      <c r="N577">
        <v>13000</v>
      </c>
      <c r="O577">
        <v>18071.5</v>
      </c>
      <c r="P577">
        <v>19650</v>
      </c>
      <c r="Q577" s="19">
        <v>45014</v>
      </c>
      <c r="R577">
        <v>45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3750</v>
      </c>
      <c r="AA577">
        <v>3850</v>
      </c>
      <c r="AB577">
        <v>18071.5</v>
      </c>
    </row>
    <row r="578" spans="1:28" x14ac:dyDescent="0.25">
      <c r="A578">
        <v>19650</v>
      </c>
      <c r="B578" s="19">
        <v>44973</v>
      </c>
      <c r="C578">
        <v>19650</v>
      </c>
      <c r="D578" s="19">
        <v>44973</v>
      </c>
      <c r="E578">
        <v>5750</v>
      </c>
      <c r="F578">
        <v>-672</v>
      </c>
      <c r="G578">
        <v>-10.464029897228277</v>
      </c>
      <c r="H578">
        <v>15639</v>
      </c>
      <c r="I578">
        <v>50.73</v>
      </c>
      <c r="J578">
        <v>0.05</v>
      </c>
      <c r="K578">
        <v>-0.25</v>
      </c>
      <c r="L578">
        <v>-83.333333333333343</v>
      </c>
      <c r="M578">
        <v>81000</v>
      </c>
      <c r="N578">
        <v>119400</v>
      </c>
      <c r="O578">
        <v>18071.5</v>
      </c>
      <c r="P578">
        <v>19650</v>
      </c>
      <c r="Q578" s="19">
        <v>44973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9900</v>
      </c>
      <c r="AA578">
        <v>11400</v>
      </c>
      <c r="AB578">
        <v>18071.5</v>
      </c>
    </row>
    <row r="579" spans="1:28" x14ac:dyDescent="0.25">
      <c r="A579">
        <v>19700</v>
      </c>
      <c r="B579" s="19">
        <v>45014</v>
      </c>
      <c r="C579">
        <v>19700</v>
      </c>
      <c r="D579" s="19">
        <v>45014</v>
      </c>
      <c r="E579">
        <v>418</v>
      </c>
      <c r="F579">
        <v>4</v>
      </c>
      <c r="G579">
        <v>0.96618357487922701</v>
      </c>
      <c r="H579">
        <v>178</v>
      </c>
      <c r="I579">
        <v>11.85</v>
      </c>
      <c r="J579">
        <v>7.9</v>
      </c>
      <c r="K579">
        <v>-0.29999999999999893</v>
      </c>
      <c r="L579">
        <v>-3.6585365853658409</v>
      </c>
      <c r="M579">
        <v>23150</v>
      </c>
      <c r="N579">
        <v>15050</v>
      </c>
      <c r="O579">
        <v>18071.5</v>
      </c>
      <c r="P579">
        <v>19700</v>
      </c>
      <c r="Q579" s="19">
        <v>45014</v>
      </c>
      <c r="R579">
        <v>43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4300</v>
      </c>
      <c r="AA579">
        <v>4400</v>
      </c>
      <c r="AB579">
        <v>18071.5</v>
      </c>
    </row>
    <row r="580" spans="1:28" x14ac:dyDescent="0.25">
      <c r="A580">
        <v>19700</v>
      </c>
      <c r="B580" s="19">
        <v>44980</v>
      </c>
      <c r="C580">
        <v>19700</v>
      </c>
      <c r="D580" s="19">
        <v>44980</v>
      </c>
      <c r="E580">
        <v>3696</v>
      </c>
      <c r="F580">
        <v>1</v>
      </c>
      <c r="G580">
        <v>2.7063599458728011E-2</v>
      </c>
      <c r="H580">
        <v>509</v>
      </c>
      <c r="I580">
        <v>24.67</v>
      </c>
      <c r="J580">
        <v>1.3</v>
      </c>
      <c r="K580">
        <v>0</v>
      </c>
      <c r="L580">
        <v>0</v>
      </c>
      <c r="M580">
        <v>41400</v>
      </c>
      <c r="N580">
        <v>21550</v>
      </c>
      <c r="O580">
        <v>18071.5</v>
      </c>
      <c r="P580">
        <v>19700</v>
      </c>
      <c r="Q580" s="19">
        <v>44980</v>
      </c>
      <c r="R580">
        <v>31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8600</v>
      </c>
      <c r="AA580">
        <v>10050</v>
      </c>
      <c r="AB580">
        <v>18071.5</v>
      </c>
    </row>
    <row r="581" spans="1:28" x14ac:dyDescent="0.25">
      <c r="A581">
        <v>19750</v>
      </c>
      <c r="B581" s="19">
        <v>44980</v>
      </c>
      <c r="C581">
        <v>19750</v>
      </c>
      <c r="D581" s="19">
        <v>44980</v>
      </c>
      <c r="E581">
        <v>39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39100</v>
      </c>
      <c r="N581">
        <v>1900</v>
      </c>
      <c r="O581">
        <v>18071.5</v>
      </c>
      <c r="P581">
        <v>19750</v>
      </c>
      <c r="Q581" s="19">
        <v>44980</v>
      </c>
      <c r="R581">
        <v>2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8100</v>
      </c>
      <c r="AA581">
        <v>9600</v>
      </c>
      <c r="AB581">
        <v>18071.5</v>
      </c>
    </row>
    <row r="582" spans="1:28" x14ac:dyDescent="0.25">
      <c r="A582">
        <v>19750</v>
      </c>
      <c r="B582" s="19">
        <v>45014</v>
      </c>
      <c r="C582">
        <v>19750</v>
      </c>
      <c r="D582" s="19">
        <v>45014</v>
      </c>
      <c r="E582">
        <v>130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1100</v>
      </c>
      <c r="N582">
        <v>12650</v>
      </c>
      <c r="O582">
        <v>18071.5</v>
      </c>
      <c r="P582">
        <v>19750</v>
      </c>
      <c r="Q582" s="19">
        <v>45014</v>
      </c>
      <c r="R582">
        <v>36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3750</v>
      </c>
      <c r="AA582">
        <v>2000</v>
      </c>
      <c r="AB582">
        <v>18071.5</v>
      </c>
    </row>
    <row r="583" spans="1:28" x14ac:dyDescent="0.25">
      <c r="A583">
        <v>19800</v>
      </c>
      <c r="B583" s="19">
        <v>44980</v>
      </c>
      <c r="C583">
        <v>19800</v>
      </c>
      <c r="D583" s="19">
        <v>44980</v>
      </c>
      <c r="E583">
        <v>2339</v>
      </c>
      <c r="F583">
        <v>5</v>
      </c>
      <c r="G583">
        <v>0.21422450728363324</v>
      </c>
      <c r="H583">
        <v>534</v>
      </c>
      <c r="I583">
        <v>26.06</v>
      </c>
      <c r="J583">
        <v>1.25</v>
      </c>
      <c r="K583">
        <v>5.0000000000000044E-2</v>
      </c>
      <c r="L583">
        <v>4.1666666666666705</v>
      </c>
      <c r="M583">
        <v>49450</v>
      </c>
      <c r="N583">
        <v>23650</v>
      </c>
      <c r="O583">
        <v>18071.5</v>
      </c>
      <c r="P583">
        <v>19800</v>
      </c>
      <c r="Q583" s="19">
        <v>44980</v>
      </c>
      <c r="R583">
        <v>50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9250</v>
      </c>
      <c r="AA583">
        <v>8850</v>
      </c>
      <c r="AB583">
        <v>18071.5</v>
      </c>
    </row>
    <row r="584" spans="1:28" x14ac:dyDescent="0.25">
      <c r="A584">
        <v>19850</v>
      </c>
      <c r="B584" s="19">
        <v>44980</v>
      </c>
      <c r="C584">
        <v>19850</v>
      </c>
      <c r="D584" s="19">
        <v>44980</v>
      </c>
      <c r="E584">
        <v>46</v>
      </c>
      <c r="F584">
        <v>-1</v>
      </c>
      <c r="G584">
        <v>-2.1276595744680851</v>
      </c>
      <c r="H584">
        <v>3</v>
      </c>
      <c r="I584">
        <v>26.92</v>
      </c>
      <c r="J584">
        <v>1.45</v>
      </c>
      <c r="K584">
        <v>0</v>
      </c>
      <c r="L584">
        <v>0</v>
      </c>
      <c r="M584">
        <v>21000</v>
      </c>
      <c r="N584">
        <v>1800</v>
      </c>
      <c r="O584">
        <v>18071.5</v>
      </c>
      <c r="P584">
        <v>19850</v>
      </c>
      <c r="Q584" s="19">
        <v>44980</v>
      </c>
      <c r="R584">
        <v>1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7800</v>
      </c>
      <c r="AA584">
        <v>7800</v>
      </c>
      <c r="AB584">
        <v>18071.5</v>
      </c>
    </row>
    <row r="585" spans="1:28" x14ac:dyDescent="0.25">
      <c r="A585">
        <v>19900</v>
      </c>
      <c r="B585" s="19">
        <v>44980</v>
      </c>
      <c r="C585">
        <v>19900</v>
      </c>
      <c r="D585" s="19">
        <v>44980</v>
      </c>
      <c r="E585">
        <v>147</v>
      </c>
      <c r="F585">
        <v>-1</v>
      </c>
      <c r="G585">
        <v>-0.67567567567567566</v>
      </c>
      <c r="H585">
        <v>341</v>
      </c>
      <c r="I585">
        <v>27.11</v>
      </c>
      <c r="J585">
        <v>1.25</v>
      </c>
      <c r="K585">
        <v>0.25</v>
      </c>
      <c r="L585">
        <v>25</v>
      </c>
      <c r="M585">
        <v>42200</v>
      </c>
      <c r="N585">
        <v>26150</v>
      </c>
      <c r="O585">
        <v>18071.5</v>
      </c>
      <c r="P585">
        <v>19900</v>
      </c>
      <c r="Q585" s="19">
        <v>44980</v>
      </c>
      <c r="R585">
        <v>47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6600</v>
      </c>
      <c r="AA585">
        <v>6750</v>
      </c>
      <c r="AB585">
        <v>18071.5</v>
      </c>
    </row>
    <row r="586" spans="1:28" x14ac:dyDescent="0.25">
      <c r="A586">
        <v>19950</v>
      </c>
      <c r="B586" s="19">
        <v>44980</v>
      </c>
      <c r="C586">
        <v>19950</v>
      </c>
      <c r="D586" s="19">
        <v>44980</v>
      </c>
      <c r="E586">
        <v>71</v>
      </c>
      <c r="F586">
        <v>-9</v>
      </c>
      <c r="G586">
        <v>-11.25</v>
      </c>
      <c r="H586">
        <v>105</v>
      </c>
      <c r="I586">
        <v>28.72</v>
      </c>
      <c r="J586">
        <v>1.3</v>
      </c>
      <c r="K586">
        <v>0.30000000000000004</v>
      </c>
      <c r="L586">
        <v>30.000000000000004</v>
      </c>
      <c r="M586">
        <v>25800</v>
      </c>
      <c r="N586">
        <v>14100</v>
      </c>
      <c r="O586">
        <v>18071.5</v>
      </c>
      <c r="P586">
        <v>19950</v>
      </c>
      <c r="Q586" s="19">
        <v>44980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7800</v>
      </c>
      <c r="AA586">
        <v>7800</v>
      </c>
      <c r="AB586">
        <v>18071.5</v>
      </c>
    </row>
    <row r="587" spans="1:28" x14ac:dyDescent="0.25">
      <c r="A587">
        <v>20000</v>
      </c>
      <c r="B587" s="19">
        <v>44980</v>
      </c>
      <c r="C587">
        <v>20000</v>
      </c>
      <c r="D587" s="19">
        <v>44980</v>
      </c>
      <c r="E587">
        <v>19096</v>
      </c>
      <c r="F587">
        <v>-263</v>
      </c>
      <c r="G587">
        <v>-1.3585412469652358</v>
      </c>
      <c r="H587">
        <v>11401</v>
      </c>
      <c r="I587">
        <v>28.1</v>
      </c>
      <c r="J587">
        <v>1.2</v>
      </c>
      <c r="K587">
        <v>0.14999999999999991</v>
      </c>
      <c r="L587">
        <v>14.285714285714276</v>
      </c>
      <c r="M587">
        <v>370500</v>
      </c>
      <c r="N587">
        <v>118900</v>
      </c>
      <c r="O587">
        <v>18071.5</v>
      </c>
      <c r="P587">
        <v>20000</v>
      </c>
      <c r="Q587" s="19">
        <v>44980</v>
      </c>
      <c r="R587">
        <v>9323</v>
      </c>
      <c r="S587">
        <v>-41</v>
      </c>
      <c r="T587">
        <v>-0.43784707390004274</v>
      </c>
      <c r="U587">
        <v>271</v>
      </c>
      <c r="V587">
        <v>42.84</v>
      </c>
      <c r="W587">
        <v>1928.25</v>
      </c>
      <c r="X587">
        <v>-28.900000000000091</v>
      </c>
      <c r="Y587">
        <v>-1.4766369465804916</v>
      </c>
      <c r="Z587">
        <v>10700</v>
      </c>
      <c r="AA587">
        <v>9700</v>
      </c>
      <c r="AB587">
        <v>18071.5</v>
      </c>
    </row>
    <row r="588" spans="1:28" x14ac:dyDescent="0.25">
      <c r="A588">
        <v>20000</v>
      </c>
      <c r="B588" s="19">
        <v>45014</v>
      </c>
      <c r="C588">
        <v>20000</v>
      </c>
      <c r="D588" s="19">
        <v>45014</v>
      </c>
      <c r="E588">
        <v>14640</v>
      </c>
      <c r="F588">
        <v>-50</v>
      </c>
      <c r="G588">
        <v>-0.34036759700476515</v>
      </c>
      <c r="H588">
        <v>2502</v>
      </c>
      <c r="I588">
        <v>13.49</v>
      </c>
      <c r="J588">
        <v>6.7</v>
      </c>
      <c r="K588">
        <v>-4.9999999999999822E-2</v>
      </c>
      <c r="L588">
        <v>-0.74074074074073804</v>
      </c>
      <c r="M588">
        <v>59650</v>
      </c>
      <c r="N588">
        <v>65900</v>
      </c>
      <c r="O588">
        <v>18071.5</v>
      </c>
      <c r="P588">
        <v>20000</v>
      </c>
      <c r="Q588" s="19">
        <v>45014</v>
      </c>
      <c r="R588">
        <v>3797</v>
      </c>
      <c r="S588">
        <v>-10</v>
      </c>
      <c r="T588">
        <v>-0.26267402153926978</v>
      </c>
      <c r="U588">
        <v>218</v>
      </c>
      <c r="V588">
        <v>22.33</v>
      </c>
      <c r="W588">
        <v>1781.6</v>
      </c>
      <c r="X588">
        <v>-58.700000000000045</v>
      </c>
      <c r="Y588">
        <v>-3.1896973319567485</v>
      </c>
      <c r="Z588">
        <v>5600</v>
      </c>
      <c r="AA588">
        <v>4500</v>
      </c>
      <c r="AB588">
        <v>18071.5</v>
      </c>
    </row>
    <row r="589" spans="1:28" x14ac:dyDescent="0.25">
      <c r="A589">
        <v>20000</v>
      </c>
      <c r="B589" s="19">
        <v>45106</v>
      </c>
      <c r="C589">
        <v>20000</v>
      </c>
      <c r="D589" s="19">
        <v>45106</v>
      </c>
      <c r="E589">
        <v>7358</v>
      </c>
      <c r="F589">
        <v>14</v>
      </c>
      <c r="G589">
        <v>0.19063180827886711</v>
      </c>
      <c r="H589">
        <v>480</v>
      </c>
      <c r="I589">
        <v>9.65</v>
      </c>
      <c r="J589">
        <v>70.849999999999994</v>
      </c>
      <c r="K589">
        <v>3</v>
      </c>
      <c r="L589">
        <v>4.4215180545320569</v>
      </c>
      <c r="M589">
        <v>6600</v>
      </c>
      <c r="N589">
        <v>3550</v>
      </c>
      <c r="O589">
        <v>18071.5</v>
      </c>
      <c r="P589">
        <v>20000</v>
      </c>
      <c r="Q589" s="19">
        <v>45106</v>
      </c>
      <c r="R589">
        <v>568</v>
      </c>
      <c r="S589">
        <v>2</v>
      </c>
      <c r="T589">
        <v>0.35335689045936397</v>
      </c>
      <c r="U589">
        <v>19</v>
      </c>
      <c r="V589">
        <v>19.579999999999998</v>
      </c>
      <c r="W589">
        <v>1628.05</v>
      </c>
      <c r="X589">
        <v>-56.400000000000091</v>
      </c>
      <c r="Y589">
        <v>-3.348273917302389</v>
      </c>
      <c r="Z589">
        <v>950</v>
      </c>
      <c r="AA589">
        <v>500</v>
      </c>
      <c r="AB589">
        <v>18071.5</v>
      </c>
    </row>
    <row r="590" spans="1:28" x14ac:dyDescent="0.25">
      <c r="A590">
        <v>20000</v>
      </c>
      <c r="B590" s="19">
        <v>45197</v>
      </c>
      <c r="C590">
        <v>20000</v>
      </c>
      <c r="D590" s="19">
        <v>45197</v>
      </c>
      <c r="E590">
        <v>254</v>
      </c>
      <c r="F590">
        <v>2</v>
      </c>
      <c r="G590">
        <v>0.79365079365079361</v>
      </c>
      <c r="H590">
        <v>21</v>
      </c>
      <c r="I590">
        <v>7.75</v>
      </c>
      <c r="J590">
        <v>166.6</v>
      </c>
      <c r="K590">
        <v>6.5999999999999943</v>
      </c>
      <c r="L590">
        <v>4.1249999999999964</v>
      </c>
      <c r="M590">
        <v>1450</v>
      </c>
      <c r="N590">
        <v>6600</v>
      </c>
      <c r="O590">
        <v>18071.5</v>
      </c>
      <c r="P590">
        <v>20000</v>
      </c>
      <c r="Q590" s="19">
        <v>45197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750</v>
      </c>
      <c r="AA590">
        <v>0</v>
      </c>
      <c r="AB590">
        <v>18071.5</v>
      </c>
    </row>
    <row r="591" spans="1:28" x14ac:dyDescent="0.25">
      <c r="A591">
        <v>20000</v>
      </c>
      <c r="B591" s="19">
        <v>45288</v>
      </c>
      <c r="C591">
        <v>20000</v>
      </c>
      <c r="D591" s="19">
        <v>45288</v>
      </c>
      <c r="E591">
        <v>5566</v>
      </c>
      <c r="F591">
        <v>1</v>
      </c>
      <c r="G591">
        <v>1.7969451931716084E-2</v>
      </c>
      <c r="H591">
        <v>245</v>
      </c>
      <c r="I591">
        <v>7.41</v>
      </c>
      <c r="J591">
        <v>373</v>
      </c>
      <c r="K591">
        <v>6.3500000000000227</v>
      </c>
      <c r="L591">
        <v>1.7318969044047519</v>
      </c>
      <c r="M591">
        <v>12350</v>
      </c>
      <c r="N591">
        <v>2600</v>
      </c>
      <c r="O591">
        <v>18071.5</v>
      </c>
      <c r="P591">
        <v>20000</v>
      </c>
      <c r="Q591" s="19">
        <v>45288</v>
      </c>
      <c r="R591">
        <v>1601</v>
      </c>
      <c r="S591">
        <v>2</v>
      </c>
      <c r="T591">
        <v>0.12507817385866166</v>
      </c>
      <c r="U591">
        <v>56</v>
      </c>
      <c r="V591">
        <v>20.65</v>
      </c>
      <c r="W591">
        <v>1518.1</v>
      </c>
      <c r="X591">
        <v>-58.050000000000182</v>
      </c>
      <c r="Y591">
        <v>-3.6830250927894035</v>
      </c>
      <c r="Z591">
        <v>3800</v>
      </c>
      <c r="AA591">
        <v>700</v>
      </c>
      <c r="AB591">
        <v>18071.5</v>
      </c>
    </row>
    <row r="592" spans="1:28" x14ac:dyDescent="0.25">
      <c r="A592">
        <v>20000</v>
      </c>
      <c r="B592" s="19">
        <v>45470</v>
      </c>
      <c r="C592">
        <v>20000</v>
      </c>
      <c r="D592" s="19">
        <v>45470</v>
      </c>
      <c r="E592">
        <v>6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200</v>
      </c>
      <c r="N592">
        <v>100</v>
      </c>
      <c r="O592">
        <v>18071.5</v>
      </c>
      <c r="P592">
        <v>20000</v>
      </c>
      <c r="Q592" s="19">
        <v>45470</v>
      </c>
      <c r="R592">
        <v>2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50</v>
      </c>
      <c r="AA592">
        <v>150</v>
      </c>
      <c r="AB592">
        <v>18071.5</v>
      </c>
    </row>
    <row r="593" spans="1:28" x14ac:dyDescent="0.25">
      <c r="A593">
        <v>20000</v>
      </c>
      <c r="B593" s="19">
        <v>45652</v>
      </c>
      <c r="C593">
        <v>20000</v>
      </c>
      <c r="D593" s="19">
        <v>45652</v>
      </c>
      <c r="E593">
        <v>31</v>
      </c>
      <c r="F593">
        <v>0</v>
      </c>
      <c r="G593">
        <v>0</v>
      </c>
      <c r="H593">
        <v>2</v>
      </c>
      <c r="I593">
        <v>0</v>
      </c>
      <c r="J593">
        <v>1210</v>
      </c>
      <c r="K593">
        <v>60</v>
      </c>
      <c r="L593">
        <v>5.2173913043478262</v>
      </c>
      <c r="M593">
        <v>250</v>
      </c>
      <c r="N593">
        <v>200</v>
      </c>
      <c r="O593">
        <v>18071.5</v>
      </c>
      <c r="P593">
        <v>20000</v>
      </c>
      <c r="Q593" s="19">
        <v>45652</v>
      </c>
      <c r="R593">
        <v>9</v>
      </c>
      <c r="S593">
        <v>0</v>
      </c>
      <c r="T593">
        <v>0</v>
      </c>
      <c r="U593">
        <v>2</v>
      </c>
      <c r="V593">
        <v>25.77</v>
      </c>
      <c r="W593">
        <v>1760</v>
      </c>
      <c r="X593">
        <v>24.75</v>
      </c>
      <c r="Y593">
        <v>1.4263074484944533</v>
      </c>
      <c r="Z593">
        <v>150</v>
      </c>
      <c r="AA593">
        <v>200</v>
      </c>
      <c r="AB593">
        <v>18071.5</v>
      </c>
    </row>
    <row r="594" spans="1:28" x14ac:dyDescent="0.25">
      <c r="A594">
        <v>20000</v>
      </c>
      <c r="B594" s="19">
        <v>46015</v>
      </c>
      <c r="C594">
        <v>20000</v>
      </c>
      <c r="D594" s="19">
        <v>46015</v>
      </c>
      <c r="E594">
        <v>3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100</v>
      </c>
      <c r="N594">
        <v>50</v>
      </c>
      <c r="O594">
        <v>18071.5</v>
      </c>
      <c r="P594">
        <v>20000</v>
      </c>
      <c r="Q594" s="19">
        <v>46015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3600</v>
      </c>
      <c r="AA594">
        <v>0</v>
      </c>
      <c r="AB594">
        <v>18071.5</v>
      </c>
    </row>
    <row r="595" spans="1:28" x14ac:dyDescent="0.25">
      <c r="A595">
        <v>20000</v>
      </c>
      <c r="B595" s="19">
        <v>46198</v>
      </c>
      <c r="C595">
        <v>0</v>
      </c>
      <c r="D595" s="19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20000</v>
      </c>
      <c r="Q595" s="19">
        <v>46198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1250</v>
      </c>
      <c r="AA595">
        <v>0</v>
      </c>
      <c r="AB595">
        <v>18071.5</v>
      </c>
    </row>
    <row r="596" spans="1:28" x14ac:dyDescent="0.25">
      <c r="A596">
        <v>20000</v>
      </c>
      <c r="B596" s="19">
        <v>46387</v>
      </c>
      <c r="C596">
        <v>0</v>
      </c>
      <c r="D596" s="19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20000</v>
      </c>
      <c r="Q596" s="19">
        <v>46387</v>
      </c>
      <c r="R596">
        <v>10</v>
      </c>
      <c r="S596">
        <v>0</v>
      </c>
      <c r="T596">
        <v>0</v>
      </c>
      <c r="U596">
        <v>5</v>
      </c>
      <c r="V596">
        <v>37.200000000000003</v>
      </c>
      <c r="W596">
        <v>2600</v>
      </c>
      <c r="X596">
        <v>500</v>
      </c>
      <c r="Y596">
        <v>23.809523809523807</v>
      </c>
      <c r="Z596">
        <v>700</v>
      </c>
      <c r="AA596">
        <v>150</v>
      </c>
      <c r="AB596">
        <v>18071.5</v>
      </c>
    </row>
    <row r="597" spans="1:28" x14ac:dyDescent="0.25">
      <c r="A597">
        <v>20000</v>
      </c>
      <c r="B597" s="19">
        <v>46751</v>
      </c>
      <c r="C597">
        <v>0</v>
      </c>
      <c r="D597" s="19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20000</v>
      </c>
      <c r="Q597" s="19">
        <v>46751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800</v>
      </c>
      <c r="AA597">
        <v>0</v>
      </c>
      <c r="AB597">
        <v>18071.5</v>
      </c>
    </row>
    <row r="598" spans="1:28" x14ac:dyDescent="0.25">
      <c r="A598">
        <v>20050</v>
      </c>
      <c r="B598" s="19">
        <v>44980</v>
      </c>
      <c r="C598">
        <v>20050</v>
      </c>
      <c r="D598" s="19">
        <v>44980</v>
      </c>
      <c r="E598">
        <v>65</v>
      </c>
      <c r="F598">
        <v>2</v>
      </c>
      <c r="G598">
        <v>3.1746031746031744</v>
      </c>
      <c r="H598">
        <v>133</v>
      </c>
      <c r="I598">
        <v>29.23</v>
      </c>
      <c r="J598">
        <v>1.35</v>
      </c>
      <c r="K598">
        <v>0.35000000000000009</v>
      </c>
      <c r="L598">
        <v>35.000000000000007</v>
      </c>
      <c r="M598">
        <v>16400</v>
      </c>
      <c r="N598">
        <v>1900</v>
      </c>
      <c r="O598">
        <v>18071.5</v>
      </c>
      <c r="P598">
        <v>20050</v>
      </c>
      <c r="Q598" s="19">
        <v>44980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7800</v>
      </c>
      <c r="AA598">
        <v>7800</v>
      </c>
      <c r="AB598">
        <v>18071.5</v>
      </c>
    </row>
    <row r="599" spans="1:28" x14ac:dyDescent="0.25">
      <c r="A599">
        <v>20100</v>
      </c>
      <c r="B599" s="19">
        <v>44980</v>
      </c>
      <c r="C599">
        <v>20100</v>
      </c>
      <c r="D599" s="19">
        <v>44980</v>
      </c>
      <c r="E599">
        <v>318</v>
      </c>
      <c r="F599">
        <v>0</v>
      </c>
      <c r="G599">
        <v>0</v>
      </c>
      <c r="H599">
        <v>107</v>
      </c>
      <c r="I599">
        <v>29.33</v>
      </c>
      <c r="J599">
        <v>1.1499999999999999</v>
      </c>
      <c r="K599">
        <v>4.9999999999999822E-2</v>
      </c>
      <c r="L599">
        <v>4.545454545454529</v>
      </c>
      <c r="M599">
        <v>32850</v>
      </c>
      <c r="N599">
        <v>37600</v>
      </c>
      <c r="O599">
        <v>18071.5</v>
      </c>
      <c r="P599">
        <v>20100</v>
      </c>
      <c r="Q599" s="19">
        <v>44980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6500</v>
      </c>
      <c r="AA599">
        <v>8000</v>
      </c>
      <c r="AB599">
        <v>18071.5</v>
      </c>
    </row>
    <row r="600" spans="1:28" x14ac:dyDescent="0.25">
      <c r="A600">
        <v>20150</v>
      </c>
      <c r="B600" s="19">
        <v>44980</v>
      </c>
      <c r="C600">
        <v>20150</v>
      </c>
      <c r="D600" s="19">
        <v>44980</v>
      </c>
      <c r="E600">
        <v>81</v>
      </c>
      <c r="F600">
        <v>0</v>
      </c>
      <c r="G600">
        <v>0</v>
      </c>
      <c r="H600">
        <v>32</v>
      </c>
      <c r="I600">
        <v>30.35</v>
      </c>
      <c r="J600">
        <v>1.3</v>
      </c>
      <c r="K600">
        <v>-0.19999999999999996</v>
      </c>
      <c r="L600">
        <v>-13.33333333333333</v>
      </c>
      <c r="M600">
        <v>24500</v>
      </c>
      <c r="N600">
        <v>23000</v>
      </c>
      <c r="O600">
        <v>18071.5</v>
      </c>
      <c r="P600">
        <v>20150</v>
      </c>
      <c r="Q600" s="19">
        <v>44980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7800</v>
      </c>
      <c r="AA600">
        <v>7800</v>
      </c>
      <c r="AB600">
        <v>18071.5</v>
      </c>
    </row>
    <row r="601" spans="1:28" x14ac:dyDescent="0.25">
      <c r="A601">
        <v>20200</v>
      </c>
      <c r="B601" s="19">
        <v>44980</v>
      </c>
      <c r="C601">
        <v>20200</v>
      </c>
      <c r="D601" s="19">
        <v>44980</v>
      </c>
      <c r="E601">
        <v>419</v>
      </c>
      <c r="F601">
        <v>0</v>
      </c>
      <c r="G601">
        <v>0</v>
      </c>
      <c r="H601">
        <v>493</v>
      </c>
      <c r="I601">
        <v>30.83</v>
      </c>
      <c r="J601">
        <v>1.25</v>
      </c>
      <c r="K601">
        <v>0.10000000000000009</v>
      </c>
      <c r="L601">
        <v>8.6956521739130519</v>
      </c>
      <c r="M601">
        <v>63050</v>
      </c>
      <c r="N601">
        <v>37300</v>
      </c>
      <c r="O601">
        <v>18071.5</v>
      </c>
      <c r="P601">
        <v>20200</v>
      </c>
      <c r="Q601" s="19">
        <v>44980</v>
      </c>
      <c r="R601">
        <v>21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6400</v>
      </c>
      <c r="AA601">
        <v>8000</v>
      </c>
      <c r="AB601">
        <v>18071.5</v>
      </c>
    </row>
    <row r="602" spans="1:28" x14ac:dyDescent="0.25">
      <c r="A602">
        <v>20250</v>
      </c>
      <c r="B602" s="19">
        <v>44980</v>
      </c>
      <c r="C602">
        <v>20250</v>
      </c>
      <c r="D602" s="19">
        <v>44980</v>
      </c>
      <c r="E602">
        <v>177</v>
      </c>
      <c r="F602">
        <v>0</v>
      </c>
      <c r="G602">
        <v>0</v>
      </c>
      <c r="H602">
        <v>40</v>
      </c>
      <c r="I602">
        <v>31.01</v>
      </c>
      <c r="J602">
        <v>1.25</v>
      </c>
      <c r="K602">
        <v>0.14999999999999991</v>
      </c>
      <c r="L602">
        <v>13.636363636363628</v>
      </c>
      <c r="M602">
        <v>17500</v>
      </c>
      <c r="N602">
        <v>21550</v>
      </c>
      <c r="O602">
        <v>18071.5</v>
      </c>
      <c r="P602">
        <v>20250</v>
      </c>
      <c r="Q602" s="19">
        <v>44980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7800</v>
      </c>
      <c r="AA602">
        <v>7800</v>
      </c>
      <c r="AB602">
        <v>18071.5</v>
      </c>
    </row>
    <row r="603" spans="1:28" x14ac:dyDescent="0.25">
      <c r="A603">
        <v>20300</v>
      </c>
      <c r="B603" s="19">
        <v>44980</v>
      </c>
      <c r="C603">
        <v>20300</v>
      </c>
      <c r="D603" s="19">
        <v>44980</v>
      </c>
      <c r="E603">
        <v>2668</v>
      </c>
      <c r="F603">
        <v>108</v>
      </c>
      <c r="G603">
        <v>4.21875</v>
      </c>
      <c r="H603">
        <v>2050</v>
      </c>
      <c r="I603">
        <v>31.14</v>
      </c>
      <c r="J603">
        <v>0.85</v>
      </c>
      <c r="K603">
        <v>-0.20000000000000007</v>
      </c>
      <c r="L603">
        <v>-19.047619047619051</v>
      </c>
      <c r="M603">
        <v>120500</v>
      </c>
      <c r="N603">
        <v>44150</v>
      </c>
      <c r="O603">
        <v>18071.5</v>
      </c>
      <c r="P603">
        <v>20300</v>
      </c>
      <c r="Q603" s="19">
        <v>44980</v>
      </c>
      <c r="R603">
        <v>902</v>
      </c>
      <c r="S603">
        <v>0</v>
      </c>
      <c r="T603">
        <v>0</v>
      </c>
      <c r="U603">
        <v>19</v>
      </c>
      <c r="V603">
        <v>51.64</v>
      </c>
      <c r="W603">
        <v>2237.5500000000002</v>
      </c>
      <c r="X603">
        <v>-39.199999999999818</v>
      </c>
      <c r="Y603">
        <v>-1.7217524980783931</v>
      </c>
      <c r="Z603">
        <v>8250</v>
      </c>
      <c r="AA603">
        <v>8500</v>
      </c>
      <c r="AB603">
        <v>18071.5</v>
      </c>
    </row>
    <row r="604" spans="1:28" x14ac:dyDescent="0.25">
      <c r="A604">
        <v>21000</v>
      </c>
      <c r="B604" s="19">
        <v>45106</v>
      </c>
      <c r="C604">
        <v>21000</v>
      </c>
      <c r="D604" s="19">
        <v>45106</v>
      </c>
      <c r="E604">
        <v>1746</v>
      </c>
      <c r="F604">
        <v>3</v>
      </c>
      <c r="G604">
        <v>0.1721170395869191</v>
      </c>
      <c r="H604">
        <v>107</v>
      </c>
      <c r="I604">
        <v>10.94</v>
      </c>
      <c r="J604">
        <v>21.05</v>
      </c>
      <c r="K604">
        <v>2</v>
      </c>
      <c r="L604">
        <v>10.498687664041995</v>
      </c>
      <c r="M604">
        <v>19300</v>
      </c>
      <c r="N604">
        <v>3250</v>
      </c>
      <c r="O604">
        <v>18071.5</v>
      </c>
      <c r="P604">
        <v>21000</v>
      </c>
      <c r="Q604" s="19">
        <v>45106</v>
      </c>
      <c r="R604">
        <v>193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300</v>
      </c>
      <c r="AA604">
        <v>250</v>
      </c>
      <c r="AB604">
        <v>18071.5</v>
      </c>
    </row>
    <row r="605" spans="1:28" x14ac:dyDescent="0.25">
      <c r="A605">
        <v>21000</v>
      </c>
      <c r="B605" s="19">
        <v>45197</v>
      </c>
      <c r="C605">
        <v>21000</v>
      </c>
      <c r="D605" s="19">
        <v>45197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1900</v>
      </c>
      <c r="N605">
        <v>800</v>
      </c>
      <c r="O605">
        <v>18071.5</v>
      </c>
      <c r="P605">
        <v>21000</v>
      </c>
      <c r="Q605" s="19">
        <v>45197</v>
      </c>
      <c r="R605">
        <v>3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50</v>
      </c>
      <c r="AA605">
        <v>0</v>
      </c>
      <c r="AB605">
        <v>18071.5</v>
      </c>
    </row>
    <row r="606" spans="1:28" x14ac:dyDescent="0.25">
      <c r="A606">
        <v>21000</v>
      </c>
      <c r="B606" s="19">
        <v>45288</v>
      </c>
      <c r="C606">
        <v>21000</v>
      </c>
      <c r="D606" s="19">
        <v>45288</v>
      </c>
      <c r="E606">
        <v>3863</v>
      </c>
      <c r="F606">
        <v>-4</v>
      </c>
      <c r="G606">
        <v>-0.10343935867597621</v>
      </c>
      <c r="H606">
        <v>164</v>
      </c>
      <c r="I606">
        <v>8.6199999999999992</v>
      </c>
      <c r="J606">
        <v>176.6</v>
      </c>
      <c r="K606">
        <v>8.2999999999999829</v>
      </c>
      <c r="L606">
        <v>4.9316696375519804</v>
      </c>
      <c r="M606">
        <v>16450</v>
      </c>
      <c r="N606">
        <v>4400</v>
      </c>
      <c r="O606">
        <v>18071.5</v>
      </c>
      <c r="P606">
        <v>21000</v>
      </c>
      <c r="Q606" s="19">
        <v>45288</v>
      </c>
      <c r="R606">
        <v>441</v>
      </c>
      <c r="S606">
        <v>-4</v>
      </c>
      <c r="T606">
        <v>-0.898876404494382</v>
      </c>
      <c r="U606">
        <v>10</v>
      </c>
      <c r="V606">
        <v>22.03</v>
      </c>
      <c r="W606">
        <v>2201.1</v>
      </c>
      <c r="X606">
        <v>-98.900000000000091</v>
      </c>
      <c r="Y606">
        <v>-4.3000000000000043</v>
      </c>
      <c r="Z606">
        <v>400</v>
      </c>
      <c r="AA606">
        <v>200</v>
      </c>
      <c r="AB606">
        <v>18071.5</v>
      </c>
    </row>
    <row r="607" spans="1:28" x14ac:dyDescent="0.25">
      <c r="A607">
        <v>21000</v>
      </c>
      <c r="B607" s="19">
        <v>45014</v>
      </c>
      <c r="C607">
        <v>21000</v>
      </c>
      <c r="D607" s="19">
        <v>45014</v>
      </c>
      <c r="E607">
        <v>7305</v>
      </c>
      <c r="F607">
        <v>39</v>
      </c>
      <c r="G607">
        <v>0.53674649050371592</v>
      </c>
      <c r="H607">
        <v>801</v>
      </c>
      <c r="I607">
        <v>18.829999999999998</v>
      </c>
      <c r="J607">
        <v>5.65</v>
      </c>
      <c r="K607">
        <v>0.20000000000000018</v>
      </c>
      <c r="L607">
        <v>3.6697247706422047</v>
      </c>
      <c r="M607">
        <v>117700</v>
      </c>
      <c r="N607">
        <v>21050</v>
      </c>
      <c r="O607">
        <v>18071.5</v>
      </c>
      <c r="P607">
        <v>21000</v>
      </c>
      <c r="Q607" s="19">
        <v>45014</v>
      </c>
      <c r="R607">
        <v>4819</v>
      </c>
      <c r="S607">
        <v>-4</v>
      </c>
      <c r="T607">
        <v>-8.2935931992535766E-2</v>
      </c>
      <c r="U607">
        <v>35</v>
      </c>
      <c r="V607">
        <v>29.42</v>
      </c>
      <c r="W607">
        <v>2778.1</v>
      </c>
      <c r="X607">
        <v>-44.900000000000091</v>
      </c>
      <c r="Y607">
        <v>-1.5905065533120826</v>
      </c>
      <c r="Z607">
        <v>7150</v>
      </c>
      <c r="AA607">
        <v>6200</v>
      </c>
      <c r="AB607">
        <v>18071.5</v>
      </c>
    </row>
    <row r="608" spans="1:28" x14ac:dyDescent="0.25">
      <c r="A608">
        <v>21000</v>
      </c>
      <c r="B608" s="19">
        <v>45652</v>
      </c>
      <c r="C608">
        <v>21000</v>
      </c>
      <c r="D608" s="19">
        <v>45652</v>
      </c>
      <c r="E608">
        <v>6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200</v>
      </c>
      <c r="N608">
        <v>150</v>
      </c>
      <c r="O608">
        <v>18071.5</v>
      </c>
      <c r="P608">
        <v>21000</v>
      </c>
      <c r="Q608" s="19">
        <v>45652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50</v>
      </c>
      <c r="AA608">
        <v>0</v>
      </c>
      <c r="AB608">
        <v>18071.5</v>
      </c>
    </row>
    <row r="609" spans="1:28" x14ac:dyDescent="0.25">
      <c r="A609">
        <v>21000</v>
      </c>
      <c r="B609" s="19">
        <v>46015</v>
      </c>
      <c r="C609">
        <v>21000</v>
      </c>
      <c r="D609" s="19">
        <v>46015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50</v>
      </c>
      <c r="N609">
        <v>50</v>
      </c>
      <c r="O609">
        <v>18071.5</v>
      </c>
      <c r="P609">
        <v>21000</v>
      </c>
      <c r="Q609" s="19">
        <v>46015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1000</v>
      </c>
      <c r="AA609">
        <v>0</v>
      </c>
      <c r="AB609">
        <v>18071.5</v>
      </c>
    </row>
    <row r="610" spans="1:28" x14ac:dyDescent="0.25">
      <c r="A610">
        <v>21000</v>
      </c>
      <c r="B610" s="19">
        <v>46198</v>
      </c>
      <c r="C610">
        <v>0</v>
      </c>
      <c r="D610" s="19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21000</v>
      </c>
      <c r="Q610" s="19">
        <v>46198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1250</v>
      </c>
      <c r="AA610">
        <v>0</v>
      </c>
      <c r="AB610">
        <v>18071.5</v>
      </c>
    </row>
    <row r="611" spans="1:28" x14ac:dyDescent="0.25">
      <c r="A611">
        <v>21000</v>
      </c>
      <c r="B611" s="19">
        <v>46387</v>
      </c>
      <c r="C611">
        <v>0</v>
      </c>
      <c r="D611" s="19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21000</v>
      </c>
      <c r="Q611" s="19">
        <v>46387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1750</v>
      </c>
      <c r="AA611">
        <v>0</v>
      </c>
      <c r="AB611">
        <v>18071.5</v>
      </c>
    </row>
    <row r="612" spans="1:28" x14ac:dyDescent="0.25">
      <c r="A612">
        <v>21000</v>
      </c>
      <c r="B612" s="19">
        <v>46751</v>
      </c>
      <c r="C612">
        <v>0</v>
      </c>
      <c r="D612" s="19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21000</v>
      </c>
      <c r="Q612" s="19">
        <v>46751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800</v>
      </c>
      <c r="AA612">
        <v>0</v>
      </c>
      <c r="AB612">
        <v>18071.5</v>
      </c>
    </row>
    <row r="613" spans="1:28" x14ac:dyDescent="0.25">
      <c r="A613">
        <v>21000</v>
      </c>
      <c r="B613" s="19">
        <v>45470</v>
      </c>
      <c r="C613">
        <v>21000</v>
      </c>
      <c r="D613" s="19">
        <v>45470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50</v>
      </c>
      <c r="O613">
        <v>18071.5</v>
      </c>
      <c r="P613">
        <v>21000</v>
      </c>
      <c r="Q613" s="19">
        <v>45470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50</v>
      </c>
      <c r="AA613">
        <v>0</v>
      </c>
      <c r="AB613">
        <v>18071.5</v>
      </c>
    </row>
    <row r="614" spans="1:28" x14ac:dyDescent="0.25">
      <c r="A614">
        <v>22000</v>
      </c>
      <c r="B614" s="19">
        <v>45014</v>
      </c>
      <c r="C614">
        <v>22000</v>
      </c>
      <c r="D614" s="19">
        <v>45014</v>
      </c>
      <c r="E614">
        <v>3167</v>
      </c>
      <c r="F614">
        <v>26</v>
      </c>
      <c r="G614">
        <v>0.82776185928048396</v>
      </c>
      <c r="H614">
        <v>164</v>
      </c>
      <c r="I614">
        <v>23.35</v>
      </c>
      <c r="J614">
        <v>4.55</v>
      </c>
      <c r="K614">
        <v>0.54999999999999982</v>
      </c>
      <c r="L614">
        <v>13.749999999999996</v>
      </c>
      <c r="M614">
        <v>11600</v>
      </c>
      <c r="N614">
        <v>21650</v>
      </c>
      <c r="O614">
        <v>18071.5</v>
      </c>
      <c r="P614">
        <v>22000</v>
      </c>
      <c r="Q614" s="19">
        <v>45014</v>
      </c>
      <c r="R614">
        <v>4703</v>
      </c>
      <c r="S614">
        <v>27</v>
      </c>
      <c r="T614">
        <v>0.57741659538066725</v>
      </c>
      <c r="U614">
        <v>114</v>
      </c>
      <c r="V614">
        <v>36.619999999999997</v>
      </c>
      <c r="W614">
        <v>3768</v>
      </c>
      <c r="X614">
        <v>-67</v>
      </c>
      <c r="Y614">
        <v>-1.7470664928292048</v>
      </c>
      <c r="Z614">
        <v>4600</v>
      </c>
      <c r="AA614">
        <v>4700</v>
      </c>
      <c r="AB614">
        <v>18071.5</v>
      </c>
    </row>
    <row r="615" spans="1:28" x14ac:dyDescent="0.25">
      <c r="A615">
        <v>22000</v>
      </c>
      <c r="B615" s="19">
        <v>45106</v>
      </c>
      <c r="C615">
        <v>22000</v>
      </c>
      <c r="D615" s="19">
        <v>45106</v>
      </c>
      <c r="E615">
        <v>197</v>
      </c>
      <c r="F615">
        <v>0</v>
      </c>
      <c r="G615">
        <v>0</v>
      </c>
      <c r="H615">
        <v>43</v>
      </c>
      <c r="I615">
        <v>12.96</v>
      </c>
      <c r="J615">
        <v>11</v>
      </c>
      <c r="K615">
        <v>9.9999999999999645E-2</v>
      </c>
      <c r="L615">
        <v>0.91743119266054718</v>
      </c>
      <c r="M615">
        <v>21500</v>
      </c>
      <c r="N615">
        <v>3300</v>
      </c>
      <c r="O615">
        <v>18071.5</v>
      </c>
      <c r="P615">
        <v>22000</v>
      </c>
      <c r="Q615" s="19">
        <v>45106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50</v>
      </c>
      <c r="AA615">
        <v>0</v>
      </c>
      <c r="AB615">
        <v>18071.5</v>
      </c>
    </row>
    <row r="616" spans="1:28" x14ac:dyDescent="0.25">
      <c r="A616">
        <v>22000</v>
      </c>
      <c r="B616" s="19">
        <v>45197</v>
      </c>
      <c r="C616">
        <v>22000</v>
      </c>
      <c r="D616" s="19">
        <v>45197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1400</v>
      </c>
      <c r="N616">
        <v>600</v>
      </c>
      <c r="O616">
        <v>18071.5</v>
      </c>
      <c r="P616">
        <v>22000</v>
      </c>
      <c r="Q616" s="19">
        <v>45197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50</v>
      </c>
      <c r="AA616">
        <v>0</v>
      </c>
      <c r="AB616">
        <v>18071.5</v>
      </c>
    </row>
    <row r="617" spans="1:28" x14ac:dyDescent="0.25">
      <c r="A617">
        <v>22000</v>
      </c>
      <c r="B617" s="19">
        <v>45288</v>
      </c>
      <c r="C617">
        <v>22000</v>
      </c>
      <c r="D617" s="19">
        <v>45288</v>
      </c>
      <c r="E617">
        <v>867</v>
      </c>
      <c r="F617">
        <v>5</v>
      </c>
      <c r="G617">
        <v>0.58004640371229699</v>
      </c>
      <c r="H617">
        <v>53</v>
      </c>
      <c r="I617">
        <v>9.34</v>
      </c>
      <c r="J617">
        <v>80.95</v>
      </c>
      <c r="K617">
        <v>1.4500000000000028</v>
      </c>
      <c r="L617">
        <v>1.8238993710691858</v>
      </c>
      <c r="M617">
        <v>5000</v>
      </c>
      <c r="N617">
        <v>1950</v>
      </c>
      <c r="O617">
        <v>18071.5</v>
      </c>
      <c r="P617">
        <v>22000</v>
      </c>
      <c r="Q617" s="19">
        <v>45288</v>
      </c>
      <c r="R617">
        <v>11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50</v>
      </c>
      <c r="AA617">
        <v>0</v>
      </c>
      <c r="AB617">
        <v>18071.5</v>
      </c>
    </row>
    <row r="618" spans="1:28" x14ac:dyDescent="0.25">
      <c r="A618">
        <v>22000</v>
      </c>
      <c r="B618" s="19">
        <v>45470</v>
      </c>
      <c r="C618">
        <v>0</v>
      </c>
      <c r="D618" s="19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22000</v>
      </c>
      <c r="Q618" s="19">
        <v>45470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50</v>
      </c>
      <c r="AA618">
        <v>0</v>
      </c>
      <c r="AB618">
        <v>18071.5</v>
      </c>
    </row>
    <row r="619" spans="1:28" x14ac:dyDescent="0.25">
      <c r="A619">
        <v>22000</v>
      </c>
      <c r="B619" s="19">
        <v>45652</v>
      </c>
      <c r="C619">
        <v>22000</v>
      </c>
      <c r="D619" s="19">
        <v>45652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400</v>
      </c>
      <c r="N619">
        <v>150</v>
      </c>
      <c r="O619">
        <v>18071.5</v>
      </c>
      <c r="P619">
        <v>22000</v>
      </c>
      <c r="Q619" s="19">
        <v>45652</v>
      </c>
      <c r="R619">
        <v>3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50</v>
      </c>
      <c r="AA619">
        <v>0</v>
      </c>
      <c r="AB619">
        <v>18071.5</v>
      </c>
    </row>
    <row r="620" spans="1:28" x14ac:dyDescent="0.25">
      <c r="A620">
        <v>22000</v>
      </c>
      <c r="B620" s="19">
        <v>46015</v>
      </c>
      <c r="C620">
        <v>22000</v>
      </c>
      <c r="D620" s="19">
        <v>46015</v>
      </c>
      <c r="E620">
        <v>5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18071.5</v>
      </c>
      <c r="P620">
        <v>0</v>
      </c>
      <c r="Q620" s="19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</row>
    <row r="621" spans="1:28" x14ac:dyDescent="0.25">
      <c r="A621">
        <v>22000</v>
      </c>
      <c r="B621" s="19">
        <v>46387</v>
      </c>
      <c r="C621">
        <v>22000</v>
      </c>
      <c r="D621" s="19">
        <v>46387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50</v>
      </c>
      <c r="N621">
        <v>0</v>
      </c>
      <c r="O621">
        <v>18071.5</v>
      </c>
      <c r="P621">
        <v>22000</v>
      </c>
      <c r="Q621" s="19">
        <v>46387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950</v>
      </c>
      <c r="AA621">
        <v>0</v>
      </c>
      <c r="AB621">
        <v>18071.5</v>
      </c>
    </row>
    <row r="622" spans="1:28" x14ac:dyDescent="0.25">
      <c r="A622">
        <v>22000</v>
      </c>
      <c r="B622" s="19">
        <v>46751</v>
      </c>
      <c r="C622">
        <v>0</v>
      </c>
      <c r="D622" s="19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22000</v>
      </c>
      <c r="Q622" s="19">
        <v>46751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800</v>
      </c>
      <c r="AA622">
        <v>0</v>
      </c>
      <c r="AB622">
        <v>18071.5</v>
      </c>
    </row>
    <row r="623" spans="1:28" x14ac:dyDescent="0.25">
      <c r="A623">
        <v>23000</v>
      </c>
      <c r="B623" s="19">
        <v>45834</v>
      </c>
      <c r="C623">
        <v>23000</v>
      </c>
      <c r="D623" s="19">
        <v>45834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18071.5</v>
      </c>
      <c r="P623">
        <v>0</v>
      </c>
      <c r="Q623" s="19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</row>
    <row r="624" spans="1:28" x14ac:dyDescent="0.25">
      <c r="A624">
        <v>23000</v>
      </c>
      <c r="B624" s="19">
        <v>45014</v>
      </c>
      <c r="C624">
        <v>23000</v>
      </c>
      <c r="D624" s="19">
        <v>45014</v>
      </c>
      <c r="E624">
        <v>648</v>
      </c>
      <c r="F624">
        <v>-1</v>
      </c>
      <c r="G624">
        <v>-0.15408320493066255</v>
      </c>
      <c r="H624">
        <v>42</v>
      </c>
      <c r="I624">
        <v>27.56</v>
      </c>
      <c r="J624">
        <v>3.75</v>
      </c>
      <c r="K624">
        <v>1.0499999999999998</v>
      </c>
      <c r="L624">
        <v>38.888888888888879</v>
      </c>
      <c r="M624">
        <v>10800</v>
      </c>
      <c r="N624">
        <v>20650</v>
      </c>
      <c r="O624">
        <v>18071.5</v>
      </c>
      <c r="P624">
        <v>23000</v>
      </c>
      <c r="Q624" s="19">
        <v>45014</v>
      </c>
      <c r="R624">
        <v>30</v>
      </c>
      <c r="S624">
        <v>0</v>
      </c>
      <c r="T624">
        <v>0</v>
      </c>
      <c r="U624">
        <v>1</v>
      </c>
      <c r="V624">
        <v>42.69</v>
      </c>
      <c r="W624">
        <v>4753.8</v>
      </c>
      <c r="X624">
        <v>-86.199999999999818</v>
      </c>
      <c r="Y624">
        <v>-1.7809917355371863</v>
      </c>
      <c r="Z624">
        <v>3750</v>
      </c>
      <c r="AA624">
        <v>3750</v>
      </c>
      <c r="AB624">
        <v>18071.5</v>
      </c>
    </row>
    <row r="625" spans="1:28" x14ac:dyDescent="0.25">
      <c r="A625">
        <v>23000</v>
      </c>
      <c r="B625" s="19">
        <v>45197</v>
      </c>
      <c r="C625">
        <v>23000</v>
      </c>
      <c r="D625" s="19">
        <v>45197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900</v>
      </c>
      <c r="N625">
        <v>600</v>
      </c>
      <c r="O625">
        <v>18071.5</v>
      </c>
      <c r="P625">
        <v>23000</v>
      </c>
      <c r="Q625" s="19">
        <v>45197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50</v>
      </c>
      <c r="AA625">
        <v>0</v>
      </c>
      <c r="AB625">
        <v>18071.5</v>
      </c>
    </row>
    <row r="626" spans="1:28" x14ac:dyDescent="0.25">
      <c r="A626">
        <v>23000</v>
      </c>
      <c r="B626" s="19">
        <v>45288</v>
      </c>
      <c r="C626">
        <v>23000</v>
      </c>
      <c r="D626" s="19">
        <v>45288</v>
      </c>
      <c r="E626">
        <v>612</v>
      </c>
      <c r="F626">
        <v>0</v>
      </c>
      <c r="G626">
        <v>0</v>
      </c>
      <c r="H626">
        <v>29</v>
      </c>
      <c r="I626">
        <v>11.04</v>
      </c>
      <c r="J626">
        <v>56.05</v>
      </c>
      <c r="K626">
        <v>0.79999999999999716</v>
      </c>
      <c r="L626">
        <v>1.4479638009049722</v>
      </c>
      <c r="M626">
        <v>6350</v>
      </c>
      <c r="N626">
        <v>3450</v>
      </c>
      <c r="O626">
        <v>18071.5</v>
      </c>
      <c r="P626">
        <v>23000</v>
      </c>
      <c r="Q626" s="19">
        <v>45288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50</v>
      </c>
      <c r="AA626">
        <v>0</v>
      </c>
      <c r="AB626">
        <v>18071.5</v>
      </c>
    </row>
    <row r="627" spans="1:28" x14ac:dyDescent="0.25">
      <c r="A627">
        <v>23000</v>
      </c>
      <c r="B627" s="19">
        <v>45470</v>
      </c>
      <c r="C627">
        <v>0</v>
      </c>
      <c r="D627" s="19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23000</v>
      </c>
      <c r="Q627" s="19">
        <v>45470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50</v>
      </c>
      <c r="AA627">
        <v>0</v>
      </c>
      <c r="AB627">
        <v>18071.5</v>
      </c>
    </row>
    <row r="628" spans="1:28" x14ac:dyDescent="0.25">
      <c r="A628">
        <v>23000</v>
      </c>
      <c r="B628" s="19">
        <v>45652</v>
      </c>
      <c r="C628">
        <v>23000</v>
      </c>
      <c r="D628" s="19">
        <v>45652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700</v>
      </c>
      <c r="N628">
        <v>100</v>
      </c>
      <c r="O628">
        <v>18071.5</v>
      </c>
      <c r="P628">
        <v>23000</v>
      </c>
      <c r="Q628" s="19">
        <v>45652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50</v>
      </c>
      <c r="AA628">
        <v>0</v>
      </c>
      <c r="AB628">
        <v>18071.5</v>
      </c>
    </row>
    <row r="629" spans="1:28" x14ac:dyDescent="0.25">
      <c r="A629">
        <v>23000</v>
      </c>
      <c r="B629" s="19">
        <v>45106</v>
      </c>
      <c r="C629">
        <v>23000</v>
      </c>
      <c r="D629" s="19">
        <v>45106</v>
      </c>
      <c r="E629">
        <v>83</v>
      </c>
      <c r="F629">
        <v>0</v>
      </c>
      <c r="G629">
        <v>0</v>
      </c>
      <c r="H629">
        <v>12</v>
      </c>
      <c r="I629">
        <v>15.4</v>
      </c>
      <c r="J629">
        <v>8.75</v>
      </c>
      <c r="K629">
        <v>-0.40000000000000036</v>
      </c>
      <c r="L629">
        <v>-4.371584699453555</v>
      </c>
      <c r="M629">
        <v>14450</v>
      </c>
      <c r="N629">
        <v>1200</v>
      </c>
      <c r="O629">
        <v>18071.5</v>
      </c>
      <c r="P629">
        <v>23000</v>
      </c>
      <c r="Q629" s="19">
        <v>45106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50</v>
      </c>
      <c r="AA629">
        <v>0</v>
      </c>
      <c r="AB629">
        <v>18071.5</v>
      </c>
    </row>
    <row r="630" spans="1:28" x14ac:dyDescent="0.25">
      <c r="A630">
        <v>23000</v>
      </c>
      <c r="B630" s="19">
        <v>46015</v>
      </c>
      <c r="C630">
        <v>23000</v>
      </c>
      <c r="D630" s="19">
        <v>46015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50</v>
      </c>
      <c r="N630">
        <v>0</v>
      </c>
      <c r="O630">
        <v>18071.5</v>
      </c>
      <c r="P630">
        <v>0</v>
      </c>
      <c r="Q630" s="19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</row>
    <row r="631" spans="1:28" x14ac:dyDescent="0.25">
      <c r="A631">
        <v>23000</v>
      </c>
      <c r="B631" s="19">
        <v>46387</v>
      </c>
      <c r="C631">
        <v>23000</v>
      </c>
      <c r="D631" s="19">
        <v>46387</v>
      </c>
      <c r="E631">
        <v>11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150</v>
      </c>
      <c r="N631">
        <v>100</v>
      </c>
      <c r="O631">
        <v>18071.5</v>
      </c>
      <c r="P631">
        <v>23000</v>
      </c>
      <c r="Q631" s="19">
        <v>46387</v>
      </c>
      <c r="R631">
        <v>10</v>
      </c>
      <c r="S631">
        <v>0</v>
      </c>
      <c r="T631">
        <v>0</v>
      </c>
      <c r="U631">
        <v>2</v>
      </c>
      <c r="V631">
        <v>31.78</v>
      </c>
      <c r="W631">
        <v>3020</v>
      </c>
      <c r="X631">
        <v>-136.69999999999982</v>
      </c>
      <c r="Y631">
        <v>-4.3304716951246496</v>
      </c>
      <c r="Z631">
        <v>300</v>
      </c>
      <c r="AA631">
        <v>100</v>
      </c>
      <c r="AB631">
        <v>18071.5</v>
      </c>
    </row>
    <row r="632" spans="1:28" x14ac:dyDescent="0.25">
      <c r="A632">
        <v>23000</v>
      </c>
      <c r="B632" s="19">
        <v>46751</v>
      </c>
      <c r="C632">
        <v>0</v>
      </c>
      <c r="D632" s="19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23000</v>
      </c>
      <c r="Q632" s="19">
        <v>46751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750</v>
      </c>
      <c r="AA632">
        <v>0</v>
      </c>
      <c r="AB632">
        <v>18071.5</v>
      </c>
    </row>
    <row r="633" spans="1:28" x14ac:dyDescent="0.25">
      <c r="A633">
        <v>24000</v>
      </c>
      <c r="B633" s="19">
        <v>45014</v>
      </c>
      <c r="C633">
        <v>24000</v>
      </c>
      <c r="D633" s="19">
        <v>45014</v>
      </c>
      <c r="E633">
        <v>52</v>
      </c>
      <c r="F633">
        <v>0</v>
      </c>
      <c r="G633">
        <v>0</v>
      </c>
      <c r="H633">
        <v>1</v>
      </c>
      <c r="I633">
        <v>31.24</v>
      </c>
      <c r="J633">
        <v>3.05</v>
      </c>
      <c r="K633">
        <v>-5.0000000000000266E-2</v>
      </c>
      <c r="L633">
        <v>-1.6129032258064602</v>
      </c>
      <c r="M633">
        <v>3400</v>
      </c>
      <c r="N633">
        <v>150</v>
      </c>
      <c r="O633">
        <v>18071.5</v>
      </c>
      <c r="P633">
        <v>24000</v>
      </c>
      <c r="Q633" s="19">
        <v>45014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3350</v>
      </c>
      <c r="AA633">
        <v>2100</v>
      </c>
      <c r="AB633">
        <v>18071.5</v>
      </c>
    </row>
    <row r="634" spans="1:28" x14ac:dyDescent="0.25">
      <c r="A634">
        <v>24000</v>
      </c>
      <c r="B634" s="19">
        <v>45288</v>
      </c>
      <c r="C634">
        <v>24000</v>
      </c>
      <c r="D634" s="19">
        <v>45288</v>
      </c>
      <c r="E634">
        <v>201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3500</v>
      </c>
      <c r="N634">
        <v>2000</v>
      </c>
      <c r="O634">
        <v>18071.5</v>
      </c>
      <c r="P634">
        <v>0</v>
      </c>
      <c r="Q634" s="19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</row>
  </sheetData>
  <sortState xmlns:xlrd2="http://schemas.microsoft.com/office/spreadsheetml/2017/richdata2" ref="AE2:AE19">
    <sortCondition ref="AE2:AE19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71"/>
  <sheetViews>
    <sheetView workbookViewId="0">
      <selection activeCell="D10" sqref="D10"/>
    </sheetView>
  </sheetViews>
  <sheetFormatPr defaultRowHeight="15" x14ac:dyDescent="0.25"/>
  <cols>
    <col min="1" max="1" width="21.42578125" bestFit="1" customWidth="1"/>
    <col min="2" max="2" width="21.7109375" bestFit="1" customWidth="1"/>
    <col min="3" max="3" width="24.28515625" bestFit="1" customWidth="1"/>
    <col min="4" max="4" width="24.5703125" bestFit="1" customWidth="1"/>
    <col min="5" max="5" width="26.42578125" bestFit="1" customWidth="1"/>
    <col min="6" max="6" width="35" bestFit="1" customWidth="1"/>
    <col min="7" max="7" width="36.28515625" bestFit="1" customWidth="1"/>
    <col min="8" max="8" width="32.42578125" bestFit="1" customWidth="1"/>
    <col min="9" max="9" width="30" bestFit="1" customWidth="1"/>
    <col min="10" max="10" width="22.28515625" bestFit="1" customWidth="1"/>
    <col min="11" max="11" width="21" bestFit="1" customWidth="1"/>
    <col min="12" max="12" width="22.42578125" bestFit="1" customWidth="1"/>
    <col min="13" max="14" width="30.140625" bestFit="1" customWidth="1"/>
    <col min="15" max="15" width="29.7109375" bestFit="1" customWidth="1"/>
    <col min="16" max="16" width="24.28515625" bestFit="1" customWidth="1"/>
    <col min="17" max="17" width="24.5703125" bestFit="1" customWidth="1"/>
    <col min="18" max="18" width="26.42578125" bestFit="1" customWidth="1"/>
    <col min="19" max="19" width="35" bestFit="1" customWidth="1"/>
    <col min="20" max="20" width="36.28515625" bestFit="1" customWidth="1"/>
    <col min="21" max="21" width="32.42578125" bestFit="1" customWidth="1"/>
    <col min="22" max="22" width="30" bestFit="1" customWidth="1"/>
    <col min="23" max="23" width="22.28515625" customWidth="1"/>
    <col min="24" max="24" width="21" bestFit="1" customWidth="1"/>
    <col min="25" max="25" width="22.42578125" bestFit="1" customWidth="1"/>
    <col min="26" max="27" width="30.140625" bestFit="1" customWidth="1"/>
    <col min="28" max="28" width="29.7109375" bestFit="1" customWidth="1"/>
    <col min="29" max="29" width="21" bestFit="1" customWidth="1"/>
    <col min="30" max="30" width="29.7109375" bestFit="1" customWidth="1"/>
  </cols>
  <sheetData>
    <row r="1" spans="1:28" x14ac:dyDescent="0.25">
      <c r="A1" t="s">
        <v>0</v>
      </c>
      <c r="B1" s="19" t="s">
        <v>1</v>
      </c>
      <c r="C1" t="s">
        <v>11</v>
      </c>
      <c r="D1" s="19" t="s">
        <v>12</v>
      </c>
      <c r="E1" t="s">
        <v>13</v>
      </c>
      <c r="F1" t="s">
        <v>14</v>
      </c>
      <c r="G1" t="s">
        <v>27</v>
      </c>
      <c r="H1" t="s">
        <v>15</v>
      </c>
      <c r="I1" t="s">
        <v>16</v>
      </c>
      <c r="J1" t="s">
        <v>17</v>
      </c>
      <c r="K1" t="s">
        <v>18</v>
      </c>
      <c r="L1" t="s">
        <v>28</v>
      </c>
      <c r="M1" t="s">
        <v>29</v>
      </c>
      <c r="N1" t="s">
        <v>30</v>
      </c>
      <c r="O1" t="s">
        <v>19</v>
      </c>
      <c r="P1" t="s">
        <v>2</v>
      </c>
      <c r="Q1" s="19" t="s">
        <v>3</v>
      </c>
      <c r="R1" t="s">
        <v>4</v>
      </c>
      <c r="S1" t="s">
        <v>5</v>
      </c>
      <c r="T1" t="s">
        <v>31</v>
      </c>
      <c r="U1" t="s">
        <v>6</v>
      </c>
      <c r="V1" t="s">
        <v>7</v>
      </c>
      <c r="W1" t="s">
        <v>8</v>
      </c>
      <c r="X1" t="s">
        <v>9</v>
      </c>
      <c r="Y1" t="s">
        <v>32</v>
      </c>
      <c r="Z1" t="s">
        <v>33</v>
      </c>
      <c r="AA1" t="s">
        <v>34</v>
      </c>
      <c r="AB1" t="s">
        <v>10</v>
      </c>
    </row>
    <row r="2" spans="1:28" x14ac:dyDescent="0.25">
      <c r="A2" s="18">
        <v>25500</v>
      </c>
      <c r="B2" s="19">
        <v>45014</v>
      </c>
      <c r="C2" s="18">
        <v>25500</v>
      </c>
      <c r="D2" s="19">
        <v>45014</v>
      </c>
      <c r="E2" s="18">
        <v>0</v>
      </c>
      <c r="F2" s="18">
        <v>0</v>
      </c>
      <c r="G2">
        <v>0</v>
      </c>
      <c r="H2" s="18">
        <v>0</v>
      </c>
      <c r="I2" s="18">
        <v>0</v>
      </c>
      <c r="J2" s="18">
        <v>0</v>
      </c>
      <c r="K2" s="18">
        <v>0</v>
      </c>
      <c r="L2">
        <v>0</v>
      </c>
      <c r="M2">
        <v>1625</v>
      </c>
      <c r="N2">
        <v>1825</v>
      </c>
      <c r="O2" s="18">
        <v>41569.050000000003</v>
      </c>
      <c r="P2" s="18">
        <v>25500</v>
      </c>
      <c r="Q2" s="19">
        <v>45014</v>
      </c>
      <c r="R2" s="18">
        <v>0</v>
      </c>
      <c r="S2" s="18">
        <v>0</v>
      </c>
      <c r="T2">
        <v>0</v>
      </c>
      <c r="U2" s="18">
        <v>0</v>
      </c>
      <c r="V2" s="18">
        <v>0</v>
      </c>
      <c r="W2" s="18">
        <v>0</v>
      </c>
      <c r="X2" s="18">
        <v>0</v>
      </c>
      <c r="Y2">
        <v>0</v>
      </c>
      <c r="Z2">
        <v>900</v>
      </c>
      <c r="AA2">
        <v>0</v>
      </c>
      <c r="AB2" s="18">
        <v>41569.050000000003</v>
      </c>
    </row>
    <row r="3" spans="1:28" x14ac:dyDescent="0.25">
      <c r="A3" s="18">
        <v>27000</v>
      </c>
      <c r="B3" s="19">
        <v>45014</v>
      </c>
      <c r="C3" s="18">
        <v>27000</v>
      </c>
      <c r="D3" s="19">
        <v>45014</v>
      </c>
      <c r="E3" s="18">
        <v>0</v>
      </c>
      <c r="F3" s="18">
        <v>0</v>
      </c>
      <c r="G3">
        <v>0</v>
      </c>
      <c r="H3" s="18">
        <v>0</v>
      </c>
      <c r="I3" s="18">
        <v>0</v>
      </c>
      <c r="J3" s="18">
        <v>0</v>
      </c>
      <c r="K3" s="18">
        <v>0</v>
      </c>
      <c r="L3">
        <v>0</v>
      </c>
      <c r="M3">
        <v>2525</v>
      </c>
      <c r="N3">
        <v>1825</v>
      </c>
      <c r="O3" s="18">
        <v>41569.050000000003</v>
      </c>
      <c r="P3" s="18">
        <v>27000</v>
      </c>
      <c r="Q3" s="19">
        <v>45014</v>
      </c>
      <c r="R3" s="18">
        <v>0</v>
      </c>
      <c r="S3" s="18">
        <v>0</v>
      </c>
      <c r="T3">
        <v>0</v>
      </c>
      <c r="U3" s="18">
        <v>0</v>
      </c>
      <c r="V3" s="18">
        <v>0</v>
      </c>
      <c r="W3" s="18">
        <v>0</v>
      </c>
      <c r="X3" s="18">
        <v>0</v>
      </c>
      <c r="Y3">
        <v>0</v>
      </c>
      <c r="Z3">
        <v>900</v>
      </c>
      <c r="AA3">
        <v>0</v>
      </c>
      <c r="AB3" s="18">
        <v>41569.050000000003</v>
      </c>
    </row>
    <row r="4" spans="1:28" x14ac:dyDescent="0.25">
      <c r="A4" s="18">
        <v>28500</v>
      </c>
      <c r="B4" s="19">
        <v>45014</v>
      </c>
      <c r="C4" s="18">
        <v>28500</v>
      </c>
      <c r="D4" s="19">
        <v>45014</v>
      </c>
      <c r="E4" s="18">
        <v>0</v>
      </c>
      <c r="F4" s="18">
        <v>0</v>
      </c>
      <c r="G4">
        <v>0</v>
      </c>
      <c r="H4" s="18">
        <v>0</v>
      </c>
      <c r="I4" s="18">
        <v>0</v>
      </c>
      <c r="J4" s="18">
        <v>0</v>
      </c>
      <c r="K4" s="18">
        <v>0</v>
      </c>
      <c r="L4">
        <v>0</v>
      </c>
      <c r="M4">
        <v>2525</v>
      </c>
      <c r="N4">
        <v>1825</v>
      </c>
      <c r="O4" s="18">
        <v>41569.050000000003</v>
      </c>
      <c r="P4" s="18">
        <v>28500</v>
      </c>
      <c r="Q4" s="19">
        <v>45014</v>
      </c>
      <c r="R4" s="18">
        <v>3</v>
      </c>
      <c r="S4" s="18">
        <v>0</v>
      </c>
      <c r="T4">
        <v>0</v>
      </c>
      <c r="U4" s="18">
        <v>0</v>
      </c>
      <c r="V4" s="18">
        <v>0</v>
      </c>
      <c r="W4" s="18">
        <v>0</v>
      </c>
      <c r="X4" s="18">
        <v>0</v>
      </c>
      <c r="Y4">
        <v>0</v>
      </c>
      <c r="Z4">
        <v>900</v>
      </c>
      <c r="AA4">
        <v>0</v>
      </c>
      <c r="AB4" s="18">
        <v>41569.050000000003</v>
      </c>
    </row>
    <row r="5" spans="1:28" x14ac:dyDescent="0.25">
      <c r="A5" s="18">
        <v>30000</v>
      </c>
      <c r="B5" s="19">
        <v>45014</v>
      </c>
      <c r="C5" s="18">
        <v>30000</v>
      </c>
      <c r="D5" s="19">
        <v>45014</v>
      </c>
      <c r="E5" s="18">
        <v>28</v>
      </c>
      <c r="F5" s="18">
        <v>0</v>
      </c>
      <c r="G5">
        <v>0</v>
      </c>
      <c r="H5" s="18">
        <v>0</v>
      </c>
      <c r="I5" s="18">
        <v>0</v>
      </c>
      <c r="J5" s="18">
        <v>0</v>
      </c>
      <c r="K5" s="18">
        <v>0</v>
      </c>
      <c r="L5">
        <v>0</v>
      </c>
      <c r="M5">
        <v>2525</v>
      </c>
      <c r="N5">
        <v>1075</v>
      </c>
      <c r="O5" s="18">
        <v>41569.050000000003</v>
      </c>
      <c r="P5" s="18">
        <v>30000</v>
      </c>
      <c r="Q5" s="19">
        <v>45014</v>
      </c>
      <c r="R5" s="18">
        <v>9</v>
      </c>
      <c r="S5" s="18">
        <v>0</v>
      </c>
      <c r="T5">
        <v>0</v>
      </c>
      <c r="U5" s="18">
        <v>1</v>
      </c>
      <c r="V5" s="18">
        <v>35.76</v>
      </c>
      <c r="W5" s="18">
        <v>3.05</v>
      </c>
      <c r="X5" s="18">
        <v>-5.0000000000000266E-2</v>
      </c>
      <c r="Y5">
        <v>-1.6129032258064602</v>
      </c>
      <c r="Z5">
        <v>2075</v>
      </c>
      <c r="AA5">
        <v>0</v>
      </c>
      <c r="AB5" s="18">
        <v>41569.050000000003</v>
      </c>
    </row>
    <row r="6" spans="1:28" x14ac:dyDescent="0.25">
      <c r="A6" s="18">
        <v>31500</v>
      </c>
      <c r="B6" s="19">
        <v>45014</v>
      </c>
      <c r="C6" s="18">
        <v>31500</v>
      </c>
      <c r="D6" s="19">
        <v>45014</v>
      </c>
      <c r="E6" s="18">
        <v>1</v>
      </c>
      <c r="F6" s="18">
        <v>0</v>
      </c>
      <c r="G6">
        <v>0</v>
      </c>
      <c r="H6" s="18">
        <v>0</v>
      </c>
      <c r="I6" s="18">
        <v>0</v>
      </c>
      <c r="J6" s="18">
        <v>0</v>
      </c>
      <c r="K6" s="18">
        <v>0</v>
      </c>
      <c r="L6">
        <v>0</v>
      </c>
      <c r="M6">
        <v>2525</v>
      </c>
      <c r="N6">
        <v>875</v>
      </c>
      <c r="O6" s="18">
        <v>41569.050000000003</v>
      </c>
      <c r="P6" s="18">
        <v>31500</v>
      </c>
      <c r="Q6" s="19">
        <v>45014</v>
      </c>
      <c r="R6" s="18">
        <v>93</v>
      </c>
      <c r="S6" s="18">
        <v>0</v>
      </c>
      <c r="T6">
        <v>0</v>
      </c>
      <c r="U6" s="18">
        <v>2</v>
      </c>
      <c r="V6" s="18">
        <v>0</v>
      </c>
      <c r="W6" s="18">
        <v>3.3</v>
      </c>
      <c r="X6" s="18">
        <v>-20.55</v>
      </c>
      <c r="Y6">
        <v>-86.163522012578625</v>
      </c>
      <c r="Z6">
        <v>1300</v>
      </c>
      <c r="AA6">
        <v>0</v>
      </c>
      <c r="AB6" s="18">
        <v>41569.050000000003</v>
      </c>
    </row>
    <row r="7" spans="1:28" x14ac:dyDescent="0.25">
      <c r="A7" s="18">
        <v>33000</v>
      </c>
      <c r="B7" s="19">
        <v>45197</v>
      </c>
      <c r="C7" s="18">
        <v>0</v>
      </c>
      <c r="D7" s="19">
        <v>0</v>
      </c>
      <c r="E7" s="18">
        <v>0</v>
      </c>
      <c r="F7" s="18">
        <v>0</v>
      </c>
      <c r="G7">
        <v>0</v>
      </c>
      <c r="H7" s="18">
        <v>0</v>
      </c>
      <c r="I7" s="18">
        <v>0</v>
      </c>
      <c r="J7" s="18">
        <v>0</v>
      </c>
      <c r="K7" s="18">
        <v>0</v>
      </c>
      <c r="L7">
        <v>0</v>
      </c>
      <c r="M7">
        <v>0</v>
      </c>
      <c r="N7">
        <v>0</v>
      </c>
      <c r="O7" s="18">
        <v>0</v>
      </c>
      <c r="P7" s="18">
        <v>33000</v>
      </c>
      <c r="Q7" s="19">
        <v>45197</v>
      </c>
      <c r="R7" s="18">
        <v>5</v>
      </c>
      <c r="S7" s="18">
        <v>0</v>
      </c>
      <c r="T7">
        <v>0</v>
      </c>
      <c r="U7" s="18">
        <v>0</v>
      </c>
      <c r="V7" s="18">
        <v>0</v>
      </c>
      <c r="W7" s="18">
        <v>0</v>
      </c>
      <c r="X7" s="18">
        <v>0</v>
      </c>
      <c r="Y7">
        <v>0</v>
      </c>
      <c r="Z7">
        <v>1850</v>
      </c>
      <c r="AA7">
        <v>75</v>
      </c>
      <c r="AB7" s="18">
        <v>41569.050000000003</v>
      </c>
    </row>
    <row r="8" spans="1:28" x14ac:dyDescent="0.25">
      <c r="A8" s="18">
        <v>33000</v>
      </c>
      <c r="B8" s="19">
        <v>45106</v>
      </c>
      <c r="C8" s="18">
        <v>0</v>
      </c>
      <c r="D8" s="19">
        <v>0</v>
      </c>
      <c r="E8" s="18">
        <v>0</v>
      </c>
      <c r="F8" s="18">
        <v>0</v>
      </c>
      <c r="G8">
        <v>0</v>
      </c>
      <c r="H8" s="18">
        <v>0</v>
      </c>
      <c r="I8" s="18">
        <v>0</v>
      </c>
      <c r="J8" s="18">
        <v>0</v>
      </c>
      <c r="K8" s="18">
        <v>0</v>
      </c>
      <c r="L8">
        <v>0</v>
      </c>
      <c r="M8">
        <v>0</v>
      </c>
      <c r="N8">
        <v>0</v>
      </c>
      <c r="O8" s="18">
        <v>0</v>
      </c>
      <c r="P8" s="18">
        <v>33000</v>
      </c>
      <c r="Q8" s="19">
        <v>45106</v>
      </c>
      <c r="R8" s="18">
        <v>76</v>
      </c>
      <c r="S8" s="18">
        <v>0</v>
      </c>
      <c r="T8">
        <v>0</v>
      </c>
      <c r="U8" s="18">
        <v>24</v>
      </c>
      <c r="V8" s="18">
        <v>24.73</v>
      </c>
      <c r="W8" s="18">
        <v>79.400000000000006</v>
      </c>
      <c r="X8" s="18">
        <v>-12.599999999999994</v>
      </c>
      <c r="Y8">
        <v>-13.695652173913036</v>
      </c>
      <c r="Z8">
        <v>2350</v>
      </c>
      <c r="AA8">
        <v>50</v>
      </c>
      <c r="AB8" s="18">
        <v>41569.050000000003</v>
      </c>
    </row>
    <row r="9" spans="1:28" x14ac:dyDescent="0.25">
      <c r="A9" s="18">
        <v>33000</v>
      </c>
      <c r="B9" s="19">
        <v>45014</v>
      </c>
      <c r="C9" s="18">
        <v>33000</v>
      </c>
      <c r="D9" s="19">
        <v>45014</v>
      </c>
      <c r="E9" s="18">
        <v>2</v>
      </c>
      <c r="F9" s="18">
        <v>0</v>
      </c>
      <c r="G9">
        <v>0</v>
      </c>
      <c r="H9" s="18">
        <v>0</v>
      </c>
      <c r="I9" s="18">
        <v>0</v>
      </c>
      <c r="J9" s="18">
        <v>0</v>
      </c>
      <c r="K9" s="18">
        <v>0</v>
      </c>
      <c r="L9">
        <v>0</v>
      </c>
      <c r="M9">
        <v>2525</v>
      </c>
      <c r="N9">
        <v>1075</v>
      </c>
      <c r="O9" s="18">
        <v>41569.050000000003</v>
      </c>
      <c r="P9" s="18">
        <v>33000</v>
      </c>
      <c r="Q9" s="19">
        <v>45014</v>
      </c>
      <c r="R9" s="18">
        <v>765</v>
      </c>
      <c r="S9" s="18">
        <v>0</v>
      </c>
      <c r="T9">
        <v>0</v>
      </c>
      <c r="U9" s="18">
        <v>41</v>
      </c>
      <c r="V9" s="18">
        <v>28.4</v>
      </c>
      <c r="W9" s="18">
        <v>6.15</v>
      </c>
      <c r="X9" s="18">
        <v>-7.35</v>
      </c>
      <c r="Y9">
        <v>-54.444444444444443</v>
      </c>
      <c r="Z9">
        <v>12500</v>
      </c>
      <c r="AA9">
        <v>0</v>
      </c>
      <c r="AB9" s="18">
        <v>41569.050000000003</v>
      </c>
    </row>
    <row r="10" spans="1:28" x14ac:dyDescent="0.25">
      <c r="A10" s="18">
        <v>34500</v>
      </c>
      <c r="B10" s="19">
        <v>45197</v>
      </c>
      <c r="C10" s="18">
        <v>0</v>
      </c>
      <c r="D10" s="19">
        <v>0</v>
      </c>
      <c r="E10" s="18">
        <v>0</v>
      </c>
      <c r="F10" s="18">
        <v>0</v>
      </c>
      <c r="G10">
        <v>0</v>
      </c>
      <c r="H10" s="18">
        <v>0</v>
      </c>
      <c r="I10" s="18">
        <v>0</v>
      </c>
      <c r="J10" s="18">
        <v>0</v>
      </c>
      <c r="K10" s="18">
        <v>0</v>
      </c>
      <c r="L10">
        <v>0</v>
      </c>
      <c r="M10">
        <v>0</v>
      </c>
      <c r="N10">
        <v>0</v>
      </c>
      <c r="O10" s="18">
        <v>0</v>
      </c>
      <c r="P10" s="18">
        <v>34500</v>
      </c>
      <c r="Q10" s="19">
        <v>45197</v>
      </c>
      <c r="R10" s="18">
        <v>5</v>
      </c>
      <c r="S10" s="18">
        <v>0</v>
      </c>
      <c r="T10">
        <v>0</v>
      </c>
      <c r="U10" s="18">
        <v>0</v>
      </c>
      <c r="V10" s="18">
        <v>0</v>
      </c>
      <c r="W10" s="18">
        <v>0</v>
      </c>
      <c r="X10" s="18">
        <v>0</v>
      </c>
      <c r="Y10">
        <v>0</v>
      </c>
      <c r="Z10">
        <v>1850</v>
      </c>
      <c r="AA10">
        <v>25</v>
      </c>
      <c r="AB10" s="18">
        <v>41569.050000000003</v>
      </c>
    </row>
    <row r="11" spans="1:28" x14ac:dyDescent="0.25">
      <c r="A11" s="18">
        <v>34500</v>
      </c>
      <c r="B11" s="19">
        <v>45014</v>
      </c>
      <c r="C11" s="18">
        <v>34500</v>
      </c>
      <c r="D11" s="19">
        <v>45014</v>
      </c>
      <c r="E11" s="18">
        <v>349</v>
      </c>
      <c r="F11" s="18">
        <v>0</v>
      </c>
      <c r="G11">
        <v>0</v>
      </c>
      <c r="H11" s="18">
        <v>0</v>
      </c>
      <c r="I11" s="18">
        <v>0</v>
      </c>
      <c r="J11" s="18">
        <v>0</v>
      </c>
      <c r="K11" s="18">
        <v>0</v>
      </c>
      <c r="L11">
        <v>0</v>
      </c>
      <c r="M11">
        <v>2525</v>
      </c>
      <c r="N11">
        <v>2525</v>
      </c>
      <c r="O11" s="18">
        <v>41569.050000000003</v>
      </c>
      <c r="P11" s="18">
        <v>34500</v>
      </c>
      <c r="Q11" s="19">
        <v>45014</v>
      </c>
      <c r="R11" s="18">
        <v>733</v>
      </c>
      <c r="S11" s="18">
        <v>0</v>
      </c>
      <c r="T11">
        <v>0</v>
      </c>
      <c r="U11" s="18">
        <v>205</v>
      </c>
      <c r="V11" s="18">
        <v>0</v>
      </c>
      <c r="W11" s="18">
        <v>14.8</v>
      </c>
      <c r="X11" s="18">
        <v>-3.1499999999999986</v>
      </c>
      <c r="Y11">
        <v>-17.548746518105844</v>
      </c>
      <c r="Z11">
        <v>9800</v>
      </c>
      <c r="AA11">
        <v>450</v>
      </c>
      <c r="AB11" s="18">
        <v>41569.050000000003</v>
      </c>
    </row>
    <row r="12" spans="1:28" x14ac:dyDescent="0.25">
      <c r="A12" s="18">
        <v>34500</v>
      </c>
      <c r="B12" s="19">
        <v>45106</v>
      </c>
      <c r="C12" s="18">
        <v>0</v>
      </c>
      <c r="D12" s="19">
        <v>0</v>
      </c>
      <c r="E12" s="18">
        <v>0</v>
      </c>
      <c r="F12" s="18">
        <v>0</v>
      </c>
      <c r="G12">
        <v>0</v>
      </c>
      <c r="H12" s="18">
        <v>0</v>
      </c>
      <c r="I12" s="18">
        <v>0</v>
      </c>
      <c r="J12" s="18">
        <v>0</v>
      </c>
      <c r="K12" s="18">
        <v>0</v>
      </c>
      <c r="L12">
        <v>0</v>
      </c>
      <c r="M12">
        <v>0</v>
      </c>
      <c r="N12">
        <v>0</v>
      </c>
      <c r="O12" s="18">
        <v>0</v>
      </c>
      <c r="P12" s="18">
        <v>34500</v>
      </c>
      <c r="Q12" s="19">
        <v>45106</v>
      </c>
      <c r="R12" s="18">
        <v>0</v>
      </c>
      <c r="S12" s="18">
        <v>0</v>
      </c>
      <c r="T12">
        <v>0</v>
      </c>
      <c r="U12" s="18">
        <v>0</v>
      </c>
      <c r="V12" s="18">
        <v>0</v>
      </c>
      <c r="W12" s="18">
        <v>0</v>
      </c>
      <c r="X12" s="18">
        <v>0</v>
      </c>
      <c r="Y12">
        <v>0</v>
      </c>
      <c r="Z12">
        <v>1850</v>
      </c>
      <c r="AA12">
        <v>0</v>
      </c>
      <c r="AB12" s="18">
        <v>41569.050000000003</v>
      </c>
    </row>
    <row r="13" spans="1:28" x14ac:dyDescent="0.25">
      <c r="A13" s="18">
        <v>35500</v>
      </c>
      <c r="B13" s="19">
        <v>45014</v>
      </c>
      <c r="C13" s="18">
        <v>35500</v>
      </c>
      <c r="D13" s="19">
        <v>45014</v>
      </c>
      <c r="E13" s="18">
        <v>1</v>
      </c>
      <c r="F13" s="18">
        <v>0</v>
      </c>
      <c r="G13">
        <v>0</v>
      </c>
      <c r="H13" s="18">
        <v>0</v>
      </c>
      <c r="I13" s="18">
        <v>0</v>
      </c>
      <c r="J13" s="18">
        <v>0</v>
      </c>
      <c r="K13" s="18">
        <v>0</v>
      </c>
      <c r="L13">
        <v>0</v>
      </c>
      <c r="M13">
        <v>2525</v>
      </c>
      <c r="N13">
        <v>2525</v>
      </c>
      <c r="O13" s="18">
        <v>41569.050000000003</v>
      </c>
      <c r="P13" s="18">
        <v>35500</v>
      </c>
      <c r="Q13" s="19">
        <v>45014</v>
      </c>
      <c r="R13" s="18">
        <v>869</v>
      </c>
      <c r="S13" s="18">
        <v>-8</v>
      </c>
      <c r="T13">
        <v>-0.91220068415051314</v>
      </c>
      <c r="U13" s="18">
        <v>323</v>
      </c>
      <c r="V13" s="18">
        <v>23.56</v>
      </c>
      <c r="W13" s="18">
        <v>17.5</v>
      </c>
      <c r="X13" s="18">
        <v>-0.10000000000000142</v>
      </c>
      <c r="Y13">
        <v>-0.56818181818182623</v>
      </c>
      <c r="Z13">
        <v>22525</v>
      </c>
      <c r="AA13">
        <v>2200</v>
      </c>
      <c r="AB13" s="18">
        <v>41569.050000000003</v>
      </c>
    </row>
    <row r="14" spans="1:28" x14ac:dyDescent="0.25">
      <c r="A14" s="18">
        <v>35500</v>
      </c>
      <c r="B14" s="19">
        <v>45043</v>
      </c>
      <c r="C14" s="18">
        <v>35500</v>
      </c>
      <c r="D14" s="19">
        <v>45043</v>
      </c>
      <c r="E14" s="18">
        <v>0</v>
      </c>
      <c r="F14" s="18">
        <v>0</v>
      </c>
      <c r="G14">
        <v>0</v>
      </c>
      <c r="H14" s="18">
        <v>0</v>
      </c>
      <c r="I14" s="18">
        <v>0</v>
      </c>
      <c r="J14" s="18">
        <v>0</v>
      </c>
      <c r="K14" s="18">
        <v>0</v>
      </c>
      <c r="L14">
        <v>0</v>
      </c>
      <c r="M14">
        <v>100</v>
      </c>
      <c r="N14">
        <v>150</v>
      </c>
      <c r="O14" s="18">
        <v>41569.050000000003</v>
      </c>
      <c r="P14" s="18">
        <v>35500</v>
      </c>
      <c r="Q14" s="19">
        <v>45043</v>
      </c>
      <c r="R14" s="18">
        <v>133</v>
      </c>
      <c r="S14" s="18">
        <v>1</v>
      </c>
      <c r="T14">
        <v>0.75757575757575757</v>
      </c>
      <c r="U14" s="18">
        <v>95</v>
      </c>
      <c r="V14" s="18">
        <v>22.04</v>
      </c>
      <c r="W14" s="18">
        <v>55</v>
      </c>
      <c r="X14" s="18">
        <v>-0.10000000000000142</v>
      </c>
      <c r="Y14">
        <v>-0.18148820326679024</v>
      </c>
      <c r="Z14">
        <v>2625</v>
      </c>
      <c r="AA14">
        <v>75</v>
      </c>
      <c r="AB14" s="18">
        <v>41569.050000000003</v>
      </c>
    </row>
    <row r="15" spans="1:28" x14ac:dyDescent="0.25">
      <c r="A15" s="18">
        <v>35500</v>
      </c>
      <c r="B15" s="19">
        <v>44973</v>
      </c>
      <c r="C15" s="18">
        <v>35500</v>
      </c>
      <c r="D15" s="19">
        <v>44973</v>
      </c>
      <c r="E15" s="18">
        <v>2</v>
      </c>
      <c r="F15" s="18">
        <v>0</v>
      </c>
      <c r="G15">
        <v>0</v>
      </c>
      <c r="H15" s="18">
        <v>0</v>
      </c>
      <c r="I15" s="18">
        <v>0</v>
      </c>
      <c r="J15" s="18">
        <v>0</v>
      </c>
      <c r="K15" s="18">
        <v>0</v>
      </c>
      <c r="L15">
        <v>0</v>
      </c>
      <c r="M15">
        <v>1375</v>
      </c>
      <c r="N15">
        <v>2250</v>
      </c>
      <c r="O15" s="18">
        <v>41569.050000000003</v>
      </c>
      <c r="P15" s="18">
        <v>35500</v>
      </c>
      <c r="Q15" s="19">
        <v>44973</v>
      </c>
      <c r="R15" s="18">
        <v>38830</v>
      </c>
      <c r="S15" s="18">
        <v>1914</v>
      </c>
      <c r="T15">
        <v>5.1847437425506557</v>
      </c>
      <c r="U15" s="18">
        <v>70115</v>
      </c>
      <c r="V15" s="18">
        <v>86.16</v>
      </c>
      <c r="W15" s="18">
        <v>0.1</v>
      </c>
      <c r="X15" s="18">
        <v>-1.4</v>
      </c>
      <c r="Y15">
        <v>-93.333333333333329</v>
      </c>
      <c r="Z15">
        <v>74850</v>
      </c>
      <c r="AA15">
        <v>44850</v>
      </c>
      <c r="AB15" s="18">
        <v>41569.050000000003</v>
      </c>
    </row>
    <row r="16" spans="1:28" x14ac:dyDescent="0.25">
      <c r="A16" s="18">
        <v>35500</v>
      </c>
      <c r="B16" s="19">
        <v>44980</v>
      </c>
      <c r="C16" s="18">
        <v>35500</v>
      </c>
      <c r="D16" s="19">
        <v>44980</v>
      </c>
      <c r="E16" s="18">
        <v>78</v>
      </c>
      <c r="F16" s="18">
        <v>0</v>
      </c>
      <c r="G16">
        <v>0</v>
      </c>
      <c r="H16" s="18">
        <v>23</v>
      </c>
      <c r="I16" s="18">
        <v>0</v>
      </c>
      <c r="J16" s="18">
        <v>6117.25</v>
      </c>
      <c r="K16" s="18">
        <v>47.600000000000364</v>
      </c>
      <c r="L16">
        <v>0.78422973318066724</v>
      </c>
      <c r="M16">
        <v>3725</v>
      </c>
      <c r="N16">
        <v>2825</v>
      </c>
      <c r="O16" s="18">
        <v>41569.050000000003</v>
      </c>
      <c r="P16" s="18">
        <v>35500</v>
      </c>
      <c r="Q16" s="19">
        <v>44980</v>
      </c>
      <c r="R16" s="18">
        <v>4640</v>
      </c>
      <c r="S16" s="18">
        <v>429</v>
      </c>
      <c r="T16">
        <v>10.187603894561862</v>
      </c>
      <c r="U16" s="18">
        <v>10769</v>
      </c>
      <c r="V16" s="18">
        <v>43.98</v>
      </c>
      <c r="W16" s="18">
        <v>3.15</v>
      </c>
      <c r="X16" s="18">
        <v>-1.7500000000000004</v>
      </c>
      <c r="Y16">
        <v>-35.714285714285722</v>
      </c>
      <c r="Z16">
        <v>95700</v>
      </c>
      <c r="AA16">
        <v>14600</v>
      </c>
      <c r="AB16" s="18">
        <v>41569.050000000003</v>
      </c>
    </row>
    <row r="17" spans="1:28" x14ac:dyDescent="0.25">
      <c r="A17" s="18">
        <v>35500</v>
      </c>
      <c r="B17" s="19">
        <v>44994</v>
      </c>
      <c r="C17" s="18">
        <v>35500</v>
      </c>
      <c r="D17" s="19">
        <v>44994</v>
      </c>
      <c r="E17" s="18">
        <v>0</v>
      </c>
      <c r="F17" s="18">
        <v>0</v>
      </c>
      <c r="G17">
        <v>0</v>
      </c>
      <c r="H17" s="18">
        <v>0</v>
      </c>
      <c r="I17" s="18">
        <v>0</v>
      </c>
      <c r="J17" s="18">
        <v>0</v>
      </c>
      <c r="K17" s="18">
        <v>0</v>
      </c>
      <c r="L17">
        <v>0</v>
      </c>
      <c r="M17">
        <v>875</v>
      </c>
      <c r="N17">
        <v>875</v>
      </c>
      <c r="O17" s="18">
        <v>41569.050000000003</v>
      </c>
      <c r="P17" s="18">
        <v>35500</v>
      </c>
      <c r="Q17" s="19">
        <v>44994</v>
      </c>
      <c r="R17" s="18">
        <v>51</v>
      </c>
      <c r="S17" s="18">
        <v>0</v>
      </c>
      <c r="T17">
        <v>0</v>
      </c>
      <c r="U17" s="18">
        <v>1</v>
      </c>
      <c r="V17" s="18">
        <v>0</v>
      </c>
      <c r="W17" s="18">
        <v>9</v>
      </c>
      <c r="X17" s="18">
        <v>-11</v>
      </c>
      <c r="Y17">
        <v>-55.000000000000007</v>
      </c>
      <c r="Z17">
        <v>1875</v>
      </c>
      <c r="AA17">
        <v>0</v>
      </c>
      <c r="AB17" s="18">
        <v>41569.050000000003</v>
      </c>
    </row>
    <row r="18" spans="1:28" x14ac:dyDescent="0.25">
      <c r="A18" s="18">
        <v>35500</v>
      </c>
      <c r="B18" s="19">
        <v>44987</v>
      </c>
      <c r="C18" s="18">
        <v>35500</v>
      </c>
      <c r="D18" s="19">
        <v>44987</v>
      </c>
      <c r="E18" s="18">
        <v>0</v>
      </c>
      <c r="F18" s="18">
        <v>0</v>
      </c>
      <c r="G18">
        <v>0</v>
      </c>
      <c r="H18" s="18">
        <v>0</v>
      </c>
      <c r="I18" s="18">
        <v>0</v>
      </c>
      <c r="J18" s="18">
        <v>0</v>
      </c>
      <c r="K18" s="18">
        <v>0</v>
      </c>
      <c r="L18">
        <v>0</v>
      </c>
      <c r="M18">
        <v>2125</v>
      </c>
      <c r="N18">
        <v>2125</v>
      </c>
      <c r="O18" s="18">
        <v>41569.050000000003</v>
      </c>
      <c r="P18" s="18">
        <v>35500</v>
      </c>
      <c r="Q18" s="19">
        <v>44987</v>
      </c>
      <c r="R18" s="18">
        <v>91</v>
      </c>
      <c r="S18" s="18">
        <v>6</v>
      </c>
      <c r="T18">
        <v>7.0588235294117645</v>
      </c>
      <c r="U18" s="18">
        <v>80</v>
      </c>
      <c r="V18" s="18">
        <v>34.65</v>
      </c>
      <c r="W18" s="18">
        <v>7.5</v>
      </c>
      <c r="X18" s="18">
        <v>-1.5</v>
      </c>
      <c r="Y18">
        <v>-16.666666666666664</v>
      </c>
      <c r="Z18">
        <v>975</v>
      </c>
      <c r="AA18">
        <v>1150</v>
      </c>
      <c r="AB18" s="18">
        <v>41569.050000000003</v>
      </c>
    </row>
    <row r="19" spans="1:28" x14ac:dyDescent="0.25">
      <c r="A19" s="18">
        <v>36000</v>
      </c>
      <c r="B19" s="19">
        <v>45014</v>
      </c>
      <c r="C19" s="18">
        <v>36000</v>
      </c>
      <c r="D19" s="19">
        <v>45014</v>
      </c>
      <c r="E19" s="18">
        <v>697</v>
      </c>
      <c r="F19" s="18">
        <v>0</v>
      </c>
      <c r="G19">
        <v>0</v>
      </c>
      <c r="H19" s="18">
        <v>2</v>
      </c>
      <c r="I19" s="18">
        <v>0</v>
      </c>
      <c r="J19" s="18">
        <v>6102.55</v>
      </c>
      <c r="K19" s="18">
        <v>102.55000000000018</v>
      </c>
      <c r="L19">
        <v>1.7091666666666696</v>
      </c>
      <c r="M19">
        <v>2225</v>
      </c>
      <c r="N19">
        <v>1300</v>
      </c>
      <c r="O19" s="18">
        <v>41569.050000000003</v>
      </c>
      <c r="P19" s="18">
        <v>36000</v>
      </c>
      <c r="Q19" s="19">
        <v>45014</v>
      </c>
      <c r="R19" s="18">
        <v>3668</v>
      </c>
      <c r="S19" s="18">
        <v>-67</v>
      </c>
      <c r="T19">
        <v>-1.7938420348058903</v>
      </c>
      <c r="U19" s="18">
        <v>940</v>
      </c>
      <c r="V19" s="18">
        <v>22.15</v>
      </c>
      <c r="W19" s="18">
        <v>27.9</v>
      </c>
      <c r="X19" s="18">
        <v>3.9499999999999993</v>
      </c>
      <c r="Y19">
        <v>16.492693110647181</v>
      </c>
      <c r="Z19">
        <v>12000</v>
      </c>
      <c r="AA19">
        <v>1375</v>
      </c>
      <c r="AB19" s="18">
        <v>41569.050000000003</v>
      </c>
    </row>
    <row r="20" spans="1:28" x14ac:dyDescent="0.25">
      <c r="A20" s="18">
        <v>36000</v>
      </c>
      <c r="B20" s="19">
        <v>45106</v>
      </c>
      <c r="C20" s="18">
        <v>0</v>
      </c>
      <c r="D20" s="19">
        <v>0</v>
      </c>
      <c r="E20" s="18">
        <v>0</v>
      </c>
      <c r="F20" s="18">
        <v>0</v>
      </c>
      <c r="G20">
        <v>0</v>
      </c>
      <c r="H20" s="18">
        <v>0</v>
      </c>
      <c r="I20" s="18">
        <v>0</v>
      </c>
      <c r="J20" s="18">
        <v>0</v>
      </c>
      <c r="K20" s="18">
        <v>0</v>
      </c>
      <c r="L20">
        <v>0</v>
      </c>
      <c r="M20">
        <v>0</v>
      </c>
      <c r="N20">
        <v>0</v>
      </c>
      <c r="O20" s="18">
        <v>0</v>
      </c>
      <c r="P20" s="18">
        <v>36000</v>
      </c>
      <c r="Q20" s="19">
        <v>45106</v>
      </c>
      <c r="R20" s="18">
        <v>286</v>
      </c>
      <c r="S20" s="18">
        <v>-1</v>
      </c>
      <c r="T20">
        <v>-0.34843205574912894</v>
      </c>
      <c r="U20" s="18">
        <v>54</v>
      </c>
      <c r="V20" s="18">
        <v>21.5</v>
      </c>
      <c r="W20" s="18">
        <v>185.4</v>
      </c>
      <c r="X20" s="18">
        <v>-13.25</v>
      </c>
      <c r="Y20">
        <v>-6.6700226529071234</v>
      </c>
      <c r="Z20">
        <v>1850</v>
      </c>
      <c r="AA20">
        <v>150</v>
      </c>
      <c r="AB20" s="18">
        <v>41569.050000000003</v>
      </c>
    </row>
    <row r="21" spans="1:28" x14ac:dyDescent="0.25">
      <c r="A21" s="18">
        <v>36000</v>
      </c>
      <c r="B21" s="19">
        <v>45197</v>
      </c>
      <c r="C21" s="18">
        <v>0</v>
      </c>
      <c r="D21" s="19">
        <v>0</v>
      </c>
      <c r="E21" s="18">
        <v>0</v>
      </c>
      <c r="F21" s="18">
        <v>0</v>
      </c>
      <c r="G21">
        <v>0</v>
      </c>
      <c r="H21" s="18">
        <v>0</v>
      </c>
      <c r="I21" s="18">
        <v>0</v>
      </c>
      <c r="J21" s="18">
        <v>0</v>
      </c>
      <c r="K21" s="18">
        <v>0</v>
      </c>
      <c r="L21">
        <v>0</v>
      </c>
      <c r="M21">
        <v>0</v>
      </c>
      <c r="N21">
        <v>0</v>
      </c>
      <c r="O21" s="18">
        <v>0</v>
      </c>
      <c r="P21" s="18">
        <v>36000</v>
      </c>
      <c r="Q21" s="19">
        <v>45197</v>
      </c>
      <c r="R21" s="18">
        <v>38</v>
      </c>
      <c r="S21" s="18">
        <v>0</v>
      </c>
      <c r="T21">
        <v>0</v>
      </c>
      <c r="U21" s="18">
        <v>6</v>
      </c>
      <c r="V21" s="18">
        <v>22.84</v>
      </c>
      <c r="W21" s="18">
        <v>418.9</v>
      </c>
      <c r="X21" s="18">
        <v>-11.100000000000023</v>
      </c>
      <c r="Y21">
        <v>-2.5813953488372143</v>
      </c>
      <c r="Z21">
        <v>1250</v>
      </c>
      <c r="AA21">
        <v>25</v>
      </c>
      <c r="AB21" s="18">
        <v>41569.050000000003</v>
      </c>
    </row>
    <row r="22" spans="1:28" x14ac:dyDescent="0.25">
      <c r="A22" s="18">
        <v>36000</v>
      </c>
      <c r="B22" s="19">
        <v>45288</v>
      </c>
      <c r="C22" s="18">
        <v>0</v>
      </c>
      <c r="D22" s="19">
        <v>0</v>
      </c>
      <c r="E22" s="18">
        <v>0</v>
      </c>
      <c r="F22" s="18">
        <v>0</v>
      </c>
      <c r="G22">
        <v>0</v>
      </c>
      <c r="H22" s="18">
        <v>0</v>
      </c>
      <c r="I22" s="18">
        <v>0</v>
      </c>
      <c r="J22" s="18">
        <v>0</v>
      </c>
      <c r="K22" s="18">
        <v>0</v>
      </c>
      <c r="L22">
        <v>0</v>
      </c>
      <c r="M22">
        <v>0</v>
      </c>
      <c r="N22">
        <v>0</v>
      </c>
      <c r="O22" s="18">
        <v>0</v>
      </c>
      <c r="P22" s="18">
        <v>36000</v>
      </c>
      <c r="Q22" s="19">
        <v>45288</v>
      </c>
      <c r="R22" s="18">
        <v>0</v>
      </c>
      <c r="S22" s="18">
        <v>0</v>
      </c>
      <c r="T22">
        <v>0</v>
      </c>
      <c r="U22" s="18">
        <v>0</v>
      </c>
      <c r="V22" s="18">
        <v>0</v>
      </c>
      <c r="W22" s="18">
        <v>0</v>
      </c>
      <c r="X22" s="18">
        <v>0</v>
      </c>
      <c r="Y22">
        <v>0</v>
      </c>
      <c r="Z22">
        <v>1800</v>
      </c>
      <c r="AA22">
        <v>0</v>
      </c>
      <c r="AB22" s="18">
        <v>41569.050000000003</v>
      </c>
    </row>
    <row r="23" spans="1:28" x14ac:dyDescent="0.25">
      <c r="A23" s="18">
        <v>36000</v>
      </c>
      <c r="B23" s="19">
        <v>44994</v>
      </c>
      <c r="C23" s="18">
        <v>36000</v>
      </c>
      <c r="D23" s="19">
        <v>44994</v>
      </c>
      <c r="E23" s="18">
        <v>0</v>
      </c>
      <c r="F23" s="18">
        <v>0</v>
      </c>
      <c r="G23">
        <v>0</v>
      </c>
      <c r="H23" s="18">
        <v>0</v>
      </c>
      <c r="I23" s="18">
        <v>0</v>
      </c>
      <c r="J23" s="18">
        <v>0</v>
      </c>
      <c r="K23" s="18">
        <v>0</v>
      </c>
      <c r="L23">
        <v>0</v>
      </c>
      <c r="M23">
        <v>875</v>
      </c>
      <c r="N23">
        <v>875</v>
      </c>
      <c r="O23" s="18">
        <v>41569.050000000003</v>
      </c>
      <c r="P23" s="18">
        <v>36000</v>
      </c>
      <c r="Q23" s="19">
        <v>44994</v>
      </c>
      <c r="R23" s="18">
        <v>37</v>
      </c>
      <c r="S23" s="18">
        <v>0</v>
      </c>
      <c r="T23">
        <v>0</v>
      </c>
      <c r="U23" s="18">
        <v>0</v>
      </c>
      <c r="V23" s="18">
        <v>0</v>
      </c>
      <c r="W23" s="18">
        <v>0</v>
      </c>
      <c r="X23" s="18">
        <v>0</v>
      </c>
      <c r="Y23">
        <v>0</v>
      </c>
      <c r="Z23">
        <v>1925</v>
      </c>
      <c r="AA23">
        <v>0</v>
      </c>
      <c r="AB23" s="18">
        <v>41569.050000000003</v>
      </c>
    </row>
    <row r="24" spans="1:28" x14ac:dyDescent="0.25">
      <c r="A24" s="18">
        <v>36000</v>
      </c>
      <c r="B24" s="19">
        <v>45043</v>
      </c>
      <c r="C24" s="18">
        <v>36000</v>
      </c>
      <c r="D24" s="19">
        <v>45043</v>
      </c>
      <c r="E24" s="18">
        <v>0</v>
      </c>
      <c r="F24" s="18">
        <v>0</v>
      </c>
      <c r="G24">
        <v>0</v>
      </c>
      <c r="H24" s="18">
        <v>0</v>
      </c>
      <c r="I24" s="18">
        <v>0</v>
      </c>
      <c r="J24" s="18">
        <v>0</v>
      </c>
      <c r="K24" s="18">
        <v>0</v>
      </c>
      <c r="L24">
        <v>0</v>
      </c>
      <c r="M24">
        <v>100</v>
      </c>
      <c r="N24">
        <v>125</v>
      </c>
      <c r="O24" s="18">
        <v>41569.050000000003</v>
      </c>
      <c r="P24" s="18">
        <v>36000</v>
      </c>
      <c r="Q24" s="19">
        <v>45043</v>
      </c>
      <c r="R24" s="18">
        <v>1</v>
      </c>
      <c r="S24" s="18">
        <v>0</v>
      </c>
      <c r="T24">
        <v>0</v>
      </c>
      <c r="U24" s="18">
        <v>0</v>
      </c>
      <c r="V24" s="18">
        <v>0</v>
      </c>
      <c r="W24" s="18">
        <v>0</v>
      </c>
      <c r="X24" s="18">
        <v>0</v>
      </c>
      <c r="Y24">
        <v>0</v>
      </c>
      <c r="Z24">
        <v>50</v>
      </c>
      <c r="AA24">
        <v>75</v>
      </c>
      <c r="AB24" s="18">
        <v>41569.050000000003</v>
      </c>
    </row>
    <row r="25" spans="1:28" x14ac:dyDescent="0.25">
      <c r="A25" s="18">
        <v>36000</v>
      </c>
      <c r="B25" s="19">
        <v>44973</v>
      </c>
      <c r="C25" s="18">
        <v>36000</v>
      </c>
      <c r="D25" s="19">
        <v>44973</v>
      </c>
      <c r="E25" s="18">
        <v>3</v>
      </c>
      <c r="F25" s="18">
        <v>0</v>
      </c>
      <c r="G25">
        <v>0</v>
      </c>
      <c r="H25" s="18">
        <v>34</v>
      </c>
      <c r="I25" s="18">
        <v>0</v>
      </c>
      <c r="J25" s="18">
        <v>5762</v>
      </c>
      <c r="K25" s="18">
        <v>112.05000000000018</v>
      </c>
      <c r="L25">
        <v>1.9832033911804561</v>
      </c>
      <c r="M25">
        <v>2375</v>
      </c>
      <c r="N25">
        <v>3075</v>
      </c>
      <c r="O25" s="18">
        <v>41569.050000000003</v>
      </c>
      <c r="P25" s="18">
        <v>36000</v>
      </c>
      <c r="Q25" s="19">
        <v>44973</v>
      </c>
      <c r="R25" s="18">
        <v>9930</v>
      </c>
      <c r="S25" s="18">
        <v>1383</v>
      </c>
      <c r="T25">
        <v>16.181116181116181</v>
      </c>
      <c r="U25" s="18">
        <v>46586</v>
      </c>
      <c r="V25" s="18">
        <v>75.5</v>
      </c>
      <c r="W25" s="18">
        <v>0.05</v>
      </c>
      <c r="X25" s="18">
        <v>-1.5</v>
      </c>
      <c r="Y25">
        <v>-96.774193548387089</v>
      </c>
      <c r="Z25">
        <v>0</v>
      </c>
      <c r="AA25">
        <v>55250</v>
      </c>
      <c r="AB25" s="18">
        <v>41569.050000000003</v>
      </c>
    </row>
    <row r="26" spans="1:28" x14ac:dyDescent="0.25">
      <c r="A26" s="18">
        <v>36000</v>
      </c>
      <c r="B26" s="19">
        <v>44980</v>
      </c>
      <c r="C26" s="18">
        <v>36000</v>
      </c>
      <c r="D26" s="19">
        <v>44980</v>
      </c>
      <c r="E26" s="18">
        <v>33</v>
      </c>
      <c r="F26" s="18">
        <v>0</v>
      </c>
      <c r="G26">
        <v>0</v>
      </c>
      <c r="H26" s="18">
        <v>0</v>
      </c>
      <c r="I26" s="18">
        <v>0</v>
      </c>
      <c r="J26" s="18">
        <v>0</v>
      </c>
      <c r="K26" s="18">
        <v>0</v>
      </c>
      <c r="L26">
        <v>0</v>
      </c>
      <c r="M26">
        <v>2375</v>
      </c>
      <c r="N26">
        <v>3975</v>
      </c>
      <c r="O26" s="18">
        <v>41569.050000000003</v>
      </c>
      <c r="P26" s="18">
        <v>36000</v>
      </c>
      <c r="Q26" s="19">
        <v>44980</v>
      </c>
      <c r="R26" s="18">
        <v>3152</v>
      </c>
      <c r="S26" s="18">
        <v>131</v>
      </c>
      <c r="T26">
        <v>4.336312479311486</v>
      </c>
      <c r="U26" s="18">
        <v>5635</v>
      </c>
      <c r="V26" s="18">
        <v>40.82</v>
      </c>
      <c r="W26" s="18">
        <v>3.5</v>
      </c>
      <c r="X26" s="18">
        <v>-1.75</v>
      </c>
      <c r="Y26">
        <v>-33.333333333333329</v>
      </c>
      <c r="Z26">
        <v>46925</v>
      </c>
      <c r="AA26">
        <v>6525</v>
      </c>
      <c r="AB26" s="18">
        <v>41569.050000000003</v>
      </c>
    </row>
    <row r="27" spans="1:28" x14ac:dyDescent="0.25">
      <c r="A27" s="18">
        <v>36000</v>
      </c>
      <c r="B27" s="19">
        <v>44987</v>
      </c>
      <c r="C27" s="18">
        <v>36000</v>
      </c>
      <c r="D27" s="19">
        <v>44987</v>
      </c>
      <c r="E27" s="18">
        <v>1</v>
      </c>
      <c r="F27" s="18">
        <v>0</v>
      </c>
      <c r="G27">
        <v>0</v>
      </c>
      <c r="H27" s="18">
        <v>0</v>
      </c>
      <c r="I27" s="18">
        <v>0</v>
      </c>
      <c r="J27" s="18">
        <v>0</v>
      </c>
      <c r="K27" s="18">
        <v>0</v>
      </c>
      <c r="L27">
        <v>0</v>
      </c>
      <c r="M27">
        <v>2200</v>
      </c>
      <c r="N27">
        <v>2200</v>
      </c>
      <c r="O27" s="18">
        <v>41569.050000000003</v>
      </c>
      <c r="P27" s="18">
        <v>36000</v>
      </c>
      <c r="Q27" s="19">
        <v>44987</v>
      </c>
      <c r="R27" s="18">
        <v>56</v>
      </c>
      <c r="S27" s="18">
        <v>0</v>
      </c>
      <c r="T27">
        <v>0</v>
      </c>
      <c r="U27" s="18">
        <v>67</v>
      </c>
      <c r="V27" s="18">
        <v>32.18</v>
      </c>
      <c r="W27" s="18">
        <v>7.9</v>
      </c>
      <c r="X27" s="18">
        <v>-1.1500000000000004</v>
      </c>
      <c r="Y27">
        <v>-12.707182320441992</v>
      </c>
      <c r="Z27">
        <v>425</v>
      </c>
      <c r="AA27">
        <v>1625</v>
      </c>
      <c r="AB27" s="18">
        <v>41569.050000000003</v>
      </c>
    </row>
    <row r="28" spans="1:28" x14ac:dyDescent="0.25">
      <c r="A28" s="18">
        <v>36500</v>
      </c>
      <c r="B28" s="19">
        <v>45001</v>
      </c>
      <c r="C28" s="18">
        <v>0</v>
      </c>
      <c r="D28" s="19">
        <v>0</v>
      </c>
      <c r="E28" s="18">
        <v>0</v>
      </c>
      <c r="F28" s="18">
        <v>0</v>
      </c>
      <c r="G28">
        <v>0</v>
      </c>
      <c r="H28" s="18">
        <v>0</v>
      </c>
      <c r="I28" s="18">
        <v>0</v>
      </c>
      <c r="J28" s="18">
        <v>0</v>
      </c>
      <c r="K28" s="18">
        <v>0</v>
      </c>
      <c r="L28">
        <v>0</v>
      </c>
      <c r="M28">
        <v>0</v>
      </c>
      <c r="N28">
        <v>0</v>
      </c>
      <c r="O28" s="18">
        <v>0</v>
      </c>
      <c r="P28" s="18">
        <v>36500</v>
      </c>
      <c r="Q28" s="19">
        <v>45001</v>
      </c>
      <c r="R28" s="18">
        <v>54</v>
      </c>
      <c r="S28" s="18">
        <v>0</v>
      </c>
      <c r="T28">
        <v>0</v>
      </c>
      <c r="U28" s="18">
        <v>10</v>
      </c>
      <c r="V28" s="18">
        <v>25.23</v>
      </c>
      <c r="W28" s="18">
        <v>25</v>
      </c>
      <c r="X28" s="18">
        <v>-0.44999999999999929</v>
      </c>
      <c r="Y28">
        <v>-1.7681728880157142</v>
      </c>
      <c r="Z28">
        <v>2125</v>
      </c>
      <c r="AA28">
        <v>300</v>
      </c>
      <c r="AB28" s="18">
        <v>41569.050000000003</v>
      </c>
    </row>
    <row r="29" spans="1:28" x14ac:dyDescent="0.25">
      <c r="A29" s="18">
        <v>36500</v>
      </c>
      <c r="B29" s="19">
        <v>45014</v>
      </c>
      <c r="C29" s="18">
        <v>36500</v>
      </c>
      <c r="D29" s="19">
        <v>45014</v>
      </c>
      <c r="E29" s="18">
        <v>149</v>
      </c>
      <c r="F29" s="18">
        <v>0</v>
      </c>
      <c r="G29">
        <v>0</v>
      </c>
      <c r="H29" s="18">
        <v>0</v>
      </c>
      <c r="I29" s="18">
        <v>0</v>
      </c>
      <c r="J29" s="18">
        <v>0</v>
      </c>
      <c r="K29" s="18">
        <v>0</v>
      </c>
      <c r="L29">
        <v>0</v>
      </c>
      <c r="M29">
        <v>1775</v>
      </c>
      <c r="N29">
        <v>1775</v>
      </c>
      <c r="O29" s="18">
        <v>41569.050000000003</v>
      </c>
      <c r="P29" s="18">
        <v>36500</v>
      </c>
      <c r="Q29" s="19">
        <v>45014</v>
      </c>
      <c r="R29" s="18">
        <v>1528</v>
      </c>
      <c r="S29" s="18">
        <v>0</v>
      </c>
      <c r="T29">
        <v>0</v>
      </c>
      <c r="U29" s="18">
        <v>482</v>
      </c>
      <c r="V29" s="18">
        <v>21.04</v>
      </c>
      <c r="W29" s="18">
        <v>23.05</v>
      </c>
      <c r="X29" s="18">
        <v>-3.6499999999999986</v>
      </c>
      <c r="Y29">
        <v>-13.67041198501872</v>
      </c>
      <c r="Z29">
        <v>4950</v>
      </c>
      <c r="AA29">
        <v>75</v>
      </c>
      <c r="AB29" s="18">
        <v>41569.050000000003</v>
      </c>
    </row>
    <row r="30" spans="1:28" x14ac:dyDescent="0.25">
      <c r="A30" s="18">
        <v>36500</v>
      </c>
      <c r="B30" s="19">
        <v>44973</v>
      </c>
      <c r="C30" s="18">
        <v>36500</v>
      </c>
      <c r="D30" s="19">
        <v>44973</v>
      </c>
      <c r="E30" s="18">
        <v>0</v>
      </c>
      <c r="F30" s="18">
        <v>0</v>
      </c>
      <c r="G30">
        <v>0</v>
      </c>
      <c r="H30" s="18">
        <v>0</v>
      </c>
      <c r="I30" s="18">
        <v>0</v>
      </c>
      <c r="J30" s="18">
        <v>0</v>
      </c>
      <c r="K30" s="18">
        <v>0</v>
      </c>
      <c r="L30">
        <v>0</v>
      </c>
      <c r="M30">
        <v>2125</v>
      </c>
      <c r="N30">
        <v>3000</v>
      </c>
      <c r="O30" s="18">
        <v>41569.050000000003</v>
      </c>
      <c r="P30" s="18">
        <v>36500</v>
      </c>
      <c r="Q30" s="19">
        <v>44973</v>
      </c>
      <c r="R30" s="18">
        <v>2944</v>
      </c>
      <c r="S30" s="18">
        <v>-138</v>
      </c>
      <c r="T30">
        <v>-4.4776119402985071</v>
      </c>
      <c r="U30" s="18">
        <v>28909</v>
      </c>
      <c r="V30" s="18">
        <v>0</v>
      </c>
      <c r="W30" s="18">
        <v>0.05</v>
      </c>
      <c r="X30" s="18">
        <v>-1.55</v>
      </c>
      <c r="Y30">
        <v>-96.875</v>
      </c>
      <c r="Z30">
        <v>0</v>
      </c>
      <c r="AA30">
        <v>32350</v>
      </c>
      <c r="AB30" s="18">
        <v>41569.050000000003</v>
      </c>
    </row>
    <row r="31" spans="1:28" x14ac:dyDescent="0.25">
      <c r="A31" s="18">
        <v>36500</v>
      </c>
      <c r="B31" s="19">
        <v>44980</v>
      </c>
      <c r="C31" s="18">
        <v>36500</v>
      </c>
      <c r="D31" s="19">
        <v>44980</v>
      </c>
      <c r="E31" s="18">
        <v>628</v>
      </c>
      <c r="F31" s="18">
        <v>0</v>
      </c>
      <c r="G31">
        <v>0</v>
      </c>
      <c r="H31" s="18">
        <v>8</v>
      </c>
      <c r="I31" s="18">
        <v>0</v>
      </c>
      <c r="J31" s="18">
        <v>5195</v>
      </c>
      <c r="K31" s="18">
        <v>31.449999999999818</v>
      </c>
      <c r="L31">
        <v>0.60907708843721509</v>
      </c>
      <c r="M31">
        <v>2750</v>
      </c>
      <c r="N31">
        <v>3775</v>
      </c>
      <c r="O31" s="18">
        <v>41569.050000000003</v>
      </c>
      <c r="P31" s="18">
        <v>36500</v>
      </c>
      <c r="Q31" s="19">
        <v>44980</v>
      </c>
      <c r="R31" s="18">
        <v>5044</v>
      </c>
      <c r="S31" s="18">
        <v>4</v>
      </c>
      <c r="T31">
        <v>7.9365079365079361E-2</v>
      </c>
      <c r="U31" s="18">
        <v>5798</v>
      </c>
      <c r="V31" s="18">
        <v>37.79</v>
      </c>
      <c r="W31" s="18">
        <v>3.9</v>
      </c>
      <c r="X31" s="18">
        <v>-1.9</v>
      </c>
      <c r="Y31">
        <v>-32.758620689655174</v>
      </c>
      <c r="Z31">
        <v>9500</v>
      </c>
      <c r="AA31">
        <v>4850</v>
      </c>
      <c r="AB31" s="18">
        <v>41569.050000000003</v>
      </c>
    </row>
    <row r="32" spans="1:28" x14ac:dyDescent="0.25">
      <c r="A32" s="18">
        <v>36500</v>
      </c>
      <c r="B32" s="19">
        <v>44987</v>
      </c>
      <c r="C32" s="18">
        <v>36500</v>
      </c>
      <c r="D32" s="19">
        <v>44987</v>
      </c>
      <c r="E32" s="18">
        <v>0</v>
      </c>
      <c r="F32" s="18">
        <v>0</v>
      </c>
      <c r="G32">
        <v>0</v>
      </c>
      <c r="H32" s="18">
        <v>0</v>
      </c>
      <c r="I32" s="18">
        <v>0</v>
      </c>
      <c r="J32" s="18">
        <v>0</v>
      </c>
      <c r="K32" s="18">
        <v>0</v>
      </c>
      <c r="L32">
        <v>0</v>
      </c>
      <c r="M32">
        <v>2200</v>
      </c>
      <c r="N32">
        <v>2200</v>
      </c>
      <c r="O32" s="18">
        <v>41569.050000000003</v>
      </c>
      <c r="P32" s="18">
        <v>36500</v>
      </c>
      <c r="Q32" s="19">
        <v>44987</v>
      </c>
      <c r="R32" s="18">
        <v>82</v>
      </c>
      <c r="S32" s="18">
        <v>0</v>
      </c>
      <c r="T32">
        <v>0</v>
      </c>
      <c r="U32" s="18">
        <v>9</v>
      </c>
      <c r="V32" s="18">
        <v>0</v>
      </c>
      <c r="W32" s="18">
        <v>9.5</v>
      </c>
      <c r="X32" s="18">
        <v>0.5</v>
      </c>
      <c r="Y32">
        <v>5.5555555555555554</v>
      </c>
      <c r="Z32">
        <v>3850</v>
      </c>
      <c r="AA32">
        <v>3050</v>
      </c>
      <c r="AB32" s="18">
        <v>41569.050000000003</v>
      </c>
    </row>
    <row r="33" spans="1:28" x14ac:dyDescent="0.25">
      <c r="A33" s="18">
        <v>36500</v>
      </c>
      <c r="B33" s="19">
        <v>44994</v>
      </c>
      <c r="C33" s="18">
        <v>36500</v>
      </c>
      <c r="D33" s="19">
        <v>44994</v>
      </c>
      <c r="E33" s="18">
        <v>0</v>
      </c>
      <c r="F33" s="18">
        <v>0</v>
      </c>
      <c r="G33">
        <v>0</v>
      </c>
      <c r="H33" s="18">
        <v>0</v>
      </c>
      <c r="I33" s="18">
        <v>0</v>
      </c>
      <c r="J33" s="18">
        <v>0</v>
      </c>
      <c r="K33" s="18">
        <v>0</v>
      </c>
      <c r="L33">
        <v>0</v>
      </c>
      <c r="M33">
        <v>875</v>
      </c>
      <c r="N33">
        <v>875</v>
      </c>
      <c r="O33" s="18">
        <v>41569.050000000003</v>
      </c>
      <c r="P33" s="18">
        <v>36500</v>
      </c>
      <c r="Q33" s="19">
        <v>44994</v>
      </c>
      <c r="R33" s="18">
        <v>0</v>
      </c>
      <c r="S33" s="18">
        <v>0</v>
      </c>
      <c r="T33">
        <v>0</v>
      </c>
      <c r="U33" s="18">
        <v>0</v>
      </c>
      <c r="V33" s="18">
        <v>0</v>
      </c>
      <c r="W33" s="18">
        <v>0</v>
      </c>
      <c r="X33" s="18">
        <v>0</v>
      </c>
      <c r="Y33">
        <v>0</v>
      </c>
      <c r="Z33">
        <v>1800</v>
      </c>
      <c r="AA33">
        <v>0</v>
      </c>
      <c r="AB33" s="18">
        <v>41569.050000000003</v>
      </c>
    </row>
    <row r="34" spans="1:28" x14ac:dyDescent="0.25">
      <c r="A34" s="18">
        <v>36500</v>
      </c>
      <c r="B34" s="19">
        <v>45043</v>
      </c>
      <c r="C34" s="18">
        <v>36500</v>
      </c>
      <c r="D34" s="19">
        <v>45043</v>
      </c>
      <c r="E34" s="18">
        <v>0</v>
      </c>
      <c r="F34" s="18">
        <v>0</v>
      </c>
      <c r="G34">
        <v>0</v>
      </c>
      <c r="H34" s="18">
        <v>0</v>
      </c>
      <c r="I34" s="18">
        <v>0</v>
      </c>
      <c r="J34" s="18">
        <v>0</v>
      </c>
      <c r="K34" s="18">
        <v>0</v>
      </c>
      <c r="L34">
        <v>0</v>
      </c>
      <c r="M34">
        <v>100</v>
      </c>
      <c r="N34">
        <v>0</v>
      </c>
      <c r="O34" s="18">
        <v>41569.050000000003</v>
      </c>
      <c r="P34" s="18">
        <v>0</v>
      </c>
      <c r="Q34" s="19">
        <v>0</v>
      </c>
      <c r="R34" s="18">
        <v>0</v>
      </c>
      <c r="S34" s="18">
        <v>0</v>
      </c>
      <c r="T34">
        <v>0</v>
      </c>
      <c r="U34" s="18">
        <v>0</v>
      </c>
      <c r="V34" s="18">
        <v>0</v>
      </c>
      <c r="W34" s="18">
        <v>0</v>
      </c>
      <c r="X34" s="18">
        <v>0</v>
      </c>
      <c r="Y34">
        <v>0</v>
      </c>
      <c r="Z34">
        <v>0</v>
      </c>
      <c r="AA34">
        <v>0</v>
      </c>
      <c r="AB34" s="18">
        <v>0</v>
      </c>
    </row>
    <row r="35" spans="1:28" x14ac:dyDescent="0.25">
      <c r="A35" s="18">
        <v>37000</v>
      </c>
      <c r="B35" s="19">
        <v>44994</v>
      </c>
      <c r="C35" s="18">
        <v>37000</v>
      </c>
      <c r="D35" s="19">
        <v>44994</v>
      </c>
      <c r="E35" s="18">
        <v>0</v>
      </c>
      <c r="F35" s="18">
        <v>0</v>
      </c>
      <c r="G35">
        <v>0</v>
      </c>
      <c r="H35" s="18">
        <v>0</v>
      </c>
      <c r="I35" s="18">
        <v>0</v>
      </c>
      <c r="J35" s="18">
        <v>0</v>
      </c>
      <c r="K35" s="18">
        <v>0</v>
      </c>
      <c r="L35">
        <v>0</v>
      </c>
      <c r="M35">
        <v>875</v>
      </c>
      <c r="N35">
        <v>875</v>
      </c>
      <c r="O35" s="18">
        <v>41569.050000000003</v>
      </c>
      <c r="P35" s="18">
        <v>37000</v>
      </c>
      <c r="Q35" s="19">
        <v>44994</v>
      </c>
      <c r="R35" s="18">
        <v>0</v>
      </c>
      <c r="S35" s="18">
        <v>0</v>
      </c>
      <c r="T35">
        <v>0</v>
      </c>
      <c r="U35" s="18">
        <v>0</v>
      </c>
      <c r="V35" s="18">
        <v>0</v>
      </c>
      <c r="W35" s="18">
        <v>0</v>
      </c>
      <c r="X35" s="18">
        <v>0</v>
      </c>
      <c r="Y35">
        <v>0</v>
      </c>
      <c r="Z35">
        <v>1800</v>
      </c>
      <c r="AA35">
        <v>0</v>
      </c>
      <c r="AB35" s="18">
        <v>41569.050000000003</v>
      </c>
    </row>
    <row r="36" spans="1:28" x14ac:dyDescent="0.25">
      <c r="A36" s="18">
        <v>37000</v>
      </c>
      <c r="B36" s="19">
        <v>45001</v>
      </c>
      <c r="C36" s="18">
        <v>0</v>
      </c>
      <c r="D36" s="19">
        <v>0</v>
      </c>
      <c r="E36" s="18">
        <v>0</v>
      </c>
      <c r="F36" s="18">
        <v>0</v>
      </c>
      <c r="G36">
        <v>0</v>
      </c>
      <c r="H36" s="18">
        <v>0</v>
      </c>
      <c r="I36" s="18">
        <v>0</v>
      </c>
      <c r="J36" s="18">
        <v>0</v>
      </c>
      <c r="K36" s="18">
        <v>0</v>
      </c>
      <c r="L36">
        <v>0</v>
      </c>
      <c r="M36">
        <v>0</v>
      </c>
      <c r="N36">
        <v>0</v>
      </c>
      <c r="O36" s="18">
        <v>0</v>
      </c>
      <c r="P36" s="18">
        <v>37000</v>
      </c>
      <c r="Q36" s="19">
        <v>45001</v>
      </c>
      <c r="R36" s="18">
        <v>42</v>
      </c>
      <c r="S36" s="18">
        <v>0</v>
      </c>
      <c r="T36">
        <v>0</v>
      </c>
      <c r="U36" s="18">
        <v>4</v>
      </c>
      <c r="V36" s="18">
        <v>0</v>
      </c>
      <c r="W36" s="18">
        <v>34</v>
      </c>
      <c r="X36" s="18">
        <v>0</v>
      </c>
      <c r="Y36">
        <v>0</v>
      </c>
      <c r="Z36">
        <v>2300</v>
      </c>
      <c r="AA36">
        <v>575</v>
      </c>
      <c r="AB36" s="18">
        <v>41569.050000000003</v>
      </c>
    </row>
    <row r="37" spans="1:28" x14ac:dyDescent="0.25">
      <c r="A37" s="18">
        <v>37000</v>
      </c>
      <c r="B37" s="19">
        <v>45014</v>
      </c>
      <c r="C37" s="18">
        <v>37000</v>
      </c>
      <c r="D37" s="19">
        <v>45014</v>
      </c>
      <c r="E37" s="18">
        <v>714</v>
      </c>
      <c r="F37" s="18">
        <v>0</v>
      </c>
      <c r="G37">
        <v>0</v>
      </c>
      <c r="H37" s="18">
        <v>5</v>
      </c>
      <c r="I37" s="18">
        <v>16.649999999999999</v>
      </c>
      <c r="J37" s="18">
        <v>4985</v>
      </c>
      <c r="K37" s="18">
        <v>152.69999999999982</v>
      </c>
      <c r="L37">
        <v>3.1599859280259879</v>
      </c>
      <c r="M37">
        <v>2200</v>
      </c>
      <c r="N37">
        <v>2025</v>
      </c>
      <c r="O37" s="18">
        <v>41569.050000000003</v>
      </c>
      <c r="P37" s="18">
        <v>37000</v>
      </c>
      <c r="Q37" s="19">
        <v>45014</v>
      </c>
      <c r="R37" s="18">
        <v>4808</v>
      </c>
      <c r="S37" s="18">
        <v>64</v>
      </c>
      <c r="T37">
        <v>1.3490725126475549</v>
      </c>
      <c r="U37" s="18">
        <v>2528</v>
      </c>
      <c r="V37" s="18">
        <v>0</v>
      </c>
      <c r="W37" s="18">
        <v>33.9</v>
      </c>
      <c r="X37" s="18">
        <v>-4.1000000000000014</v>
      </c>
      <c r="Y37">
        <v>-10.789473684210531</v>
      </c>
      <c r="Z37">
        <v>7850</v>
      </c>
      <c r="AA37">
        <v>4650</v>
      </c>
      <c r="AB37" s="18">
        <v>41569.050000000003</v>
      </c>
    </row>
    <row r="38" spans="1:28" x14ac:dyDescent="0.25">
      <c r="A38" s="18">
        <v>37000</v>
      </c>
      <c r="B38" s="19">
        <v>45043</v>
      </c>
      <c r="C38" s="18">
        <v>37000</v>
      </c>
      <c r="D38" s="19">
        <v>45043</v>
      </c>
      <c r="E38" s="18">
        <v>0</v>
      </c>
      <c r="F38" s="18">
        <v>0</v>
      </c>
      <c r="G38">
        <v>0</v>
      </c>
      <c r="H38" s="18">
        <v>0</v>
      </c>
      <c r="I38" s="18">
        <v>0</v>
      </c>
      <c r="J38" s="18">
        <v>0</v>
      </c>
      <c r="K38" s="18">
        <v>0</v>
      </c>
      <c r="L38">
        <v>0</v>
      </c>
      <c r="M38">
        <v>900</v>
      </c>
      <c r="N38">
        <v>0</v>
      </c>
      <c r="O38" s="18">
        <v>41569.050000000003</v>
      </c>
      <c r="P38" s="18">
        <v>37000</v>
      </c>
      <c r="Q38" s="19">
        <v>45043</v>
      </c>
      <c r="R38" s="18">
        <v>0</v>
      </c>
      <c r="S38" s="18">
        <v>0</v>
      </c>
      <c r="T38">
        <v>0</v>
      </c>
      <c r="U38" s="18">
        <v>0</v>
      </c>
      <c r="V38" s="18">
        <v>0</v>
      </c>
      <c r="W38" s="18">
        <v>0</v>
      </c>
      <c r="X38" s="18">
        <v>0</v>
      </c>
      <c r="Y38">
        <v>0</v>
      </c>
      <c r="Z38">
        <v>50</v>
      </c>
      <c r="AA38">
        <v>0</v>
      </c>
      <c r="AB38" s="18">
        <v>41569.050000000003</v>
      </c>
    </row>
    <row r="39" spans="1:28" x14ac:dyDescent="0.25">
      <c r="A39" s="18">
        <v>37000</v>
      </c>
      <c r="B39" s="19">
        <v>44987</v>
      </c>
      <c r="C39" s="18">
        <v>37000</v>
      </c>
      <c r="D39" s="19">
        <v>44987</v>
      </c>
      <c r="E39" s="18">
        <v>0</v>
      </c>
      <c r="F39" s="18">
        <v>0</v>
      </c>
      <c r="G39">
        <v>0</v>
      </c>
      <c r="H39" s="18">
        <v>0</v>
      </c>
      <c r="I39" s="18">
        <v>0</v>
      </c>
      <c r="J39" s="18">
        <v>0</v>
      </c>
      <c r="K39" s="18">
        <v>0</v>
      </c>
      <c r="L39">
        <v>0</v>
      </c>
      <c r="M39">
        <v>2250</v>
      </c>
      <c r="N39">
        <v>2250</v>
      </c>
      <c r="O39" s="18">
        <v>41569.050000000003</v>
      </c>
      <c r="P39" s="18">
        <v>37000</v>
      </c>
      <c r="Q39" s="19">
        <v>44987</v>
      </c>
      <c r="R39" s="18">
        <v>148</v>
      </c>
      <c r="S39" s="18">
        <v>4</v>
      </c>
      <c r="T39">
        <v>2.7777777777777777</v>
      </c>
      <c r="U39" s="18">
        <v>84</v>
      </c>
      <c r="V39" s="18">
        <v>27.12</v>
      </c>
      <c r="W39" s="18">
        <v>8.5</v>
      </c>
      <c r="X39" s="18">
        <v>-3.9000000000000004</v>
      </c>
      <c r="Y39">
        <v>-31.451612903225808</v>
      </c>
      <c r="Z39">
        <v>6225</v>
      </c>
      <c r="AA39">
        <v>3225</v>
      </c>
      <c r="AB39" s="18">
        <v>41569.050000000003</v>
      </c>
    </row>
    <row r="40" spans="1:28" x14ac:dyDescent="0.25">
      <c r="A40" s="18">
        <v>37000</v>
      </c>
      <c r="B40" s="19">
        <v>44980</v>
      </c>
      <c r="C40" s="18">
        <v>37000</v>
      </c>
      <c r="D40" s="19">
        <v>44980</v>
      </c>
      <c r="E40" s="18">
        <v>1381</v>
      </c>
      <c r="F40" s="18">
        <v>-11</v>
      </c>
      <c r="G40">
        <v>-0.79022988505747127</v>
      </c>
      <c r="H40" s="18">
        <v>45</v>
      </c>
      <c r="I40" s="18">
        <v>53.1</v>
      </c>
      <c r="J40" s="18">
        <v>4700</v>
      </c>
      <c r="K40" s="18">
        <v>-140</v>
      </c>
      <c r="L40">
        <v>-2.8925619834710745</v>
      </c>
      <c r="M40">
        <v>3625</v>
      </c>
      <c r="N40">
        <v>5025</v>
      </c>
      <c r="O40" s="18">
        <v>41569.050000000003</v>
      </c>
      <c r="P40" s="18">
        <v>37000</v>
      </c>
      <c r="Q40" s="19">
        <v>44980</v>
      </c>
      <c r="R40" s="18">
        <v>6224</v>
      </c>
      <c r="S40" s="18">
        <v>-9</v>
      </c>
      <c r="T40">
        <v>-0.14439274827530885</v>
      </c>
      <c r="U40" s="18">
        <v>12281</v>
      </c>
      <c r="V40" s="18">
        <v>0</v>
      </c>
      <c r="W40" s="18">
        <v>3.55</v>
      </c>
      <c r="X40" s="18">
        <v>-2.4500000000000002</v>
      </c>
      <c r="Y40">
        <v>-40.833333333333336</v>
      </c>
      <c r="Z40">
        <v>29750</v>
      </c>
      <c r="AA40">
        <v>2875</v>
      </c>
      <c r="AB40" s="18">
        <v>41569.050000000003</v>
      </c>
    </row>
    <row r="41" spans="1:28" x14ac:dyDescent="0.25">
      <c r="A41" s="18">
        <v>37000</v>
      </c>
      <c r="B41" s="19">
        <v>44973</v>
      </c>
      <c r="C41" s="18">
        <v>37000</v>
      </c>
      <c r="D41" s="19">
        <v>44973</v>
      </c>
      <c r="E41" s="18">
        <v>0</v>
      </c>
      <c r="F41" s="18">
        <v>0</v>
      </c>
      <c r="G41">
        <v>0</v>
      </c>
      <c r="H41" s="18">
        <v>24</v>
      </c>
      <c r="I41" s="18">
        <v>165.06</v>
      </c>
      <c r="J41" s="18">
        <v>4712.2</v>
      </c>
      <c r="K41" s="18">
        <v>-668.15000000000055</v>
      </c>
      <c r="L41">
        <v>-12.418337097029013</v>
      </c>
      <c r="M41">
        <v>1850</v>
      </c>
      <c r="N41">
        <v>2250</v>
      </c>
      <c r="O41" s="18">
        <v>41569.050000000003</v>
      </c>
      <c r="P41" s="18">
        <v>37000</v>
      </c>
      <c r="Q41" s="19">
        <v>44973</v>
      </c>
      <c r="R41" s="18">
        <v>4937</v>
      </c>
      <c r="S41" s="18">
        <v>-205</v>
      </c>
      <c r="T41">
        <v>-3.986775573706729</v>
      </c>
      <c r="U41" s="18">
        <v>36956</v>
      </c>
      <c r="V41" s="18">
        <v>0</v>
      </c>
      <c r="W41" s="18">
        <v>0.05</v>
      </c>
      <c r="X41" s="18">
        <v>-1.7</v>
      </c>
      <c r="Y41">
        <v>-97.142857142857139</v>
      </c>
      <c r="Z41">
        <v>0</v>
      </c>
      <c r="AA41">
        <v>34500</v>
      </c>
      <c r="AB41" s="18">
        <v>41569.050000000003</v>
      </c>
    </row>
    <row r="42" spans="1:28" x14ac:dyDescent="0.25">
      <c r="A42" s="18">
        <v>37500</v>
      </c>
      <c r="B42" s="19">
        <v>44994</v>
      </c>
      <c r="C42" s="18">
        <v>37500</v>
      </c>
      <c r="D42" s="19">
        <v>44994</v>
      </c>
      <c r="E42" s="18">
        <v>0</v>
      </c>
      <c r="F42" s="18">
        <v>0</v>
      </c>
      <c r="G42">
        <v>0</v>
      </c>
      <c r="H42" s="18">
        <v>0</v>
      </c>
      <c r="I42" s="18">
        <v>0</v>
      </c>
      <c r="J42" s="18">
        <v>0</v>
      </c>
      <c r="K42" s="18">
        <v>0</v>
      </c>
      <c r="L42">
        <v>0</v>
      </c>
      <c r="M42">
        <v>875</v>
      </c>
      <c r="N42">
        <v>875</v>
      </c>
      <c r="O42" s="18">
        <v>41569.050000000003</v>
      </c>
      <c r="P42" s="18">
        <v>37500</v>
      </c>
      <c r="Q42" s="19">
        <v>44994</v>
      </c>
      <c r="R42" s="18">
        <v>0</v>
      </c>
      <c r="S42" s="18">
        <v>0</v>
      </c>
      <c r="T42">
        <v>0</v>
      </c>
      <c r="U42" s="18">
        <v>0</v>
      </c>
      <c r="V42" s="18">
        <v>0</v>
      </c>
      <c r="W42" s="18">
        <v>0</v>
      </c>
      <c r="X42" s="18">
        <v>0</v>
      </c>
      <c r="Y42">
        <v>0</v>
      </c>
      <c r="Z42">
        <v>1800</v>
      </c>
      <c r="AA42">
        <v>0</v>
      </c>
      <c r="AB42" s="18">
        <v>41569.050000000003</v>
      </c>
    </row>
    <row r="43" spans="1:28" x14ac:dyDescent="0.25">
      <c r="A43" s="18">
        <v>37500</v>
      </c>
      <c r="B43" s="19">
        <v>45001</v>
      </c>
      <c r="C43" s="18">
        <v>0</v>
      </c>
      <c r="D43" s="19">
        <v>0</v>
      </c>
      <c r="E43" s="18">
        <v>0</v>
      </c>
      <c r="F43" s="18">
        <v>0</v>
      </c>
      <c r="G43">
        <v>0</v>
      </c>
      <c r="H43" s="18">
        <v>0</v>
      </c>
      <c r="I43" s="18">
        <v>0</v>
      </c>
      <c r="J43" s="18">
        <v>0</v>
      </c>
      <c r="K43" s="18">
        <v>0</v>
      </c>
      <c r="L43">
        <v>0</v>
      </c>
      <c r="M43">
        <v>0</v>
      </c>
      <c r="N43">
        <v>0</v>
      </c>
      <c r="O43" s="18">
        <v>0</v>
      </c>
      <c r="P43" s="18">
        <v>37500</v>
      </c>
      <c r="Q43" s="19">
        <v>45001</v>
      </c>
      <c r="R43" s="18">
        <v>0</v>
      </c>
      <c r="S43" s="18">
        <v>0</v>
      </c>
      <c r="T43">
        <v>0</v>
      </c>
      <c r="U43" s="18">
        <v>64</v>
      </c>
      <c r="V43" s="18">
        <v>0</v>
      </c>
      <c r="W43" s="18">
        <v>31</v>
      </c>
      <c r="X43" s="18">
        <v>-83.05</v>
      </c>
      <c r="Y43">
        <v>-72.818939061814987</v>
      </c>
      <c r="Z43">
        <v>3100</v>
      </c>
      <c r="AA43">
        <v>900</v>
      </c>
      <c r="AB43" s="18">
        <v>41569.050000000003</v>
      </c>
    </row>
    <row r="44" spans="1:28" x14ac:dyDescent="0.25">
      <c r="A44" s="18">
        <v>37500</v>
      </c>
      <c r="B44" s="19">
        <v>45014</v>
      </c>
      <c r="C44" s="18">
        <v>37500</v>
      </c>
      <c r="D44" s="19">
        <v>45014</v>
      </c>
      <c r="E44" s="18">
        <v>355</v>
      </c>
      <c r="F44" s="18">
        <v>0</v>
      </c>
      <c r="G44">
        <v>0</v>
      </c>
      <c r="H44" s="18">
        <v>0</v>
      </c>
      <c r="I44" s="18">
        <v>0</v>
      </c>
      <c r="J44" s="18">
        <v>0</v>
      </c>
      <c r="K44" s="18">
        <v>0</v>
      </c>
      <c r="L44">
        <v>0</v>
      </c>
      <c r="M44">
        <v>2175</v>
      </c>
      <c r="N44">
        <v>2425</v>
      </c>
      <c r="O44" s="18">
        <v>41569.050000000003</v>
      </c>
      <c r="P44" s="18">
        <v>37500</v>
      </c>
      <c r="Q44" s="19">
        <v>45014</v>
      </c>
      <c r="R44" s="18">
        <v>3462</v>
      </c>
      <c r="S44" s="18">
        <v>-98</v>
      </c>
      <c r="T44">
        <v>-2.7528089887640448</v>
      </c>
      <c r="U44" s="18">
        <v>3243</v>
      </c>
      <c r="V44" s="18">
        <v>0</v>
      </c>
      <c r="W44" s="18">
        <v>44.35</v>
      </c>
      <c r="X44" s="18">
        <v>-5.5</v>
      </c>
      <c r="Y44">
        <v>-11.033099297893681</v>
      </c>
      <c r="Z44">
        <v>12875</v>
      </c>
      <c r="AA44">
        <v>6700</v>
      </c>
      <c r="AB44" s="18">
        <v>41569.050000000003</v>
      </c>
    </row>
    <row r="45" spans="1:28" x14ac:dyDescent="0.25">
      <c r="A45" s="18">
        <v>37500</v>
      </c>
      <c r="B45" s="19">
        <v>45043</v>
      </c>
      <c r="C45" s="18">
        <v>37500</v>
      </c>
      <c r="D45" s="19">
        <v>45043</v>
      </c>
      <c r="E45" s="18">
        <v>2</v>
      </c>
      <c r="F45" s="18">
        <v>0</v>
      </c>
      <c r="G45">
        <v>0</v>
      </c>
      <c r="H45" s="18">
        <v>0</v>
      </c>
      <c r="I45" s="18">
        <v>0</v>
      </c>
      <c r="J45" s="18">
        <v>0</v>
      </c>
      <c r="K45" s="18">
        <v>0</v>
      </c>
      <c r="L45">
        <v>0</v>
      </c>
      <c r="M45">
        <v>900</v>
      </c>
      <c r="N45">
        <v>0</v>
      </c>
      <c r="O45" s="18">
        <v>41569.050000000003</v>
      </c>
      <c r="P45" s="18">
        <v>37500</v>
      </c>
      <c r="Q45" s="19">
        <v>45043</v>
      </c>
      <c r="R45" s="18">
        <v>0</v>
      </c>
      <c r="S45" s="18">
        <v>0</v>
      </c>
      <c r="T45">
        <v>0</v>
      </c>
      <c r="U45" s="18">
        <v>0</v>
      </c>
      <c r="V45" s="18">
        <v>0</v>
      </c>
      <c r="W45" s="18">
        <v>0</v>
      </c>
      <c r="X45" s="18">
        <v>0</v>
      </c>
      <c r="Y45">
        <v>0</v>
      </c>
      <c r="Z45">
        <v>900</v>
      </c>
      <c r="AA45">
        <v>0</v>
      </c>
      <c r="AB45" s="18">
        <v>41569.050000000003</v>
      </c>
    </row>
    <row r="46" spans="1:28" x14ac:dyDescent="0.25">
      <c r="A46" s="18">
        <v>37500</v>
      </c>
      <c r="B46" s="19">
        <v>45106</v>
      </c>
      <c r="C46" s="18">
        <v>0</v>
      </c>
      <c r="D46" s="19">
        <v>0</v>
      </c>
      <c r="E46" s="18">
        <v>0</v>
      </c>
      <c r="F46" s="18">
        <v>0</v>
      </c>
      <c r="G46">
        <v>0</v>
      </c>
      <c r="H46" s="18">
        <v>0</v>
      </c>
      <c r="I46" s="18">
        <v>0</v>
      </c>
      <c r="J46" s="18">
        <v>0</v>
      </c>
      <c r="K46" s="18">
        <v>0</v>
      </c>
      <c r="L46">
        <v>0</v>
      </c>
      <c r="M46">
        <v>0</v>
      </c>
      <c r="N46">
        <v>0</v>
      </c>
      <c r="O46" s="18">
        <v>0</v>
      </c>
      <c r="P46" s="18">
        <v>37500</v>
      </c>
      <c r="Q46" s="19">
        <v>45106</v>
      </c>
      <c r="R46" s="18">
        <v>71</v>
      </c>
      <c r="S46" s="18">
        <v>0</v>
      </c>
      <c r="T46">
        <v>0</v>
      </c>
      <c r="U46" s="18">
        <v>1</v>
      </c>
      <c r="V46" s="18">
        <v>0</v>
      </c>
      <c r="W46" s="18">
        <v>360</v>
      </c>
      <c r="X46" s="18">
        <v>-5.0000000000011369E-2</v>
      </c>
      <c r="Y46">
        <v>-1.3886960144427541E-2</v>
      </c>
      <c r="Z46">
        <v>1975</v>
      </c>
      <c r="AA46">
        <v>325</v>
      </c>
      <c r="AB46" s="18">
        <v>41569.050000000003</v>
      </c>
    </row>
    <row r="47" spans="1:28" x14ac:dyDescent="0.25">
      <c r="A47" s="18">
        <v>37500</v>
      </c>
      <c r="B47" s="19">
        <v>45197</v>
      </c>
      <c r="C47" s="18">
        <v>0</v>
      </c>
      <c r="D47" s="19">
        <v>0</v>
      </c>
      <c r="E47" s="18">
        <v>0</v>
      </c>
      <c r="F47" s="18">
        <v>0</v>
      </c>
      <c r="G47">
        <v>0</v>
      </c>
      <c r="H47" s="18">
        <v>0</v>
      </c>
      <c r="I47" s="18">
        <v>0</v>
      </c>
      <c r="J47" s="18">
        <v>0</v>
      </c>
      <c r="K47" s="18">
        <v>0</v>
      </c>
      <c r="L47">
        <v>0</v>
      </c>
      <c r="M47">
        <v>0</v>
      </c>
      <c r="N47">
        <v>0</v>
      </c>
      <c r="O47" s="18">
        <v>0</v>
      </c>
      <c r="P47" s="18">
        <v>37500</v>
      </c>
      <c r="Q47" s="19">
        <v>45197</v>
      </c>
      <c r="R47" s="18">
        <v>0</v>
      </c>
      <c r="S47" s="18">
        <v>0</v>
      </c>
      <c r="T47">
        <v>0</v>
      </c>
      <c r="U47" s="18">
        <v>0</v>
      </c>
      <c r="V47" s="18">
        <v>0</v>
      </c>
      <c r="W47" s="18">
        <v>0</v>
      </c>
      <c r="X47" s="18">
        <v>0</v>
      </c>
      <c r="Y47">
        <v>0</v>
      </c>
      <c r="Z47">
        <v>1900</v>
      </c>
      <c r="AA47">
        <v>0</v>
      </c>
      <c r="AB47" s="18">
        <v>41569.050000000003</v>
      </c>
    </row>
    <row r="48" spans="1:28" x14ac:dyDescent="0.25">
      <c r="A48" s="18">
        <v>37500</v>
      </c>
      <c r="B48" s="19">
        <v>45288</v>
      </c>
      <c r="C48" s="18">
        <v>0</v>
      </c>
      <c r="D48" s="19">
        <v>0</v>
      </c>
      <c r="E48" s="18">
        <v>0</v>
      </c>
      <c r="F48" s="18">
        <v>0</v>
      </c>
      <c r="G48">
        <v>0</v>
      </c>
      <c r="H48" s="18">
        <v>0</v>
      </c>
      <c r="I48" s="18">
        <v>0</v>
      </c>
      <c r="J48" s="18">
        <v>0</v>
      </c>
      <c r="K48" s="18">
        <v>0</v>
      </c>
      <c r="L48">
        <v>0</v>
      </c>
      <c r="M48">
        <v>0</v>
      </c>
      <c r="N48">
        <v>0</v>
      </c>
      <c r="O48" s="18">
        <v>0</v>
      </c>
      <c r="P48" s="18">
        <v>37500</v>
      </c>
      <c r="Q48" s="19">
        <v>45288</v>
      </c>
      <c r="R48" s="18">
        <v>0</v>
      </c>
      <c r="S48" s="18">
        <v>0</v>
      </c>
      <c r="T48">
        <v>0</v>
      </c>
      <c r="U48" s="18">
        <v>0</v>
      </c>
      <c r="V48" s="18">
        <v>0</v>
      </c>
      <c r="W48" s="18">
        <v>0</v>
      </c>
      <c r="X48" s="18">
        <v>0</v>
      </c>
      <c r="Y48">
        <v>0</v>
      </c>
      <c r="Z48">
        <v>1800</v>
      </c>
      <c r="AA48">
        <v>0</v>
      </c>
      <c r="AB48" s="18">
        <v>41569.050000000003</v>
      </c>
    </row>
    <row r="49" spans="1:28" x14ac:dyDescent="0.25">
      <c r="A49" s="18">
        <v>37500</v>
      </c>
      <c r="B49" s="19">
        <v>44980</v>
      </c>
      <c r="C49" s="18">
        <v>37500</v>
      </c>
      <c r="D49" s="19">
        <v>44980</v>
      </c>
      <c r="E49" s="18">
        <v>229</v>
      </c>
      <c r="F49" s="18">
        <v>0</v>
      </c>
      <c r="G49">
        <v>0</v>
      </c>
      <c r="H49" s="18">
        <v>2</v>
      </c>
      <c r="I49" s="18">
        <v>53.11</v>
      </c>
      <c r="J49" s="18">
        <v>4235.8999999999996</v>
      </c>
      <c r="K49" s="18">
        <v>-44.100000000000364</v>
      </c>
      <c r="L49">
        <v>-1.0303738317757094</v>
      </c>
      <c r="M49">
        <v>3350</v>
      </c>
      <c r="N49">
        <v>3875</v>
      </c>
      <c r="O49" s="18">
        <v>41569.050000000003</v>
      </c>
      <c r="P49" s="18">
        <v>37500</v>
      </c>
      <c r="Q49" s="19">
        <v>44980</v>
      </c>
      <c r="R49" s="18">
        <v>7857</v>
      </c>
      <c r="S49" s="18">
        <v>-382</v>
      </c>
      <c r="T49">
        <v>-4.6364850103167861</v>
      </c>
      <c r="U49" s="18">
        <v>22418</v>
      </c>
      <c r="V49" s="18">
        <v>0</v>
      </c>
      <c r="W49" s="18">
        <v>4.7</v>
      </c>
      <c r="X49" s="18">
        <v>-1.9500000000000002</v>
      </c>
      <c r="Y49">
        <v>-29.323308270676691</v>
      </c>
      <c r="Z49">
        <v>28700</v>
      </c>
      <c r="AA49">
        <v>6525</v>
      </c>
      <c r="AB49" s="18">
        <v>41569.050000000003</v>
      </c>
    </row>
    <row r="50" spans="1:28" x14ac:dyDescent="0.25">
      <c r="A50" s="18">
        <v>37500</v>
      </c>
      <c r="B50" s="19">
        <v>44973</v>
      </c>
      <c r="C50" s="18">
        <v>37500</v>
      </c>
      <c r="D50" s="19">
        <v>44973</v>
      </c>
      <c r="E50" s="18">
        <v>0</v>
      </c>
      <c r="F50" s="18">
        <v>0</v>
      </c>
      <c r="G50">
        <v>0</v>
      </c>
      <c r="H50" s="18">
        <v>24</v>
      </c>
      <c r="I50" s="18">
        <v>158.09</v>
      </c>
      <c r="J50" s="18">
        <v>4240</v>
      </c>
      <c r="K50" s="18">
        <v>-672.35000000000036</v>
      </c>
      <c r="L50">
        <v>-13.686931916496183</v>
      </c>
      <c r="M50">
        <v>700</v>
      </c>
      <c r="N50">
        <v>2300</v>
      </c>
      <c r="O50" s="18">
        <v>41569.050000000003</v>
      </c>
      <c r="P50" s="18">
        <v>37500</v>
      </c>
      <c r="Q50" s="19">
        <v>44973</v>
      </c>
      <c r="R50" s="18">
        <v>7881</v>
      </c>
      <c r="S50" s="18">
        <v>-5774</v>
      </c>
      <c r="T50">
        <v>-42.284877334309776</v>
      </c>
      <c r="U50" s="18">
        <v>55635</v>
      </c>
      <c r="V50" s="18">
        <v>0</v>
      </c>
      <c r="W50" s="18">
        <v>0.05</v>
      </c>
      <c r="X50" s="18">
        <v>-1.55</v>
      </c>
      <c r="Y50">
        <v>-96.875</v>
      </c>
      <c r="Z50">
        <v>2600</v>
      </c>
      <c r="AA50">
        <v>23475</v>
      </c>
      <c r="AB50" s="18">
        <v>41569.050000000003</v>
      </c>
    </row>
    <row r="51" spans="1:28" x14ac:dyDescent="0.25">
      <c r="A51" s="18">
        <v>37500</v>
      </c>
      <c r="B51" s="19">
        <v>44987</v>
      </c>
      <c r="C51" s="18">
        <v>37500</v>
      </c>
      <c r="D51" s="19">
        <v>44987</v>
      </c>
      <c r="E51" s="18">
        <v>0</v>
      </c>
      <c r="F51" s="18">
        <v>0</v>
      </c>
      <c r="G51">
        <v>0</v>
      </c>
      <c r="H51" s="18">
        <v>0</v>
      </c>
      <c r="I51" s="18">
        <v>0</v>
      </c>
      <c r="J51" s="18">
        <v>0</v>
      </c>
      <c r="K51" s="18">
        <v>0</v>
      </c>
      <c r="L51">
        <v>0</v>
      </c>
      <c r="M51">
        <v>2250</v>
      </c>
      <c r="N51">
        <v>2250</v>
      </c>
      <c r="O51" s="18">
        <v>41569.050000000003</v>
      </c>
      <c r="P51" s="18">
        <v>37500</v>
      </c>
      <c r="Q51" s="19">
        <v>44987</v>
      </c>
      <c r="R51" s="18">
        <v>95</v>
      </c>
      <c r="S51" s="18">
        <v>0</v>
      </c>
      <c r="T51">
        <v>0</v>
      </c>
      <c r="U51" s="18">
        <v>76</v>
      </c>
      <c r="V51" s="18">
        <v>0</v>
      </c>
      <c r="W51" s="18">
        <v>10.5</v>
      </c>
      <c r="X51" s="18">
        <v>-5.25</v>
      </c>
      <c r="Y51">
        <v>-33.333333333333329</v>
      </c>
      <c r="Z51">
        <v>7150</v>
      </c>
      <c r="AA51">
        <v>2275</v>
      </c>
      <c r="AB51" s="18">
        <v>41569.050000000003</v>
      </c>
    </row>
    <row r="52" spans="1:28" x14ac:dyDescent="0.25">
      <c r="A52" s="18">
        <v>37600</v>
      </c>
      <c r="B52" s="19">
        <v>44987</v>
      </c>
      <c r="C52" s="18">
        <v>37600</v>
      </c>
      <c r="D52" s="19">
        <v>44987</v>
      </c>
      <c r="E52" s="18">
        <v>0</v>
      </c>
      <c r="F52" s="18">
        <v>0</v>
      </c>
      <c r="G52">
        <v>0</v>
      </c>
      <c r="H52" s="18">
        <v>0</v>
      </c>
      <c r="I52" s="18">
        <v>0</v>
      </c>
      <c r="J52" s="18">
        <v>0</v>
      </c>
      <c r="K52" s="18">
        <v>0</v>
      </c>
      <c r="L52">
        <v>0</v>
      </c>
      <c r="M52">
        <v>1275</v>
      </c>
      <c r="N52">
        <v>2125</v>
      </c>
      <c r="O52" s="18">
        <v>41569.050000000003</v>
      </c>
      <c r="P52" s="18">
        <v>37600</v>
      </c>
      <c r="Q52" s="19">
        <v>44987</v>
      </c>
      <c r="R52" s="18">
        <v>22</v>
      </c>
      <c r="S52" s="18">
        <v>0</v>
      </c>
      <c r="T52">
        <v>0</v>
      </c>
      <c r="U52" s="18">
        <v>11</v>
      </c>
      <c r="V52" s="18">
        <v>0</v>
      </c>
      <c r="W52" s="18">
        <v>13.3</v>
      </c>
      <c r="X52" s="18">
        <v>-4.75</v>
      </c>
      <c r="Y52">
        <v>-26.315789473684209</v>
      </c>
      <c r="Z52">
        <v>5925</v>
      </c>
      <c r="AA52">
        <v>3225</v>
      </c>
      <c r="AB52" s="18">
        <v>41569.050000000003</v>
      </c>
    </row>
    <row r="53" spans="1:28" x14ac:dyDescent="0.25">
      <c r="A53" s="18">
        <v>37600</v>
      </c>
      <c r="B53" s="19">
        <v>45043</v>
      </c>
      <c r="C53" s="18">
        <v>37600</v>
      </c>
      <c r="D53" s="19">
        <v>45043</v>
      </c>
      <c r="E53" s="18">
        <v>0</v>
      </c>
      <c r="F53" s="18">
        <v>0</v>
      </c>
      <c r="G53">
        <v>0</v>
      </c>
      <c r="H53" s="18">
        <v>0</v>
      </c>
      <c r="I53" s="18">
        <v>0</v>
      </c>
      <c r="J53" s="18">
        <v>0</v>
      </c>
      <c r="K53" s="18">
        <v>0</v>
      </c>
      <c r="L53">
        <v>0</v>
      </c>
      <c r="M53">
        <v>900</v>
      </c>
      <c r="N53">
        <v>0</v>
      </c>
      <c r="O53" s="18">
        <v>41569.050000000003</v>
      </c>
      <c r="P53" s="18">
        <v>0</v>
      </c>
      <c r="Q53" s="19">
        <v>0</v>
      </c>
      <c r="R53" s="18">
        <v>0</v>
      </c>
      <c r="S53" s="18">
        <v>0</v>
      </c>
      <c r="T53">
        <v>0</v>
      </c>
      <c r="U53" s="18">
        <v>0</v>
      </c>
      <c r="V53" s="18">
        <v>0</v>
      </c>
      <c r="W53" s="18">
        <v>0</v>
      </c>
      <c r="X53" s="18">
        <v>0</v>
      </c>
      <c r="Y53">
        <v>0</v>
      </c>
      <c r="Z53">
        <v>0</v>
      </c>
      <c r="AA53">
        <v>0</v>
      </c>
      <c r="AB53" s="18">
        <v>0</v>
      </c>
    </row>
    <row r="54" spans="1:28" x14ac:dyDescent="0.25">
      <c r="A54" s="18">
        <v>37600</v>
      </c>
      <c r="B54" s="19">
        <v>44973</v>
      </c>
      <c r="C54" s="18">
        <v>37600</v>
      </c>
      <c r="D54" s="19">
        <v>44973</v>
      </c>
      <c r="E54" s="18">
        <v>0</v>
      </c>
      <c r="F54" s="18">
        <v>0</v>
      </c>
      <c r="G54">
        <v>0</v>
      </c>
      <c r="H54" s="18">
        <v>1</v>
      </c>
      <c r="I54" s="18">
        <v>220.13</v>
      </c>
      <c r="J54" s="18">
        <v>4454.45</v>
      </c>
      <c r="K54" s="18">
        <v>222.80000000000018</v>
      </c>
      <c r="L54">
        <v>5.2650857230631125</v>
      </c>
      <c r="M54">
        <v>1375</v>
      </c>
      <c r="N54">
        <v>3000</v>
      </c>
      <c r="O54" s="18">
        <v>41569.050000000003</v>
      </c>
      <c r="P54" s="18">
        <v>37600</v>
      </c>
      <c r="Q54" s="19">
        <v>44973</v>
      </c>
      <c r="R54" s="18">
        <v>1006</v>
      </c>
      <c r="S54" s="18">
        <v>82</v>
      </c>
      <c r="T54">
        <v>8.8744588744588739</v>
      </c>
      <c r="U54" s="18">
        <v>2241</v>
      </c>
      <c r="V54" s="18">
        <v>0</v>
      </c>
      <c r="W54" s="18">
        <v>0.05</v>
      </c>
      <c r="X54" s="18">
        <v>-1.65</v>
      </c>
      <c r="Y54">
        <v>-97.058823529411768</v>
      </c>
      <c r="Z54">
        <v>0</v>
      </c>
      <c r="AA54">
        <v>32550</v>
      </c>
      <c r="AB54" s="18">
        <v>41569.050000000003</v>
      </c>
    </row>
    <row r="55" spans="1:28" x14ac:dyDescent="0.25">
      <c r="A55" s="18">
        <v>37600</v>
      </c>
      <c r="B55" s="19">
        <v>44980</v>
      </c>
      <c r="C55" s="18">
        <v>37600</v>
      </c>
      <c r="D55" s="19">
        <v>44980</v>
      </c>
      <c r="E55" s="18">
        <v>4</v>
      </c>
      <c r="F55" s="18">
        <v>0</v>
      </c>
      <c r="G55">
        <v>0</v>
      </c>
      <c r="H55" s="18">
        <v>0</v>
      </c>
      <c r="I55" s="18">
        <v>0</v>
      </c>
      <c r="J55" s="18">
        <v>0</v>
      </c>
      <c r="K55" s="18">
        <v>0</v>
      </c>
      <c r="L55">
        <v>0</v>
      </c>
      <c r="M55">
        <v>4025</v>
      </c>
      <c r="N55">
        <v>4025</v>
      </c>
      <c r="O55" s="18">
        <v>41569.050000000003</v>
      </c>
      <c r="P55" s="18">
        <v>37600</v>
      </c>
      <c r="Q55" s="19">
        <v>44980</v>
      </c>
      <c r="R55" s="18">
        <v>182</v>
      </c>
      <c r="S55" s="18">
        <v>5</v>
      </c>
      <c r="T55">
        <v>2.8248587570621471</v>
      </c>
      <c r="U55" s="18">
        <v>398</v>
      </c>
      <c r="V55" s="18">
        <v>31.11</v>
      </c>
      <c r="W55" s="18">
        <v>4.8499999999999996</v>
      </c>
      <c r="X55" s="18">
        <v>-1.4500000000000002</v>
      </c>
      <c r="Y55">
        <v>-23.015873015873019</v>
      </c>
      <c r="Z55">
        <v>15225</v>
      </c>
      <c r="AA55">
        <v>7025</v>
      </c>
      <c r="AB55" s="18">
        <v>41569.050000000003</v>
      </c>
    </row>
    <row r="56" spans="1:28" x14ac:dyDescent="0.25">
      <c r="A56" s="18">
        <v>37600</v>
      </c>
      <c r="B56" s="19">
        <v>45014</v>
      </c>
      <c r="C56" s="18">
        <v>37600</v>
      </c>
      <c r="D56" s="19">
        <v>45014</v>
      </c>
      <c r="E56" s="18">
        <v>2</v>
      </c>
      <c r="F56" s="18">
        <v>0</v>
      </c>
      <c r="G56">
        <v>0</v>
      </c>
      <c r="H56" s="18">
        <v>0</v>
      </c>
      <c r="I56" s="18">
        <v>0</v>
      </c>
      <c r="J56" s="18">
        <v>0</v>
      </c>
      <c r="K56" s="18">
        <v>0</v>
      </c>
      <c r="L56">
        <v>0</v>
      </c>
      <c r="M56">
        <v>2550</v>
      </c>
      <c r="N56">
        <v>2525</v>
      </c>
      <c r="O56" s="18">
        <v>41569.050000000003</v>
      </c>
      <c r="P56" s="18">
        <v>37600</v>
      </c>
      <c r="Q56" s="19">
        <v>45014</v>
      </c>
      <c r="R56" s="18">
        <v>38</v>
      </c>
      <c r="S56" s="18">
        <v>0</v>
      </c>
      <c r="T56">
        <v>0</v>
      </c>
      <c r="U56" s="18">
        <v>0</v>
      </c>
      <c r="V56" s="18">
        <v>0</v>
      </c>
      <c r="W56" s="18">
        <v>0</v>
      </c>
      <c r="X56" s="18">
        <v>0</v>
      </c>
      <c r="Y56">
        <v>0</v>
      </c>
      <c r="Z56">
        <v>1000</v>
      </c>
      <c r="AA56">
        <v>350</v>
      </c>
      <c r="AB56" s="18">
        <v>41569.050000000003</v>
      </c>
    </row>
    <row r="57" spans="1:28" x14ac:dyDescent="0.25">
      <c r="A57" s="18">
        <v>37700</v>
      </c>
      <c r="B57" s="19">
        <v>45014</v>
      </c>
      <c r="C57" s="18">
        <v>37700</v>
      </c>
      <c r="D57" s="19">
        <v>45014</v>
      </c>
      <c r="E57" s="18">
        <v>1</v>
      </c>
      <c r="F57" s="18">
        <v>0</v>
      </c>
      <c r="G57">
        <v>0</v>
      </c>
      <c r="H57" s="18">
        <v>0</v>
      </c>
      <c r="I57" s="18">
        <v>0</v>
      </c>
      <c r="J57" s="18">
        <v>0</v>
      </c>
      <c r="K57" s="18">
        <v>0</v>
      </c>
      <c r="L57">
        <v>0</v>
      </c>
      <c r="M57">
        <v>2550</v>
      </c>
      <c r="N57">
        <v>875</v>
      </c>
      <c r="O57" s="18">
        <v>41569.050000000003</v>
      </c>
      <c r="P57" s="18">
        <v>37700</v>
      </c>
      <c r="Q57" s="19">
        <v>45014</v>
      </c>
      <c r="R57" s="18">
        <v>55</v>
      </c>
      <c r="S57" s="18">
        <v>-2</v>
      </c>
      <c r="T57">
        <v>-3.5087719298245612</v>
      </c>
      <c r="U57" s="18">
        <v>49</v>
      </c>
      <c r="V57" s="18">
        <v>19.010000000000002</v>
      </c>
      <c r="W57" s="18">
        <v>45</v>
      </c>
      <c r="X57" s="18">
        <v>-20.950000000000003</v>
      </c>
      <c r="Y57">
        <v>-31.766489764973464</v>
      </c>
      <c r="Z57">
        <v>1400</v>
      </c>
      <c r="AA57">
        <v>0</v>
      </c>
      <c r="AB57" s="18">
        <v>41569.050000000003</v>
      </c>
    </row>
    <row r="58" spans="1:28" x14ac:dyDescent="0.25">
      <c r="A58" s="18">
        <v>37700</v>
      </c>
      <c r="B58" s="19">
        <v>44987</v>
      </c>
      <c r="C58" s="18">
        <v>37700</v>
      </c>
      <c r="D58" s="19">
        <v>44987</v>
      </c>
      <c r="E58" s="18">
        <v>0</v>
      </c>
      <c r="F58" s="18">
        <v>0</v>
      </c>
      <c r="G58">
        <v>0</v>
      </c>
      <c r="H58" s="18">
        <v>0</v>
      </c>
      <c r="I58" s="18">
        <v>0</v>
      </c>
      <c r="J58" s="18">
        <v>0</v>
      </c>
      <c r="K58" s="18">
        <v>0</v>
      </c>
      <c r="L58">
        <v>0</v>
      </c>
      <c r="M58">
        <v>2125</v>
      </c>
      <c r="N58">
        <v>2125</v>
      </c>
      <c r="O58" s="18">
        <v>41569.050000000003</v>
      </c>
      <c r="P58" s="18">
        <v>37700</v>
      </c>
      <c r="Q58" s="19">
        <v>44987</v>
      </c>
      <c r="R58" s="18">
        <v>9</v>
      </c>
      <c r="S58" s="18">
        <v>8</v>
      </c>
      <c r="T58">
        <v>800</v>
      </c>
      <c r="U58" s="18">
        <v>16</v>
      </c>
      <c r="V58" s="18">
        <v>0</v>
      </c>
      <c r="W58" s="18">
        <v>14</v>
      </c>
      <c r="X58" s="18">
        <v>3.5</v>
      </c>
      <c r="Y58">
        <v>33.333333333333329</v>
      </c>
      <c r="Z58">
        <v>4250</v>
      </c>
      <c r="AA58">
        <v>3775</v>
      </c>
      <c r="AB58" s="18">
        <v>41569.050000000003</v>
      </c>
    </row>
    <row r="59" spans="1:28" x14ac:dyDescent="0.25">
      <c r="A59" s="18">
        <v>37700</v>
      </c>
      <c r="B59" s="19">
        <v>45043</v>
      </c>
      <c r="C59" s="18">
        <v>37700</v>
      </c>
      <c r="D59" s="19">
        <v>45043</v>
      </c>
      <c r="E59" s="18">
        <v>0</v>
      </c>
      <c r="F59" s="18">
        <v>0</v>
      </c>
      <c r="G59">
        <v>0</v>
      </c>
      <c r="H59" s="18">
        <v>0</v>
      </c>
      <c r="I59" s="18">
        <v>0</v>
      </c>
      <c r="J59" s="18">
        <v>0</v>
      </c>
      <c r="K59" s="18">
        <v>0</v>
      </c>
      <c r="L59">
        <v>0</v>
      </c>
      <c r="M59">
        <v>900</v>
      </c>
      <c r="N59">
        <v>0</v>
      </c>
      <c r="O59" s="18">
        <v>41569.050000000003</v>
      </c>
      <c r="P59" s="18">
        <v>0</v>
      </c>
      <c r="Q59" s="19">
        <v>0</v>
      </c>
      <c r="R59" s="18">
        <v>0</v>
      </c>
      <c r="S59" s="18">
        <v>0</v>
      </c>
      <c r="T59">
        <v>0</v>
      </c>
      <c r="U59" s="18">
        <v>0</v>
      </c>
      <c r="V59" s="18">
        <v>0</v>
      </c>
      <c r="W59" s="18">
        <v>0</v>
      </c>
      <c r="X59" s="18">
        <v>0</v>
      </c>
      <c r="Y59">
        <v>0</v>
      </c>
      <c r="Z59">
        <v>0</v>
      </c>
      <c r="AA59">
        <v>0</v>
      </c>
      <c r="AB59" s="18">
        <v>0</v>
      </c>
    </row>
    <row r="60" spans="1:28" x14ac:dyDescent="0.25">
      <c r="A60" s="18">
        <v>37700</v>
      </c>
      <c r="B60" s="19">
        <v>44973</v>
      </c>
      <c r="C60" s="18">
        <v>37700</v>
      </c>
      <c r="D60" s="19">
        <v>44973</v>
      </c>
      <c r="E60" s="18">
        <v>0</v>
      </c>
      <c r="F60" s="18">
        <v>0</v>
      </c>
      <c r="G60">
        <v>0</v>
      </c>
      <c r="H60" s="18">
        <v>0</v>
      </c>
      <c r="I60" s="18">
        <v>0</v>
      </c>
      <c r="J60" s="18">
        <v>0</v>
      </c>
      <c r="K60" s="18">
        <v>0</v>
      </c>
      <c r="L60">
        <v>0</v>
      </c>
      <c r="M60">
        <v>3000</v>
      </c>
      <c r="N60">
        <v>3000</v>
      </c>
      <c r="O60" s="18">
        <v>41569.050000000003</v>
      </c>
      <c r="P60" s="18">
        <v>37700</v>
      </c>
      <c r="Q60" s="19">
        <v>44973</v>
      </c>
      <c r="R60" s="18">
        <v>720</v>
      </c>
      <c r="S60" s="18">
        <v>-10</v>
      </c>
      <c r="T60">
        <v>-1.3698630136986301</v>
      </c>
      <c r="U60" s="18">
        <v>4930</v>
      </c>
      <c r="V60" s="18">
        <v>0</v>
      </c>
      <c r="W60" s="18">
        <v>0.05</v>
      </c>
      <c r="X60" s="18">
        <v>-1.7</v>
      </c>
      <c r="Y60">
        <v>-97.142857142857139</v>
      </c>
      <c r="Z60">
        <v>0</v>
      </c>
      <c r="AA60">
        <v>29150</v>
      </c>
      <c r="AB60" s="18">
        <v>41569.050000000003</v>
      </c>
    </row>
    <row r="61" spans="1:28" x14ac:dyDescent="0.25">
      <c r="A61" s="18">
        <v>37700</v>
      </c>
      <c r="B61" s="19">
        <v>44980</v>
      </c>
      <c r="C61" s="18">
        <v>37700</v>
      </c>
      <c r="D61" s="19">
        <v>44980</v>
      </c>
      <c r="E61" s="18">
        <v>0</v>
      </c>
      <c r="F61" s="18">
        <v>0</v>
      </c>
      <c r="G61">
        <v>0</v>
      </c>
      <c r="H61" s="18">
        <v>0</v>
      </c>
      <c r="I61" s="18">
        <v>0</v>
      </c>
      <c r="J61" s="18">
        <v>0</v>
      </c>
      <c r="K61" s="18">
        <v>0</v>
      </c>
      <c r="L61">
        <v>0</v>
      </c>
      <c r="M61">
        <v>4025</v>
      </c>
      <c r="N61">
        <v>4025</v>
      </c>
      <c r="O61" s="18">
        <v>41569.050000000003</v>
      </c>
      <c r="P61" s="18">
        <v>37700</v>
      </c>
      <c r="Q61" s="19">
        <v>44980</v>
      </c>
      <c r="R61" s="18">
        <v>172</v>
      </c>
      <c r="S61" s="18">
        <v>-43</v>
      </c>
      <c r="T61">
        <v>-20</v>
      </c>
      <c r="U61" s="18">
        <v>806</v>
      </c>
      <c r="V61" s="18">
        <v>30.12</v>
      </c>
      <c r="W61" s="18">
        <v>4.5</v>
      </c>
      <c r="X61" s="18">
        <v>-2.6500000000000004</v>
      </c>
      <c r="Y61">
        <v>-37.062937062937067</v>
      </c>
      <c r="Z61">
        <v>28150</v>
      </c>
      <c r="AA61">
        <v>1900</v>
      </c>
      <c r="AB61" s="18">
        <v>41569.050000000003</v>
      </c>
    </row>
    <row r="62" spans="1:28" x14ac:dyDescent="0.25">
      <c r="A62" s="18">
        <v>37800</v>
      </c>
      <c r="B62" s="19">
        <v>45014</v>
      </c>
      <c r="C62" s="18">
        <v>37800</v>
      </c>
      <c r="D62" s="19">
        <v>45014</v>
      </c>
      <c r="E62" s="18">
        <v>1</v>
      </c>
      <c r="F62" s="18">
        <v>0</v>
      </c>
      <c r="G62">
        <v>0</v>
      </c>
      <c r="H62" s="18">
        <v>0</v>
      </c>
      <c r="I62" s="18">
        <v>0</v>
      </c>
      <c r="J62" s="18">
        <v>0</v>
      </c>
      <c r="K62" s="18">
        <v>0</v>
      </c>
      <c r="L62">
        <v>0</v>
      </c>
      <c r="M62">
        <v>2550</v>
      </c>
      <c r="N62">
        <v>2525</v>
      </c>
      <c r="O62" s="18">
        <v>41569.050000000003</v>
      </c>
      <c r="P62" s="18">
        <v>37800</v>
      </c>
      <c r="Q62" s="19">
        <v>45014</v>
      </c>
      <c r="R62" s="18">
        <v>40</v>
      </c>
      <c r="S62" s="18">
        <v>0</v>
      </c>
      <c r="T62">
        <v>0</v>
      </c>
      <c r="U62" s="18">
        <v>0</v>
      </c>
      <c r="V62" s="18">
        <v>0</v>
      </c>
      <c r="W62" s="18">
        <v>0</v>
      </c>
      <c r="X62" s="18">
        <v>0</v>
      </c>
      <c r="Y62">
        <v>0</v>
      </c>
      <c r="Z62">
        <v>900</v>
      </c>
      <c r="AA62">
        <v>1225</v>
      </c>
      <c r="AB62" s="18">
        <v>41569.050000000003</v>
      </c>
    </row>
    <row r="63" spans="1:28" x14ac:dyDescent="0.25">
      <c r="A63" s="18">
        <v>37800</v>
      </c>
      <c r="B63" s="19">
        <v>45043</v>
      </c>
      <c r="C63" s="18">
        <v>37800</v>
      </c>
      <c r="D63" s="19">
        <v>45043</v>
      </c>
      <c r="E63" s="18">
        <v>0</v>
      </c>
      <c r="F63" s="18">
        <v>0</v>
      </c>
      <c r="G63">
        <v>0</v>
      </c>
      <c r="H63" s="18">
        <v>0</v>
      </c>
      <c r="I63" s="18">
        <v>0</v>
      </c>
      <c r="J63" s="18">
        <v>0</v>
      </c>
      <c r="K63" s="18">
        <v>0</v>
      </c>
      <c r="L63">
        <v>0</v>
      </c>
      <c r="M63">
        <v>900</v>
      </c>
      <c r="N63">
        <v>0</v>
      </c>
      <c r="O63" s="18">
        <v>41569.050000000003</v>
      </c>
      <c r="P63" s="18">
        <v>0</v>
      </c>
      <c r="Q63" s="19">
        <v>0</v>
      </c>
      <c r="R63" s="18">
        <v>0</v>
      </c>
      <c r="S63" s="18">
        <v>0</v>
      </c>
      <c r="T63">
        <v>0</v>
      </c>
      <c r="U63" s="18">
        <v>0</v>
      </c>
      <c r="V63" s="18">
        <v>0</v>
      </c>
      <c r="W63" s="18">
        <v>0</v>
      </c>
      <c r="X63" s="18">
        <v>0</v>
      </c>
      <c r="Y63">
        <v>0</v>
      </c>
      <c r="Z63">
        <v>0</v>
      </c>
      <c r="AA63">
        <v>0</v>
      </c>
      <c r="AB63" s="18">
        <v>0</v>
      </c>
    </row>
    <row r="64" spans="1:28" x14ac:dyDescent="0.25">
      <c r="A64" s="18">
        <v>37800</v>
      </c>
      <c r="B64" s="19">
        <v>44973</v>
      </c>
      <c r="C64" s="18">
        <v>37800</v>
      </c>
      <c r="D64" s="19">
        <v>44973</v>
      </c>
      <c r="E64" s="18">
        <v>0</v>
      </c>
      <c r="F64" s="18">
        <v>0</v>
      </c>
      <c r="G64">
        <v>0</v>
      </c>
      <c r="H64" s="18">
        <v>0</v>
      </c>
      <c r="I64" s="18">
        <v>0</v>
      </c>
      <c r="J64" s="18">
        <v>0</v>
      </c>
      <c r="K64" s="18">
        <v>0</v>
      </c>
      <c r="L64">
        <v>0</v>
      </c>
      <c r="M64">
        <v>1625</v>
      </c>
      <c r="N64">
        <v>3000</v>
      </c>
      <c r="O64" s="18">
        <v>41569.050000000003</v>
      </c>
      <c r="P64" s="18">
        <v>37800</v>
      </c>
      <c r="Q64" s="19">
        <v>44973</v>
      </c>
      <c r="R64" s="18">
        <v>767</v>
      </c>
      <c r="S64" s="18">
        <v>72</v>
      </c>
      <c r="T64">
        <v>10.359712230215827</v>
      </c>
      <c r="U64" s="18">
        <v>3499</v>
      </c>
      <c r="V64" s="18">
        <v>51.17</v>
      </c>
      <c r="W64" s="18">
        <v>0.05</v>
      </c>
      <c r="X64" s="18">
        <v>-1.7</v>
      </c>
      <c r="Y64">
        <v>-97.142857142857139</v>
      </c>
      <c r="Z64">
        <v>0</v>
      </c>
      <c r="AA64">
        <v>32000</v>
      </c>
      <c r="AB64" s="18">
        <v>41569.050000000003</v>
      </c>
    </row>
    <row r="65" spans="1:28" x14ac:dyDescent="0.25">
      <c r="A65" s="18">
        <v>37800</v>
      </c>
      <c r="B65" s="19">
        <v>44980</v>
      </c>
      <c r="C65" s="18">
        <v>37800</v>
      </c>
      <c r="D65" s="19">
        <v>44980</v>
      </c>
      <c r="E65" s="18">
        <v>3</v>
      </c>
      <c r="F65" s="18">
        <v>0</v>
      </c>
      <c r="G65">
        <v>0</v>
      </c>
      <c r="H65" s="18">
        <v>0</v>
      </c>
      <c r="I65" s="18">
        <v>0</v>
      </c>
      <c r="J65" s="18">
        <v>0</v>
      </c>
      <c r="K65" s="18">
        <v>0</v>
      </c>
      <c r="L65">
        <v>0</v>
      </c>
      <c r="M65">
        <v>4025</v>
      </c>
      <c r="N65">
        <v>4025</v>
      </c>
      <c r="O65" s="18">
        <v>41569.050000000003</v>
      </c>
      <c r="P65" s="18">
        <v>37800</v>
      </c>
      <c r="Q65" s="19">
        <v>44980</v>
      </c>
      <c r="R65" s="18">
        <v>123</v>
      </c>
      <c r="S65" s="18">
        <v>-3</v>
      </c>
      <c r="T65">
        <v>-2.3809523809523809</v>
      </c>
      <c r="U65" s="18">
        <v>1118</v>
      </c>
      <c r="V65" s="18">
        <v>29.96</v>
      </c>
      <c r="W65" s="18">
        <v>5</v>
      </c>
      <c r="X65" s="18">
        <v>-1.9500000000000002</v>
      </c>
      <c r="Y65">
        <v>-28.057553956834536</v>
      </c>
      <c r="Z65">
        <v>65575</v>
      </c>
      <c r="AA65">
        <v>7950</v>
      </c>
      <c r="AB65" s="18">
        <v>41569.050000000003</v>
      </c>
    </row>
    <row r="66" spans="1:28" x14ac:dyDescent="0.25">
      <c r="A66" s="18">
        <v>37800</v>
      </c>
      <c r="B66" s="19">
        <v>44987</v>
      </c>
      <c r="C66" s="18">
        <v>37800</v>
      </c>
      <c r="D66" s="19">
        <v>44987</v>
      </c>
      <c r="E66" s="18">
        <v>0</v>
      </c>
      <c r="F66" s="18">
        <v>0</v>
      </c>
      <c r="G66">
        <v>0</v>
      </c>
      <c r="H66" s="18">
        <v>0</v>
      </c>
      <c r="I66" s="18">
        <v>0</v>
      </c>
      <c r="J66" s="18">
        <v>0</v>
      </c>
      <c r="K66" s="18">
        <v>0</v>
      </c>
      <c r="L66">
        <v>0</v>
      </c>
      <c r="M66">
        <v>2125</v>
      </c>
      <c r="N66">
        <v>2125</v>
      </c>
      <c r="O66" s="18">
        <v>41569.050000000003</v>
      </c>
      <c r="P66" s="18">
        <v>37800</v>
      </c>
      <c r="Q66" s="19">
        <v>44987</v>
      </c>
      <c r="R66" s="18">
        <v>69</v>
      </c>
      <c r="S66" s="18">
        <v>0</v>
      </c>
      <c r="T66">
        <v>0</v>
      </c>
      <c r="U66" s="18">
        <v>2</v>
      </c>
      <c r="V66" s="18">
        <v>25.09</v>
      </c>
      <c r="W66" s="18">
        <v>16.100000000000001</v>
      </c>
      <c r="X66" s="18">
        <v>2.5500000000000007</v>
      </c>
      <c r="Y66">
        <v>18.819188191881921</v>
      </c>
      <c r="Z66">
        <v>3425</v>
      </c>
      <c r="AA66">
        <v>3775</v>
      </c>
      <c r="AB66" s="18">
        <v>41569.050000000003</v>
      </c>
    </row>
    <row r="67" spans="1:28" x14ac:dyDescent="0.25">
      <c r="A67" s="18">
        <v>37900</v>
      </c>
      <c r="B67" s="19">
        <v>45014</v>
      </c>
      <c r="C67" s="18">
        <v>37900</v>
      </c>
      <c r="D67" s="19">
        <v>45014</v>
      </c>
      <c r="E67" s="18">
        <v>2</v>
      </c>
      <c r="F67" s="18">
        <v>0</v>
      </c>
      <c r="G67">
        <v>0</v>
      </c>
      <c r="H67" s="18">
        <v>0</v>
      </c>
      <c r="I67" s="18">
        <v>0</v>
      </c>
      <c r="J67" s="18">
        <v>0</v>
      </c>
      <c r="K67" s="18">
        <v>0</v>
      </c>
      <c r="L67">
        <v>0</v>
      </c>
      <c r="M67">
        <v>2550</v>
      </c>
      <c r="N67">
        <v>2525</v>
      </c>
      <c r="O67" s="18">
        <v>41569.050000000003</v>
      </c>
      <c r="P67" s="18">
        <v>37900</v>
      </c>
      <c r="Q67" s="19">
        <v>45014</v>
      </c>
      <c r="R67" s="18">
        <v>69</v>
      </c>
      <c r="S67" s="18">
        <v>-2</v>
      </c>
      <c r="T67">
        <v>-2.816901408450704</v>
      </c>
      <c r="U67" s="18">
        <v>66</v>
      </c>
      <c r="V67" s="18">
        <v>19.23</v>
      </c>
      <c r="W67" s="18">
        <v>58.35</v>
      </c>
      <c r="X67" s="18">
        <v>-6.0500000000000043</v>
      </c>
      <c r="Y67">
        <v>-9.394409937888204</v>
      </c>
      <c r="Z67">
        <v>1875</v>
      </c>
      <c r="AA67">
        <v>1150</v>
      </c>
      <c r="AB67" s="18">
        <v>41569.050000000003</v>
      </c>
    </row>
    <row r="68" spans="1:28" x14ac:dyDescent="0.25">
      <c r="A68" s="18">
        <v>37900</v>
      </c>
      <c r="B68" s="19">
        <v>45043</v>
      </c>
      <c r="C68" s="18">
        <v>37900</v>
      </c>
      <c r="D68" s="19">
        <v>45043</v>
      </c>
      <c r="E68" s="18">
        <v>0</v>
      </c>
      <c r="F68" s="18">
        <v>0</v>
      </c>
      <c r="G68">
        <v>0</v>
      </c>
      <c r="H68" s="18">
        <v>0</v>
      </c>
      <c r="I68" s="18">
        <v>0</v>
      </c>
      <c r="J68" s="18">
        <v>0</v>
      </c>
      <c r="K68" s="18">
        <v>0</v>
      </c>
      <c r="L68">
        <v>0</v>
      </c>
      <c r="M68">
        <v>900</v>
      </c>
      <c r="N68">
        <v>0</v>
      </c>
      <c r="O68" s="18">
        <v>41569.050000000003</v>
      </c>
      <c r="P68" s="18">
        <v>0</v>
      </c>
      <c r="Q68" s="19">
        <v>0</v>
      </c>
      <c r="R68" s="18">
        <v>0</v>
      </c>
      <c r="S68" s="18">
        <v>0</v>
      </c>
      <c r="T68">
        <v>0</v>
      </c>
      <c r="U68" s="18">
        <v>0</v>
      </c>
      <c r="V68" s="18">
        <v>0</v>
      </c>
      <c r="W68" s="18">
        <v>0</v>
      </c>
      <c r="X68" s="18">
        <v>0</v>
      </c>
      <c r="Y68">
        <v>0</v>
      </c>
      <c r="Z68">
        <v>0</v>
      </c>
      <c r="AA68">
        <v>0</v>
      </c>
      <c r="AB68" s="18">
        <v>0</v>
      </c>
    </row>
    <row r="69" spans="1:28" x14ac:dyDescent="0.25">
      <c r="A69" s="18">
        <v>37900</v>
      </c>
      <c r="B69" s="19">
        <v>44987</v>
      </c>
      <c r="C69" s="18">
        <v>37900</v>
      </c>
      <c r="D69" s="19">
        <v>44987</v>
      </c>
      <c r="E69" s="18">
        <v>0</v>
      </c>
      <c r="F69" s="18">
        <v>0</v>
      </c>
      <c r="G69">
        <v>0</v>
      </c>
      <c r="H69" s="18">
        <v>0</v>
      </c>
      <c r="I69" s="18">
        <v>0</v>
      </c>
      <c r="J69" s="18">
        <v>0</v>
      </c>
      <c r="K69" s="18">
        <v>0</v>
      </c>
      <c r="L69">
        <v>0</v>
      </c>
      <c r="M69">
        <v>2125</v>
      </c>
      <c r="N69">
        <v>2125</v>
      </c>
      <c r="O69" s="18">
        <v>41569.050000000003</v>
      </c>
      <c r="P69" s="18">
        <v>37900</v>
      </c>
      <c r="Q69" s="19">
        <v>44987</v>
      </c>
      <c r="R69" s="18">
        <v>44</v>
      </c>
      <c r="S69" s="18">
        <v>0</v>
      </c>
      <c r="T69">
        <v>0</v>
      </c>
      <c r="U69" s="18">
        <v>0</v>
      </c>
      <c r="V69" s="18">
        <v>0</v>
      </c>
      <c r="W69" s="18">
        <v>0</v>
      </c>
      <c r="X69" s="18">
        <v>0</v>
      </c>
      <c r="Y69">
        <v>0</v>
      </c>
      <c r="Z69">
        <v>2450</v>
      </c>
      <c r="AA69">
        <v>1625</v>
      </c>
      <c r="AB69" s="18">
        <v>41569.050000000003</v>
      </c>
    </row>
    <row r="70" spans="1:28" x14ac:dyDescent="0.25">
      <c r="A70" s="18">
        <v>37900</v>
      </c>
      <c r="B70" s="19">
        <v>44980</v>
      </c>
      <c r="C70" s="18">
        <v>37900</v>
      </c>
      <c r="D70" s="19">
        <v>44980</v>
      </c>
      <c r="E70" s="18">
        <v>5</v>
      </c>
      <c r="F70" s="18">
        <v>0</v>
      </c>
      <c r="G70">
        <v>0</v>
      </c>
      <c r="H70" s="18">
        <v>0</v>
      </c>
      <c r="I70" s="18">
        <v>0</v>
      </c>
      <c r="J70" s="18">
        <v>0</v>
      </c>
      <c r="K70" s="18">
        <v>0</v>
      </c>
      <c r="L70">
        <v>0</v>
      </c>
      <c r="M70">
        <v>3175</v>
      </c>
      <c r="N70">
        <v>4025</v>
      </c>
      <c r="O70" s="18">
        <v>41569.050000000003</v>
      </c>
      <c r="P70" s="18">
        <v>37900</v>
      </c>
      <c r="Q70" s="19">
        <v>44980</v>
      </c>
      <c r="R70" s="18">
        <v>314</v>
      </c>
      <c r="S70" s="18">
        <v>17</v>
      </c>
      <c r="T70">
        <v>5.7239057239057241</v>
      </c>
      <c r="U70" s="18">
        <v>1286</v>
      </c>
      <c r="V70" s="18">
        <v>28.89</v>
      </c>
      <c r="W70" s="18">
        <v>5.15</v>
      </c>
      <c r="X70" s="18">
        <v>-2.0499999999999998</v>
      </c>
      <c r="Y70">
        <v>-28.472222222222221</v>
      </c>
      <c r="Z70">
        <v>86275</v>
      </c>
      <c r="AA70">
        <v>5450</v>
      </c>
      <c r="AB70" s="18">
        <v>41569.050000000003</v>
      </c>
    </row>
    <row r="71" spans="1:28" x14ac:dyDescent="0.25">
      <c r="A71" s="18">
        <v>37900</v>
      </c>
      <c r="B71" s="19">
        <v>44973</v>
      </c>
      <c r="C71" s="18">
        <v>37900</v>
      </c>
      <c r="D71" s="19">
        <v>44973</v>
      </c>
      <c r="E71" s="18">
        <v>0</v>
      </c>
      <c r="F71" s="18">
        <v>0</v>
      </c>
      <c r="G71">
        <v>0</v>
      </c>
      <c r="H71" s="18">
        <v>0</v>
      </c>
      <c r="I71" s="18">
        <v>0</v>
      </c>
      <c r="J71" s="18">
        <v>0</v>
      </c>
      <c r="K71" s="18">
        <v>0</v>
      </c>
      <c r="L71">
        <v>0</v>
      </c>
      <c r="M71">
        <v>3000</v>
      </c>
      <c r="N71">
        <v>3000</v>
      </c>
      <c r="O71" s="18">
        <v>41569.050000000003</v>
      </c>
      <c r="P71" s="18">
        <v>37900</v>
      </c>
      <c r="Q71" s="19">
        <v>44973</v>
      </c>
      <c r="R71" s="18">
        <v>915</v>
      </c>
      <c r="S71" s="18">
        <v>168</v>
      </c>
      <c r="T71">
        <v>22.489959839357429</v>
      </c>
      <c r="U71" s="18">
        <v>4687</v>
      </c>
      <c r="V71" s="18">
        <v>49.84</v>
      </c>
      <c r="W71" s="18">
        <v>0.05</v>
      </c>
      <c r="X71" s="18">
        <v>-1.75</v>
      </c>
      <c r="Y71">
        <v>-97.222222222222214</v>
      </c>
      <c r="Z71">
        <v>0</v>
      </c>
      <c r="AA71">
        <v>33150</v>
      </c>
      <c r="AB71" s="18">
        <v>41569.050000000003</v>
      </c>
    </row>
    <row r="72" spans="1:28" x14ac:dyDescent="0.25">
      <c r="A72" s="18">
        <v>38000</v>
      </c>
      <c r="B72" s="19">
        <v>44987</v>
      </c>
      <c r="C72" s="18">
        <v>38000</v>
      </c>
      <c r="D72" s="19">
        <v>44987</v>
      </c>
      <c r="E72" s="18">
        <v>0</v>
      </c>
      <c r="F72" s="18">
        <v>0</v>
      </c>
      <c r="G72">
        <v>0</v>
      </c>
      <c r="H72" s="18">
        <v>0</v>
      </c>
      <c r="I72" s="18">
        <v>0</v>
      </c>
      <c r="J72" s="18">
        <v>0</v>
      </c>
      <c r="K72" s="18">
        <v>0</v>
      </c>
      <c r="L72">
        <v>0</v>
      </c>
      <c r="M72">
        <v>1500</v>
      </c>
      <c r="N72">
        <v>2250</v>
      </c>
      <c r="O72" s="18">
        <v>41569.050000000003</v>
      </c>
      <c r="P72" s="18">
        <v>38000</v>
      </c>
      <c r="Q72" s="19">
        <v>44987</v>
      </c>
      <c r="R72" s="18">
        <v>1179</v>
      </c>
      <c r="S72" s="18">
        <v>55</v>
      </c>
      <c r="T72">
        <v>4.8932384341637007</v>
      </c>
      <c r="U72" s="18">
        <v>1727</v>
      </c>
      <c r="V72" s="18">
        <v>23.16</v>
      </c>
      <c r="W72" s="18">
        <v>9.3000000000000007</v>
      </c>
      <c r="X72" s="18">
        <v>-5.8999999999999986</v>
      </c>
      <c r="Y72">
        <v>-38.815789473684205</v>
      </c>
      <c r="Z72">
        <v>31325</v>
      </c>
      <c r="AA72">
        <v>2375</v>
      </c>
      <c r="AB72" s="18">
        <v>41569.050000000003</v>
      </c>
    </row>
    <row r="73" spans="1:28" x14ac:dyDescent="0.25">
      <c r="A73" s="18">
        <v>38000</v>
      </c>
      <c r="B73" s="19">
        <v>44973</v>
      </c>
      <c r="C73" s="18">
        <v>38000</v>
      </c>
      <c r="D73" s="19">
        <v>44973</v>
      </c>
      <c r="E73" s="18">
        <v>32</v>
      </c>
      <c r="F73" s="18">
        <v>0</v>
      </c>
      <c r="G73">
        <v>0</v>
      </c>
      <c r="H73" s="18">
        <v>37</v>
      </c>
      <c r="I73" s="18">
        <v>0</v>
      </c>
      <c r="J73" s="18">
        <v>3699.85</v>
      </c>
      <c r="K73" s="18">
        <v>-60.849999999999909</v>
      </c>
      <c r="L73">
        <v>-1.6180498311484541</v>
      </c>
      <c r="M73">
        <v>1925</v>
      </c>
      <c r="N73">
        <v>3200</v>
      </c>
      <c r="O73" s="18">
        <v>41569.050000000003</v>
      </c>
      <c r="P73" s="18">
        <v>38000</v>
      </c>
      <c r="Q73" s="19">
        <v>44973</v>
      </c>
      <c r="R73" s="18">
        <v>15808</v>
      </c>
      <c r="S73" s="18">
        <v>-305</v>
      </c>
      <c r="T73">
        <v>-1.8928815242350896</v>
      </c>
      <c r="U73" s="18">
        <v>95825</v>
      </c>
      <c r="V73" s="18">
        <v>48.51</v>
      </c>
      <c r="W73" s="18">
        <v>0.05</v>
      </c>
      <c r="X73" s="18">
        <v>-1.75</v>
      </c>
      <c r="Y73">
        <v>-97.222222222222214</v>
      </c>
      <c r="Z73">
        <v>0</v>
      </c>
      <c r="AA73">
        <v>48000</v>
      </c>
      <c r="AB73" s="18">
        <v>41569.050000000003</v>
      </c>
    </row>
    <row r="74" spans="1:28" x14ac:dyDescent="0.25">
      <c r="A74" s="18">
        <v>38000</v>
      </c>
      <c r="B74" s="19">
        <v>45001</v>
      </c>
      <c r="C74" s="18">
        <v>0</v>
      </c>
      <c r="D74" s="19">
        <v>0</v>
      </c>
      <c r="E74" s="18">
        <v>0</v>
      </c>
      <c r="F74" s="18">
        <v>0</v>
      </c>
      <c r="G74">
        <v>0</v>
      </c>
      <c r="H74" s="18">
        <v>0</v>
      </c>
      <c r="I74" s="18">
        <v>0</v>
      </c>
      <c r="J74" s="18">
        <v>0</v>
      </c>
      <c r="K74" s="18">
        <v>0</v>
      </c>
      <c r="L74">
        <v>0</v>
      </c>
      <c r="M74">
        <v>0</v>
      </c>
      <c r="N74">
        <v>0</v>
      </c>
      <c r="O74" s="18">
        <v>0</v>
      </c>
      <c r="P74" s="18">
        <v>38000</v>
      </c>
      <c r="Q74" s="19">
        <v>45001</v>
      </c>
      <c r="R74" s="18">
        <v>0</v>
      </c>
      <c r="S74" s="18">
        <v>0</v>
      </c>
      <c r="T74">
        <v>0</v>
      </c>
      <c r="U74" s="18">
        <v>0</v>
      </c>
      <c r="V74" s="18">
        <v>0</v>
      </c>
      <c r="W74" s="18">
        <v>0</v>
      </c>
      <c r="X74" s="18">
        <v>0</v>
      </c>
      <c r="Y74">
        <v>0</v>
      </c>
      <c r="Z74">
        <v>1025</v>
      </c>
      <c r="AA74">
        <v>650</v>
      </c>
      <c r="AB74" s="18">
        <v>41569.050000000003</v>
      </c>
    </row>
    <row r="75" spans="1:28" x14ac:dyDescent="0.25">
      <c r="A75" s="18">
        <v>38000</v>
      </c>
      <c r="B75" s="19">
        <v>45014</v>
      </c>
      <c r="C75" s="18">
        <v>38000</v>
      </c>
      <c r="D75" s="19">
        <v>45014</v>
      </c>
      <c r="E75" s="18">
        <v>881</v>
      </c>
      <c r="F75" s="18">
        <v>0</v>
      </c>
      <c r="G75">
        <v>0</v>
      </c>
      <c r="H75" s="18">
        <v>15</v>
      </c>
      <c r="I75" s="18">
        <v>0</v>
      </c>
      <c r="J75" s="18">
        <v>3940</v>
      </c>
      <c r="K75" s="18">
        <v>0</v>
      </c>
      <c r="L75">
        <v>0</v>
      </c>
      <c r="M75">
        <v>2925</v>
      </c>
      <c r="N75">
        <v>2675</v>
      </c>
      <c r="O75" s="18">
        <v>41569.050000000003</v>
      </c>
      <c r="P75" s="18">
        <v>38000</v>
      </c>
      <c r="Q75" s="19">
        <v>45014</v>
      </c>
      <c r="R75" s="18">
        <v>7128</v>
      </c>
      <c r="S75" s="18">
        <v>-441</v>
      </c>
      <c r="T75">
        <v>-5.8263971462544593</v>
      </c>
      <c r="U75" s="18">
        <v>5974</v>
      </c>
      <c r="V75" s="18">
        <v>19.34</v>
      </c>
      <c r="W75" s="18">
        <v>66.95</v>
      </c>
      <c r="X75" s="18">
        <v>-1.8999999999999915</v>
      </c>
      <c r="Y75">
        <v>-2.7596223674654925</v>
      </c>
      <c r="Z75">
        <v>13350</v>
      </c>
      <c r="AA75">
        <v>3875</v>
      </c>
      <c r="AB75" s="18">
        <v>41569.050000000003</v>
      </c>
    </row>
    <row r="76" spans="1:28" x14ac:dyDescent="0.25">
      <c r="A76" s="18">
        <v>38000</v>
      </c>
      <c r="B76" s="19">
        <v>45043</v>
      </c>
      <c r="C76" s="18">
        <v>38000</v>
      </c>
      <c r="D76" s="19">
        <v>45043</v>
      </c>
      <c r="E76" s="18">
        <v>119</v>
      </c>
      <c r="F76" s="18">
        <v>0</v>
      </c>
      <c r="G76">
        <v>0</v>
      </c>
      <c r="H76" s="18">
        <v>2</v>
      </c>
      <c r="I76" s="18">
        <v>0</v>
      </c>
      <c r="J76" s="18">
        <v>4200</v>
      </c>
      <c r="K76" s="18">
        <v>-37.5</v>
      </c>
      <c r="L76">
        <v>-0.88495575221238942</v>
      </c>
      <c r="M76">
        <v>925</v>
      </c>
      <c r="N76">
        <v>1025</v>
      </c>
      <c r="O76" s="18">
        <v>41569.050000000003</v>
      </c>
      <c r="P76" s="18">
        <v>38000</v>
      </c>
      <c r="Q76" s="19">
        <v>45043</v>
      </c>
      <c r="R76" s="18">
        <v>667</v>
      </c>
      <c r="S76" s="18">
        <v>25</v>
      </c>
      <c r="T76">
        <v>3.8940809968847354</v>
      </c>
      <c r="U76" s="18">
        <v>735</v>
      </c>
      <c r="V76" s="18">
        <v>19.079999999999998</v>
      </c>
      <c r="W76" s="18">
        <v>149</v>
      </c>
      <c r="X76" s="18">
        <v>-7.4000000000000057</v>
      </c>
      <c r="Y76">
        <v>-4.7314578005115129</v>
      </c>
      <c r="Z76">
        <v>2100</v>
      </c>
      <c r="AA76">
        <v>450</v>
      </c>
      <c r="AB76" s="18">
        <v>41569.050000000003</v>
      </c>
    </row>
    <row r="77" spans="1:28" x14ac:dyDescent="0.25">
      <c r="A77" s="18">
        <v>38000</v>
      </c>
      <c r="B77" s="19">
        <v>44980</v>
      </c>
      <c r="C77" s="18">
        <v>38000</v>
      </c>
      <c r="D77" s="19">
        <v>44980</v>
      </c>
      <c r="E77" s="18">
        <v>1701</v>
      </c>
      <c r="F77" s="18">
        <v>-320</v>
      </c>
      <c r="G77">
        <v>-15.833745670460168</v>
      </c>
      <c r="H77" s="18">
        <v>485</v>
      </c>
      <c r="I77" s="18">
        <v>36.42</v>
      </c>
      <c r="J77" s="18">
        <v>3663.7</v>
      </c>
      <c r="K77" s="18">
        <v>2.6999999999998181</v>
      </c>
      <c r="L77">
        <v>7.3750341436760944E-2</v>
      </c>
      <c r="M77">
        <v>5400</v>
      </c>
      <c r="N77">
        <v>5425</v>
      </c>
      <c r="O77" s="18">
        <v>41569.050000000003</v>
      </c>
      <c r="P77" s="18">
        <v>38000</v>
      </c>
      <c r="Q77" s="19">
        <v>44980</v>
      </c>
      <c r="R77" s="18">
        <v>10460</v>
      </c>
      <c r="S77" s="18">
        <v>660</v>
      </c>
      <c r="T77">
        <v>6.7346938775510203</v>
      </c>
      <c r="U77" s="18">
        <v>53133</v>
      </c>
      <c r="V77" s="18">
        <v>28.49</v>
      </c>
      <c r="W77" s="18">
        <v>5.45</v>
      </c>
      <c r="X77" s="18">
        <v>-2.0999999999999996</v>
      </c>
      <c r="Y77">
        <v>-27.814569536423839</v>
      </c>
      <c r="Z77">
        <v>164075</v>
      </c>
      <c r="AA77">
        <v>5800</v>
      </c>
      <c r="AB77" s="18">
        <v>41569.050000000003</v>
      </c>
    </row>
    <row r="78" spans="1:28" x14ac:dyDescent="0.25">
      <c r="A78" s="18">
        <v>38000</v>
      </c>
      <c r="B78" s="19">
        <v>44994</v>
      </c>
      <c r="C78" s="18">
        <v>38000</v>
      </c>
      <c r="D78" s="19">
        <v>44994</v>
      </c>
      <c r="E78" s="18">
        <v>0</v>
      </c>
      <c r="F78" s="18">
        <v>0</v>
      </c>
      <c r="G78">
        <v>0</v>
      </c>
      <c r="H78" s="18">
        <v>0</v>
      </c>
      <c r="I78" s="18">
        <v>0</v>
      </c>
      <c r="J78" s="18">
        <v>0</v>
      </c>
      <c r="K78" s="18">
        <v>0</v>
      </c>
      <c r="L78">
        <v>0</v>
      </c>
      <c r="M78">
        <v>875</v>
      </c>
      <c r="N78">
        <v>875</v>
      </c>
      <c r="O78" s="18">
        <v>41569.050000000003</v>
      </c>
      <c r="P78" s="18">
        <v>38000</v>
      </c>
      <c r="Q78" s="19">
        <v>44994</v>
      </c>
      <c r="R78" s="18">
        <v>0</v>
      </c>
      <c r="S78" s="18">
        <v>0</v>
      </c>
      <c r="T78">
        <v>0</v>
      </c>
      <c r="U78" s="18">
        <v>0</v>
      </c>
      <c r="V78" s="18">
        <v>0</v>
      </c>
      <c r="W78" s="18">
        <v>0</v>
      </c>
      <c r="X78" s="18">
        <v>0</v>
      </c>
      <c r="Y78">
        <v>0</v>
      </c>
      <c r="Z78">
        <v>2650</v>
      </c>
      <c r="AA78">
        <v>0</v>
      </c>
      <c r="AB78" s="18">
        <v>41569.050000000003</v>
      </c>
    </row>
    <row r="79" spans="1:28" x14ac:dyDescent="0.25">
      <c r="A79" s="18">
        <v>38100</v>
      </c>
      <c r="B79" s="19">
        <v>44980</v>
      </c>
      <c r="C79" s="18">
        <v>38100</v>
      </c>
      <c r="D79" s="19">
        <v>44980</v>
      </c>
      <c r="E79" s="18">
        <v>3</v>
      </c>
      <c r="F79" s="18">
        <v>0</v>
      </c>
      <c r="G79">
        <v>0</v>
      </c>
      <c r="H79" s="18">
        <v>0</v>
      </c>
      <c r="I79" s="18">
        <v>0</v>
      </c>
      <c r="J79" s="18">
        <v>0</v>
      </c>
      <c r="K79" s="18">
        <v>0</v>
      </c>
      <c r="L79">
        <v>0</v>
      </c>
      <c r="M79">
        <v>1450</v>
      </c>
      <c r="N79">
        <v>3025</v>
      </c>
      <c r="O79" s="18">
        <v>41569.050000000003</v>
      </c>
      <c r="P79" s="18">
        <v>38100</v>
      </c>
      <c r="Q79" s="19">
        <v>44980</v>
      </c>
      <c r="R79" s="18">
        <v>156</v>
      </c>
      <c r="S79" s="18">
        <v>59</v>
      </c>
      <c r="T79">
        <v>60.824742268041234</v>
      </c>
      <c r="U79" s="18">
        <v>1995</v>
      </c>
      <c r="V79" s="18">
        <v>0</v>
      </c>
      <c r="W79" s="18">
        <v>4.45</v>
      </c>
      <c r="X79" s="18">
        <v>-3.1499999999999995</v>
      </c>
      <c r="Y79">
        <v>-41.44736842105263</v>
      </c>
      <c r="Z79">
        <v>64400</v>
      </c>
      <c r="AA79">
        <v>2550</v>
      </c>
      <c r="AB79" s="18">
        <v>41569.050000000003</v>
      </c>
    </row>
    <row r="80" spans="1:28" x14ac:dyDescent="0.25">
      <c r="A80" s="18">
        <v>38100</v>
      </c>
      <c r="B80" s="19">
        <v>45014</v>
      </c>
      <c r="C80" s="18">
        <v>38100</v>
      </c>
      <c r="D80" s="19">
        <v>45014</v>
      </c>
      <c r="E80" s="18">
        <v>0</v>
      </c>
      <c r="F80" s="18">
        <v>0</v>
      </c>
      <c r="G80">
        <v>0</v>
      </c>
      <c r="H80" s="18">
        <v>0</v>
      </c>
      <c r="I80" s="18">
        <v>0</v>
      </c>
      <c r="J80" s="18">
        <v>0</v>
      </c>
      <c r="K80" s="18">
        <v>0</v>
      </c>
      <c r="L80">
        <v>0</v>
      </c>
      <c r="M80">
        <v>2550</v>
      </c>
      <c r="N80">
        <v>2525</v>
      </c>
      <c r="O80" s="18">
        <v>41569.050000000003</v>
      </c>
      <c r="P80" s="18">
        <v>38100</v>
      </c>
      <c r="Q80" s="19">
        <v>45014</v>
      </c>
      <c r="R80" s="18">
        <v>82</v>
      </c>
      <c r="S80" s="18">
        <v>0</v>
      </c>
      <c r="T80">
        <v>0</v>
      </c>
      <c r="U80" s="18">
        <v>6</v>
      </c>
      <c r="V80" s="18">
        <v>19.14</v>
      </c>
      <c r="W80" s="18">
        <v>69.2</v>
      </c>
      <c r="X80" s="18">
        <v>-0.45000000000000284</v>
      </c>
      <c r="Y80">
        <v>-0.64608758076095163</v>
      </c>
      <c r="Z80">
        <v>2275</v>
      </c>
      <c r="AA80">
        <v>400</v>
      </c>
      <c r="AB80" s="18">
        <v>41569.050000000003</v>
      </c>
    </row>
    <row r="81" spans="1:28" x14ac:dyDescent="0.25">
      <c r="A81" s="18">
        <v>38100</v>
      </c>
      <c r="B81" s="19">
        <v>45043</v>
      </c>
      <c r="C81" s="18">
        <v>38100</v>
      </c>
      <c r="D81" s="19">
        <v>45043</v>
      </c>
      <c r="E81" s="18">
        <v>0</v>
      </c>
      <c r="F81" s="18">
        <v>0</v>
      </c>
      <c r="G81">
        <v>0</v>
      </c>
      <c r="H81" s="18">
        <v>0</v>
      </c>
      <c r="I81" s="18">
        <v>0</v>
      </c>
      <c r="J81" s="18">
        <v>0</v>
      </c>
      <c r="K81" s="18">
        <v>0</v>
      </c>
      <c r="L81">
        <v>0</v>
      </c>
      <c r="M81">
        <v>900</v>
      </c>
      <c r="N81">
        <v>0</v>
      </c>
      <c r="O81" s="18">
        <v>41569.050000000003</v>
      </c>
      <c r="P81" s="18">
        <v>0</v>
      </c>
      <c r="Q81" s="19">
        <v>0</v>
      </c>
      <c r="R81" s="18">
        <v>0</v>
      </c>
      <c r="S81" s="18">
        <v>0</v>
      </c>
      <c r="T81">
        <v>0</v>
      </c>
      <c r="U81" s="18">
        <v>0</v>
      </c>
      <c r="V81" s="18">
        <v>0</v>
      </c>
      <c r="W81" s="18">
        <v>0</v>
      </c>
      <c r="X81" s="18">
        <v>0</v>
      </c>
      <c r="Y81">
        <v>0</v>
      </c>
      <c r="Z81">
        <v>0</v>
      </c>
      <c r="AA81">
        <v>0</v>
      </c>
      <c r="AB81" s="18">
        <v>0</v>
      </c>
    </row>
    <row r="82" spans="1:28" x14ac:dyDescent="0.25">
      <c r="A82" s="18">
        <v>38100</v>
      </c>
      <c r="B82" s="19">
        <v>44973</v>
      </c>
      <c r="C82" s="18">
        <v>38100</v>
      </c>
      <c r="D82" s="19">
        <v>44973</v>
      </c>
      <c r="E82" s="18">
        <v>0</v>
      </c>
      <c r="F82" s="18">
        <v>0</v>
      </c>
      <c r="G82">
        <v>0</v>
      </c>
      <c r="H82" s="18">
        <v>0</v>
      </c>
      <c r="I82" s="18">
        <v>0</v>
      </c>
      <c r="J82" s="18">
        <v>0</v>
      </c>
      <c r="K82" s="18">
        <v>0</v>
      </c>
      <c r="L82">
        <v>0</v>
      </c>
      <c r="M82">
        <v>3000</v>
      </c>
      <c r="N82">
        <v>3000</v>
      </c>
      <c r="O82" s="18">
        <v>41569.050000000003</v>
      </c>
      <c r="P82" s="18">
        <v>38100</v>
      </c>
      <c r="Q82" s="19">
        <v>44973</v>
      </c>
      <c r="R82" s="18">
        <v>810</v>
      </c>
      <c r="S82" s="18">
        <v>-12</v>
      </c>
      <c r="T82">
        <v>-1.4598540145985401</v>
      </c>
      <c r="U82" s="18">
        <v>6766</v>
      </c>
      <c r="V82" s="18">
        <v>47.18</v>
      </c>
      <c r="W82" s="18">
        <v>0.05</v>
      </c>
      <c r="X82" s="18">
        <v>-1.75</v>
      </c>
      <c r="Y82">
        <v>-97.222222222222214</v>
      </c>
      <c r="Z82">
        <v>0</v>
      </c>
      <c r="AA82">
        <v>27200</v>
      </c>
      <c r="AB82" s="18">
        <v>41569.050000000003</v>
      </c>
    </row>
    <row r="83" spans="1:28" x14ac:dyDescent="0.25">
      <c r="A83" s="18">
        <v>38100</v>
      </c>
      <c r="B83" s="19">
        <v>44987</v>
      </c>
      <c r="C83" s="18">
        <v>38100</v>
      </c>
      <c r="D83" s="19">
        <v>44987</v>
      </c>
      <c r="E83" s="18">
        <v>0</v>
      </c>
      <c r="F83" s="18">
        <v>0</v>
      </c>
      <c r="G83">
        <v>0</v>
      </c>
      <c r="H83" s="18">
        <v>0</v>
      </c>
      <c r="I83" s="18">
        <v>0</v>
      </c>
      <c r="J83" s="18">
        <v>0</v>
      </c>
      <c r="K83" s="18">
        <v>0</v>
      </c>
      <c r="L83">
        <v>0</v>
      </c>
      <c r="M83">
        <v>1275</v>
      </c>
      <c r="N83">
        <v>2125</v>
      </c>
      <c r="O83" s="18">
        <v>41569.050000000003</v>
      </c>
      <c r="P83" s="18">
        <v>38100</v>
      </c>
      <c r="Q83" s="19">
        <v>44987</v>
      </c>
      <c r="R83" s="18">
        <v>51</v>
      </c>
      <c r="S83" s="18">
        <v>0</v>
      </c>
      <c r="T83">
        <v>0</v>
      </c>
      <c r="U83" s="18">
        <v>41</v>
      </c>
      <c r="V83" s="18">
        <v>0</v>
      </c>
      <c r="W83" s="18">
        <v>13</v>
      </c>
      <c r="X83" s="18">
        <v>-4.6000000000000014</v>
      </c>
      <c r="Y83">
        <v>-26.13636363636364</v>
      </c>
      <c r="Z83">
        <v>24175</v>
      </c>
      <c r="AA83">
        <v>2325</v>
      </c>
      <c r="AB83" s="18">
        <v>41569.050000000003</v>
      </c>
    </row>
    <row r="84" spans="1:28" x14ac:dyDescent="0.25">
      <c r="A84" s="18">
        <v>38200</v>
      </c>
      <c r="B84" s="19">
        <v>44987</v>
      </c>
      <c r="C84" s="18">
        <v>38200</v>
      </c>
      <c r="D84" s="19">
        <v>44987</v>
      </c>
      <c r="E84" s="18">
        <v>0</v>
      </c>
      <c r="F84" s="18">
        <v>0</v>
      </c>
      <c r="G84">
        <v>0</v>
      </c>
      <c r="H84" s="18">
        <v>0</v>
      </c>
      <c r="I84" s="18">
        <v>0</v>
      </c>
      <c r="J84" s="18">
        <v>0</v>
      </c>
      <c r="K84" s="18">
        <v>0</v>
      </c>
      <c r="L84">
        <v>0</v>
      </c>
      <c r="M84">
        <v>2125</v>
      </c>
      <c r="N84">
        <v>2125</v>
      </c>
      <c r="O84" s="18">
        <v>41569.050000000003</v>
      </c>
      <c r="P84" s="18">
        <v>38200</v>
      </c>
      <c r="Q84" s="19">
        <v>44987</v>
      </c>
      <c r="R84" s="18">
        <v>61</v>
      </c>
      <c r="S84" s="18">
        <v>0</v>
      </c>
      <c r="T84">
        <v>0</v>
      </c>
      <c r="U84" s="18">
        <v>1</v>
      </c>
      <c r="V84" s="18">
        <v>22.55</v>
      </c>
      <c r="W84" s="18">
        <v>15</v>
      </c>
      <c r="X84" s="18">
        <v>-2.9499999999999993</v>
      </c>
      <c r="Y84">
        <v>-16.434540389972142</v>
      </c>
      <c r="Z84">
        <v>24925</v>
      </c>
      <c r="AA84">
        <v>2200</v>
      </c>
      <c r="AB84" s="18">
        <v>41569.050000000003</v>
      </c>
    </row>
    <row r="85" spans="1:28" x14ac:dyDescent="0.25">
      <c r="A85" s="18">
        <v>38200</v>
      </c>
      <c r="B85" s="19">
        <v>45014</v>
      </c>
      <c r="C85" s="18">
        <v>38200</v>
      </c>
      <c r="D85" s="19">
        <v>45014</v>
      </c>
      <c r="E85" s="18">
        <v>0</v>
      </c>
      <c r="F85" s="18">
        <v>0</v>
      </c>
      <c r="G85">
        <v>0</v>
      </c>
      <c r="H85" s="18">
        <v>0</v>
      </c>
      <c r="I85" s="18">
        <v>0</v>
      </c>
      <c r="J85" s="18">
        <v>0</v>
      </c>
      <c r="K85" s="18">
        <v>0</v>
      </c>
      <c r="L85">
        <v>0</v>
      </c>
      <c r="M85">
        <v>2550</v>
      </c>
      <c r="N85">
        <v>2525</v>
      </c>
      <c r="O85" s="18">
        <v>41569.050000000003</v>
      </c>
      <c r="P85" s="18">
        <v>38200</v>
      </c>
      <c r="Q85" s="19">
        <v>45014</v>
      </c>
      <c r="R85" s="18">
        <v>75</v>
      </c>
      <c r="S85" s="18">
        <v>0</v>
      </c>
      <c r="T85">
        <v>0</v>
      </c>
      <c r="U85" s="18">
        <v>11</v>
      </c>
      <c r="V85" s="18">
        <v>0</v>
      </c>
      <c r="W85" s="18">
        <v>70.650000000000006</v>
      </c>
      <c r="X85" s="18">
        <v>-6.6999999999999886</v>
      </c>
      <c r="Y85">
        <v>-8.6619263089851177</v>
      </c>
      <c r="Z85">
        <v>1950</v>
      </c>
      <c r="AA85">
        <v>225</v>
      </c>
      <c r="AB85" s="18">
        <v>41569.050000000003</v>
      </c>
    </row>
    <row r="86" spans="1:28" x14ac:dyDescent="0.25">
      <c r="A86" s="18">
        <v>38200</v>
      </c>
      <c r="B86" s="19">
        <v>44973</v>
      </c>
      <c r="C86" s="18">
        <v>38200</v>
      </c>
      <c r="D86" s="19">
        <v>44973</v>
      </c>
      <c r="E86" s="18">
        <v>0</v>
      </c>
      <c r="F86" s="18">
        <v>0</v>
      </c>
      <c r="G86">
        <v>0</v>
      </c>
      <c r="H86" s="18">
        <v>0</v>
      </c>
      <c r="I86" s="18">
        <v>0</v>
      </c>
      <c r="J86" s="18">
        <v>0</v>
      </c>
      <c r="K86" s="18">
        <v>0</v>
      </c>
      <c r="L86">
        <v>0</v>
      </c>
      <c r="M86">
        <v>3000</v>
      </c>
      <c r="N86">
        <v>3000</v>
      </c>
      <c r="O86" s="18">
        <v>41569.050000000003</v>
      </c>
      <c r="P86" s="18">
        <v>38200</v>
      </c>
      <c r="Q86" s="19">
        <v>44973</v>
      </c>
      <c r="R86" s="18">
        <v>1600</v>
      </c>
      <c r="S86" s="18">
        <v>127</v>
      </c>
      <c r="T86">
        <v>8.621860149355058</v>
      </c>
      <c r="U86" s="18">
        <v>6457</v>
      </c>
      <c r="V86" s="18">
        <v>0</v>
      </c>
      <c r="W86" s="18">
        <v>0.05</v>
      </c>
      <c r="X86" s="18">
        <v>-1.75</v>
      </c>
      <c r="Y86">
        <v>-97.222222222222214</v>
      </c>
      <c r="Z86">
        <v>0</v>
      </c>
      <c r="AA86">
        <v>26900</v>
      </c>
      <c r="AB86" s="18">
        <v>41569.050000000003</v>
      </c>
    </row>
    <row r="87" spans="1:28" x14ac:dyDescent="0.25">
      <c r="A87" s="18">
        <v>38200</v>
      </c>
      <c r="B87" s="19">
        <v>44980</v>
      </c>
      <c r="C87" s="18">
        <v>38200</v>
      </c>
      <c r="D87" s="19">
        <v>44980</v>
      </c>
      <c r="E87" s="18">
        <v>2</v>
      </c>
      <c r="F87" s="18">
        <v>0</v>
      </c>
      <c r="G87">
        <v>0</v>
      </c>
      <c r="H87" s="18">
        <v>0</v>
      </c>
      <c r="I87" s="18">
        <v>0</v>
      </c>
      <c r="J87" s="18">
        <v>0</v>
      </c>
      <c r="K87" s="18">
        <v>0</v>
      </c>
      <c r="L87">
        <v>0</v>
      </c>
      <c r="M87">
        <v>1575</v>
      </c>
      <c r="N87">
        <v>4025</v>
      </c>
      <c r="O87" s="18">
        <v>41569.050000000003</v>
      </c>
      <c r="P87" s="18">
        <v>38200</v>
      </c>
      <c r="Q87" s="19">
        <v>44980</v>
      </c>
      <c r="R87" s="18">
        <v>296</v>
      </c>
      <c r="S87" s="18">
        <v>8</v>
      </c>
      <c r="T87">
        <v>2.7777777777777777</v>
      </c>
      <c r="U87" s="18">
        <v>2961</v>
      </c>
      <c r="V87" s="18">
        <v>0</v>
      </c>
      <c r="W87" s="18">
        <v>5.55</v>
      </c>
      <c r="X87" s="18">
        <v>-2.2999999999999998</v>
      </c>
      <c r="Y87">
        <v>-29.29936305732484</v>
      </c>
      <c r="Z87">
        <v>57875</v>
      </c>
      <c r="AA87">
        <v>4625</v>
      </c>
      <c r="AB87" s="18">
        <v>41569.050000000003</v>
      </c>
    </row>
    <row r="88" spans="1:28" x14ac:dyDescent="0.25">
      <c r="A88" s="18">
        <v>38200</v>
      </c>
      <c r="B88" s="19">
        <v>45043</v>
      </c>
      <c r="C88" s="18">
        <v>38200</v>
      </c>
      <c r="D88" s="19">
        <v>45043</v>
      </c>
      <c r="E88" s="18">
        <v>0</v>
      </c>
      <c r="F88" s="18">
        <v>0</v>
      </c>
      <c r="G88">
        <v>0</v>
      </c>
      <c r="H88" s="18">
        <v>0</v>
      </c>
      <c r="I88" s="18">
        <v>0</v>
      </c>
      <c r="J88" s="18">
        <v>0</v>
      </c>
      <c r="K88" s="18">
        <v>0</v>
      </c>
      <c r="L88">
        <v>0</v>
      </c>
      <c r="M88">
        <v>900</v>
      </c>
      <c r="N88">
        <v>0</v>
      </c>
      <c r="O88" s="18">
        <v>41569.050000000003</v>
      </c>
      <c r="P88" s="18">
        <v>0</v>
      </c>
      <c r="Q88" s="19">
        <v>0</v>
      </c>
      <c r="R88" s="18">
        <v>0</v>
      </c>
      <c r="S88" s="18">
        <v>0</v>
      </c>
      <c r="T88">
        <v>0</v>
      </c>
      <c r="U88" s="18">
        <v>0</v>
      </c>
      <c r="V88" s="18">
        <v>0</v>
      </c>
      <c r="W88" s="18">
        <v>0</v>
      </c>
      <c r="X88" s="18">
        <v>0</v>
      </c>
      <c r="Y88">
        <v>0</v>
      </c>
      <c r="Z88">
        <v>0</v>
      </c>
      <c r="AA88">
        <v>0</v>
      </c>
      <c r="AB88" s="18">
        <v>0</v>
      </c>
    </row>
    <row r="89" spans="1:28" x14ac:dyDescent="0.25">
      <c r="A89" s="18">
        <v>38300</v>
      </c>
      <c r="B89" s="19">
        <v>45014</v>
      </c>
      <c r="C89" s="18">
        <v>38300</v>
      </c>
      <c r="D89" s="19">
        <v>45014</v>
      </c>
      <c r="E89" s="18">
        <v>13</v>
      </c>
      <c r="F89" s="18">
        <v>0</v>
      </c>
      <c r="G89">
        <v>0</v>
      </c>
      <c r="H89" s="18">
        <v>0</v>
      </c>
      <c r="I89" s="18">
        <v>0</v>
      </c>
      <c r="J89" s="18">
        <v>0</v>
      </c>
      <c r="K89" s="18">
        <v>0</v>
      </c>
      <c r="L89">
        <v>0</v>
      </c>
      <c r="M89">
        <v>2550</v>
      </c>
      <c r="N89">
        <v>2525</v>
      </c>
      <c r="O89" s="18">
        <v>41569.050000000003</v>
      </c>
      <c r="P89" s="18">
        <v>38300</v>
      </c>
      <c r="Q89" s="19">
        <v>45014</v>
      </c>
      <c r="R89" s="18">
        <v>14</v>
      </c>
      <c r="S89" s="18">
        <v>0</v>
      </c>
      <c r="T89">
        <v>0</v>
      </c>
      <c r="U89" s="18">
        <v>0</v>
      </c>
      <c r="V89" s="18">
        <v>0</v>
      </c>
      <c r="W89" s="18">
        <v>0</v>
      </c>
      <c r="X89" s="18">
        <v>0</v>
      </c>
      <c r="Y89">
        <v>0</v>
      </c>
      <c r="Z89">
        <v>925</v>
      </c>
      <c r="AA89">
        <v>1275</v>
      </c>
      <c r="AB89" s="18">
        <v>41569.050000000003</v>
      </c>
    </row>
    <row r="90" spans="1:28" x14ac:dyDescent="0.25">
      <c r="A90" s="18">
        <v>38300</v>
      </c>
      <c r="B90" s="19">
        <v>44987</v>
      </c>
      <c r="C90" s="18">
        <v>38300</v>
      </c>
      <c r="D90" s="19">
        <v>44987</v>
      </c>
      <c r="E90" s="18">
        <v>0</v>
      </c>
      <c r="F90" s="18">
        <v>0</v>
      </c>
      <c r="G90">
        <v>0</v>
      </c>
      <c r="H90" s="18">
        <v>0</v>
      </c>
      <c r="I90" s="18">
        <v>0</v>
      </c>
      <c r="J90" s="18">
        <v>0</v>
      </c>
      <c r="K90" s="18">
        <v>0</v>
      </c>
      <c r="L90">
        <v>0</v>
      </c>
      <c r="M90">
        <v>2125</v>
      </c>
      <c r="N90">
        <v>2125</v>
      </c>
      <c r="O90" s="18">
        <v>41569.050000000003</v>
      </c>
      <c r="P90" s="18">
        <v>38300</v>
      </c>
      <c r="Q90" s="19">
        <v>44987</v>
      </c>
      <c r="R90" s="18">
        <v>57</v>
      </c>
      <c r="S90" s="18">
        <v>0</v>
      </c>
      <c r="T90">
        <v>0</v>
      </c>
      <c r="U90" s="18">
        <v>18</v>
      </c>
      <c r="V90" s="18">
        <v>0</v>
      </c>
      <c r="W90" s="18">
        <v>13.15</v>
      </c>
      <c r="X90" s="18">
        <v>-4.1500000000000004</v>
      </c>
      <c r="Y90">
        <v>-23.988439306358384</v>
      </c>
      <c r="Z90">
        <v>34025</v>
      </c>
      <c r="AA90">
        <v>3025</v>
      </c>
      <c r="AB90" s="18">
        <v>41569.050000000003</v>
      </c>
    </row>
    <row r="91" spans="1:28" x14ac:dyDescent="0.25">
      <c r="A91" s="18">
        <v>38300</v>
      </c>
      <c r="B91" s="19">
        <v>44973</v>
      </c>
      <c r="C91" s="18">
        <v>38300</v>
      </c>
      <c r="D91" s="19">
        <v>44973</v>
      </c>
      <c r="E91" s="18">
        <v>0</v>
      </c>
      <c r="F91" s="18">
        <v>0</v>
      </c>
      <c r="G91">
        <v>0</v>
      </c>
      <c r="H91" s="18">
        <v>0</v>
      </c>
      <c r="I91" s="18">
        <v>0</v>
      </c>
      <c r="J91" s="18">
        <v>0</v>
      </c>
      <c r="K91" s="18">
        <v>0</v>
      </c>
      <c r="L91">
        <v>0</v>
      </c>
      <c r="M91">
        <v>3000</v>
      </c>
      <c r="N91">
        <v>3000</v>
      </c>
      <c r="O91" s="18">
        <v>41569.050000000003</v>
      </c>
      <c r="P91" s="18">
        <v>38300</v>
      </c>
      <c r="Q91" s="19">
        <v>44973</v>
      </c>
      <c r="R91" s="18">
        <v>980</v>
      </c>
      <c r="S91" s="18">
        <v>167</v>
      </c>
      <c r="T91">
        <v>20.541205412054122</v>
      </c>
      <c r="U91" s="18">
        <v>8056</v>
      </c>
      <c r="V91" s="18">
        <v>44.52</v>
      </c>
      <c r="W91" s="18">
        <v>0.05</v>
      </c>
      <c r="X91" s="18">
        <v>-1.9</v>
      </c>
      <c r="Y91">
        <v>-97.435897435897431</v>
      </c>
      <c r="Z91">
        <v>0</v>
      </c>
      <c r="AA91">
        <v>24300</v>
      </c>
      <c r="AB91" s="18">
        <v>41569.050000000003</v>
      </c>
    </row>
    <row r="92" spans="1:28" x14ac:dyDescent="0.25">
      <c r="A92" s="18">
        <v>38300</v>
      </c>
      <c r="B92" s="19">
        <v>45043</v>
      </c>
      <c r="C92" s="18">
        <v>38300</v>
      </c>
      <c r="D92" s="19">
        <v>45043</v>
      </c>
      <c r="E92" s="18">
        <v>0</v>
      </c>
      <c r="F92" s="18">
        <v>0</v>
      </c>
      <c r="G92">
        <v>0</v>
      </c>
      <c r="H92" s="18">
        <v>0</v>
      </c>
      <c r="I92" s="18">
        <v>0</v>
      </c>
      <c r="J92" s="18">
        <v>0</v>
      </c>
      <c r="K92" s="18">
        <v>0</v>
      </c>
      <c r="L92">
        <v>0</v>
      </c>
      <c r="M92">
        <v>900</v>
      </c>
      <c r="N92">
        <v>0</v>
      </c>
      <c r="O92" s="18">
        <v>41569.050000000003</v>
      </c>
      <c r="P92" s="18">
        <v>0</v>
      </c>
      <c r="Q92" s="19">
        <v>0</v>
      </c>
      <c r="R92" s="18">
        <v>0</v>
      </c>
      <c r="S92" s="18">
        <v>0</v>
      </c>
      <c r="T92">
        <v>0</v>
      </c>
      <c r="U92" s="18">
        <v>0</v>
      </c>
      <c r="V92" s="18">
        <v>0</v>
      </c>
      <c r="W92" s="18">
        <v>0</v>
      </c>
      <c r="X92" s="18">
        <v>0</v>
      </c>
      <c r="Y92">
        <v>0</v>
      </c>
      <c r="Z92">
        <v>0</v>
      </c>
      <c r="AA92">
        <v>0</v>
      </c>
      <c r="AB92" s="18">
        <v>0</v>
      </c>
    </row>
    <row r="93" spans="1:28" x14ac:dyDescent="0.25">
      <c r="A93" s="18">
        <v>38300</v>
      </c>
      <c r="B93" s="19">
        <v>44980</v>
      </c>
      <c r="C93" s="18">
        <v>38300</v>
      </c>
      <c r="D93" s="19">
        <v>44980</v>
      </c>
      <c r="E93" s="18">
        <v>32</v>
      </c>
      <c r="F93" s="18">
        <v>0</v>
      </c>
      <c r="G93">
        <v>0</v>
      </c>
      <c r="H93" s="18">
        <v>0</v>
      </c>
      <c r="I93" s="18">
        <v>0</v>
      </c>
      <c r="J93" s="18">
        <v>0</v>
      </c>
      <c r="K93" s="18">
        <v>0</v>
      </c>
      <c r="L93">
        <v>0</v>
      </c>
      <c r="M93">
        <v>3150</v>
      </c>
      <c r="N93">
        <v>3150</v>
      </c>
      <c r="O93" s="18">
        <v>41569.050000000003</v>
      </c>
      <c r="P93" s="18">
        <v>38300</v>
      </c>
      <c r="Q93" s="19">
        <v>44980</v>
      </c>
      <c r="R93" s="18">
        <v>609</v>
      </c>
      <c r="S93" s="18">
        <v>23</v>
      </c>
      <c r="T93">
        <v>3.9249146757679183</v>
      </c>
      <c r="U93" s="18">
        <v>1799</v>
      </c>
      <c r="V93" s="18">
        <v>26.87</v>
      </c>
      <c r="W93" s="18">
        <v>5.6</v>
      </c>
      <c r="X93" s="18">
        <v>-2.5</v>
      </c>
      <c r="Y93">
        <v>-30.864197530864203</v>
      </c>
      <c r="Z93">
        <v>57850</v>
      </c>
      <c r="AA93">
        <v>2650</v>
      </c>
      <c r="AB93" s="18">
        <v>41569.050000000003</v>
      </c>
    </row>
    <row r="94" spans="1:28" x14ac:dyDescent="0.25">
      <c r="A94" s="18">
        <v>38400</v>
      </c>
      <c r="B94" s="19">
        <v>45014</v>
      </c>
      <c r="C94" s="18">
        <v>38400</v>
      </c>
      <c r="D94" s="19">
        <v>45014</v>
      </c>
      <c r="E94" s="18">
        <v>3</v>
      </c>
      <c r="F94" s="18">
        <v>0</v>
      </c>
      <c r="G94">
        <v>0</v>
      </c>
      <c r="H94" s="18">
        <v>0</v>
      </c>
      <c r="I94" s="18">
        <v>0</v>
      </c>
      <c r="J94" s="18">
        <v>0</v>
      </c>
      <c r="K94" s="18">
        <v>0</v>
      </c>
      <c r="L94">
        <v>0</v>
      </c>
      <c r="M94">
        <v>2550</v>
      </c>
      <c r="N94">
        <v>2525</v>
      </c>
      <c r="O94" s="18">
        <v>41569.050000000003</v>
      </c>
      <c r="P94" s="18">
        <v>38400</v>
      </c>
      <c r="Q94" s="19">
        <v>45014</v>
      </c>
      <c r="R94" s="18">
        <v>67</v>
      </c>
      <c r="S94" s="18">
        <v>0</v>
      </c>
      <c r="T94">
        <v>0</v>
      </c>
      <c r="U94" s="18">
        <v>78</v>
      </c>
      <c r="V94" s="18">
        <v>18.87</v>
      </c>
      <c r="W94" s="18">
        <v>86.4</v>
      </c>
      <c r="X94" s="18">
        <v>-61.949999999999989</v>
      </c>
      <c r="Y94">
        <v>-41.759352881698682</v>
      </c>
      <c r="Z94">
        <v>1300</v>
      </c>
      <c r="AA94">
        <v>1275</v>
      </c>
      <c r="AB94" s="18">
        <v>41569.050000000003</v>
      </c>
    </row>
    <row r="95" spans="1:28" x14ac:dyDescent="0.25">
      <c r="A95" s="18">
        <v>38400</v>
      </c>
      <c r="B95" s="19">
        <v>45043</v>
      </c>
      <c r="C95" s="18">
        <v>38400</v>
      </c>
      <c r="D95" s="19">
        <v>45043</v>
      </c>
      <c r="E95" s="18">
        <v>0</v>
      </c>
      <c r="F95" s="18">
        <v>0</v>
      </c>
      <c r="G95">
        <v>0</v>
      </c>
      <c r="H95" s="18">
        <v>0</v>
      </c>
      <c r="I95" s="18">
        <v>0</v>
      </c>
      <c r="J95" s="18">
        <v>0</v>
      </c>
      <c r="K95" s="18">
        <v>0</v>
      </c>
      <c r="L95">
        <v>0</v>
      </c>
      <c r="M95">
        <v>900</v>
      </c>
      <c r="N95">
        <v>0</v>
      </c>
      <c r="O95" s="18">
        <v>41569.050000000003</v>
      </c>
      <c r="P95" s="18">
        <v>0</v>
      </c>
      <c r="Q95" s="19">
        <v>0</v>
      </c>
      <c r="R95" s="18">
        <v>0</v>
      </c>
      <c r="S95" s="18">
        <v>0</v>
      </c>
      <c r="T95">
        <v>0</v>
      </c>
      <c r="U95" s="18">
        <v>0</v>
      </c>
      <c r="V95" s="18">
        <v>0</v>
      </c>
      <c r="W95" s="18">
        <v>0</v>
      </c>
      <c r="X95" s="18">
        <v>0</v>
      </c>
      <c r="Y95">
        <v>0</v>
      </c>
      <c r="Z95">
        <v>0</v>
      </c>
      <c r="AA95">
        <v>0</v>
      </c>
      <c r="AB95" s="18">
        <v>0</v>
      </c>
    </row>
    <row r="96" spans="1:28" x14ac:dyDescent="0.25">
      <c r="A96" s="18">
        <v>38400</v>
      </c>
      <c r="B96" s="19">
        <v>44973</v>
      </c>
      <c r="C96" s="18">
        <v>38400</v>
      </c>
      <c r="D96" s="19">
        <v>44973</v>
      </c>
      <c r="E96" s="18">
        <v>0</v>
      </c>
      <c r="F96" s="18">
        <v>0</v>
      </c>
      <c r="G96">
        <v>0</v>
      </c>
      <c r="H96" s="18">
        <v>0</v>
      </c>
      <c r="I96" s="18">
        <v>0</v>
      </c>
      <c r="J96" s="18">
        <v>0</v>
      </c>
      <c r="K96" s="18">
        <v>0</v>
      </c>
      <c r="L96">
        <v>0</v>
      </c>
      <c r="M96">
        <v>2125</v>
      </c>
      <c r="N96">
        <v>3000</v>
      </c>
      <c r="O96" s="18">
        <v>41569.050000000003</v>
      </c>
      <c r="P96" s="18">
        <v>38400</v>
      </c>
      <c r="Q96" s="19">
        <v>44973</v>
      </c>
      <c r="R96" s="18">
        <v>2638</v>
      </c>
      <c r="S96" s="18">
        <v>87</v>
      </c>
      <c r="T96">
        <v>3.4104272834182674</v>
      </c>
      <c r="U96" s="18">
        <v>10466</v>
      </c>
      <c r="V96" s="18">
        <v>43.2</v>
      </c>
      <c r="W96" s="18">
        <v>0.05</v>
      </c>
      <c r="X96" s="18">
        <v>-1.95</v>
      </c>
      <c r="Y96">
        <v>-97.5</v>
      </c>
      <c r="Z96">
        <v>0</v>
      </c>
      <c r="AA96">
        <v>31425</v>
      </c>
      <c r="AB96" s="18">
        <v>41569.050000000003</v>
      </c>
    </row>
    <row r="97" spans="1:28" x14ac:dyDescent="0.25">
      <c r="A97" s="18">
        <v>38400</v>
      </c>
      <c r="B97" s="19">
        <v>44980</v>
      </c>
      <c r="C97" s="18">
        <v>38400</v>
      </c>
      <c r="D97" s="19">
        <v>44980</v>
      </c>
      <c r="E97" s="18">
        <v>52</v>
      </c>
      <c r="F97" s="18">
        <v>0</v>
      </c>
      <c r="G97">
        <v>0</v>
      </c>
      <c r="H97" s="18">
        <v>0</v>
      </c>
      <c r="I97" s="18">
        <v>0</v>
      </c>
      <c r="J97" s="18">
        <v>0</v>
      </c>
      <c r="K97" s="18">
        <v>0</v>
      </c>
      <c r="L97">
        <v>0</v>
      </c>
      <c r="M97">
        <v>3125</v>
      </c>
      <c r="N97">
        <v>3900</v>
      </c>
      <c r="O97" s="18">
        <v>41569.050000000003</v>
      </c>
      <c r="P97" s="18">
        <v>38400</v>
      </c>
      <c r="Q97" s="19">
        <v>44980</v>
      </c>
      <c r="R97" s="18">
        <v>446</v>
      </c>
      <c r="S97" s="18">
        <v>31</v>
      </c>
      <c r="T97">
        <v>7.4698795180722888</v>
      </c>
      <c r="U97" s="18">
        <v>2644</v>
      </c>
      <c r="V97" s="18">
        <v>26.36</v>
      </c>
      <c r="W97" s="18">
        <v>6.4</v>
      </c>
      <c r="X97" s="18">
        <v>-2.4499999999999993</v>
      </c>
      <c r="Y97">
        <v>-27.683615819209034</v>
      </c>
      <c r="Z97">
        <v>66100</v>
      </c>
      <c r="AA97">
        <v>2450</v>
      </c>
      <c r="AB97" s="18">
        <v>41569.050000000003</v>
      </c>
    </row>
    <row r="98" spans="1:28" x14ac:dyDescent="0.25">
      <c r="A98" s="18">
        <v>38400</v>
      </c>
      <c r="B98" s="19">
        <v>44987</v>
      </c>
      <c r="C98" s="18">
        <v>38400</v>
      </c>
      <c r="D98" s="19">
        <v>44987</v>
      </c>
      <c r="E98" s="18">
        <v>0</v>
      </c>
      <c r="F98" s="18">
        <v>0</v>
      </c>
      <c r="G98">
        <v>0</v>
      </c>
      <c r="H98" s="18">
        <v>0</v>
      </c>
      <c r="I98" s="18">
        <v>0</v>
      </c>
      <c r="J98" s="18">
        <v>0</v>
      </c>
      <c r="K98" s="18">
        <v>0</v>
      </c>
      <c r="L98">
        <v>0</v>
      </c>
      <c r="M98">
        <v>2125</v>
      </c>
      <c r="N98">
        <v>2125</v>
      </c>
      <c r="O98" s="18">
        <v>41569.050000000003</v>
      </c>
      <c r="P98" s="18">
        <v>38400</v>
      </c>
      <c r="Q98" s="19">
        <v>44987</v>
      </c>
      <c r="R98" s="18">
        <v>0</v>
      </c>
      <c r="S98" s="18">
        <v>0</v>
      </c>
      <c r="T98">
        <v>0</v>
      </c>
      <c r="U98" s="18">
        <v>0</v>
      </c>
      <c r="V98" s="18">
        <v>0</v>
      </c>
      <c r="W98" s="18">
        <v>0</v>
      </c>
      <c r="X98" s="18">
        <v>0</v>
      </c>
      <c r="Y98">
        <v>0</v>
      </c>
      <c r="Z98">
        <v>13500</v>
      </c>
      <c r="AA98">
        <v>1600</v>
      </c>
      <c r="AB98" s="18">
        <v>41569.050000000003</v>
      </c>
    </row>
    <row r="99" spans="1:28" x14ac:dyDescent="0.25">
      <c r="A99" s="18">
        <v>38500</v>
      </c>
      <c r="B99" s="19">
        <v>44994</v>
      </c>
      <c r="C99" s="18">
        <v>38500</v>
      </c>
      <c r="D99" s="19">
        <v>44994</v>
      </c>
      <c r="E99" s="18">
        <v>0</v>
      </c>
      <c r="F99" s="18">
        <v>0</v>
      </c>
      <c r="G99">
        <v>0</v>
      </c>
      <c r="H99" s="18">
        <v>0</v>
      </c>
      <c r="I99" s="18">
        <v>0</v>
      </c>
      <c r="J99" s="18">
        <v>0</v>
      </c>
      <c r="K99" s="18">
        <v>0</v>
      </c>
      <c r="L99">
        <v>0</v>
      </c>
      <c r="M99">
        <v>875</v>
      </c>
      <c r="N99">
        <v>875</v>
      </c>
      <c r="O99" s="18">
        <v>41569.050000000003</v>
      </c>
      <c r="P99" s="18">
        <v>38500</v>
      </c>
      <c r="Q99" s="19">
        <v>44994</v>
      </c>
      <c r="R99" s="18">
        <v>0</v>
      </c>
      <c r="S99" s="18">
        <v>0</v>
      </c>
      <c r="T99">
        <v>0</v>
      </c>
      <c r="U99" s="18">
        <v>0</v>
      </c>
      <c r="V99" s="18">
        <v>0</v>
      </c>
      <c r="W99" s="18">
        <v>0</v>
      </c>
      <c r="X99" s="18">
        <v>0</v>
      </c>
      <c r="Y99">
        <v>0</v>
      </c>
      <c r="Z99">
        <v>1800</v>
      </c>
      <c r="AA99">
        <v>0</v>
      </c>
      <c r="AB99" s="18">
        <v>41569.050000000003</v>
      </c>
    </row>
    <row r="100" spans="1:28" x14ac:dyDescent="0.25">
      <c r="A100" s="18">
        <v>38500</v>
      </c>
      <c r="B100" s="19">
        <v>45001</v>
      </c>
      <c r="C100" s="18">
        <v>0</v>
      </c>
      <c r="D100" s="19">
        <v>0</v>
      </c>
      <c r="E100" s="18">
        <v>0</v>
      </c>
      <c r="F100" s="18">
        <v>0</v>
      </c>
      <c r="G100">
        <v>0</v>
      </c>
      <c r="H100" s="18">
        <v>0</v>
      </c>
      <c r="I100" s="18">
        <v>0</v>
      </c>
      <c r="J100" s="18">
        <v>0</v>
      </c>
      <c r="K100" s="18">
        <v>0</v>
      </c>
      <c r="L100">
        <v>0</v>
      </c>
      <c r="M100">
        <v>0</v>
      </c>
      <c r="N100">
        <v>0</v>
      </c>
      <c r="O100" s="18">
        <v>0</v>
      </c>
      <c r="P100" s="18">
        <v>38500</v>
      </c>
      <c r="Q100" s="19">
        <v>45001</v>
      </c>
      <c r="R100" s="18">
        <v>0</v>
      </c>
      <c r="S100" s="18">
        <v>0</v>
      </c>
      <c r="T100">
        <v>0</v>
      </c>
      <c r="U100" s="18">
        <v>0</v>
      </c>
      <c r="V100" s="18">
        <v>0</v>
      </c>
      <c r="W100" s="18">
        <v>0</v>
      </c>
      <c r="X100" s="18">
        <v>0</v>
      </c>
      <c r="Y100">
        <v>0</v>
      </c>
      <c r="Z100">
        <v>900</v>
      </c>
      <c r="AA100">
        <v>0</v>
      </c>
      <c r="AB100" s="18">
        <v>41569.050000000003</v>
      </c>
    </row>
    <row r="101" spans="1:28" x14ac:dyDescent="0.25">
      <c r="A101" s="18">
        <v>38500</v>
      </c>
      <c r="B101" s="19">
        <v>45014</v>
      </c>
      <c r="C101" s="18">
        <v>38500</v>
      </c>
      <c r="D101" s="19">
        <v>45014</v>
      </c>
      <c r="E101" s="18">
        <v>173</v>
      </c>
      <c r="F101" s="18">
        <v>0</v>
      </c>
      <c r="G101">
        <v>0</v>
      </c>
      <c r="H101" s="18">
        <v>0</v>
      </c>
      <c r="I101" s="18">
        <v>0</v>
      </c>
      <c r="J101" s="18">
        <v>0</v>
      </c>
      <c r="K101" s="18">
        <v>0</v>
      </c>
      <c r="L101">
        <v>0</v>
      </c>
      <c r="M101">
        <v>1950</v>
      </c>
      <c r="N101">
        <v>2475</v>
      </c>
      <c r="O101" s="18">
        <v>41569.050000000003</v>
      </c>
      <c r="P101" s="18">
        <v>38500</v>
      </c>
      <c r="Q101" s="19">
        <v>45014</v>
      </c>
      <c r="R101" s="18">
        <v>4305</v>
      </c>
      <c r="S101" s="18">
        <v>-113</v>
      </c>
      <c r="T101">
        <v>-2.5577184246265277</v>
      </c>
      <c r="U101" s="18">
        <v>4507</v>
      </c>
      <c r="V101" s="18">
        <v>18.79</v>
      </c>
      <c r="W101" s="18">
        <v>93</v>
      </c>
      <c r="X101" s="18">
        <v>2.9500000000000028</v>
      </c>
      <c r="Y101">
        <v>3.2759578012215469</v>
      </c>
      <c r="Z101">
        <v>8275</v>
      </c>
      <c r="AA101">
        <v>10250</v>
      </c>
      <c r="AB101" s="18">
        <v>41569.050000000003</v>
      </c>
    </row>
    <row r="102" spans="1:28" x14ac:dyDescent="0.25">
      <c r="A102" s="18">
        <v>38500</v>
      </c>
      <c r="B102" s="19">
        <v>45043</v>
      </c>
      <c r="C102" s="18">
        <v>38500</v>
      </c>
      <c r="D102" s="19">
        <v>45043</v>
      </c>
      <c r="E102" s="18">
        <v>92</v>
      </c>
      <c r="F102" s="18">
        <v>0</v>
      </c>
      <c r="G102">
        <v>0</v>
      </c>
      <c r="H102" s="18">
        <v>0</v>
      </c>
      <c r="I102" s="18">
        <v>0</v>
      </c>
      <c r="J102" s="18">
        <v>0</v>
      </c>
      <c r="K102" s="18">
        <v>0</v>
      </c>
      <c r="L102">
        <v>0</v>
      </c>
      <c r="M102">
        <v>900</v>
      </c>
      <c r="N102">
        <v>0</v>
      </c>
      <c r="O102" s="18">
        <v>41569.050000000003</v>
      </c>
      <c r="P102" s="18">
        <v>38500</v>
      </c>
      <c r="Q102" s="19">
        <v>45043</v>
      </c>
      <c r="R102" s="18">
        <v>4</v>
      </c>
      <c r="S102" s="18">
        <v>0</v>
      </c>
      <c r="T102">
        <v>0</v>
      </c>
      <c r="U102" s="18">
        <v>0</v>
      </c>
      <c r="V102" s="18">
        <v>0</v>
      </c>
      <c r="W102" s="18">
        <v>0</v>
      </c>
      <c r="X102" s="18">
        <v>0</v>
      </c>
      <c r="Y102">
        <v>0</v>
      </c>
      <c r="Z102">
        <v>700</v>
      </c>
      <c r="AA102">
        <v>75</v>
      </c>
      <c r="AB102" s="18">
        <v>41569.050000000003</v>
      </c>
    </row>
    <row r="103" spans="1:28" x14ac:dyDescent="0.25">
      <c r="A103" s="18">
        <v>38500</v>
      </c>
      <c r="B103" s="19">
        <v>44987</v>
      </c>
      <c r="C103" s="18">
        <v>38500</v>
      </c>
      <c r="D103" s="19">
        <v>44987</v>
      </c>
      <c r="E103" s="18">
        <v>0</v>
      </c>
      <c r="F103" s="18">
        <v>0</v>
      </c>
      <c r="G103">
        <v>0</v>
      </c>
      <c r="H103" s="18">
        <v>0</v>
      </c>
      <c r="I103" s="18">
        <v>0</v>
      </c>
      <c r="J103" s="18">
        <v>0</v>
      </c>
      <c r="K103" s="18">
        <v>0</v>
      </c>
      <c r="L103">
        <v>0</v>
      </c>
      <c r="M103">
        <v>2250</v>
      </c>
      <c r="N103">
        <v>2250</v>
      </c>
      <c r="O103" s="18">
        <v>41569.050000000003</v>
      </c>
      <c r="P103" s="18">
        <v>38500</v>
      </c>
      <c r="Q103" s="19">
        <v>44987</v>
      </c>
      <c r="R103" s="18">
        <v>521</v>
      </c>
      <c r="S103" s="18">
        <v>53</v>
      </c>
      <c r="T103">
        <v>11.324786324786325</v>
      </c>
      <c r="U103" s="18">
        <v>1507</v>
      </c>
      <c r="V103" s="18">
        <v>21.1</v>
      </c>
      <c r="W103" s="18">
        <v>16.2</v>
      </c>
      <c r="X103" s="18">
        <v>-3.9499999999999993</v>
      </c>
      <c r="Y103">
        <v>-19.602977667493796</v>
      </c>
      <c r="Z103">
        <v>25125</v>
      </c>
      <c r="AA103">
        <v>3675</v>
      </c>
      <c r="AB103" s="18">
        <v>41569.050000000003</v>
      </c>
    </row>
    <row r="104" spans="1:28" x14ac:dyDescent="0.25">
      <c r="A104" s="18">
        <v>38500</v>
      </c>
      <c r="B104" s="19">
        <v>44973</v>
      </c>
      <c r="C104" s="18">
        <v>38500</v>
      </c>
      <c r="D104" s="19">
        <v>44973</v>
      </c>
      <c r="E104" s="18">
        <v>2</v>
      </c>
      <c r="F104" s="18">
        <v>0</v>
      </c>
      <c r="G104">
        <v>0</v>
      </c>
      <c r="H104" s="18">
        <v>4</v>
      </c>
      <c r="I104" s="18">
        <v>111.88</v>
      </c>
      <c r="J104" s="18">
        <v>3177.85</v>
      </c>
      <c r="K104" s="18">
        <v>264.04999999999973</v>
      </c>
      <c r="L104">
        <v>9.0620495572791455</v>
      </c>
      <c r="M104">
        <v>1650</v>
      </c>
      <c r="N104">
        <v>3000</v>
      </c>
      <c r="O104" s="18">
        <v>41569.050000000003</v>
      </c>
      <c r="P104" s="18">
        <v>38500</v>
      </c>
      <c r="Q104" s="19">
        <v>44973</v>
      </c>
      <c r="R104" s="18">
        <v>29066</v>
      </c>
      <c r="S104" s="18">
        <v>-4169</v>
      </c>
      <c r="T104">
        <v>-12.544004814201896</v>
      </c>
      <c r="U104" s="18">
        <v>169692</v>
      </c>
      <c r="V104" s="18">
        <v>41.87</v>
      </c>
      <c r="W104" s="18">
        <v>0.05</v>
      </c>
      <c r="X104" s="18">
        <v>-1.9999999999999998</v>
      </c>
      <c r="Y104">
        <v>-97.560975609756099</v>
      </c>
      <c r="Z104">
        <v>0</v>
      </c>
      <c r="AA104">
        <v>49325</v>
      </c>
      <c r="AB104" s="18">
        <v>41569.050000000003</v>
      </c>
    </row>
    <row r="105" spans="1:28" x14ac:dyDescent="0.25">
      <c r="A105" s="18">
        <v>38500</v>
      </c>
      <c r="B105" s="19">
        <v>44980</v>
      </c>
      <c r="C105" s="18">
        <v>38500</v>
      </c>
      <c r="D105" s="19">
        <v>44980</v>
      </c>
      <c r="E105" s="18">
        <v>498</v>
      </c>
      <c r="F105" s="18">
        <v>0</v>
      </c>
      <c r="G105">
        <v>0</v>
      </c>
      <c r="H105" s="18">
        <v>44</v>
      </c>
      <c r="I105" s="18">
        <v>48.71</v>
      </c>
      <c r="J105" s="18">
        <v>3300</v>
      </c>
      <c r="K105" s="18">
        <v>10</v>
      </c>
      <c r="L105">
        <v>0.303951367781155</v>
      </c>
      <c r="M105">
        <v>3775</v>
      </c>
      <c r="N105">
        <v>4825</v>
      </c>
      <c r="O105" s="18">
        <v>41569.050000000003</v>
      </c>
      <c r="P105" s="18">
        <v>38500</v>
      </c>
      <c r="Q105" s="19">
        <v>44980</v>
      </c>
      <c r="R105" s="18">
        <v>9002</v>
      </c>
      <c r="S105" s="18">
        <v>180</v>
      </c>
      <c r="T105">
        <v>2.040353661301292</v>
      </c>
      <c r="U105" s="18">
        <v>73713</v>
      </c>
      <c r="V105" s="18">
        <v>25.78</v>
      </c>
      <c r="W105" s="18">
        <v>6.35</v>
      </c>
      <c r="X105" s="18">
        <v>-2.9500000000000011</v>
      </c>
      <c r="Y105">
        <v>-31.720430107526891</v>
      </c>
      <c r="Z105">
        <v>160125</v>
      </c>
      <c r="AA105">
        <v>19050</v>
      </c>
      <c r="AB105" s="18">
        <v>41569.050000000003</v>
      </c>
    </row>
    <row r="106" spans="1:28" x14ac:dyDescent="0.25">
      <c r="A106" s="18">
        <v>38600</v>
      </c>
      <c r="B106" s="19">
        <v>44987</v>
      </c>
      <c r="C106" s="18">
        <v>38600</v>
      </c>
      <c r="D106" s="19">
        <v>44987</v>
      </c>
      <c r="E106" s="18">
        <v>0</v>
      </c>
      <c r="F106" s="18">
        <v>0</v>
      </c>
      <c r="G106">
        <v>0</v>
      </c>
      <c r="H106" s="18">
        <v>0</v>
      </c>
      <c r="I106" s="18">
        <v>0</v>
      </c>
      <c r="J106" s="18">
        <v>0</v>
      </c>
      <c r="K106" s="18">
        <v>0</v>
      </c>
      <c r="L106">
        <v>0</v>
      </c>
      <c r="M106">
        <v>2125</v>
      </c>
      <c r="N106">
        <v>2125</v>
      </c>
      <c r="O106" s="18">
        <v>41569.050000000003</v>
      </c>
      <c r="P106" s="18">
        <v>38600</v>
      </c>
      <c r="Q106" s="19">
        <v>44987</v>
      </c>
      <c r="R106" s="18">
        <v>129</v>
      </c>
      <c r="S106" s="18">
        <v>2</v>
      </c>
      <c r="T106">
        <v>1.5748031496062993</v>
      </c>
      <c r="U106" s="18">
        <v>17</v>
      </c>
      <c r="V106" s="18">
        <v>20.239999999999998</v>
      </c>
      <c r="W106" s="18">
        <v>14.85</v>
      </c>
      <c r="X106" s="18">
        <v>-7.2000000000000011</v>
      </c>
      <c r="Y106">
        <v>-32.653061224489797</v>
      </c>
      <c r="Z106">
        <v>7925</v>
      </c>
      <c r="AA106">
        <v>2250</v>
      </c>
      <c r="AB106" s="18">
        <v>41569.050000000003</v>
      </c>
    </row>
    <row r="107" spans="1:28" x14ac:dyDescent="0.25">
      <c r="A107" s="18">
        <v>38600</v>
      </c>
      <c r="B107" s="19">
        <v>45014</v>
      </c>
      <c r="C107" s="18">
        <v>38600</v>
      </c>
      <c r="D107" s="19">
        <v>45014</v>
      </c>
      <c r="E107" s="18">
        <v>21</v>
      </c>
      <c r="F107" s="18">
        <v>0</v>
      </c>
      <c r="G107">
        <v>0</v>
      </c>
      <c r="H107" s="18">
        <v>0</v>
      </c>
      <c r="I107" s="18">
        <v>0</v>
      </c>
      <c r="J107" s="18">
        <v>0</v>
      </c>
      <c r="K107" s="18">
        <v>0</v>
      </c>
      <c r="L107">
        <v>0</v>
      </c>
      <c r="M107">
        <v>2550</v>
      </c>
      <c r="N107">
        <v>2525</v>
      </c>
      <c r="O107" s="18">
        <v>41569.050000000003</v>
      </c>
      <c r="P107" s="18">
        <v>38600</v>
      </c>
      <c r="Q107" s="19">
        <v>45014</v>
      </c>
      <c r="R107" s="18">
        <v>37</v>
      </c>
      <c r="S107" s="18">
        <v>0</v>
      </c>
      <c r="T107">
        <v>0</v>
      </c>
      <c r="U107" s="18">
        <v>0</v>
      </c>
      <c r="V107" s="18">
        <v>0</v>
      </c>
      <c r="W107" s="18">
        <v>0</v>
      </c>
      <c r="X107" s="18">
        <v>0</v>
      </c>
      <c r="Y107">
        <v>0</v>
      </c>
      <c r="Z107">
        <v>200</v>
      </c>
      <c r="AA107">
        <v>1175</v>
      </c>
      <c r="AB107" s="18">
        <v>41569.050000000003</v>
      </c>
    </row>
    <row r="108" spans="1:28" x14ac:dyDescent="0.25">
      <c r="A108" s="18">
        <v>38600</v>
      </c>
      <c r="B108" s="19">
        <v>45043</v>
      </c>
      <c r="C108" s="18">
        <v>38600</v>
      </c>
      <c r="D108" s="19">
        <v>45043</v>
      </c>
      <c r="E108" s="18">
        <v>0</v>
      </c>
      <c r="F108" s="18">
        <v>0</v>
      </c>
      <c r="G108">
        <v>0</v>
      </c>
      <c r="H108" s="18">
        <v>0</v>
      </c>
      <c r="I108" s="18">
        <v>0</v>
      </c>
      <c r="J108" s="18">
        <v>0</v>
      </c>
      <c r="K108" s="18">
        <v>0</v>
      </c>
      <c r="L108">
        <v>0</v>
      </c>
      <c r="M108">
        <v>900</v>
      </c>
      <c r="N108">
        <v>0</v>
      </c>
      <c r="O108" s="18">
        <v>41569.050000000003</v>
      </c>
      <c r="P108" s="18">
        <v>0</v>
      </c>
      <c r="Q108" s="19">
        <v>0</v>
      </c>
      <c r="R108" s="18">
        <v>0</v>
      </c>
      <c r="S108" s="18">
        <v>0</v>
      </c>
      <c r="T108">
        <v>0</v>
      </c>
      <c r="U108" s="18">
        <v>0</v>
      </c>
      <c r="V108" s="18">
        <v>0</v>
      </c>
      <c r="W108" s="18">
        <v>0</v>
      </c>
      <c r="X108" s="18">
        <v>0</v>
      </c>
      <c r="Y108">
        <v>0</v>
      </c>
      <c r="Z108">
        <v>0</v>
      </c>
      <c r="AA108">
        <v>0</v>
      </c>
      <c r="AB108" s="18">
        <v>0</v>
      </c>
    </row>
    <row r="109" spans="1:28" x14ac:dyDescent="0.25">
      <c r="A109" s="18">
        <v>38600</v>
      </c>
      <c r="B109" s="19">
        <v>44973</v>
      </c>
      <c r="C109" s="18">
        <v>38600</v>
      </c>
      <c r="D109" s="19">
        <v>44973</v>
      </c>
      <c r="E109" s="18">
        <v>3</v>
      </c>
      <c r="F109" s="18">
        <v>0</v>
      </c>
      <c r="G109">
        <v>0</v>
      </c>
      <c r="H109" s="18">
        <v>3</v>
      </c>
      <c r="I109" s="18">
        <v>128.86000000000001</v>
      </c>
      <c r="J109" s="18">
        <v>3159</v>
      </c>
      <c r="K109" s="18">
        <v>264</v>
      </c>
      <c r="L109">
        <v>9.119170984455959</v>
      </c>
      <c r="M109">
        <v>3000</v>
      </c>
      <c r="N109">
        <v>3000</v>
      </c>
      <c r="O109" s="18">
        <v>41569.050000000003</v>
      </c>
      <c r="P109" s="18">
        <v>38600</v>
      </c>
      <c r="Q109" s="19">
        <v>44973</v>
      </c>
      <c r="R109" s="18">
        <v>982</v>
      </c>
      <c r="S109" s="18">
        <v>-144</v>
      </c>
      <c r="T109">
        <v>-12.788632326820604</v>
      </c>
      <c r="U109" s="18">
        <v>10214</v>
      </c>
      <c r="V109" s="18">
        <v>40.549999999999997</v>
      </c>
      <c r="W109" s="18">
        <v>0.05</v>
      </c>
      <c r="X109" s="18">
        <v>-2.0500000000000003</v>
      </c>
      <c r="Y109">
        <v>-97.61904761904762</v>
      </c>
      <c r="Z109">
        <v>0</v>
      </c>
      <c r="AA109">
        <v>24600</v>
      </c>
      <c r="AB109" s="18">
        <v>41569.050000000003</v>
      </c>
    </row>
    <row r="110" spans="1:28" x14ac:dyDescent="0.25">
      <c r="A110" s="18">
        <v>38600</v>
      </c>
      <c r="B110" s="19">
        <v>44980</v>
      </c>
      <c r="C110" s="18">
        <v>38600</v>
      </c>
      <c r="D110" s="19">
        <v>44980</v>
      </c>
      <c r="E110" s="18">
        <v>31</v>
      </c>
      <c r="F110" s="18">
        <v>0</v>
      </c>
      <c r="G110">
        <v>0</v>
      </c>
      <c r="H110" s="18">
        <v>3</v>
      </c>
      <c r="I110" s="18">
        <v>52.46</v>
      </c>
      <c r="J110" s="18">
        <v>3259.65</v>
      </c>
      <c r="K110" s="18">
        <v>344.05000000000018</v>
      </c>
      <c r="L110">
        <v>11.800315543970372</v>
      </c>
      <c r="M110">
        <v>2650</v>
      </c>
      <c r="N110">
        <v>2875</v>
      </c>
      <c r="O110" s="18">
        <v>41569.050000000003</v>
      </c>
      <c r="P110" s="18">
        <v>38600</v>
      </c>
      <c r="Q110" s="19">
        <v>44980</v>
      </c>
      <c r="R110" s="18">
        <v>841</v>
      </c>
      <c r="S110" s="18">
        <v>4</v>
      </c>
      <c r="T110">
        <v>0.47789725209080047</v>
      </c>
      <c r="U110" s="18">
        <v>4582</v>
      </c>
      <c r="V110" s="18">
        <v>0</v>
      </c>
      <c r="W110" s="18">
        <v>4.55</v>
      </c>
      <c r="X110" s="18">
        <v>-6.2</v>
      </c>
      <c r="Y110">
        <v>-57.674418604651166</v>
      </c>
      <c r="Z110">
        <v>138650</v>
      </c>
      <c r="AA110">
        <v>1775</v>
      </c>
      <c r="AB110" s="18">
        <v>41569.050000000003</v>
      </c>
    </row>
    <row r="111" spans="1:28" x14ac:dyDescent="0.25">
      <c r="A111" s="18">
        <v>38700</v>
      </c>
      <c r="B111" s="19">
        <v>44980</v>
      </c>
      <c r="C111" s="18">
        <v>38700</v>
      </c>
      <c r="D111" s="19">
        <v>44980</v>
      </c>
      <c r="E111" s="18">
        <v>73</v>
      </c>
      <c r="F111" s="18">
        <v>0</v>
      </c>
      <c r="G111">
        <v>0</v>
      </c>
      <c r="H111" s="18">
        <v>0</v>
      </c>
      <c r="I111" s="18">
        <v>0</v>
      </c>
      <c r="J111" s="18">
        <v>0</v>
      </c>
      <c r="K111" s="18">
        <v>0</v>
      </c>
      <c r="L111">
        <v>0</v>
      </c>
      <c r="M111">
        <v>3225</v>
      </c>
      <c r="N111">
        <v>3350</v>
      </c>
      <c r="O111" s="18">
        <v>41569.050000000003</v>
      </c>
      <c r="P111" s="18">
        <v>38700</v>
      </c>
      <c r="Q111" s="19">
        <v>44980</v>
      </c>
      <c r="R111" s="18">
        <v>693</v>
      </c>
      <c r="S111" s="18">
        <v>-12</v>
      </c>
      <c r="T111">
        <v>-1.7021276595744681</v>
      </c>
      <c r="U111" s="18">
        <v>5287</v>
      </c>
      <c r="V111" s="18">
        <v>0</v>
      </c>
      <c r="W111" s="18">
        <v>8</v>
      </c>
      <c r="X111" s="18">
        <v>-2.0500000000000007</v>
      </c>
      <c r="Y111">
        <v>-20.39800995024876</v>
      </c>
      <c r="Z111">
        <v>145175</v>
      </c>
      <c r="AA111">
        <v>3375</v>
      </c>
      <c r="AB111" s="18">
        <v>41569.050000000003</v>
      </c>
    </row>
    <row r="112" spans="1:28" x14ac:dyDescent="0.25">
      <c r="A112" s="18">
        <v>38700</v>
      </c>
      <c r="B112" s="19">
        <v>44987</v>
      </c>
      <c r="C112" s="18">
        <v>38700</v>
      </c>
      <c r="D112" s="19">
        <v>44987</v>
      </c>
      <c r="E112" s="18">
        <v>0</v>
      </c>
      <c r="F112" s="18">
        <v>0</v>
      </c>
      <c r="G112">
        <v>0</v>
      </c>
      <c r="H112" s="18">
        <v>0</v>
      </c>
      <c r="I112" s="18">
        <v>0</v>
      </c>
      <c r="J112" s="18">
        <v>0</v>
      </c>
      <c r="K112" s="18">
        <v>0</v>
      </c>
      <c r="L112">
        <v>0</v>
      </c>
      <c r="M112">
        <v>2125</v>
      </c>
      <c r="N112">
        <v>2125</v>
      </c>
      <c r="O112" s="18">
        <v>41569.050000000003</v>
      </c>
      <c r="P112" s="18">
        <v>38700</v>
      </c>
      <c r="Q112" s="19">
        <v>44987</v>
      </c>
      <c r="R112" s="18">
        <v>19</v>
      </c>
      <c r="S112" s="18">
        <v>19</v>
      </c>
      <c r="T112">
        <v>0</v>
      </c>
      <c r="U112" s="18">
        <v>60</v>
      </c>
      <c r="V112" s="18">
        <v>0</v>
      </c>
      <c r="W112" s="18">
        <v>21.15</v>
      </c>
      <c r="X112" s="18">
        <v>-202.85</v>
      </c>
      <c r="Y112">
        <v>-90.558035714285708</v>
      </c>
      <c r="Z112">
        <v>15725</v>
      </c>
      <c r="AA112">
        <v>975</v>
      </c>
      <c r="AB112" s="18">
        <v>41569.050000000003</v>
      </c>
    </row>
    <row r="113" spans="1:28" x14ac:dyDescent="0.25">
      <c r="A113" s="18">
        <v>38700</v>
      </c>
      <c r="B113" s="19">
        <v>45014</v>
      </c>
      <c r="C113" s="18">
        <v>38700</v>
      </c>
      <c r="D113" s="19">
        <v>45014</v>
      </c>
      <c r="E113" s="18">
        <v>4</v>
      </c>
      <c r="F113" s="18">
        <v>0</v>
      </c>
      <c r="G113">
        <v>0</v>
      </c>
      <c r="H113" s="18">
        <v>0</v>
      </c>
      <c r="I113" s="18">
        <v>0</v>
      </c>
      <c r="J113" s="18">
        <v>0</v>
      </c>
      <c r="K113" s="18">
        <v>0</v>
      </c>
      <c r="L113">
        <v>0</v>
      </c>
      <c r="M113">
        <v>2550</v>
      </c>
      <c r="N113">
        <v>2525</v>
      </c>
      <c r="O113" s="18">
        <v>41569.050000000003</v>
      </c>
      <c r="P113" s="18">
        <v>38700</v>
      </c>
      <c r="Q113" s="19">
        <v>45014</v>
      </c>
      <c r="R113" s="18">
        <v>31</v>
      </c>
      <c r="S113" s="18">
        <v>-1</v>
      </c>
      <c r="T113">
        <v>-3.125</v>
      </c>
      <c r="U113" s="18">
        <v>23</v>
      </c>
      <c r="V113" s="18">
        <v>18.28</v>
      </c>
      <c r="W113" s="18">
        <v>100.2</v>
      </c>
      <c r="X113" s="18">
        <v>2.4500000000000028</v>
      </c>
      <c r="Y113">
        <v>2.5063938618925858</v>
      </c>
      <c r="Z113">
        <v>1425</v>
      </c>
      <c r="AA113">
        <v>700</v>
      </c>
      <c r="AB113" s="18">
        <v>41569.050000000003</v>
      </c>
    </row>
    <row r="114" spans="1:28" x14ac:dyDescent="0.25">
      <c r="A114" s="18">
        <v>38700</v>
      </c>
      <c r="B114" s="19">
        <v>45043</v>
      </c>
      <c r="C114" s="18">
        <v>38700</v>
      </c>
      <c r="D114" s="19">
        <v>45043</v>
      </c>
      <c r="E114" s="18">
        <v>0</v>
      </c>
      <c r="F114" s="18">
        <v>0</v>
      </c>
      <c r="G114">
        <v>0</v>
      </c>
      <c r="H114" s="18">
        <v>0</v>
      </c>
      <c r="I114" s="18">
        <v>0</v>
      </c>
      <c r="J114" s="18">
        <v>0</v>
      </c>
      <c r="K114" s="18">
        <v>0</v>
      </c>
      <c r="L114">
        <v>0</v>
      </c>
      <c r="M114">
        <v>900</v>
      </c>
      <c r="N114">
        <v>0</v>
      </c>
      <c r="O114" s="18">
        <v>41569.050000000003</v>
      </c>
      <c r="P114" s="18">
        <v>0</v>
      </c>
      <c r="Q114" s="19">
        <v>0</v>
      </c>
      <c r="R114" s="18">
        <v>0</v>
      </c>
      <c r="S114" s="18">
        <v>0</v>
      </c>
      <c r="T114">
        <v>0</v>
      </c>
      <c r="U114" s="18">
        <v>0</v>
      </c>
      <c r="V114" s="18">
        <v>0</v>
      </c>
      <c r="W114" s="18">
        <v>0</v>
      </c>
      <c r="X114" s="18">
        <v>0</v>
      </c>
      <c r="Y114">
        <v>0</v>
      </c>
      <c r="Z114">
        <v>0</v>
      </c>
      <c r="AA114">
        <v>0</v>
      </c>
      <c r="AB114" s="18">
        <v>0</v>
      </c>
    </row>
    <row r="115" spans="1:28" x14ac:dyDescent="0.25">
      <c r="A115" s="18">
        <v>38700</v>
      </c>
      <c r="B115" s="19">
        <v>44973</v>
      </c>
      <c r="C115" s="18">
        <v>38700</v>
      </c>
      <c r="D115" s="19">
        <v>44973</v>
      </c>
      <c r="E115" s="18">
        <v>0</v>
      </c>
      <c r="F115" s="18">
        <v>0</v>
      </c>
      <c r="G115">
        <v>0</v>
      </c>
      <c r="H115" s="18">
        <v>0</v>
      </c>
      <c r="I115" s="18">
        <v>0</v>
      </c>
      <c r="J115" s="18">
        <v>0</v>
      </c>
      <c r="K115" s="18">
        <v>0</v>
      </c>
      <c r="L115">
        <v>0</v>
      </c>
      <c r="M115">
        <v>2125</v>
      </c>
      <c r="N115">
        <v>3000</v>
      </c>
      <c r="O115" s="18">
        <v>41569.050000000003</v>
      </c>
      <c r="P115" s="18">
        <v>38700</v>
      </c>
      <c r="Q115" s="19">
        <v>44973</v>
      </c>
      <c r="R115" s="18">
        <v>3735</v>
      </c>
      <c r="S115" s="18">
        <v>-46</v>
      </c>
      <c r="T115">
        <v>-1.2166093626024861</v>
      </c>
      <c r="U115" s="18">
        <v>18601</v>
      </c>
      <c r="V115" s="18">
        <v>0</v>
      </c>
      <c r="W115" s="18">
        <v>0.05</v>
      </c>
      <c r="X115" s="18">
        <v>-1.9999999999999998</v>
      </c>
      <c r="Y115">
        <v>-97.560975609756099</v>
      </c>
      <c r="Z115">
        <v>0</v>
      </c>
      <c r="AA115">
        <v>33300</v>
      </c>
      <c r="AB115" s="18">
        <v>41569.050000000003</v>
      </c>
    </row>
    <row r="116" spans="1:28" x14ac:dyDescent="0.25">
      <c r="A116" s="18">
        <v>38700</v>
      </c>
      <c r="B116" s="19">
        <v>44994</v>
      </c>
      <c r="C116" s="18">
        <v>38700</v>
      </c>
      <c r="D116" s="19">
        <v>44994</v>
      </c>
      <c r="E116" s="18">
        <v>0</v>
      </c>
      <c r="F116" s="18">
        <v>0</v>
      </c>
      <c r="G116">
        <v>0</v>
      </c>
      <c r="H116" s="18">
        <v>0</v>
      </c>
      <c r="I116" s="18">
        <v>0</v>
      </c>
      <c r="J116" s="18">
        <v>0</v>
      </c>
      <c r="K116" s="18">
        <v>0</v>
      </c>
      <c r="L116">
        <v>0</v>
      </c>
      <c r="M116">
        <v>900</v>
      </c>
      <c r="N116">
        <v>875</v>
      </c>
      <c r="O116" s="18">
        <v>41569.050000000003</v>
      </c>
      <c r="P116" s="18">
        <v>38700</v>
      </c>
      <c r="Q116" s="19">
        <v>44994</v>
      </c>
      <c r="R116" s="18">
        <v>0</v>
      </c>
      <c r="S116" s="18">
        <v>0</v>
      </c>
      <c r="T116">
        <v>0</v>
      </c>
      <c r="U116" s="18">
        <v>0</v>
      </c>
      <c r="V116" s="18">
        <v>0</v>
      </c>
      <c r="W116" s="18">
        <v>0</v>
      </c>
      <c r="X116" s="18">
        <v>0</v>
      </c>
      <c r="Y116">
        <v>0</v>
      </c>
      <c r="Z116">
        <v>900</v>
      </c>
      <c r="AA116">
        <v>875</v>
      </c>
      <c r="AB116" s="18">
        <v>41569.050000000003</v>
      </c>
    </row>
    <row r="117" spans="1:28" x14ac:dyDescent="0.25">
      <c r="A117" s="18">
        <v>38800</v>
      </c>
      <c r="B117" s="19">
        <v>44987</v>
      </c>
      <c r="C117" s="18">
        <v>38800</v>
      </c>
      <c r="D117" s="19">
        <v>44987</v>
      </c>
      <c r="E117" s="18">
        <v>0</v>
      </c>
      <c r="F117" s="18">
        <v>0</v>
      </c>
      <c r="G117">
        <v>0</v>
      </c>
      <c r="H117" s="18">
        <v>0</v>
      </c>
      <c r="I117" s="18">
        <v>0</v>
      </c>
      <c r="J117" s="18">
        <v>0</v>
      </c>
      <c r="K117" s="18">
        <v>0</v>
      </c>
      <c r="L117">
        <v>0</v>
      </c>
      <c r="M117">
        <v>2125</v>
      </c>
      <c r="N117">
        <v>2125</v>
      </c>
      <c r="O117" s="18">
        <v>41569.050000000003</v>
      </c>
      <c r="P117" s="18">
        <v>38800</v>
      </c>
      <c r="Q117" s="19">
        <v>44987</v>
      </c>
      <c r="R117" s="18">
        <v>0</v>
      </c>
      <c r="S117" s="18">
        <v>0</v>
      </c>
      <c r="T117">
        <v>0</v>
      </c>
      <c r="U117" s="18">
        <v>0</v>
      </c>
      <c r="V117" s="18">
        <v>0</v>
      </c>
      <c r="W117" s="18">
        <v>0</v>
      </c>
      <c r="X117" s="18">
        <v>0</v>
      </c>
      <c r="Y117">
        <v>0</v>
      </c>
      <c r="Z117">
        <v>14900</v>
      </c>
      <c r="AA117">
        <v>400</v>
      </c>
      <c r="AB117" s="18">
        <v>41569.050000000003</v>
      </c>
    </row>
    <row r="118" spans="1:28" x14ac:dyDescent="0.25">
      <c r="A118" s="18">
        <v>38800</v>
      </c>
      <c r="B118" s="19">
        <v>45014</v>
      </c>
      <c r="C118" s="18">
        <v>38800</v>
      </c>
      <c r="D118" s="19">
        <v>45014</v>
      </c>
      <c r="E118" s="18">
        <v>4</v>
      </c>
      <c r="F118" s="18">
        <v>0</v>
      </c>
      <c r="G118">
        <v>0</v>
      </c>
      <c r="H118" s="18">
        <v>0</v>
      </c>
      <c r="I118" s="18">
        <v>0</v>
      </c>
      <c r="J118" s="18">
        <v>0</v>
      </c>
      <c r="K118" s="18">
        <v>0</v>
      </c>
      <c r="L118">
        <v>0</v>
      </c>
      <c r="M118">
        <v>2550</v>
      </c>
      <c r="N118">
        <v>2525</v>
      </c>
      <c r="O118" s="18">
        <v>41569.050000000003</v>
      </c>
      <c r="P118" s="18">
        <v>38800</v>
      </c>
      <c r="Q118" s="19">
        <v>45014</v>
      </c>
      <c r="R118" s="18">
        <v>30</v>
      </c>
      <c r="S118" s="18">
        <v>0</v>
      </c>
      <c r="T118">
        <v>0</v>
      </c>
      <c r="U118" s="18">
        <v>0</v>
      </c>
      <c r="V118" s="18">
        <v>0</v>
      </c>
      <c r="W118" s="18">
        <v>0</v>
      </c>
      <c r="X118" s="18">
        <v>0</v>
      </c>
      <c r="Y118">
        <v>0</v>
      </c>
      <c r="Z118">
        <v>850</v>
      </c>
      <c r="AA118">
        <v>1200</v>
      </c>
      <c r="AB118" s="18">
        <v>41569.050000000003</v>
      </c>
    </row>
    <row r="119" spans="1:28" x14ac:dyDescent="0.25">
      <c r="A119" s="18">
        <v>38800</v>
      </c>
      <c r="B119" s="19">
        <v>45043</v>
      </c>
      <c r="C119" s="18">
        <v>38800</v>
      </c>
      <c r="D119" s="19">
        <v>45043</v>
      </c>
      <c r="E119" s="18">
        <v>0</v>
      </c>
      <c r="F119" s="18">
        <v>0</v>
      </c>
      <c r="G119">
        <v>0</v>
      </c>
      <c r="H119" s="18">
        <v>0</v>
      </c>
      <c r="I119" s="18">
        <v>0</v>
      </c>
      <c r="J119" s="18">
        <v>0</v>
      </c>
      <c r="K119" s="18">
        <v>0</v>
      </c>
      <c r="L119">
        <v>0</v>
      </c>
      <c r="M119">
        <v>900</v>
      </c>
      <c r="N119">
        <v>0</v>
      </c>
      <c r="O119" s="18">
        <v>41569.050000000003</v>
      </c>
      <c r="P119" s="18">
        <v>0</v>
      </c>
      <c r="Q119" s="19">
        <v>0</v>
      </c>
      <c r="R119" s="18">
        <v>0</v>
      </c>
      <c r="S119" s="18">
        <v>0</v>
      </c>
      <c r="T119">
        <v>0</v>
      </c>
      <c r="U119" s="18">
        <v>0</v>
      </c>
      <c r="V119" s="18">
        <v>0</v>
      </c>
      <c r="W119" s="18">
        <v>0</v>
      </c>
      <c r="X119" s="18">
        <v>0</v>
      </c>
      <c r="Y119">
        <v>0</v>
      </c>
      <c r="Z119">
        <v>0</v>
      </c>
      <c r="AA119">
        <v>0</v>
      </c>
      <c r="AB119" s="18">
        <v>0</v>
      </c>
    </row>
    <row r="120" spans="1:28" x14ac:dyDescent="0.25">
      <c r="A120" s="18">
        <v>38800</v>
      </c>
      <c r="B120" s="19">
        <v>44980</v>
      </c>
      <c r="C120" s="18">
        <v>38800</v>
      </c>
      <c r="D120" s="19">
        <v>44980</v>
      </c>
      <c r="E120" s="18">
        <v>40</v>
      </c>
      <c r="F120" s="18">
        <v>0</v>
      </c>
      <c r="G120">
        <v>0</v>
      </c>
      <c r="H120" s="18">
        <v>0</v>
      </c>
      <c r="I120" s="18">
        <v>0</v>
      </c>
      <c r="J120" s="18">
        <v>0</v>
      </c>
      <c r="K120" s="18">
        <v>0</v>
      </c>
      <c r="L120">
        <v>0</v>
      </c>
      <c r="M120">
        <v>4025</v>
      </c>
      <c r="N120">
        <v>3275</v>
      </c>
      <c r="O120" s="18">
        <v>41569.050000000003</v>
      </c>
      <c r="P120" s="18">
        <v>38800</v>
      </c>
      <c r="Q120" s="19">
        <v>44980</v>
      </c>
      <c r="R120" s="18">
        <v>769</v>
      </c>
      <c r="S120" s="18">
        <v>2</v>
      </c>
      <c r="T120">
        <v>0.2607561929595828</v>
      </c>
      <c r="U120" s="18">
        <v>11047</v>
      </c>
      <c r="V120" s="18">
        <v>24.13</v>
      </c>
      <c r="W120" s="18">
        <v>8.0500000000000007</v>
      </c>
      <c r="X120" s="18">
        <v>-2.75</v>
      </c>
      <c r="Y120">
        <v>-25.462962962962958</v>
      </c>
      <c r="Z120">
        <v>152075</v>
      </c>
      <c r="AA120">
        <v>1975</v>
      </c>
      <c r="AB120" s="18">
        <v>41569.050000000003</v>
      </c>
    </row>
    <row r="121" spans="1:28" x14ac:dyDescent="0.25">
      <c r="A121" s="18">
        <v>38800</v>
      </c>
      <c r="B121" s="19">
        <v>44973</v>
      </c>
      <c r="C121" s="18">
        <v>38800</v>
      </c>
      <c r="D121" s="19">
        <v>44973</v>
      </c>
      <c r="E121" s="18">
        <v>2</v>
      </c>
      <c r="F121" s="18">
        <v>0</v>
      </c>
      <c r="G121">
        <v>0</v>
      </c>
      <c r="H121" s="18">
        <v>1</v>
      </c>
      <c r="I121" s="18">
        <v>137.74</v>
      </c>
      <c r="J121" s="18">
        <v>3035</v>
      </c>
      <c r="K121" s="18">
        <v>603.19999999999982</v>
      </c>
      <c r="L121">
        <v>24.804671436795779</v>
      </c>
      <c r="M121">
        <v>3000</v>
      </c>
      <c r="N121">
        <v>3000</v>
      </c>
      <c r="O121" s="18">
        <v>41569.050000000003</v>
      </c>
      <c r="P121" s="18">
        <v>38800</v>
      </c>
      <c r="Q121" s="19">
        <v>44973</v>
      </c>
      <c r="R121" s="18">
        <v>2115</v>
      </c>
      <c r="S121" s="18">
        <v>65</v>
      </c>
      <c r="T121">
        <v>3.1707317073170733</v>
      </c>
      <c r="U121" s="18">
        <v>23739</v>
      </c>
      <c r="V121" s="18">
        <v>0</v>
      </c>
      <c r="W121" s="18">
        <v>0.05</v>
      </c>
      <c r="X121" s="18">
        <v>-2.1500000000000004</v>
      </c>
      <c r="Y121">
        <v>-97.727272727272734</v>
      </c>
      <c r="Z121">
        <v>0</v>
      </c>
      <c r="AA121">
        <v>28500</v>
      </c>
      <c r="AB121" s="18">
        <v>41569.050000000003</v>
      </c>
    </row>
    <row r="122" spans="1:28" x14ac:dyDescent="0.25">
      <c r="A122" s="18">
        <v>38800</v>
      </c>
      <c r="B122" s="19">
        <v>44994</v>
      </c>
      <c r="C122" s="18">
        <v>38800</v>
      </c>
      <c r="D122" s="19">
        <v>44994</v>
      </c>
      <c r="E122" s="18">
        <v>0</v>
      </c>
      <c r="F122" s="18">
        <v>0</v>
      </c>
      <c r="G122">
        <v>0</v>
      </c>
      <c r="H122" s="18">
        <v>0</v>
      </c>
      <c r="I122" s="18">
        <v>0</v>
      </c>
      <c r="J122" s="18">
        <v>0</v>
      </c>
      <c r="K122" s="18">
        <v>0</v>
      </c>
      <c r="L122">
        <v>0</v>
      </c>
      <c r="M122">
        <v>900</v>
      </c>
      <c r="N122">
        <v>875</v>
      </c>
      <c r="O122" s="18">
        <v>41569.050000000003</v>
      </c>
      <c r="P122" s="18">
        <v>38800</v>
      </c>
      <c r="Q122" s="19">
        <v>44994</v>
      </c>
      <c r="R122" s="18">
        <v>0</v>
      </c>
      <c r="S122" s="18">
        <v>0</v>
      </c>
      <c r="T122">
        <v>0</v>
      </c>
      <c r="U122" s="18">
        <v>0</v>
      </c>
      <c r="V122" s="18">
        <v>0</v>
      </c>
      <c r="W122" s="18">
        <v>0</v>
      </c>
      <c r="X122" s="18">
        <v>0</v>
      </c>
      <c r="Y122">
        <v>0</v>
      </c>
      <c r="Z122">
        <v>0</v>
      </c>
      <c r="AA122">
        <v>875</v>
      </c>
      <c r="AB122" s="18">
        <v>41569.050000000003</v>
      </c>
    </row>
    <row r="123" spans="1:28" x14ac:dyDescent="0.25">
      <c r="A123" s="18">
        <v>38900</v>
      </c>
      <c r="B123" s="19">
        <v>44987</v>
      </c>
      <c r="C123" s="18">
        <v>38900</v>
      </c>
      <c r="D123" s="19">
        <v>44987</v>
      </c>
      <c r="E123" s="18">
        <v>0</v>
      </c>
      <c r="F123" s="18">
        <v>0</v>
      </c>
      <c r="G123">
        <v>0</v>
      </c>
      <c r="H123" s="18">
        <v>0</v>
      </c>
      <c r="I123" s="18">
        <v>0</v>
      </c>
      <c r="J123" s="18">
        <v>0</v>
      </c>
      <c r="K123" s="18">
        <v>0</v>
      </c>
      <c r="L123">
        <v>0</v>
      </c>
      <c r="M123">
        <v>2125</v>
      </c>
      <c r="N123">
        <v>2125</v>
      </c>
      <c r="O123" s="18">
        <v>41569.050000000003</v>
      </c>
      <c r="P123" s="18">
        <v>38900</v>
      </c>
      <c r="Q123" s="19">
        <v>44987</v>
      </c>
      <c r="R123" s="18">
        <v>0</v>
      </c>
      <c r="S123" s="18">
        <v>0</v>
      </c>
      <c r="T123">
        <v>0</v>
      </c>
      <c r="U123" s="18">
        <v>0</v>
      </c>
      <c r="V123" s="18">
        <v>0</v>
      </c>
      <c r="W123" s="18">
        <v>0</v>
      </c>
      <c r="X123" s="18">
        <v>0</v>
      </c>
      <c r="Y123">
        <v>0</v>
      </c>
      <c r="Z123">
        <v>15900</v>
      </c>
      <c r="AA123">
        <v>325</v>
      </c>
      <c r="AB123" s="18">
        <v>41569.050000000003</v>
      </c>
    </row>
    <row r="124" spans="1:28" x14ac:dyDescent="0.25">
      <c r="A124" s="18">
        <v>38900</v>
      </c>
      <c r="B124" s="19">
        <v>44994</v>
      </c>
      <c r="C124" s="18">
        <v>38900</v>
      </c>
      <c r="D124" s="19">
        <v>44994</v>
      </c>
      <c r="E124" s="18">
        <v>0</v>
      </c>
      <c r="F124" s="18">
        <v>0</v>
      </c>
      <c r="G124">
        <v>0</v>
      </c>
      <c r="H124" s="18">
        <v>0</v>
      </c>
      <c r="I124" s="18">
        <v>0</v>
      </c>
      <c r="J124" s="18">
        <v>0</v>
      </c>
      <c r="K124" s="18">
        <v>0</v>
      </c>
      <c r="L124">
        <v>0</v>
      </c>
      <c r="M124">
        <v>900</v>
      </c>
      <c r="N124">
        <v>875</v>
      </c>
      <c r="O124" s="18">
        <v>41569.050000000003</v>
      </c>
      <c r="P124" s="18">
        <v>38900</v>
      </c>
      <c r="Q124" s="19">
        <v>44994</v>
      </c>
      <c r="R124" s="18">
        <v>0</v>
      </c>
      <c r="S124" s="18">
        <v>0</v>
      </c>
      <c r="T124">
        <v>0</v>
      </c>
      <c r="U124" s="18">
        <v>0</v>
      </c>
      <c r="V124" s="18">
        <v>0</v>
      </c>
      <c r="W124" s="18">
        <v>0</v>
      </c>
      <c r="X124" s="18">
        <v>0</v>
      </c>
      <c r="Y124">
        <v>0</v>
      </c>
      <c r="Z124">
        <v>0</v>
      </c>
      <c r="AA124">
        <v>875</v>
      </c>
      <c r="AB124" s="18">
        <v>41569.050000000003</v>
      </c>
    </row>
    <row r="125" spans="1:28" x14ac:dyDescent="0.25">
      <c r="A125" s="18">
        <v>38900</v>
      </c>
      <c r="B125" s="19">
        <v>45014</v>
      </c>
      <c r="C125" s="18">
        <v>38900</v>
      </c>
      <c r="D125" s="19">
        <v>45014</v>
      </c>
      <c r="E125" s="18">
        <v>5</v>
      </c>
      <c r="F125" s="18">
        <v>0</v>
      </c>
      <c r="G125">
        <v>0</v>
      </c>
      <c r="H125" s="18">
        <v>0</v>
      </c>
      <c r="I125" s="18">
        <v>0</v>
      </c>
      <c r="J125" s="18">
        <v>0</v>
      </c>
      <c r="K125" s="18">
        <v>0</v>
      </c>
      <c r="L125">
        <v>0</v>
      </c>
      <c r="M125">
        <v>2550</v>
      </c>
      <c r="N125">
        <v>2525</v>
      </c>
      <c r="O125" s="18">
        <v>41569.050000000003</v>
      </c>
      <c r="P125" s="18">
        <v>38900</v>
      </c>
      <c r="Q125" s="19">
        <v>45014</v>
      </c>
      <c r="R125" s="18">
        <v>21</v>
      </c>
      <c r="S125" s="18">
        <v>0</v>
      </c>
      <c r="T125">
        <v>0</v>
      </c>
      <c r="U125" s="18">
        <v>0</v>
      </c>
      <c r="V125" s="18">
        <v>0</v>
      </c>
      <c r="W125" s="18">
        <v>0</v>
      </c>
      <c r="X125" s="18">
        <v>0</v>
      </c>
      <c r="Y125">
        <v>0</v>
      </c>
      <c r="Z125">
        <v>250</v>
      </c>
      <c r="AA125">
        <v>1200</v>
      </c>
      <c r="AB125" s="18">
        <v>41569.050000000003</v>
      </c>
    </row>
    <row r="126" spans="1:28" x14ac:dyDescent="0.25">
      <c r="A126" s="18">
        <v>38900</v>
      </c>
      <c r="B126" s="19">
        <v>45043</v>
      </c>
      <c r="C126" s="18">
        <v>38900</v>
      </c>
      <c r="D126" s="19">
        <v>45043</v>
      </c>
      <c r="E126" s="18">
        <v>0</v>
      </c>
      <c r="F126" s="18">
        <v>0</v>
      </c>
      <c r="G126">
        <v>0</v>
      </c>
      <c r="H126" s="18">
        <v>0</v>
      </c>
      <c r="I126" s="18">
        <v>0</v>
      </c>
      <c r="J126" s="18">
        <v>0</v>
      </c>
      <c r="K126" s="18">
        <v>0</v>
      </c>
      <c r="L126">
        <v>0</v>
      </c>
      <c r="M126">
        <v>900</v>
      </c>
      <c r="N126">
        <v>0</v>
      </c>
      <c r="O126" s="18">
        <v>41569.050000000003</v>
      </c>
      <c r="P126" s="18">
        <v>0</v>
      </c>
      <c r="Q126" s="19">
        <v>0</v>
      </c>
      <c r="R126" s="18">
        <v>0</v>
      </c>
      <c r="S126" s="18">
        <v>0</v>
      </c>
      <c r="T126">
        <v>0</v>
      </c>
      <c r="U126" s="18">
        <v>0</v>
      </c>
      <c r="V126" s="18">
        <v>0</v>
      </c>
      <c r="W126" s="18">
        <v>0</v>
      </c>
      <c r="X126" s="18">
        <v>0</v>
      </c>
      <c r="Y126">
        <v>0</v>
      </c>
      <c r="Z126">
        <v>0</v>
      </c>
      <c r="AA126">
        <v>0</v>
      </c>
      <c r="AB126" s="18">
        <v>0</v>
      </c>
    </row>
    <row r="127" spans="1:28" x14ac:dyDescent="0.25">
      <c r="A127" s="18">
        <v>38900</v>
      </c>
      <c r="B127" s="19">
        <v>44973</v>
      </c>
      <c r="C127" s="18">
        <v>38900</v>
      </c>
      <c r="D127" s="19">
        <v>44973</v>
      </c>
      <c r="E127" s="18">
        <v>1</v>
      </c>
      <c r="F127" s="18">
        <v>0</v>
      </c>
      <c r="G127">
        <v>0</v>
      </c>
      <c r="H127" s="18">
        <v>1</v>
      </c>
      <c r="I127" s="18">
        <v>0</v>
      </c>
      <c r="J127" s="18">
        <v>2900</v>
      </c>
      <c r="K127" s="18">
        <v>400</v>
      </c>
      <c r="L127">
        <v>16</v>
      </c>
      <c r="M127">
        <v>3000</v>
      </c>
      <c r="N127">
        <v>3000</v>
      </c>
      <c r="O127" s="18">
        <v>41569.050000000003</v>
      </c>
      <c r="P127" s="18">
        <v>38900</v>
      </c>
      <c r="Q127" s="19">
        <v>44973</v>
      </c>
      <c r="R127" s="18">
        <v>3671</v>
      </c>
      <c r="S127" s="18">
        <v>-32</v>
      </c>
      <c r="T127">
        <v>-0.86416419119632726</v>
      </c>
      <c r="U127" s="18">
        <v>24747</v>
      </c>
      <c r="V127" s="18">
        <v>0</v>
      </c>
      <c r="W127" s="18">
        <v>0.05</v>
      </c>
      <c r="X127" s="18">
        <v>-2.25</v>
      </c>
      <c r="Y127">
        <v>-97.826086956521749</v>
      </c>
      <c r="Z127">
        <v>0</v>
      </c>
      <c r="AA127">
        <v>30100</v>
      </c>
      <c r="AB127" s="18">
        <v>41569.050000000003</v>
      </c>
    </row>
    <row r="128" spans="1:28" x14ac:dyDescent="0.25">
      <c r="A128" s="18">
        <v>38900</v>
      </c>
      <c r="B128" s="19">
        <v>44980</v>
      </c>
      <c r="C128" s="18">
        <v>38900</v>
      </c>
      <c r="D128" s="19">
        <v>44980</v>
      </c>
      <c r="E128" s="18">
        <v>33</v>
      </c>
      <c r="F128" s="18">
        <v>0</v>
      </c>
      <c r="G128">
        <v>0</v>
      </c>
      <c r="H128" s="18">
        <v>0</v>
      </c>
      <c r="I128" s="18">
        <v>0</v>
      </c>
      <c r="J128" s="18">
        <v>0</v>
      </c>
      <c r="K128" s="18">
        <v>0</v>
      </c>
      <c r="L128">
        <v>0</v>
      </c>
      <c r="M128">
        <v>4175</v>
      </c>
      <c r="N128">
        <v>3400</v>
      </c>
      <c r="O128" s="18">
        <v>41569.050000000003</v>
      </c>
      <c r="P128" s="18">
        <v>38900</v>
      </c>
      <c r="Q128" s="19">
        <v>44980</v>
      </c>
      <c r="R128" s="18">
        <v>600</v>
      </c>
      <c r="S128" s="18">
        <v>13</v>
      </c>
      <c r="T128">
        <v>2.2146507666098807</v>
      </c>
      <c r="U128" s="18">
        <v>4547</v>
      </c>
      <c r="V128" s="18">
        <v>23.7</v>
      </c>
      <c r="W128" s="18">
        <v>9</v>
      </c>
      <c r="X128" s="18">
        <v>-2.5999999999999996</v>
      </c>
      <c r="Y128">
        <v>-22.413793103448274</v>
      </c>
      <c r="Z128">
        <v>156100</v>
      </c>
      <c r="AA128">
        <v>1125</v>
      </c>
      <c r="AB128" s="18">
        <v>41569.050000000003</v>
      </c>
    </row>
    <row r="129" spans="1:28" x14ac:dyDescent="0.25">
      <c r="A129" s="18">
        <v>39000</v>
      </c>
      <c r="B129" s="19">
        <v>44987</v>
      </c>
      <c r="C129" s="18">
        <v>39000</v>
      </c>
      <c r="D129" s="19">
        <v>44987</v>
      </c>
      <c r="E129" s="18">
        <v>3</v>
      </c>
      <c r="F129" s="18">
        <v>0</v>
      </c>
      <c r="G129">
        <v>0</v>
      </c>
      <c r="H129" s="18">
        <v>0</v>
      </c>
      <c r="I129" s="18">
        <v>0</v>
      </c>
      <c r="J129" s="18">
        <v>0</v>
      </c>
      <c r="K129" s="18">
        <v>0</v>
      </c>
      <c r="L129">
        <v>0</v>
      </c>
      <c r="M129">
        <v>2400</v>
      </c>
      <c r="N129">
        <v>2400</v>
      </c>
      <c r="O129" s="18">
        <v>41569.050000000003</v>
      </c>
      <c r="P129" s="18">
        <v>39000</v>
      </c>
      <c r="Q129" s="19">
        <v>44987</v>
      </c>
      <c r="R129" s="18">
        <v>3226</v>
      </c>
      <c r="S129" s="18">
        <v>85</v>
      </c>
      <c r="T129">
        <v>2.706144539955428</v>
      </c>
      <c r="U129" s="18">
        <v>12064</v>
      </c>
      <c r="V129" s="18">
        <v>0</v>
      </c>
      <c r="W129" s="18">
        <v>21.55</v>
      </c>
      <c r="X129" s="18">
        <v>-5.8499999999999979</v>
      </c>
      <c r="Y129">
        <v>-21.350364963503644</v>
      </c>
      <c r="Z129">
        <v>53575</v>
      </c>
      <c r="AA129">
        <v>800</v>
      </c>
      <c r="AB129" s="18">
        <v>41569.050000000003</v>
      </c>
    </row>
    <row r="130" spans="1:28" x14ac:dyDescent="0.25">
      <c r="A130" s="18">
        <v>39000</v>
      </c>
      <c r="B130" s="19">
        <v>44994</v>
      </c>
      <c r="C130" s="18">
        <v>39000</v>
      </c>
      <c r="D130" s="19">
        <v>44994</v>
      </c>
      <c r="E130" s="18">
        <v>0</v>
      </c>
      <c r="F130" s="18">
        <v>0</v>
      </c>
      <c r="G130">
        <v>0</v>
      </c>
      <c r="H130" s="18">
        <v>0</v>
      </c>
      <c r="I130" s="18">
        <v>0</v>
      </c>
      <c r="J130" s="18">
        <v>0</v>
      </c>
      <c r="K130" s="18">
        <v>0</v>
      </c>
      <c r="L130">
        <v>0</v>
      </c>
      <c r="M130">
        <v>900</v>
      </c>
      <c r="N130">
        <v>875</v>
      </c>
      <c r="O130" s="18">
        <v>41569.050000000003</v>
      </c>
      <c r="P130" s="18">
        <v>39000</v>
      </c>
      <c r="Q130" s="19">
        <v>44994</v>
      </c>
      <c r="R130" s="18">
        <v>35</v>
      </c>
      <c r="S130" s="18">
        <v>-2</v>
      </c>
      <c r="T130">
        <v>-5.4054054054054053</v>
      </c>
      <c r="U130" s="18">
        <v>168</v>
      </c>
      <c r="V130" s="18">
        <v>18.920000000000002</v>
      </c>
      <c r="W130" s="18">
        <v>49.95</v>
      </c>
      <c r="X130" s="18">
        <v>-2.6999999999999957</v>
      </c>
      <c r="Y130">
        <v>-5.1282051282051206</v>
      </c>
      <c r="Z130">
        <v>5500</v>
      </c>
      <c r="AA130">
        <v>1150</v>
      </c>
      <c r="AB130" s="18">
        <v>41569.050000000003</v>
      </c>
    </row>
    <row r="131" spans="1:28" x14ac:dyDescent="0.25">
      <c r="A131" s="18">
        <v>39000</v>
      </c>
      <c r="B131" s="19">
        <v>45001</v>
      </c>
      <c r="C131" s="18">
        <v>0</v>
      </c>
      <c r="D131" s="19">
        <v>0</v>
      </c>
      <c r="E131" s="18">
        <v>0</v>
      </c>
      <c r="F131" s="18">
        <v>0</v>
      </c>
      <c r="G131">
        <v>0</v>
      </c>
      <c r="H131" s="18">
        <v>0</v>
      </c>
      <c r="I131" s="18">
        <v>0</v>
      </c>
      <c r="J131" s="18">
        <v>0</v>
      </c>
      <c r="K131" s="18">
        <v>0</v>
      </c>
      <c r="L131">
        <v>0</v>
      </c>
      <c r="M131">
        <v>0</v>
      </c>
      <c r="N131">
        <v>0</v>
      </c>
      <c r="O131" s="18">
        <v>0</v>
      </c>
      <c r="P131" s="18">
        <v>39000</v>
      </c>
      <c r="Q131" s="19">
        <v>45001</v>
      </c>
      <c r="R131" s="18">
        <v>0</v>
      </c>
      <c r="S131" s="18">
        <v>0</v>
      </c>
      <c r="T131">
        <v>0</v>
      </c>
      <c r="U131" s="18">
        <v>0</v>
      </c>
      <c r="V131" s="18">
        <v>0</v>
      </c>
      <c r="W131" s="18">
        <v>0</v>
      </c>
      <c r="X131" s="18">
        <v>0</v>
      </c>
      <c r="Y131">
        <v>0</v>
      </c>
      <c r="Z131">
        <v>900</v>
      </c>
      <c r="AA131">
        <v>0</v>
      </c>
      <c r="AB131" s="18">
        <v>41569.050000000003</v>
      </c>
    </row>
    <row r="132" spans="1:28" x14ac:dyDescent="0.25">
      <c r="A132" s="18">
        <v>39000</v>
      </c>
      <c r="B132" s="19">
        <v>45014</v>
      </c>
      <c r="C132" s="18">
        <v>39000</v>
      </c>
      <c r="D132" s="19">
        <v>45014</v>
      </c>
      <c r="E132" s="18">
        <v>674</v>
      </c>
      <c r="F132" s="18">
        <v>-4</v>
      </c>
      <c r="G132">
        <v>-0.58997050147492625</v>
      </c>
      <c r="H132" s="18">
        <v>107</v>
      </c>
      <c r="I132" s="18">
        <v>8.1199999999999992</v>
      </c>
      <c r="J132" s="18">
        <v>3000</v>
      </c>
      <c r="K132" s="18">
        <v>-117.84999999999991</v>
      </c>
      <c r="L132">
        <v>-3.779848292894139</v>
      </c>
      <c r="M132">
        <v>3175</v>
      </c>
      <c r="N132">
        <v>2300</v>
      </c>
      <c r="O132" s="18">
        <v>41569.050000000003</v>
      </c>
      <c r="P132" s="18">
        <v>39000</v>
      </c>
      <c r="Q132" s="19">
        <v>45014</v>
      </c>
      <c r="R132" s="18">
        <v>10909</v>
      </c>
      <c r="S132" s="18">
        <v>-974</v>
      </c>
      <c r="T132">
        <v>-8.196583354371791</v>
      </c>
      <c r="U132" s="18">
        <v>12342</v>
      </c>
      <c r="V132" s="18">
        <v>18.03</v>
      </c>
      <c r="W132" s="18">
        <v>124.6</v>
      </c>
      <c r="X132" s="18">
        <v>0.14999999999999147</v>
      </c>
      <c r="Y132">
        <v>0.12053033346724906</v>
      </c>
      <c r="Z132">
        <v>12475</v>
      </c>
      <c r="AA132">
        <v>1750</v>
      </c>
      <c r="AB132" s="18">
        <v>41569.050000000003</v>
      </c>
    </row>
    <row r="133" spans="1:28" x14ac:dyDescent="0.25">
      <c r="A133" s="18">
        <v>39000</v>
      </c>
      <c r="B133" s="19">
        <v>45043</v>
      </c>
      <c r="C133" s="18">
        <v>39000</v>
      </c>
      <c r="D133" s="19">
        <v>45043</v>
      </c>
      <c r="E133" s="18">
        <v>3</v>
      </c>
      <c r="F133" s="18">
        <v>0</v>
      </c>
      <c r="G133">
        <v>0</v>
      </c>
      <c r="H133" s="18">
        <v>0</v>
      </c>
      <c r="I133" s="18">
        <v>0</v>
      </c>
      <c r="J133" s="18">
        <v>0</v>
      </c>
      <c r="K133" s="18">
        <v>0</v>
      </c>
      <c r="L133">
        <v>0</v>
      </c>
      <c r="M133">
        <v>1000</v>
      </c>
      <c r="N133">
        <v>1000</v>
      </c>
      <c r="O133" s="18">
        <v>41569.050000000003</v>
      </c>
      <c r="P133" s="18">
        <v>39000</v>
      </c>
      <c r="Q133" s="19">
        <v>45043</v>
      </c>
      <c r="R133" s="18">
        <v>684</v>
      </c>
      <c r="S133" s="18">
        <v>-17</v>
      </c>
      <c r="T133">
        <v>-2.4251069900142652</v>
      </c>
      <c r="U133" s="18">
        <v>1073</v>
      </c>
      <c r="V133" s="18">
        <v>18.190000000000001</v>
      </c>
      <c r="W133" s="18">
        <v>245.05</v>
      </c>
      <c r="X133" s="18">
        <v>-10.649999999999977</v>
      </c>
      <c r="Y133">
        <v>-4.1650371529135617</v>
      </c>
      <c r="Z133">
        <v>2125</v>
      </c>
      <c r="AA133">
        <v>850</v>
      </c>
      <c r="AB133" s="18">
        <v>41569.050000000003</v>
      </c>
    </row>
    <row r="134" spans="1:28" x14ac:dyDescent="0.25">
      <c r="A134" s="18">
        <v>39000</v>
      </c>
      <c r="B134" s="19">
        <v>45106</v>
      </c>
      <c r="C134" s="18">
        <v>0</v>
      </c>
      <c r="D134" s="19">
        <v>0</v>
      </c>
      <c r="E134" s="18">
        <v>0</v>
      </c>
      <c r="F134" s="18">
        <v>0</v>
      </c>
      <c r="G134">
        <v>0</v>
      </c>
      <c r="H134" s="18">
        <v>0</v>
      </c>
      <c r="I134" s="18">
        <v>0</v>
      </c>
      <c r="J134" s="18">
        <v>0</v>
      </c>
      <c r="K134" s="18">
        <v>0</v>
      </c>
      <c r="L134">
        <v>0</v>
      </c>
      <c r="M134">
        <v>0</v>
      </c>
      <c r="N134">
        <v>0</v>
      </c>
      <c r="O134" s="18">
        <v>0</v>
      </c>
      <c r="P134" s="18">
        <v>39000</v>
      </c>
      <c r="Q134" s="19">
        <v>45106</v>
      </c>
      <c r="R134" s="18">
        <v>539</v>
      </c>
      <c r="S134" s="18">
        <v>5</v>
      </c>
      <c r="T134">
        <v>0.93632958801498123</v>
      </c>
      <c r="U134" s="18">
        <v>92</v>
      </c>
      <c r="V134" s="18">
        <v>19.329999999999998</v>
      </c>
      <c r="W134" s="18">
        <v>500</v>
      </c>
      <c r="X134" s="18">
        <v>-46.950000000000045</v>
      </c>
      <c r="Y134">
        <v>-8.5839656275710823</v>
      </c>
      <c r="Z134">
        <v>2275</v>
      </c>
      <c r="AA134">
        <v>225</v>
      </c>
      <c r="AB134" s="18">
        <v>41569.050000000003</v>
      </c>
    </row>
    <row r="135" spans="1:28" x14ac:dyDescent="0.25">
      <c r="A135" s="18">
        <v>39000</v>
      </c>
      <c r="B135" s="19">
        <v>45197</v>
      </c>
      <c r="C135" s="18">
        <v>0</v>
      </c>
      <c r="D135" s="19">
        <v>0</v>
      </c>
      <c r="E135" s="18">
        <v>0</v>
      </c>
      <c r="F135" s="18">
        <v>0</v>
      </c>
      <c r="G135">
        <v>0</v>
      </c>
      <c r="H135" s="18">
        <v>0</v>
      </c>
      <c r="I135" s="18">
        <v>0</v>
      </c>
      <c r="J135" s="18">
        <v>0</v>
      </c>
      <c r="K135" s="18">
        <v>0</v>
      </c>
      <c r="L135">
        <v>0</v>
      </c>
      <c r="M135">
        <v>0</v>
      </c>
      <c r="N135">
        <v>0</v>
      </c>
      <c r="O135" s="18">
        <v>0</v>
      </c>
      <c r="P135" s="18">
        <v>39000</v>
      </c>
      <c r="Q135" s="19">
        <v>45197</v>
      </c>
      <c r="R135" s="18">
        <v>20</v>
      </c>
      <c r="S135" s="18">
        <v>0</v>
      </c>
      <c r="T135">
        <v>0</v>
      </c>
      <c r="U135" s="18">
        <v>3</v>
      </c>
      <c r="V135" s="18">
        <v>23.63</v>
      </c>
      <c r="W135" s="18">
        <v>1074</v>
      </c>
      <c r="X135" s="18">
        <v>129.14999999999998</v>
      </c>
      <c r="Y135">
        <v>13.668836323225905</v>
      </c>
      <c r="Z135">
        <v>1050</v>
      </c>
      <c r="AA135">
        <v>200</v>
      </c>
      <c r="AB135" s="18">
        <v>41569.050000000003</v>
      </c>
    </row>
    <row r="136" spans="1:28" x14ac:dyDescent="0.25">
      <c r="A136" s="18">
        <v>39000</v>
      </c>
      <c r="B136" s="19">
        <v>45288</v>
      </c>
      <c r="C136" s="18">
        <v>0</v>
      </c>
      <c r="D136" s="19">
        <v>0</v>
      </c>
      <c r="E136" s="18">
        <v>0</v>
      </c>
      <c r="F136" s="18">
        <v>0</v>
      </c>
      <c r="G136">
        <v>0</v>
      </c>
      <c r="H136" s="18">
        <v>0</v>
      </c>
      <c r="I136" s="18">
        <v>0</v>
      </c>
      <c r="J136" s="18">
        <v>0</v>
      </c>
      <c r="K136" s="18">
        <v>0</v>
      </c>
      <c r="L136">
        <v>0</v>
      </c>
      <c r="M136">
        <v>0</v>
      </c>
      <c r="N136">
        <v>0</v>
      </c>
      <c r="O136" s="18">
        <v>0</v>
      </c>
      <c r="P136" s="18">
        <v>39000</v>
      </c>
      <c r="Q136" s="19">
        <v>45288</v>
      </c>
      <c r="R136" s="18">
        <v>0</v>
      </c>
      <c r="S136" s="18">
        <v>0</v>
      </c>
      <c r="T136">
        <v>0</v>
      </c>
      <c r="U136" s="18">
        <v>0</v>
      </c>
      <c r="V136" s="18">
        <v>0</v>
      </c>
      <c r="W136" s="18">
        <v>0</v>
      </c>
      <c r="X136" s="18">
        <v>0</v>
      </c>
      <c r="Y136">
        <v>0</v>
      </c>
      <c r="Z136">
        <v>1825</v>
      </c>
      <c r="AA136">
        <v>0</v>
      </c>
      <c r="AB136" s="18">
        <v>41569.050000000003</v>
      </c>
    </row>
    <row r="137" spans="1:28" x14ac:dyDescent="0.25">
      <c r="A137" s="18">
        <v>39000</v>
      </c>
      <c r="B137" s="19">
        <v>44973</v>
      </c>
      <c r="C137" s="18">
        <v>39000</v>
      </c>
      <c r="D137" s="19">
        <v>44973</v>
      </c>
      <c r="E137" s="18">
        <v>148</v>
      </c>
      <c r="F137" s="18">
        <v>2</v>
      </c>
      <c r="G137">
        <v>1.3698630136986301</v>
      </c>
      <c r="H137" s="18">
        <v>159</v>
      </c>
      <c r="I137" s="18">
        <v>0</v>
      </c>
      <c r="J137" s="18">
        <v>2646.4</v>
      </c>
      <c r="K137" s="18">
        <v>95.25</v>
      </c>
      <c r="L137">
        <v>3.733610332595104</v>
      </c>
      <c r="M137">
        <v>1550</v>
      </c>
      <c r="N137">
        <v>4350</v>
      </c>
      <c r="O137" s="18">
        <v>41569.050000000003</v>
      </c>
      <c r="P137" s="18">
        <v>39000</v>
      </c>
      <c r="Q137" s="19">
        <v>44973</v>
      </c>
      <c r="R137" s="18">
        <v>72610</v>
      </c>
      <c r="S137" s="18">
        <v>7192</v>
      </c>
      <c r="T137">
        <v>10.993916047571005</v>
      </c>
      <c r="U137" s="18">
        <v>431800</v>
      </c>
      <c r="V137" s="18">
        <v>0</v>
      </c>
      <c r="W137" s="18">
        <v>0.05</v>
      </c>
      <c r="X137" s="18">
        <v>-2.5</v>
      </c>
      <c r="Y137">
        <v>-98.039215686274517</v>
      </c>
      <c r="Z137">
        <v>0</v>
      </c>
      <c r="AA137">
        <v>98800</v>
      </c>
      <c r="AB137" s="18">
        <v>41569.050000000003</v>
      </c>
    </row>
    <row r="138" spans="1:28" x14ac:dyDescent="0.25">
      <c r="A138" s="18">
        <v>39000</v>
      </c>
      <c r="B138" s="19">
        <v>44980</v>
      </c>
      <c r="C138" s="18">
        <v>39000</v>
      </c>
      <c r="D138" s="19">
        <v>44980</v>
      </c>
      <c r="E138" s="18">
        <v>1300</v>
      </c>
      <c r="F138" s="18">
        <v>-201</v>
      </c>
      <c r="G138">
        <v>-13.391072618254498</v>
      </c>
      <c r="H138" s="18">
        <v>656</v>
      </c>
      <c r="I138" s="18">
        <v>0</v>
      </c>
      <c r="J138" s="18">
        <v>2700</v>
      </c>
      <c r="K138" s="18">
        <v>-47.550000000000182</v>
      </c>
      <c r="L138">
        <v>-1.7306327455369395</v>
      </c>
      <c r="M138">
        <v>7275</v>
      </c>
      <c r="N138">
        <v>7600</v>
      </c>
      <c r="O138" s="18">
        <v>41569.050000000003</v>
      </c>
      <c r="P138" s="18">
        <v>39000</v>
      </c>
      <c r="Q138" s="19">
        <v>44980</v>
      </c>
      <c r="R138" s="18">
        <v>21037</v>
      </c>
      <c r="S138" s="18">
        <v>822</v>
      </c>
      <c r="T138">
        <v>4.0662874103388571</v>
      </c>
      <c r="U138" s="18">
        <v>93831</v>
      </c>
      <c r="V138" s="18">
        <v>23.3</v>
      </c>
      <c r="W138" s="18">
        <v>9.65</v>
      </c>
      <c r="X138" s="18">
        <v>-2.75</v>
      </c>
      <c r="Y138">
        <v>-22.177419354838708</v>
      </c>
      <c r="Z138">
        <v>76850</v>
      </c>
      <c r="AA138">
        <v>14750</v>
      </c>
      <c r="AB138" s="18">
        <v>41569.050000000003</v>
      </c>
    </row>
    <row r="139" spans="1:28" x14ac:dyDescent="0.25">
      <c r="A139" s="18">
        <v>39100</v>
      </c>
      <c r="B139" s="19">
        <v>44980</v>
      </c>
      <c r="C139" s="18">
        <v>39100</v>
      </c>
      <c r="D139" s="19">
        <v>44980</v>
      </c>
      <c r="E139" s="18">
        <v>26</v>
      </c>
      <c r="F139" s="18">
        <v>0</v>
      </c>
      <c r="G139">
        <v>0</v>
      </c>
      <c r="H139" s="18">
        <v>0</v>
      </c>
      <c r="I139" s="18">
        <v>0</v>
      </c>
      <c r="J139" s="18">
        <v>0</v>
      </c>
      <c r="K139" s="18">
        <v>0</v>
      </c>
      <c r="L139">
        <v>0</v>
      </c>
      <c r="M139">
        <v>2275</v>
      </c>
      <c r="N139">
        <v>3150</v>
      </c>
      <c r="O139" s="18">
        <v>41569.050000000003</v>
      </c>
      <c r="P139" s="18">
        <v>39100</v>
      </c>
      <c r="Q139" s="19">
        <v>44980</v>
      </c>
      <c r="R139" s="18">
        <v>599</v>
      </c>
      <c r="S139" s="18">
        <v>-2</v>
      </c>
      <c r="T139">
        <v>-0.33277870216306155</v>
      </c>
      <c r="U139" s="18">
        <v>5101</v>
      </c>
      <c r="V139" s="18">
        <v>22.71</v>
      </c>
      <c r="W139" s="18">
        <v>9.3000000000000007</v>
      </c>
      <c r="X139" s="18">
        <v>-3.7999999999999989</v>
      </c>
      <c r="Y139">
        <v>-29.007633587786252</v>
      </c>
      <c r="Z139">
        <v>72925</v>
      </c>
      <c r="AA139">
        <v>75</v>
      </c>
      <c r="AB139" s="18">
        <v>41569.050000000003</v>
      </c>
    </row>
    <row r="140" spans="1:28" x14ac:dyDescent="0.25">
      <c r="A140" s="18">
        <v>39100</v>
      </c>
      <c r="B140" s="19">
        <v>44987</v>
      </c>
      <c r="C140" s="18">
        <v>39100</v>
      </c>
      <c r="D140" s="19">
        <v>44987</v>
      </c>
      <c r="E140" s="18">
        <v>0</v>
      </c>
      <c r="F140" s="18">
        <v>0</v>
      </c>
      <c r="G140">
        <v>0</v>
      </c>
      <c r="H140" s="18">
        <v>0</v>
      </c>
      <c r="I140" s="18">
        <v>0</v>
      </c>
      <c r="J140" s="18">
        <v>0</v>
      </c>
      <c r="K140" s="18">
        <v>0</v>
      </c>
      <c r="L140">
        <v>0</v>
      </c>
      <c r="M140">
        <v>2125</v>
      </c>
      <c r="N140">
        <v>2125</v>
      </c>
      <c r="O140" s="18">
        <v>41569.050000000003</v>
      </c>
      <c r="P140" s="18">
        <v>39100</v>
      </c>
      <c r="Q140" s="19">
        <v>44987</v>
      </c>
      <c r="R140" s="18">
        <v>0</v>
      </c>
      <c r="S140" s="18">
        <v>0</v>
      </c>
      <c r="T140">
        <v>0</v>
      </c>
      <c r="U140" s="18">
        <v>0</v>
      </c>
      <c r="V140" s="18">
        <v>0</v>
      </c>
      <c r="W140" s="18">
        <v>0</v>
      </c>
      <c r="X140" s="18">
        <v>0</v>
      </c>
      <c r="Y140">
        <v>0</v>
      </c>
      <c r="Z140">
        <v>16325</v>
      </c>
      <c r="AA140">
        <v>1350</v>
      </c>
      <c r="AB140" s="18">
        <v>41569.050000000003</v>
      </c>
    </row>
    <row r="141" spans="1:28" x14ac:dyDescent="0.25">
      <c r="A141" s="18">
        <v>39100</v>
      </c>
      <c r="B141" s="19">
        <v>44994</v>
      </c>
      <c r="C141" s="18">
        <v>39100</v>
      </c>
      <c r="D141" s="19">
        <v>44994</v>
      </c>
      <c r="E141" s="18">
        <v>0</v>
      </c>
      <c r="F141" s="18">
        <v>0</v>
      </c>
      <c r="G141">
        <v>0</v>
      </c>
      <c r="H141" s="18">
        <v>0</v>
      </c>
      <c r="I141" s="18">
        <v>0</v>
      </c>
      <c r="J141" s="18">
        <v>0</v>
      </c>
      <c r="K141" s="18">
        <v>0</v>
      </c>
      <c r="L141">
        <v>0</v>
      </c>
      <c r="M141">
        <v>900</v>
      </c>
      <c r="N141">
        <v>875</v>
      </c>
      <c r="O141" s="18">
        <v>41569.050000000003</v>
      </c>
      <c r="P141" s="18">
        <v>0</v>
      </c>
      <c r="Q141" s="19">
        <v>0</v>
      </c>
      <c r="R141" s="18">
        <v>0</v>
      </c>
      <c r="S141" s="18">
        <v>0</v>
      </c>
      <c r="T141">
        <v>0</v>
      </c>
      <c r="U141" s="18">
        <v>0</v>
      </c>
      <c r="V141" s="18">
        <v>0</v>
      </c>
      <c r="W141" s="18">
        <v>0</v>
      </c>
      <c r="X141" s="18">
        <v>0</v>
      </c>
      <c r="Y141">
        <v>0</v>
      </c>
      <c r="Z141">
        <v>0</v>
      </c>
      <c r="AA141">
        <v>0</v>
      </c>
      <c r="AB141" s="18">
        <v>0</v>
      </c>
    </row>
    <row r="142" spans="1:28" x14ac:dyDescent="0.25">
      <c r="A142" s="18">
        <v>39100</v>
      </c>
      <c r="B142" s="19">
        <v>45014</v>
      </c>
      <c r="C142" s="18">
        <v>39100</v>
      </c>
      <c r="D142" s="19">
        <v>45014</v>
      </c>
      <c r="E142" s="18">
        <v>4</v>
      </c>
      <c r="F142" s="18">
        <v>0</v>
      </c>
      <c r="G142">
        <v>0</v>
      </c>
      <c r="H142" s="18">
        <v>0</v>
      </c>
      <c r="I142" s="18">
        <v>0</v>
      </c>
      <c r="J142" s="18">
        <v>0</v>
      </c>
      <c r="K142" s="18">
        <v>0</v>
      </c>
      <c r="L142">
        <v>0</v>
      </c>
      <c r="M142">
        <v>2550</v>
      </c>
      <c r="N142">
        <v>2525</v>
      </c>
      <c r="O142" s="18">
        <v>41569.050000000003</v>
      </c>
      <c r="P142" s="18">
        <v>39100</v>
      </c>
      <c r="Q142" s="19">
        <v>45014</v>
      </c>
      <c r="R142" s="18">
        <v>51</v>
      </c>
      <c r="S142" s="18">
        <v>0</v>
      </c>
      <c r="T142">
        <v>0</v>
      </c>
      <c r="U142" s="18">
        <v>0</v>
      </c>
      <c r="V142" s="18">
        <v>0</v>
      </c>
      <c r="W142" s="18">
        <v>0</v>
      </c>
      <c r="X142" s="18">
        <v>0</v>
      </c>
      <c r="Y142">
        <v>0</v>
      </c>
      <c r="Z142">
        <v>500</v>
      </c>
      <c r="AA142">
        <v>1425</v>
      </c>
      <c r="AB142" s="18">
        <v>41569.050000000003</v>
      </c>
    </row>
    <row r="143" spans="1:28" x14ac:dyDescent="0.25">
      <c r="A143" s="18">
        <v>39100</v>
      </c>
      <c r="B143" s="19">
        <v>45043</v>
      </c>
      <c r="C143" s="18">
        <v>39100</v>
      </c>
      <c r="D143" s="19">
        <v>45043</v>
      </c>
      <c r="E143" s="18">
        <v>0</v>
      </c>
      <c r="F143" s="18">
        <v>0</v>
      </c>
      <c r="G143">
        <v>0</v>
      </c>
      <c r="H143" s="18">
        <v>0</v>
      </c>
      <c r="I143" s="18">
        <v>0</v>
      </c>
      <c r="J143" s="18">
        <v>0</v>
      </c>
      <c r="K143" s="18">
        <v>0</v>
      </c>
      <c r="L143">
        <v>0</v>
      </c>
      <c r="M143">
        <v>900</v>
      </c>
      <c r="N143">
        <v>0</v>
      </c>
      <c r="O143" s="18">
        <v>41569.050000000003</v>
      </c>
      <c r="P143" s="18">
        <v>0</v>
      </c>
      <c r="Q143" s="19">
        <v>0</v>
      </c>
      <c r="R143" s="18">
        <v>0</v>
      </c>
      <c r="S143" s="18">
        <v>0</v>
      </c>
      <c r="T143">
        <v>0</v>
      </c>
      <c r="U143" s="18">
        <v>0</v>
      </c>
      <c r="V143" s="18">
        <v>0</v>
      </c>
      <c r="W143" s="18">
        <v>0</v>
      </c>
      <c r="X143" s="18">
        <v>0</v>
      </c>
      <c r="Y143">
        <v>0</v>
      </c>
      <c r="Z143">
        <v>0</v>
      </c>
      <c r="AA143">
        <v>0</v>
      </c>
      <c r="AB143" s="18">
        <v>0</v>
      </c>
    </row>
    <row r="144" spans="1:28" x14ac:dyDescent="0.25">
      <c r="A144" s="18">
        <v>39100</v>
      </c>
      <c r="B144" s="19">
        <v>44973</v>
      </c>
      <c r="C144" s="18">
        <v>39100</v>
      </c>
      <c r="D144" s="19">
        <v>44973</v>
      </c>
      <c r="E144" s="18">
        <v>12</v>
      </c>
      <c r="F144" s="18">
        <v>0</v>
      </c>
      <c r="G144">
        <v>0</v>
      </c>
      <c r="H144" s="18">
        <v>0</v>
      </c>
      <c r="I144" s="18">
        <v>0</v>
      </c>
      <c r="J144" s="18">
        <v>0</v>
      </c>
      <c r="K144" s="18">
        <v>0</v>
      </c>
      <c r="L144">
        <v>0</v>
      </c>
      <c r="M144">
        <v>3900</v>
      </c>
      <c r="N144">
        <v>4050</v>
      </c>
      <c r="O144" s="18">
        <v>41569.050000000003</v>
      </c>
      <c r="P144" s="18">
        <v>39100</v>
      </c>
      <c r="Q144" s="19">
        <v>44973</v>
      </c>
      <c r="R144" s="18">
        <v>2752</v>
      </c>
      <c r="S144" s="18">
        <v>-17</v>
      </c>
      <c r="T144">
        <v>-0.61394005055976886</v>
      </c>
      <c r="U144" s="18">
        <v>38661</v>
      </c>
      <c r="V144" s="18">
        <v>33.94</v>
      </c>
      <c r="W144" s="18">
        <v>0.05</v>
      </c>
      <c r="X144" s="18">
        <v>-2.5500000000000003</v>
      </c>
      <c r="Y144">
        <v>-98.07692307692308</v>
      </c>
      <c r="Z144">
        <v>0</v>
      </c>
      <c r="AA144">
        <v>13725</v>
      </c>
      <c r="AB144" s="18">
        <v>41569.050000000003</v>
      </c>
    </row>
    <row r="145" spans="1:28" x14ac:dyDescent="0.25">
      <c r="A145" s="18">
        <v>39200</v>
      </c>
      <c r="B145" s="19">
        <v>44980</v>
      </c>
      <c r="C145" s="18">
        <v>39200</v>
      </c>
      <c r="D145" s="19">
        <v>44980</v>
      </c>
      <c r="E145" s="18">
        <v>56</v>
      </c>
      <c r="F145" s="18">
        <v>0</v>
      </c>
      <c r="G145">
        <v>0</v>
      </c>
      <c r="H145" s="18">
        <v>0</v>
      </c>
      <c r="I145" s="18">
        <v>0</v>
      </c>
      <c r="J145" s="18">
        <v>0</v>
      </c>
      <c r="K145" s="18">
        <v>0</v>
      </c>
      <c r="L145">
        <v>0</v>
      </c>
      <c r="M145">
        <v>3300</v>
      </c>
      <c r="N145">
        <v>3575</v>
      </c>
      <c r="O145" s="18">
        <v>41569.050000000003</v>
      </c>
      <c r="P145" s="18">
        <v>39200</v>
      </c>
      <c r="Q145" s="19">
        <v>44980</v>
      </c>
      <c r="R145" s="18">
        <v>1419</v>
      </c>
      <c r="S145" s="18">
        <v>-8</v>
      </c>
      <c r="T145">
        <v>-0.56061667834618079</v>
      </c>
      <c r="U145" s="18">
        <v>14302</v>
      </c>
      <c r="V145" s="18">
        <v>22.23</v>
      </c>
      <c r="W145" s="18">
        <v>11</v>
      </c>
      <c r="X145" s="18">
        <v>-2.9000000000000004</v>
      </c>
      <c r="Y145">
        <v>-20.863309352517987</v>
      </c>
      <c r="Z145">
        <v>69550</v>
      </c>
      <c r="AA145">
        <v>1550</v>
      </c>
      <c r="AB145" s="18">
        <v>41569.050000000003</v>
      </c>
    </row>
    <row r="146" spans="1:28" x14ac:dyDescent="0.25">
      <c r="A146" s="18">
        <v>39200</v>
      </c>
      <c r="B146" s="19">
        <v>44973</v>
      </c>
      <c r="C146" s="18">
        <v>39200</v>
      </c>
      <c r="D146" s="19">
        <v>44973</v>
      </c>
      <c r="E146" s="18">
        <v>17</v>
      </c>
      <c r="F146" s="18">
        <v>0</v>
      </c>
      <c r="G146">
        <v>0</v>
      </c>
      <c r="H146" s="18">
        <v>9</v>
      </c>
      <c r="I146" s="18">
        <v>0</v>
      </c>
      <c r="J146" s="18">
        <v>2442.1</v>
      </c>
      <c r="K146" s="18">
        <v>306.09999999999991</v>
      </c>
      <c r="L146">
        <v>14.330524344569284</v>
      </c>
      <c r="M146">
        <v>3900</v>
      </c>
      <c r="N146">
        <v>4075</v>
      </c>
      <c r="O146" s="18">
        <v>41569.050000000003</v>
      </c>
      <c r="P146" s="18">
        <v>39200</v>
      </c>
      <c r="Q146" s="19">
        <v>44973</v>
      </c>
      <c r="R146" s="18">
        <v>6291</v>
      </c>
      <c r="S146" s="18">
        <v>244</v>
      </c>
      <c r="T146">
        <v>4.0350587067967592</v>
      </c>
      <c r="U146" s="18">
        <v>51328</v>
      </c>
      <c r="V146" s="18">
        <v>32.619999999999997</v>
      </c>
      <c r="W146" s="18">
        <v>0.05</v>
      </c>
      <c r="X146" s="18">
        <v>-2.6500000000000004</v>
      </c>
      <c r="Y146">
        <v>-98.148148148148152</v>
      </c>
      <c r="Z146">
        <v>125</v>
      </c>
      <c r="AA146">
        <v>12800</v>
      </c>
      <c r="AB146" s="18">
        <v>41569.050000000003</v>
      </c>
    </row>
    <row r="147" spans="1:28" x14ac:dyDescent="0.25">
      <c r="A147" s="18">
        <v>39200</v>
      </c>
      <c r="B147" s="19">
        <v>44994</v>
      </c>
      <c r="C147" s="18">
        <v>39200</v>
      </c>
      <c r="D147" s="19">
        <v>44994</v>
      </c>
      <c r="E147" s="18">
        <v>0</v>
      </c>
      <c r="F147" s="18">
        <v>0</v>
      </c>
      <c r="G147">
        <v>0</v>
      </c>
      <c r="H147" s="18">
        <v>0</v>
      </c>
      <c r="I147" s="18">
        <v>0</v>
      </c>
      <c r="J147" s="18">
        <v>0</v>
      </c>
      <c r="K147" s="18">
        <v>0</v>
      </c>
      <c r="L147">
        <v>0</v>
      </c>
      <c r="M147">
        <v>900</v>
      </c>
      <c r="N147">
        <v>875</v>
      </c>
      <c r="O147" s="18">
        <v>41569.050000000003</v>
      </c>
      <c r="P147" s="18">
        <v>39200</v>
      </c>
      <c r="Q147" s="19">
        <v>44994</v>
      </c>
      <c r="R147" s="18">
        <v>0</v>
      </c>
      <c r="S147" s="18">
        <v>0</v>
      </c>
      <c r="T147">
        <v>0</v>
      </c>
      <c r="U147" s="18">
        <v>0</v>
      </c>
      <c r="V147" s="18">
        <v>0</v>
      </c>
      <c r="W147" s="18">
        <v>0</v>
      </c>
      <c r="X147" s="18">
        <v>0</v>
      </c>
      <c r="Y147">
        <v>0</v>
      </c>
      <c r="Z147">
        <v>900</v>
      </c>
      <c r="AA147">
        <v>0</v>
      </c>
      <c r="AB147" s="18">
        <v>41569.050000000003</v>
      </c>
    </row>
    <row r="148" spans="1:28" x14ac:dyDescent="0.25">
      <c r="A148" s="18">
        <v>39200</v>
      </c>
      <c r="B148" s="19">
        <v>45014</v>
      </c>
      <c r="C148" s="18">
        <v>39200</v>
      </c>
      <c r="D148" s="19">
        <v>45014</v>
      </c>
      <c r="E148" s="18">
        <v>9</v>
      </c>
      <c r="F148" s="18">
        <v>0</v>
      </c>
      <c r="G148">
        <v>0</v>
      </c>
      <c r="H148" s="18">
        <v>0</v>
      </c>
      <c r="I148" s="18">
        <v>0</v>
      </c>
      <c r="J148" s="18">
        <v>0</v>
      </c>
      <c r="K148" s="18">
        <v>0</v>
      </c>
      <c r="L148">
        <v>0</v>
      </c>
      <c r="M148">
        <v>2125</v>
      </c>
      <c r="N148">
        <v>2525</v>
      </c>
      <c r="O148" s="18">
        <v>41569.050000000003</v>
      </c>
      <c r="P148" s="18">
        <v>39200</v>
      </c>
      <c r="Q148" s="19">
        <v>45014</v>
      </c>
      <c r="R148" s="18">
        <v>84</v>
      </c>
      <c r="S148" s="18">
        <v>-4</v>
      </c>
      <c r="T148">
        <v>-4.5454545454545459</v>
      </c>
      <c r="U148" s="18">
        <v>33</v>
      </c>
      <c r="V148" s="18">
        <v>18.21</v>
      </c>
      <c r="W148" s="18">
        <v>154.25</v>
      </c>
      <c r="X148" s="18">
        <v>13.449999999999989</v>
      </c>
      <c r="Y148">
        <v>9.5525568181818095</v>
      </c>
      <c r="Z148">
        <v>1275</v>
      </c>
      <c r="AA148">
        <v>625</v>
      </c>
      <c r="AB148" s="18">
        <v>41569.050000000003</v>
      </c>
    </row>
    <row r="149" spans="1:28" x14ac:dyDescent="0.25">
      <c r="A149" s="18">
        <v>39200</v>
      </c>
      <c r="B149" s="19">
        <v>45043</v>
      </c>
      <c r="C149" s="18">
        <v>39200</v>
      </c>
      <c r="D149" s="19">
        <v>45043</v>
      </c>
      <c r="E149" s="18">
        <v>0</v>
      </c>
      <c r="F149" s="18">
        <v>0</v>
      </c>
      <c r="G149">
        <v>0</v>
      </c>
      <c r="H149" s="18">
        <v>0</v>
      </c>
      <c r="I149" s="18">
        <v>0</v>
      </c>
      <c r="J149" s="18">
        <v>0</v>
      </c>
      <c r="K149" s="18">
        <v>0</v>
      </c>
      <c r="L149">
        <v>0</v>
      </c>
      <c r="M149">
        <v>900</v>
      </c>
      <c r="N149">
        <v>0</v>
      </c>
      <c r="O149" s="18">
        <v>41569.050000000003</v>
      </c>
      <c r="P149" s="18">
        <v>0</v>
      </c>
      <c r="Q149" s="19">
        <v>0</v>
      </c>
      <c r="R149" s="18">
        <v>0</v>
      </c>
      <c r="S149" s="18">
        <v>0</v>
      </c>
      <c r="T149">
        <v>0</v>
      </c>
      <c r="U149" s="18">
        <v>0</v>
      </c>
      <c r="V149" s="18">
        <v>0</v>
      </c>
      <c r="W149" s="18">
        <v>0</v>
      </c>
      <c r="X149" s="18">
        <v>0</v>
      </c>
      <c r="Y149">
        <v>0</v>
      </c>
      <c r="Z149">
        <v>0</v>
      </c>
      <c r="AA149">
        <v>0</v>
      </c>
      <c r="AB149" s="18">
        <v>0</v>
      </c>
    </row>
    <row r="150" spans="1:28" x14ac:dyDescent="0.25">
      <c r="A150" s="18">
        <v>39200</v>
      </c>
      <c r="B150" s="19">
        <v>44987</v>
      </c>
      <c r="C150" s="18">
        <v>39200</v>
      </c>
      <c r="D150" s="19">
        <v>44987</v>
      </c>
      <c r="E150" s="18">
        <v>0</v>
      </c>
      <c r="F150" s="18">
        <v>0</v>
      </c>
      <c r="G150">
        <v>0</v>
      </c>
      <c r="H150" s="18">
        <v>0</v>
      </c>
      <c r="I150" s="18">
        <v>0</v>
      </c>
      <c r="J150" s="18">
        <v>0</v>
      </c>
      <c r="K150" s="18">
        <v>0</v>
      </c>
      <c r="L150">
        <v>0</v>
      </c>
      <c r="M150">
        <v>2150</v>
      </c>
      <c r="N150">
        <v>2125</v>
      </c>
      <c r="O150" s="18">
        <v>41569.050000000003</v>
      </c>
      <c r="P150" s="18">
        <v>39200</v>
      </c>
      <c r="Q150" s="19">
        <v>44987</v>
      </c>
      <c r="R150" s="18">
        <v>0</v>
      </c>
      <c r="S150" s="18">
        <v>0</v>
      </c>
      <c r="T150">
        <v>0</v>
      </c>
      <c r="U150" s="18">
        <v>0</v>
      </c>
      <c r="V150" s="18">
        <v>0</v>
      </c>
      <c r="W150" s="18">
        <v>0</v>
      </c>
      <c r="X150" s="18">
        <v>0</v>
      </c>
      <c r="Y150">
        <v>0</v>
      </c>
      <c r="Z150">
        <v>15975</v>
      </c>
      <c r="AA150">
        <v>1850</v>
      </c>
      <c r="AB150" s="18">
        <v>41569.050000000003</v>
      </c>
    </row>
    <row r="151" spans="1:28" x14ac:dyDescent="0.25">
      <c r="A151" s="18">
        <v>39300</v>
      </c>
      <c r="B151" s="19">
        <v>44980</v>
      </c>
      <c r="C151" s="18">
        <v>39300</v>
      </c>
      <c r="D151" s="19">
        <v>44980</v>
      </c>
      <c r="E151" s="18">
        <v>49</v>
      </c>
      <c r="F151" s="18">
        <v>0</v>
      </c>
      <c r="G151">
        <v>0</v>
      </c>
      <c r="H151" s="18">
        <v>0</v>
      </c>
      <c r="I151" s="18">
        <v>0</v>
      </c>
      <c r="J151" s="18">
        <v>0</v>
      </c>
      <c r="K151" s="18">
        <v>0</v>
      </c>
      <c r="L151">
        <v>0</v>
      </c>
      <c r="M151">
        <v>4550</v>
      </c>
      <c r="N151">
        <v>4475</v>
      </c>
      <c r="O151" s="18">
        <v>41569.050000000003</v>
      </c>
      <c r="P151" s="18">
        <v>39300</v>
      </c>
      <c r="Q151" s="19">
        <v>44980</v>
      </c>
      <c r="R151" s="18">
        <v>1504</v>
      </c>
      <c r="S151" s="18">
        <v>-379</v>
      </c>
      <c r="T151">
        <v>-20.127456186935742</v>
      </c>
      <c r="U151" s="18">
        <v>19526</v>
      </c>
      <c r="V151" s="18">
        <v>0</v>
      </c>
      <c r="W151" s="18">
        <v>12.95</v>
      </c>
      <c r="X151" s="18">
        <v>-2.1000000000000014</v>
      </c>
      <c r="Y151">
        <v>-13.953488372093032</v>
      </c>
      <c r="Z151">
        <v>62075</v>
      </c>
      <c r="AA151">
        <v>1075</v>
      </c>
      <c r="AB151" s="18">
        <v>41569.050000000003</v>
      </c>
    </row>
    <row r="152" spans="1:28" x14ac:dyDescent="0.25">
      <c r="A152" s="18">
        <v>39300</v>
      </c>
      <c r="B152" s="19">
        <v>44987</v>
      </c>
      <c r="C152" s="18">
        <v>39300</v>
      </c>
      <c r="D152" s="19">
        <v>44987</v>
      </c>
      <c r="E152" s="18">
        <v>0</v>
      </c>
      <c r="F152" s="18">
        <v>0</v>
      </c>
      <c r="G152">
        <v>0</v>
      </c>
      <c r="H152" s="18">
        <v>0</v>
      </c>
      <c r="I152" s="18">
        <v>0</v>
      </c>
      <c r="J152" s="18">
        <v>0</v>
      </c>
      <c r="K152" s="18">
        <v>0</v>
      </c>
      <c r="L152">
        <v>0</v>
      </c>
      <c r="M152">
        <v>2200</v>
      </c>
      <c r="N152">
        <v>1450</v>
      </c>
      <c r="O152" s="18">
        <v>41569.050000000003</v>
      </c>
      <c r="P152" s="18">
        <v>39300</v>
      </c>
      <c r="Q152" s="19">
        <v>44987</v>
      </c>
      <c r="R152" s="18">
        <v>51</v>
      </c>
      <c r="S152" s="18">
        <v>-3</v>
      </c>
      <c r="T152">
        <v>-5.5555555555555554</v>
      </c>
      <c r="U152" s="18">
        <v>234</v>
      </c>
      <c r="V152" s="18">
        <v>0</v>
      </c>
      <c r="W152" s="18">
        <v>29.9</v>
      </c>
      <c r="X152" s="18">
        <v>-5.6499999999999986</v>
      </c>
      <c r="Y152">
        <v>-15.893108298171587</v>
      </c>
      <c r="Z152">
        <v>24700</v>
      </c>
      <c r="AA152">
        <v>1000</v>
      </c>
      <c r="AB152" s="18">
        <v>41569.050000000003</v>
      </c>
    </row>
    <row r="153" spans="1:28" x14ac:dyDescent="0.25">
      <c r="A153" s="18">
        <v>39300</v>
      </c>
      <c r="B153" s="19">
        <v>45014</v>
      </c>
      <c r="C153" s="18">
        <v>39300</v>
      </c>
      <c r="D153" s="19">
        <v>45014</v>
      </c>
      <c r="E153" s="18">
        <v>15</v>
      </c>
      <c r="F153" s="18">
        <v>0</v>
      </c>
      <c r="G153">
        <v>0</v>
      </c>
      <c r="H153" s="18">
        <v>0</v>
      </c>
      <c r="I153" s="18">
        <v>0</v>
      </c>
      <c r="J153" s="18">
        <v>0</v>
      </c>
      <c r="K153" s="18">
        <v>0</v>
      </c>
      <c r="L153">
        <v>0</v>
      </c>
      <c r="M153">
        <v>2125</v>
      </c>
      <c r="N153">
        <v>2525</v>
      </c>
      <c r="O153" s="18">
        <v>41569.050000000003</v>
      </c>
      <c r="P153" s="18">
        <v>39300</v>
      </c>
      <c r="Q153" s="19">
        <v>45014</v>
      </c>
      <c r="R153" s="18">
        <v>23</v>
      </c>
      <c r="S153" s="18">
        <v>0</v>
      </c>
      <c r="T153">
        <v>0</v>
      </c>
      <c r="U153" s="18">
        <v>0</v>
      </c>
      <c r="V153" s="18">
        <v>0</v>
      </c>
      <c r="W153" s="18">
        <v>0</v>
      </c>
      <c r="X153" s="18">
        <v>0</v>
      </c>
      <c r="Y153">
        <v>0</v>
      </c>
      <c r="Z153">
        <v>1175</v>
      </c>
      <c r="AA153">
        <v>1275</v>
      </c>
      <c r="AB153" s="18">
        <v>41569.050000000003</v>
      </c>
    </row>
    <row r="154" spans="1:28" x14ac:dyDescent="0.25">
      <c r="A154" s="18">
        <v>39300</v>
      </c>
      <c r="B154" s="19">
        <v>45043</v>
      </c>
      <c r="C154" s="18">
        <v>39300</v>
      </c>
      <c r="D154" s="19">
        <v>45043</v>
      </c>
      <c r="E154" s="18">
        <v>0</v>
      </c>
      <c r="F154" s="18">
        <v>0</v>
      </c>
      <c r="G154">
        <v>0</v>
      </c>
      <c r="H154" s="18">
        <v>0</v>
      </c>
      <c r="I154" s="18">
        <v>0</v>
      </c>
      <c r="J154" s="18">
        <v>0</v>
      </c>
      <c r="K154" s="18">
        <v>0</v>
      </c>
      <c r="L154">
        <v>0</v>
      </c>
      <c r="M154">
        <v>900</v>
      </c>
      <c r="N154">
        <v>0</v>
      </c>
      <c r="O154" s="18">
        <v>41569.050000000003</v>
      </c>
      <c r="P154" s="18">
        <v>0</v>
      </c>
      <c r="Q154" s="19">
        <v>0</v>
      </c>
      <c r="R154" s="18">
        <v>0</v>
      </c>
      <c r="S154" s="18">
        <v>0</v>
      </c>
      <c r="T154">
        <v>0</v>
      </c>
      <c r="U154" s="18">
        <v>0</v>
      </c>
      <c r="V154" s="18">
        <v>0</v>
      </c>
      <c r="W154" s="18">
        <v>0</v>
      </c>
      <c r="X154" s="18">
        <v>0</v>
      </c>
      <c r="Y154">
        <v>0</v>
      </c>
      <c r="Z154">
        <v>0</v>
      </c>
      <c r="AA154">
        <v>0</v>
      </c>
      <c r="AB154" s="18">
        <v>0</v>
      </c>
    </row>
    <row r="155" spans="1:28" x14ac:dyDescent="0.25">
      <c r="A155" s="18">
        <v>39300</v>
      </c>
      <c r="B155" s="19">
        <v>44973</v>
      </c>
      <c r="C155" s="18">
        <v>39300</v>
      </c>
      <c r="D155" s="19">
        <v>44973</v>
      </c>
      <c r="E155" s="18">
        <v>13</v>
      </c>
      <c r="F155" s="18">
        <v>0</v>
      </c>
      <c r="G155">
        <v>0</v>
      </c>
      <c r="H155" s="18">
        <v>9</v>
      </c>
      <c r="I155" s="18">
        <v>82.52</v>
      </c>
      <c r="J155" s="18">
        <v>2352.9499999999998</v>
      </c>
      <c r="K155" s="18">
        <v>313.74999999999977</v>
      </c>
      <c r="L155">
        <v>15.385935661043534</v>
      </c>
      <c r="M155">
        <v>2275</v>
      </c>
      <c r="N155">
        <v>4400</v>
      </c>
      <c r="O155" s="18">
        <v>41569.050000000003</v>
      </c>
      <c r="P155" s="18">
        <v>39300</v>
      </c>
      <c r="Q155" s="19">
        <v>44973</v>
      </c>
      <c r="R155" s="18">
        <v>6388</v>
      </c>
      <c r="S155" s="18">
        <v>-1304</v>
      </c>
      <c r="T155">
        <v>-16.952678107124285</v>
      </c>
      <c r="U155" s="18">
        <v>60111</v>
      </c>
      <c r="V155" s="18">
        <v>31.3</v>
      </c>
      <c r="W155" s="18">
        <v>0.05</v>
      </c>
      <c r="X155" s="18">
        <v>-2.75</v>
      </c>
      <c r="Y155">
        <v>-98.214285714285722</v>
      </c>
      <c r="Z155">
        <v>0</v>
      </c>
      <c r="AA155">
        <v>19675</v>
      </c>
      <c r="AB155" s="18">
        <v>41569.050000000003</v>
      </c>
    </row>
    <row r="156" spans="1:28" x14ac:dyDescent="0.25">
      <c r="A156" s="18">
        <v>39300</v>
      </c>
      <c r="B156" s="19">
        <v>44994</v>
      </c>
      <c r="C156" s="18">
        <v>39300</v>
      </c>
      <c r="D156" s="19">
        <v>44994</v>
      </c>
      <c r="E156" s="18">
        <v>0</v>
      </c>
      <c r="F156" s="18">
        <v>0</v>
      </c>
      <c r="G156">
        <v>0</v>
      </c>
      <c r="H156" s="18">
        <v>0</v>
      </c>
      <c r="I156" s="18">
        <v>0</v>
      </c>
      <c r="J156" s="18">
        <v>0</v>
      </c>
      <c r="K156" s="18">
        <v>0</v>
      </c>
      <c r="L156">
        <v>0</v>
      </c>
      <c r="M156">
        <v>900</v>
      </c>
      <c r="N156">
        <v>875</v>
      </c>
      <c r="O156" s="18">
        <v>41569.050000000003</v>
      </c>
      <c r="P156" s="18">
        <v>0</v>
      </c>
      <c r="Q156" s="19">
        <v>0</v>
      </c>
      <c r="R156" s="18">
        <v>0</v>
      </c>
      <c r="S156" s="18">
        <v>0</v>
      </c>
      <c r="T156">
        <v>0</v>
      </c>
      <c r="U156" s="18">
        <v>0</v>
      </c>
      <c r="V156" s="18">
        <v>0</v>
      </c>
      <c r="W156" s="18">
        <v>0</v>
      </c>
      <c r="X156" s="18">
        <v>0</v>
      </c>
      <c r="Y156">
        <v>0</v>
      </c>
      <c r="Z156">
        <v>0</v>
      </c>
      <c r="AA156">
        <v>0</v>
      </c>
      <c r="AB156" s="18">
        <v>0</v>
      </c>
    </row>
    <row r="157" spans="1:28" x14ac:dyDescent="0.25">
      <c r="A157" s="18">
        <v>39400</v>
      </c>
      <c r="B157" s="19">
        <v>44987</v>
      </c>
      <c r="C157" s="18">
        <v>39400</v>
      </c>
      <c r="D157" s="19">
        <v>44987</v>
      </c>
      <c r="E157" s="18">
        <v>0</v>
      </c>
      <c r="F157" s="18">
        <v>0</v>
      </c>
      <c r="G157">
        <v>0</v>
      </c>
      <c r="H157" s="18">
        <v>0</v>
      </c>
      <c r="I157" s="18">
        <v>0</v>
      </c>
      <c r="J157" s="18">
        <v>0</v>
      </c>
      <c r="K157" s="18">
        <v>0</v>
      </c>
      <c r="L157">
        <v>0</v>
      </c>
      <c r="M157">
        <v>2150</v>
      </c>
      <c r="N157">
        <v>2125</v>
      </c>
      <c r="O157" s="18">
        <v>41569.050000000003</v>
      </c>
      <c r="P157" s="18">
        <v>39400</v>
      </c>
      <c r="Q157" s="19">
        <v>44987</v>
      </c>
      <c r="R157" s="18">
        <v>38</v>
      </c>
      <c r="S157" s="18">
        <v>3</v>
      </c>
      <c r="T157">
        <v>8.5714285714285712</v>
      </c>
      <c r="U157" s="18">
        <v>58</v>
      </c>
      <c r="V157" s="18">
        <v>18.37</v>
      </c>
      <c r="W157" s="18">
        <v>34.4</v>
      </c>
      <c r="X157" s="18">
        <v>-8.0500000000000043</v>
      </c>
      <c r="Y157">
        <v>-18.963486454652543</v>
      </c>
      <c r="Z157">
        <v>14175</v>
      </c>
      <c r="AA157">
        <v>1825</v>
      </c>
      <c r="AB157" s="18">
        <v>41569.050000000003</v>
      </c>
    </row>
    <row r="158" spans="1:28" x14ac:dyDescent="0.25">
      <c r="A158" s="18">
        <v>39400</v>
      </c>
      <c r="B158" s="19">
        <v>44973</v>
      </c>
      <c r="C158" s="18">
        <v>39400</v>
      </c>
      <c r="D158" s="19">
        <v>44973</v>
      </c>
      <c r="E158" s="18">
        <v>12</v>
      </c>
      <c r="F158" s="18">
        <v>0</v>
      </c>
      <c r="G158">
        <v>0</v>
      </c>
      <c r="H158" s="18">
        <v>11</v>
      </c>
      <c r="I158" s="18">
        <v>79.77</v>
      </c>
      <c r="J158" s="18">
        <v>2253.3000000000002</v>
      </c>
      <c r="K158" s="18">
        <v>153.30000000000018</v>
      </c>
      <c r="L158">
        <v>7.3000000000000096</v>
      </c>
      <c r="M158">
        <v>2950</v>
      </c>
      <c r="N158">
        <v>4150</v>
      </c>
      <c r="O158" s="18">
        <v>41569.050000000003</v>
      </c>
      <c r="P158" s="18">
        <v>39400</v>
      </c>
      <c r="Q158" s="19">
        <v>44973</v>
      </c>
      <c r="R158" s="18">
        <v>9491</v>
      </c>
      <c r="S158" s="18">
        <v>1045</v>
      </c>
      <c r="T158">
        <v>12.372720814586787</v>
      </c>
      <c r="U158" s="18">
        <v>68998</v>
      </c>
      <c r="V158" s="18">
        <v>0</v>
      </c>
      <c r="W158" s="18">
        <v>0.05</v>
      </c>
      <c r="X158" s="18">
        <v>-3.0500000000000003</v>
      </c>
      <c r="Y158">
        <v>-98.387096774193552</v>
      </c>
      <c r="Z158">
        <v>0</v>
      </c>
      <c r="AA158">
        <v>98475</v>
      </c>
      <c r="AB158" s="18">
        <v>41569.050000000003</v>
      </c>
    </row>
    <row r="159" spans="1:28" x14ac:dyDescent="0.25">
      <c r="A159" s="18">
        <v>39400</v>
      </c>
      <c r="B159" s="19">
        <v>45043</v>
      </c>
      <c r="C159" s="18">
        <v>39400</v>
      </c>
      <c r="D159" s="19">
        <v>45043</v>
      </c>
      <c r="E159" s="18">
        <v>0</v>
      </c>
      <c r="F159" s="18">
        <v>0</v>
      </c>
      <c r="G159">
        <v>0</v>
      </c>
      <c r="H159" s="18">
        <v>0</v>
      </c>
      <c r="I159" s="18">
        <v>0</v>
      </c>
      <c r="J159" s="18">
        <v>0</v>
      </c>
      <c r="K159" s="18">
        <v>0</v>
      </c>
      <c r="L159">
        <v>0</v>
      </c>
      <c r="M159">
        <v>900</v>
      </c>
      <c r="N159">
        <v>0</v>
      </c>
      <c r="O159" s="18">
        <v>41569.050000000003</v>
      </c>
      <c r="P159" s="18">
        <v>0</v>
      </c>
      <c r="Q159" s="19">
        <v>0</v>
      </c>
      <c r="R159" s="18">
        <v>0</v>
      </c>
      <c r="S159" s="18">
        <v>0</v>
      </c>
      <c r="T159">
        <v>0</v>
      </c>
      <c r="U159" s="18">
        <v>0</v>
      </c>
      <c r="V159" s="18">
        <v>0</v>
      </c>
      <c r="W159" s="18">
        <v>0</v>
      </c>
      <c r="X159" s="18">
        <v>0</v>
      </c>
      <c r="Y159">
        <v>0</v>
      </c>
      <c r="Z159">
        <v>0</v>
      </c>
      <c r="AA159">
        <v>0</v>
      </c>
      <c r="AB159" s="18">
        <v>0</v>
      </c>
    </row>
    <row r="160" spans="1:28" x14ac:dyDescent="0.25">
      <c r="A160" s="18">
        <v>39400</v>
      </c>
      <c r="B160" s="19">
        <v>44994</v>
      </c>
      <c r="C160" s="18">
        <v>39400</v>
      </c>
      <c r="D160" s="19">
        <v>44994</v>
      </c>
      <c r="E160" s="18">
        <v>0</v>
      </c>
      <c r="F160" s="18">
        <v>0</v>
      </c>
      <c r="G160">
        <v>0</v>
      </c>
      <c r="H160" s="18">
        <v>0</v>
      </c>
      <c r="I160" s="18">
        <v>0</v>
      </c>
      <c r="J160" s="18">
        <v>0</v>
      </c>
      <c r="K160" s="18">
        <v>0</v>
      </c>
      <c r="L160">
        <v>0</v>
      </c>
      <c r="M160">
        <v>900</v>
      </c>
      <c r="N160">
        <v>875</v>
      </c>
      <c r="O160" s="18">
        <v>41569.050000000003</v>
      </c>
      <c r="P160" s="18">
        <v>39400</v>
      </c>
      <c r="Q160" s="19">
        <v>44994</v>
      </c>
      <c r="R160" s="18">
        <v>0</v>
      </c>
      <c r="S160" s="18">
        <v>0</v>
      </c>
      <c r="T160">
        <v>0</v>
      </c>
      <c r="U160" s="18">
        <v>0</v>
      </c>
      <c r="V160" s="18">
        <v>0</v>
      </c>
      <c r="W160" s="18">
        <v>0</v>
      </c>
      <c r="X160" s="18">
        <v>0</v>
      </c>
      <c r="Y160">
        <v>0</v>
      </c>
      <c r="Z160">
        <v>900</v>
      </c>
      <c r="AA160">
        <v>0</v>
      </c>
      <c r="AB160" s="18">
        <v>41569.050000000003</v>
      </c>
    </row>
    <row r="161" spans="1:28" x14ac:dyDescent="0.25">
      <c r="A161" s="18">
        <v>39400</v>
      </c>
      <c r="B161" s="19">
        <v>44980</v>
      </c>
      <c r="C161" s="18">
        <v>39400</v>
      </c>
      <c r="D161" s="19">
        <v>44980</v>
      </c>
      <c r="E161" s="18">
        <v>83</v>
      </c>
      <c r="F161" s="18">
        <v>0</v>
      </c>
      <c r="G161">
        <v>0</v>
      </c>
      <c r="H161" s="18">
        <v>24</v>
      </c>
      <c r="I161" s="18">
        <v>37.1</v>
      </c>
      <c r="J161" s="18">
        <v>2387.8000000000002</v>
      </c>
      <c r="K161" s="18">
        <v>-62.199999999999818</v>
      </c>
      <c r="L161">
        <v>-2.5387755102040743</v>
      </c>
      <c r="M161">
        <v>3475</v>
      </c>
      <c r="N161">
        <v>3850</v>
      </c>
      <c r="O161" s="18">
        <v>41569.050000000003</v>
      </c>
      <c r="P161" s="18">
        <v>39400</v>
      </c>
      <c r="Q161" s="19">
        <v>44980</v>
      </c>
      <c r="R161" s="18">
        <v>1549</v>
      </c>
      <c r="S161" s="18">
        <v>151</v>
      </c>
      <c r="T161">
        <v>10.801144492131616</v>
      </c>
      <c r="U161" s="18">
        <v>10602</v>
      </c>
      <c r="V161" s="18">
        <v>0</v>
      </c>
      <c r="W161" s="18">
        <v>13.1</v>
      </c>
      <c r="X161" s="18">
        <v>-2.9500000000000011</v>
      </c>
      <c r="Y161">
        <v>-18.380062305295954</v>
      </c>
      <c r="Z161">
        <v>78100</v>
      </c>
      <c r="AA161">
        <v>2475</v>
      </c>
      <c r="AB161" s="18">
        <v>41569.050000000003</v>
      </c>
    </row>
    <row r="162" spans="1:28" x14ac:dyDescent="0.25">
      <c r="A162" s="18">
        <v>39400</v>
      </c>
      <c r="B162" s="19">
        <v>45014</v>
      </c>
      <c r="C162" s="18">
        <v>39400</v>
      </c>
      <c r="D162" s="19">
        <v>45014</v>
      </c>
      <c r="E162" s="18">
        <v>29</v>
      </c>
      <c r="F162" s="18">
        <v>0</v>
      </c>
      <c r="G162">
        <v>0</v>
      </c>
      <c r="H162" s="18">
        <v>0</v>
      </c>
      <c r="I162" s="18">
        <v>0</v>
      </c>
      <c r="J162" s="18">
        <v>0</v>
      </c>
      <c r="K162" s="18">
        <v>0</v>
      </c>
      <c r="L162">
        <v>0</v>
      </c>
      <c r="M162">
        <v>2550</v>
      </c>
      <c r="N162">
        <v>2525</v>
      </c>
      <c r="O162" s="18">
        <v>41569.050000000003</v>
      </c>
      <c r="P162" s="18">
        <v>39400</v>
      </c>
      <c r="Q162" s="19">
        <v>45014</v>
      </c>
      <c r="R162" s="18">
        <v>41</v>
      </c>
      <c r="S162" s="18">
        <v>0</v>
      </c>
      <c r="T162">
        <v>0</v>
      </c>
      <c r="U162" s="18">
        <v>6</v>
      </c>
      <c r="V162" s="18">
        <v>0</v>
      </c>
      <c r="W162" s="18">
        <v>200.45</v>
      </c>
      <c r="X162" s="18">
        <v>0</v>
      </c>
      <c r="Y162">
        <v>0</v>
      </c>
      <c r="Z162">
        <v>275</v>
      </c>
      <c r="AA162">
        <v>2025</v>
      </c>
      <c r="AB162" s="18">
        <v>41569.050000000003</v>
      </c>
    </row>
    <row r="163" spans="1:28" x14ac:dyDescent="0.25">
      <c r="A163" s="18">
        <v>39500</v>
      </c>
      <c r="B163" s="19">
        <v>44994</v>
      </c>
      <c r="C163" s="18">
        <v>39500</v>
      </c>
      <c r="D163" s="19">
        <v>44994</v>
      </c>
      <c r="E163" s="18">
        <v>0</v>
      </c>
      <c r="F163" s="18">
        <v>0</v>
      </c>
      <c r="G163">
        <v>0</v>
      </c>
      <c r="H163" s="18">
        <v>0</v>
      </c>
      <c r="I163" s="18">
        <v>0</v>
      </c>
      <c r="J163" s="18">
        <v>0</v>
      </c>
      <c r="K163" s="18">
        <v>0</v>
      </c>
      <c r="L163">
        <v>0</v>
      </c>
      <c r="M163">
        <v>900</v>
      </c>
      <c r="N163">
        <v>875</v>
      </c>
      <c r="O163" s="18">
        <v>41569.050000000003</v>
      </c>
      <c r="P163" s="18">
        <v>39500</v>
      </c>
      <c r="Q163" s="19">
        <v>44994</v>
      </c>
      <c r="R163" s="18">
        <v>0</v>
      </c>
      <c r="S163" s="18">
        <v>0</v>
      </c>
      <c r="T163">
        <v>0</v>
      </c>
      <c r="U163" s="18">
        <v>0</v>
      </c>
      <c r="V163" s="18">
        <v>0</v>
      </c>
      <c r="W163" s="18">
        <v>0</v>
      </c>
      <c r="X163" s="18">
        <v>0</v>
      </c>
      <c r="Y163">
        <v>0</v>
      </c>
      <c r="Z163">
        <v>1800</v>
      </c>
      <c r="AA163">
        <v>0</v>
      </c>
      <c r="AB163" s="18">
        <v>41569.050000000003</v>
      </c>
    </row>
    <row r="164" spans="1:28" x14ac:dyDescent="0.25">
      <c r="A164" s="18">
        <v>39500</v>
      </c>
      <c r="B164" s="19">
        <v>45014</v>
      </c>
      <c r="C164" s="18">
        <v>39500</v>
      </c>
      <c r="D164" s="19">
        <v>45014</v>
      </c>
      <c r="E164" s="18">
        <v>401</v>
      </c>
      <c r="F164" s="18">
        <v>-6</v>
      </c>
      <c r="G164">
        <v>-1.4742014742014742</v>
      </c>
      <c r="H164" s="18">
        <v>71</v>
      </c>
      <c r="I164" s="18">
        <v>0</v>
      </c>
      <c r="J164" s="18">
        <v>2585</v>
      </c>
      <c r="K164" s="18">
        <v>-84.550000000000182</v>
      </c>
      <c r="L164">
        <v>-3.1672004644977685</v>
      </c>
      <c r="M164">
        <v>2400</v>
      </c>
      <c r="N164">
        <v>1025</v>
      </c>
      <c r="O164" s="18">
        <v>41569.050000000003</v>
      </c>
      <c r="P164" s="18">
        <v>39500</v>
      </c>
      <c r="Q164" s="19">
        <v>45014</v>
      </c>
      <c r="R164" s="18">
        <v>2980</v>
      </c>
      <c r="S164" s="18">
        <v>22</v>
      </c>
      <c r="T164">
        <v>0.74374577417173771</v>
      </c>
      <c r="U164" s="18">
        <v>5380</v>
      </c>
      <c r="V164" s="18">
        <v>17.39</v>
      </c>
      <c r="W164" s="18">
        <v>174.05</v>
      </c>
      <c r="X164" s="18">
        <v>6.5500000000000114</v>
      </c>
      <c r="Y164">
        <v>3.9104477611940367</v>
      </c>
      <c r="Z164">
        <v>8675</v>
      </c>
      <c r="AA164">
        <v>575</v>
      </c>
      <c r="AB164" s="18">
        <v>41569.050000000003</v>
      </c>
    </row>
    <row r="165" spans="1:28" x14ac:dyDescent="0.25">
      <c r="A165" s="18">
        <v>39500</v>
      </c>
      <c r="B165" s="19">
        <v>45043</v>
      </c>
      <c r="C165" s="18">
        <v>39500</v>
      </c>
      <c r="D165" s="19">
        <v>45043</v>
      </c>
      <c r="E165" s="18">
        <v>6</v>
      </c>
      <c r="F165" s="18">
        <v>0</v>
      </c>
      <c r="G165">
        <v>0</v>
      </c>
      <c r="H165" s="18">
        <v>1</v>
      </c>
      <c r="I165" s="18">
        <v>0</v>
      </c>
      <c r="J165" s="18">
        <v>2986.85</v>
      </c>
      <c r="K165" s="18">
        <v>186.84999999999991</v>
      </c>
      <c r="L165">
        <v>6.6732142857142822</v>
      </c>
      <c r="M165">
        <v>900</v>
      </c>
      <c r="N165">
        <v>950</v>
      </c>
      <c r="O165" s="18">
        <v>41569.050000000003</v>
      </c>
      <c r="P165" s="18">
        <v>39500</v>
      </c>
      <c r="Q165" s="19">
        <v>45043</v>
      </c>
      <c r="R165" s="18">
        <v>144</v>
      </c>
      <c r="S165" s="18">
        <v>5</v>
      </c>
      <c r="T165">
        <v>3.5971223021582732</v>
      </c>
      <c r="U165" s="18">
        <v>416</v>
      </c>
      <c r="V165" s="18">
        <v>0</v>
      </c>
      <c r="W165" s="18">
        <v>318.2</v>
      </c>
      <c r="X165" s="18">
        <v>-5.9499999999999886</v>
      </c>
      <c r="Y165">
        <v>-1.8355699521826279</v>
      </c>
      <c r="Z165">
        <v>1900</v>
      </c>
      <c r="AA165">
        <v>725</v>
      </c>
      <c r="AB165" s="18">
        <v>41569.050000000003</v>
      </c>
    </row>
    <row r="166" spans="1:28" x14ac:dyDescent="0.25">
      <c r="A166" s="18">
        <v>39500</v>
      </c>
      <c r="B166" s="19">
        <v>44987</v>
      </c>
      <c r="C166" s="18">
        <v>39500</v>
      </c>
      <c r="D166" s="19">
        <v>44987</v>
      </c>
      <c r="E166" s="18">
        <v>11</v>
      </c>
      <c r="F166" s="18">
        <v>0</v>
      </c>
      <c r="G166">
        <v>0</v>
      </c>
      <c r="H166" s="18">
        <v>0</v>
      </c>
      <c r="I166" s="18">
        <v>0</v>
      </c>
      <c r="J166" s="18">
        <v>0</v>
      </c>
      <c r="K166" s="18">
        <v>0</v>
      </c>
      <c r="L166">
        <v>0</v>
      </c>
      <c r="M166">
        <v>2275</v>
      </c>
      <c r="N166">
        <v>2250</v>
      </c>
      <c r="O166" s="18">
        <v>41569.050000000003</v>
      </c>
      <c r="P166" s="18">
        <v>39500</v>
      </c>
      <c r="Q166" s="19">
        <v>44987</v>
      </c>
      <c r="R166" s="18">
        <v>1823</v>
      </c>
      <c r="S166" s="18">
        <v>159</v>
      </c>
      <c r="T166">
        <v>9.5552884615384617</v>
      </c>
      <c r="U166" s="18">
        <v>6503</v>
      </c>
      <c r="V166" s="18">
        <v>0</v>
      </c>
      <c r="W166" s="18">
        <v>40.4</v>
      </c>
      <c r="X166" s="18">
        <v>-3.2000000000000028</v>
      </c>
      <c r="Y166">
        <v>-7.3394495412844094</v>
      </c>
      <c r="Z166">
        <v>32400</v>
      </c>
      <c r="AA166">
        <v>50</v>
      </c>
      <c r="AB166" s="18">
        <v>41569.050000000003</v>
      </c>
    </row>
    <row r="167" spans="1:28" x14ac:dyDescent="0.25">
      <c r="A167" s="18">
        <v>39500</v>
      </c>
      <c r="B167" s="19">
        <v>45001</v>
      </c>
      <c r="C167" s="18">
        <v>0</v>
      </c>
      <c r="D167" s="19">
        <v>0</v>
      </c>
      <c r="E167" s="18">
        <v>0</v>
      </c>
      <c r="F167" s="18">
        <v>0</v>
      </c>
      <c r="G167">
        <v>0</v>
      </c>
      <c r="H167" s="18">
        <v>0</v>
      </c>
      <c r="I167" s="18">
        <v>0</v>
      </c>
      <c r="J167" s="18">
        <v>0</v>
      </c>
      <c r="K167" s="18">
        <v>0</v>
      </c>
      <c r="L167">
        <v>0</v>
      </c>
      <c r="M167">
        <v>0</v>
      </c>
      <c r="N167">
        <v>0</v>
      </c>
      <c r="O167" s="18">
        <v>0</v>
      </c>
      <c r="P167" s="18">
        <v>39500</v>
      </c>
      <c r="Q167" s="19">
        <v>45001</v>
      </c>
      <c r="R167" s="18">
        <v>0</v>
      </c>
      <c r="S167" s="18">
        <v>0</v>
      </c>
      <c r="T167">
        <v>0</v>
      </c>
      <c r="U167" s="18">
        <v>0</v>
      </c>
      <c r="V167" s="18">
        <v>0</v>
      </c>
      <c r="W167" s="18">
        <v>0</v>
      </c>
      <c r="X167" s="18">
        <v>0</v>
      </c>
      <c r="Y167">
        <v>0</v>
      </c>
      <c r="Z167">
        <v>0</v>
      </c>
      <c r="AA167">
        <v>0</v>
      </c>
      <c r="AB167" s="18">
        <v>41569.050000000003</v>
      </c>
    </row>
    <row r="168" spans="1:28" x14ac:dyDescent="0.25">
      <c r="A168" s="18">
        <v>39500</v>
      </c>
      <c r="B168" s="19">
        <v>44973</v>
      </c>
      <c r="C168" s="18">
        <v>39500</v>
      </c>
      <c r="D168" s="19">
        <v>44973</v>
      </c>
      <c r="E168" s="18">
        <v>266</v>
      </c>
      <c r="F168" s="18">
        <v>-10</v>
      </c>
      <c r="G168">
        <v>-3.6231884057971016</v>
      </c>
      <c r="H168" s="18">
        <v>360</v>
      </c>
      <c r="I168" s="18">
        <v>69.31</v>
      </c>
      <c r="J168" s="18">
        <v>2132.5500000000002</v>
      </c>
      <c r="K168" s="18">
        <v>-128.64999999999964</v>
      </c>
      <c r="L168">
        <v>-5.6894569255262537</v>
      </c>
      <c r="M168">
        <v>2500</v>
      </c>
      <c r="N168">
        <v>4875</v>
      </c>
      <c r="O168" s="18">
        <v>41569.050000000003</v>
      </c>
      <c r="P168" s="18">
        <v>39500</v>
      </c>
      <c r="Q168" s="19">
        <v>44973</v>
      </c>
      <c r="R168" s="18">
        <v>113525</v>
      </c>
      <c r="S168" s="18">
        <v>12081</v>
      </c>
      <c r="T168">
        <v>11.909033555459169</v>
      </c>
      <c r="U168" s="18">
        <v>636911</v>
      </c>
      <c r="V168" s="18">
        <v>28.66</v>
      </c>
      <c r="W168" s="18">
        <v>0.05</v>
      </c>
      <c r="X168" s="18">
        <v>-3.35</v>
      </c>
      <c r="Y168">
        <v>-98.529411764705884</v>
      </c>
      <c r="Z168">
        <v>0</v>
      </c>
      <c r="AA168">
        <v>55775</v>
      </c>
      <c r="AB168" s="18">
        <v>41569.050000000003</v>
      </c>
    </row>
    <row r="169" spans="1:28" x14ac:dyDescent="0.25">
      <c r="A169" s="18">
        <v>39500</v>
      </c>
      <c r="B169" s="19">
        <v>44980</v>
      </c>
      <c r="C169" s="18">
        <v>39500</v>
      </c>
      <c r="D169" s="19">
        <v>44980</v>
      </c>
      <c r="E169" s="18">
        <v>1074</v>
      </c>
      <c r="F169" s="18">
        <v>0</v>
      </c>
      <c r="G169">
        <v>0</v>
      </c>
      <c r="H169" s="18">
        <v>132</v>
      </c>
      <c r="I169" s="18">
        <v>0</v>
      </c>
      <c r="J169" s="18">
        <v>2195.1999999999998</v>
      </c>
      <c r="K169" s="18">
        <v>-135.25</v>
      </c>
      <c r="L169">
        <v>-5.8036001630586371</v>
      </c>
      <c r="M169">
        <v>4150</v>
      </c>
      <c r="N169">
        <v>5450</v>
      </c>
      <c r="O169" s="18">
        <v>41569.050000000003</v>
      </c>
      <c r="P169" s="18">
        <v>39500</v>
      </c>
      <c r="Q169" s="19">
        <v>44980</v>
      </c>
      <c r="R169" s="18">
        <v>16242</v>
      </c>
      <c r="S169" s="18">
        <v>-3176</v>
      </c>
      <c r="T169">
        <v>-16.355958389123494</v>
      </c>
      <c r="U169" s="18">
        <v>105517</v>
      </c>
      <c r="V169" s="18">
        <v>20.71</v>
      </c>
      <c r="W169" s="18">
        <v>13.1</v>
      </c>
      <c r="X169" s="18">
        <v>-4.5499999999999989</v>
      </c>
      <c r="Y169">
        <v>-25.779036827195462</v>
      </c>
      <c r="Z169">
        <v>65275</v>
      </c>
      <c r="AA169">
        <v>15175</v>
      </c>
      <c r="AB169" s="18">
        <v>41569.050000000003</v>
      </c>
    </row>
    <row r="170" spans="1:28" x14ac:dyDescent="0.25">
      <c r="A170" s="18">
        <v>39600</v>
      </c>
      <c r="B170" s="19">
        <v>44994</v>
      </c>
      <c r="C170" s="18">
        <v>39600</v>
      </c>
      <c r="D170" s="19">
        <v>44994</v>
      </c>
      <c r="E170" s="18">
        <v>0</v>
      </c>
      <c r="F170" s="18">
        <v>0</v>
      </c>
      <c r="G170">
        <v>0</v>
      </c>
      <c r="H170" s="18">
        <v>0</v>
      </c>
      <c r="I170" s="18">
        <v>0</v>
      </c>
      <c r="J170" s="18">
        <v>0</v>
      </c>
      <c r="K170" s="18">
        <v>0</v>
      </c>
      <c r="L170">
        <v>0</v>
      </c>
      <c r="M170">
        <v>900</v>
      </c>
      <c r="N170">
        <v>875</v>
      </c>
      <c r="O170" s="18">
        <v>41569.050000000003</v>
      </c>
      <c r="P170" s="18">
        <v>39600</v>
      </c>
      <c r="Q170" s="19">
        <v>44994</v>
      </c>
      <c r="R170" s="18">
        <v>0</v>
      </c>
      <c r="S170" s="18">
        <v>0</v>
      </c>
      <c r="T170">
        <v>0</v>
      </c>
      <c r="U170" s="18">
        <v>0</v>
      </c>
      <c r="V170" s="18">
        <v>0</v>
      </c>
      <c r="W170" s="18">
        <v>0</v>
      </c>
      <c r="X170" s="18">
        <v>0</v>
      </c>
      <c r="Y170">
        <v>0</v>
      </c>
      <c r="Z170">
        <v>900</v>
      </c>
      <c r="AA170">
        <v>0</v>
      </c>
      <c r="AB170" s="18">
        <v>41569.050000000003</v>
      </c>
    </row>
    <row r="171" spans="1:28" x14ac:dyDescent="0.25">
      <c r="A171" s="18">
        <v>39600</v>
      </c>
      <c r="B171" s="19">
        <v>45014</v>
      </c>
      <c r="C171" s="18">
        <v>39600</v>
      </c>
      <c r="D171" s="19">
        <v>45014</v>
      </c>
      <c r="E171" s="18">
        <v>39</v>
      </c>
      <c r="F171" s="18">
        <v>0</v>
      </c>
      <c r="G171">
        <v>0</v>
      </c>
      <c r="H171" s="18">
        <v>0</v>
      </c>
      <c r="I171" s="18">
        <v>0</v>
      </c>
      <c r="J171" s="18">
        <v>0</v>
      </c>
      <c r="K171" s="18">
        <v>0</v>
      </c>
      <c r="L171">
        <v>0</v>
      </c>
      <c r="M171">
        <v>1000</v>
      </c>
      <c r="N171">
        <v>2600</v>
      </c>
      <c r="O171" s="18">
        <v>41569.050000000003</v>
      </c>
      <c r="P171" s="18">
        <v>39600</v>
      </c>
      <c r="Q171" s="19">
        <v>45014</v>
      </c>
      <c r="R171" s="18">
        <v>66</v>
      </c>
      <c r="S171" s="18">
        <v>0</v>
      </c>
      <c r="T171">
        <v>0</v>
      </c>
      <c r="U171" s="18">
        <v>83</v>
      </c>
      <c r="V171" s="18">
        <v>17.53</v>
      </c>
      <c r="W171" s="18">
        <v>192</v>
      </c>
      <c r="X171" s="18">
        <v>11.75</v>
      </c>
      <c r="Y171">
        <v>6.5187239944521496</v>
      </c>
      <c r="Z171">
        <v>425</v>
      </c>
      <c r="AA171">
        <v>750</v>
      </c>
      <c r="AB171" s="18">
        <v>41569.050000000003</v>
      </c>
    </row>
    <row r="172" spans="1:28" x14ac:dyDescent="0.25">
      <c r="A172" s="18">
        <v>39600</v>
      </c>
      <c r="B172" s="19">
        <v>44973</v>
      </c>
      <c r="C172" s="18">
        <v>39600</v>
      </c>
      <c r="D172" s="19">
        <v>44973</v>
      </c>
      <c r="E172" s="18">
        <v>31</v>
      </c>
      <c r="F172" s="18">
        <v>0</v>
      </c>
      <c r="G172">
        <v>0</v>
      </c>
      <c r="H172" s="18">
        <v>19</v>
      </c>
      <c r="I172" s="18">
        <v>0</v>
      </c>
      <c r="J172" s="18">
        <v>2037.2</v>
      </c>
      <c r="K172" s="18">
        <v>44.950000000000045</v>
      </c>
      <c r="L172">
        <v>2.2562429413979195</v>
      </c>
      <c r="M172">
        <v>62500</v>
      </c>
      <c r="N172">
        <v>4150</v>
      </c>
      <c r="O172" s="18">
        <v>41569.050000000003</v>
      </c>
      <c r="P172" s="18">
        <v>39600</v>
      </c>
      <c r="Q172" s="19">
        <v>44973</v>
      </c>
      <c r="R172" s="18">
        <v>12515</v>
      </c>
      <c r="S172" s="18">
        <v>3185</v>
      </c>
      <c r="T172">
        <v>34.137191854233656</v>
      </c>
      <c r="U172" s="18">
        <v>92466</v>
      </c>
      <c r="V172" s="18">
        <v>27.34</v>
      </c>
      <c r="W172" s="18">
        <v>0.05</v>
      </c>
      <c r="X172" s="18">
        <v>-3.35</v>
      </c>
      <c r="Y172">
        <v>-98.529411764705884</v>
      </c>
      <c r="Z172">
        <v>0</v>
      </c>
      <c r="AA172">
        <v>18075</v>
      </c>
      <c r="AB172" s="18">
        <v>41569.050000000003</v>
      </c>
    </row>
    <row r="173" spans="1:28" x14ac:dyDescent="0.25">
      <c r="A173" s="18">
        <v>39600</v>
      </c>
      <c r="B173" s="19">
        <v>44980</v>
      </c>
      <c r="C173" s="18">
        <v>39600</v>
      </c>
      <c r="D173" s="19">
        <v>44980</v>
      </c>
      <c r="E173" s="18">
        <v>365</v>
      </c>
      <c r="F173" s="18">
        <v>0</v>
      </c>
      <c r="G173">
        <v>0</v>
      </c>
      <c r="H173" s="18">
        <v>1</v>
      </c>
      <c r="I173" s="18">
        <v>0</v>
      </c>
      <c r="J173" s="18">
        <v>2406.75</v>
      </c>
      <c r="K173" s="18">
        <v>333.5</v>
      </c>
      <c r="L173">
        <v>16.085855540817555</v>
      </c>
      <c r="M173">
        <v>2525</v>
      </c>
      <c r="N173">
        <v>4175</v>
      </c>
      <c r="O173" s="18">
        <v>41569.050000000003</v>
      </c>
      <c r="P173" s="18">
        <v>39600</v>
      </c>
      <c r="Q173" s="19">
        <v>44980</v>
      </c>
      <c r="R173" s="18">
        <v>2246</v>
      </c>
      <c r="S173" s="18">
        <v>-173</v>
      </c>
      <c r="T173">
        <v>-7.1517155849524601</v>
      </c>
      <c r="U173" s="18">
        <v>19562</v>
      </c>
      <c r="V173" s="18">
        <v>20.190000000000001</v>
      </c>
      <c r="W173" s="18">
        <v>14.75</v>
      </c>
      <c r="X173" s="18">
        <v>-4.1499999999999986</v>
      </c>
      <c r="Y173">
        <v>-21.957671957671952</v>
      </c>
      <c r="Z173">
        <v>66475</v>
      </c>
      <c r="AA173">
        <v>4475</v>
      </c>
      <c r="AB173" s="18">
        <v>41569.050000000003</v>
      </c>
    </row>
    <row r="174" spans="1:28" x14ac:dyDescent="0.25">
      <c r="A174" s="18">
        <v>39600</v>
      </c>
      <c r="B174" s="19">
        <v>44987</v>
      </c>
      <c r="C174" s="18">
        <v>39600</v>
      </c>
      <c r="D174" s="19">
        <v>44987</v>
      </c>
      <c r="E174" s="18">
        <v>0</v>
      </c>
      <c r="F174" s="18">
        <v>0</v>
      </c>
      <c r="G174">
        <v>0</v>
      </c>
      <c r="H174" s="18">
        <v>0</v>
      </c>
      <c r="I174" s="18">
        <v>0</v>
      </c>
      <c r="J174" s="18">
        <v>0</v>
      </c>
      <c r="K174" s="18">
        <v>0</v>
      </c>
      <c r="L174">
        <v>0</v>
      </c>
      <c r="M174">
        <v>2150</v>
      </c>
      <c r="N174">
        <v>2125</v>
      </c>
      <c r="O174" s="18">
        <v>41569.050000000003</v>
      </c>
      <c r="P174" s="18">
        <v>39600</v>
      </c>
      <c r="Q174" s="19">
        <v>44987</v>
      </c>
      <c r="R174" s="18">
        <v>0</v>
      </c>
      <c r="S174" s="18">
        <v>0</v>
      </c>
      <c r="T174">
        <v>0</v>
      </c>
      <c r="U174" s="18">
        <v>0</v>
      </c>
      <c r="V174" s="18">
        <v>0</v>
      </c>
      <c r="W174" s="18">
        <v>0</v>
      </c>
      <c r="X174" s="18">
        <v>0</v>
      </c>
      <c r="Y174">
        <v>0</v>
      </c>
      <c r="Z174">
        <v>16450</v>
      </c>
      <c r="AA174">
        <v>1800</v>
      </c>
      <c r="AB174" s="18">
        <v>41569.050000000003</v>
      </c>
    </row>
    <row r="175" spans="1:28" x14ac:dyDescent="0.25">
      <c r="A175" s="18">
        <v>39600</v>
      </c>
      <c r="B175" s="19">
        <v>45043</v>
      </c>
      <c r="C175" s="18">
        <v>39600</v>
      </c>
      <c r="D175" s="19">
        <v>45043</v>
      </c>
      <c r="E175" s="18">
        <v>0</v>
      </c>
      <c r="F175" s="18">
        <v>0</v>
      </c>
      <c r="G175">
        <v>0</v>
      </c>
      <c r="H175" s="18">
        <v>0</v>
      </c>
      <c r="I175" s="18">
        <v>0</v>
      </c>
      <c r="J175" s="18">
        <v>0</v>
      </c>
      <c r="K175" s="18">
        <v>0</v>
      </c>
      <c r="L175">
        <v>0</v>
      </c>
      <c r="M175">
        <v>900</v>
      </c>
      <c r="N175">
        <v>0</v>
      </c>
      <c r="O175" s="18">
        <v>41569.050000000003</v>
      </c>
      <c r="P175" s="18">
        <v>0</v>
      </c>
      <c r="Q175" s="19">
        <v>0</v>
      </c>
      <c r="R175" s="18">
        <v>0</v>
      </c>
      <c r="S175" s="18">
        <v>0</v>
      </c>
      <c r="T175">
        <v>0</v>
      </c>
      <c r="U175" s="18">
        <v>0</v>
      </c>
      <c r="V175" s="18">
        <v>0</v>
      </c>
      <c r="W175" s="18">
        <v>0</v>
      </c>
      <c r="X175" s="18">
        <v>0</v>
      </c>
      <c r="Y175">
        <v>0</v>
      </c>
      <c r="Z175">
        <v>0</v>
      </c>
      <c r="AA175">
        <v>0</v>
      </c>
      <c r="AB175" s="18">
        <v>0</v>
      </c>
    </row>
    <row r="176" spans="1:28" x14ac:dyDescent="0.25">
      <c r="A176" s="18">
        <v>39700</v>
      </c>
      <c r="B176" s="19">
        <v>44987</v>
      </c>
      <c r="C176" s="18">
        <v>39700</v>
      </c>
      <c r="D176" s="19">
        <v>44987</v>
      </c>
      <c r="E176" s="18">
        <v>0</v>
      </c>
      <c r="F176" s="18">
        <v>0</v>
      </c>
      <c r="G176">
        <v>0</v>
      </c>
      <c r="H176" s="18">
        <v>0</v>
      </c>
      <c r="I176" s="18">
        <v>0</v>
      </c>
      <c r="J176" s="18">
        <v>0</v>
      </c>
      <c r="K176" s="18">
        <v>0</v>
      </c>
      <c r="L176">
        <v>0</v>
      </c>
      <c r="M176">
        <v>2150</v>
      </c>
      <c r="N176">
        <v>1400</v>
      </c>
      <c r="O176" s="18">
        <v>41569.050000000003</v>
      </c>
      <c r="P176" s="18">
        <v>39700</v>
      </c>
      <c r="Q176" s="19">
        <v>44987</v>
      </c>
      <c r="R176" s="18">
        <v>0</v>
      </c>
      <c r="S176" s="18">
        <v>0</v>
      </c>
      <c r="T176">
        <v>0</v>
      </c>
      <c r="U176" s="18">
        <v>0</v>
      </c>
      <c r="V176" s="18">
        <v>0</v>
      </c>
      <c r="W176" s="18">
        <v>0</v>
      </c>
      <c r="X176" s="18">
        <v>0</v>
      </c>
      <c r="Y176">
        <v>0</v>
      </c>
      <c r="Z176">
        <v>16450</v>
      </c>
      <c r="AA176">
        <v>1800</v>
      </c>
      <c r="AB176" s="18">
        <v>41569.050000000003</v>
      </c>
    </row>
    <row r="177" spans="1:28" x14ac:dyDescent="0.25">
      <c r="A177" s="18">
        <v>39700</v>
      </c>
      <c r="B177" s="19">
        <v>44994</v>
      </c>
      <c r="C177" s="18">
        <v>39700</v>
      </c>
      <c r="D177" s="19">
        <v>44994</v>
      </c>
      <c r="E177" s="18">
        <v>0</v>
      </c>
      <c r="F177" s="18">
        <v>0</v>
      </c>
      <c r="G177">
        <v>0</v>
      </c>
      <c r="H177" s="18">
        <v>0</v>
      </c>
      <c r="I177" s="18">
        <v>0</v>
      </c>
      <c r="J177" s="18">
        <v>0</v>
      </c>
      <c r="K177" s="18">
        <v>0</v>
      </c>
      <c r="L177">
        <v>0</v>
      </c>
      <c r="M177">
        <v>900</v>
      </c>
      <c r="N177">
        <v>875</v>
      </c>
      <c r="O177" s="18">
        <v>41569.050000000003</v>
      </c>
      <c r="P177" s="18">
        <v>0</v>
      </c>
      <c r="Q177" s="19">
        <v>0</v>
      </c>
      <c r="R177" s="18">
        <v>0</v>
      </c>
      <c r="S177" s="18">
        <v>0</v>
      </c>
      <c r="T177">
        <v>0</v>
      </c>
      <c r="U177" s="18">
        <v>0</v>
      </c>
      <c r="V177" s="18">
        <v>0</v>
      </c>
      <c r="W177" s="18">
        <v>0</v>
      </c>
      <c r="X177" s="18">
        <v>0</v>
      </c>
      <c r="Y177">
        <v>0</v>
      </c>
      <c r="Z177">
        <v>0</v>
      </c>
      <c r="AA177">
        <v>0</v>
      </c>
      <c r="AB177" s="18">
        <v>0</v>
      </c>
    </row>
    <row r="178" spans="1:28" x14ac:dyDescent="0.25">
      <c r="A178" s="18">
        <v>39700</v>
      </c>
      <c r="B178" s="19">
        <v>45014</v>
      </c>
      <c r="C178" s="18">
        <v>39700</v>
      </c>
      <c r="D178" s="19">
        <v>45014</v>
      </c>
      <c r="E178" s="18">
        <v>66</v>
      </c>
      <c r="F178" s="18">
        <v>0</v>
      </c>
      <c r="G178">
        <v>0</v>
      </c>
      <c r="H178" s="18">
        <v>0</v>
      </c>
      <c r="I178" s="18">
        <v>0</v>
      </c>
      <c r="J178" s="18">
        <v>0</v>
      </c>
      <c r="K178" s="18">
        <v>0</v>
      </c>
      <c r="L178">
        <v>0</v>
      </c>
      <c r="M178">
        <v>1000</v>
      </c>
      <c r="N178">
        <v>1850</v>
      </c>
      <c r="O178" s="18">
        <v>41569.050000000003</v>
      </c>
      <c r="P178" s="18">
        <v>39700</v>
      </c>
      <c r="Q178" s="19">
        <v>45014</v>
      </c>
      <c r="R178" s="18">
        <v>128</v>
      </c>
      <c r="S178" s="18">
        <v>1</v>
      </c>
      <c r="T178">
        <v>0.78740157480314965</v>
      </c>
      <c r="U178" s="18">
        <v>66</v>
      </c>
      <c r="V178" s="18">
        <v>17.27</v>
      </c>
      <c r="W178" s="18">
        <v>198</v>
      </c>
      <c r="X178" s="18">
        <v>11.349999999999994</v>
      </c>
      <c r="Y178">
        <v>6.080900080364315</v>
      </c>
      <c r="Z178">
        <v>700</v>
      </c>
      <c r="AA178">
        <v>650</v>
      </c>
      <c r="AB178" s="18">
        <v>41569.050000000003</v>
      </c>
    </row>
    <row r="179" spans="1:28" x14ac:dyDescent="0.25">
      <c r="A179" s="18">
        <v>39700</v>
      </c>
      <c r="B179" s="19">
        <v>45043</v>
      </c>
      <c r="C179" s="18">
        <v>39700</v>
      </c>
      <c r="D179" s="19">
        <v>45043</v>
      </c>
      <c r="E179" s="18">
        <v>0</v>
      </c>
      <c r="F179" s="18">
        <v>0</v>
      </c>
      <c r="G179">
        <v>0</v>
      </c>
      <c r="H179" s="18">
        <v>0</v>
      </c>
      <c r="I179" s="18">
        <v>0</v>
      </c>
      <c r="J179" s="18">
        <v>0</v>
      </c>
      <c r="K179" s="18">
        <v>0</v>
      </c>
      <c r="L179">
        <v>0</v>
      </c>
      <c r="M179">
        <v>900</v>
      </c>
      <c r="N179">
        <v>0</v>
      </c>
      <c r="O179" s="18">
        <v>41569.050000000003</v>
      </c>
      <c r="P179" s="18">
        <v>0</v>
      </c>
      <c r="Q179" s="19">
        <v>0</v>
      </c>
      <c r="R179" s="18">
        <v>0</v>
      </c>
      <c r="S179" s="18">
        <v>0</v>
      </c>
      <c r="T179">
        <v>0</v>
      </c>
      <c r="U179" s="18">
        <v>0</v>
      </c>
      <c r="V179" s="18">
        <v>0</v>
      </c>
      <c r="W179" s="18">
        <v>0</v>
      </c>
      <c r="X179" s="18">
        <v>0</v>
      </c>
      <c r="Y179">
        <v>0</v>
      </c>
      <c r="Z179">
        <v>0</v>
      </c>
      <c r="AA179">
        <v>0</v>
      </c>
      <c r="AB179" s="18">
        <v>0</v>
      </c>
    </row>
    <row r="180" spans="1:28" x14ac:dyDescent="0.25">
      <c r="A180" s="18">
        <v>39700</v>
      </c>
      <c r="B180" s="19">
        <v>44980</v>
      </c>
      <c r="C180" s="18">
        <v>39700</v>
      </c>
      <c r="D180" s="19">
        <v>44980</v>
      </c>
      <c r="E180" s="18">
        <v>407</v>
      </c>
      <c r="F180" s="18">
        <v>0</v>
      </c>
      <c r="G180">
        <v>0</v>
      </c>
      <c r="H180" s="18">
        <v>1</v>
      </c>
      <c r="I180" s="18">
        <v>35.520000000000003</v>
      </c>
      <c r="J180" s="18">
        <v>2115</v>
      </c>
      <c r="K180" s="18">
        <v>-45.5</v>
      </c>
      <c r="L180">
        <v>-2.1059939828743346</v>
      </c>
      <c r="M180">
        <v>1875</v>
      </c>
      <c r="N180">
        <v>3100</v>
      </c>
      <c r="O180" s="18">
        <v>41569.050000000003</v>
      </c>
      <c r="P180" s="18">
        <v>39700</v>
      </c>
      <c r="Q180" s="19">
        <v>44980</v>
      </c>
      <c r="R180" s="18">
        <v>5874</v>
      </c>
      <c r="S180" s="18">
        <v>-502</v>
      </c>
      <c r="T180">
        <v>-7.8732747804266001</v>
      </c>
      <c r="U180" s="18">
        <v>27325</v>
      </c>
      <c r="V180" s="18">
        <v>19.68</v>
      </c>
      <c r="W180" s="18">
        <v>17.45</v>
      </c>
      <c r="X180" s="18">
        <v>-3.1000000000000014</v>
      </c>
      <c r="Y180">
        <v>-15.085158150851589</v>
      </c>
      <c r="Z180">
        <v>75550</v>
      </c>
      <c r="AA180">
        <v>3225</v>
      </c>
      <c r="AB180" s="18">
        <v>41569.050000000003</v>
      </c>
    </row>
    <row r="181" spans="1:28" x14ac:dyDescent="0.25">
      <c r="A181" s="18">
        <v>39700</v>
      </c>
      <c r="B181" s="19">
        <v>44973</v>
      </c>
      <c r="C181" s="18">
        <v>39700</v>
      </c>
      <c r="D181" s="19">
        <v>44973</v>
      </c>
      <c r="E181" s="18">
        <v>64</v>
      </c>
      <c r="F181" s="18">
        <v>0</v>
      </c>
      <c r="G181">
        <v>0</v>
      </c>
      <c r="H181" s="18">
        <v>18</v>
      </c>
      <c r="I181" s="18">
        <v>63.51</v>
      </c>
      <c r="J181" s="18">
        <v>1925.1</v>
      </c>
      <c r="K181" s="18">
        <v>-105.70000000000005</v>
      </c>
      <c r="L181">
        <v>-5.2048453811305917</v>
      </c>
      <c r="M181">
        <v>56125</v>
      </c>
      <c r="N181">
        <v>4950</v>
      </c>
      <c r="O181" s="18">
        <v>41569.050000000003</v>
      </c>
      <c r="P181" s="18">
        <v>39700</v>
      </c>
      <c r="Q181" s="19">
        <v>44973</v>
      </c>
      <c r="R181" s="18">
        <v>11202</v>
      </c>
      <c r="S181" s="18">
        <v>-2972</v>
      </c>
      <c r="T181">
        <v>-20.967969521659377</v>
      </c>
      <c r="U181" s="18">
        <v>130267</v>
      </c>
      <c r="V181" s="18">
        <v>26.01</v>
      </c>
      <c r="W181" s="18">
        <v>0.05</v>
      </c>
      <c r="X181" s="18">
        <v>-3.45</v>
      </c>
      <c r="Y181">
        <v>-98.571428571428584</v>
      </c>
      <c r="Z181">
        <v>0</v>
      </c>
      <c r="AA181">
        <v>33900</v>
      </c>
      <c r="AB181" s="18">
        <v>41569.050000000003</v>
      </c>
    </row>
    <row r="182" spans="1:28" x14ac:dyDescent="0.25">
      <c r="A182" s="18">
        <v>39800</v>
      </c>
      <c r="B182" s="19">
        <v>44987</v>
      </c>
      <c r="C182" s="18">
        <v>39800</v>
      </c>
      <c r="D182" s="19">
        <v>44987</v>
      </c>
      <c r="E182" s="18">
        <v>2</v>
      </c>
      <c r="F182" s="18">
        <v>0</v>
      </c>
      <c r="G182">
        <v>0</v>
      </c>
      <c r="H182" s="18">
        <v>0</v>
      </c>
      <c r="I182" s="18">
        <v>0</v>
      </c>
      <c r="J182" s="18">
        <v>0</v>
      </c>
      <c r="K182" s="18">
        <v>0</v>
      </c>
      <c r="L182">
        <v>0</v>
      </c>
      <c r="M182">
        <v>1275</v>
      </c>
      <c r="N182">
        <v>1375</v>
      </c>
      <c r="O182" s="18">
        <v>41569.050000000003</v>
      </c>
      <c r="P182" s="18">
        <v>39800</v>
      </c>
      <c r="Q182" s="19">
        <v>44987</v>
      </c>
      <c r="R182" s="18">
        <v>0</v>
      </c>
      <c r="S182" s="18">
        <v>0</v>
      </c>
      <c r="T182">
        <v>0</v>
      </c>
      <c r="U182" s="18">
        <v>1</v>
      </c>
      <c r="V182" s="18">
        <v>20.07</v>
      </c>
      <c r="W182" s="18">
        <v>89.35</v>
      </c>
      <c r="X182" s="18">
        <v>-329.35</v>
      </c>
      <c r="Y182">
        <v>-78.660138524002875</v>
      </c>
      <c r="Z182">
        <v>4725</v>
      </c>
      <c r="AA182">
        <v>400</v>
      </c>
      <c r="AB182" s="18">
        <v>41569.050000000003</v>
      </c>
    </row>
    <row r="183" spans="1:28" x14ac:dyDescent="0.25">
      <c r="A183" s="18">
        <v>39800</v>
      </c>
      <c r="B183" s="19">
        <v>44994</v>
      </c>
      <c r="C183" s="18">
        <v>39800</v>
      </c>
      <c r="D183" s="19">
        <v>44994</v>
      </c>
      <c r="E183" s="18">
        <v>0</v>
      </c>
      <c r="F183" s="18">
        <v>0</v>
      </c>
      <c r="G183">
        <v>0</v>
      </c>
      <c r="H183" s="18">
        <v>0</v>
      </c>
      <c r="I183" s="18">
        <v>0</v>
      </c>
      <c r="J183" s="18">
        <v>0</v>
      </c>
      <c r="K183" s="18">
        <v>0</v>
      </c>
      <c r="L183">
        <v>0</v>
      </c>
      <c r="M183">
        <v>900</v>
      </c>
      <c r="N183">
        <v>875</v>
      </c>
      <c r="O183" s="18">
        <v>41569.050000000003</v>
      </c>
      <c r="P183" s="18">
        <v>0</v>
      </c>
      <c r="Q183" s="19">
        <v>0</v>
      </c>
      <c r="R183" s="18">
        <v>0</v>
      </c>
      <c r="S183" s="18">
        <v>0</v>
      </c>
      <c r="T183">
        <v>0</v>
      </c>
      <c r="U183" s="18">
        <v>0</v>
      </c>
      <c r="V183" s="18">
        <v>0</v>
      </c>
      <c r="W183" s="18">
        <v>0</v>
      </c>
      <c r="X183" s="18">
        <v>0</v>
      </c>
      <c r="Y183">
        <v>0</v>
      </c>
      <c r="Z183">
        <v>0</v>
      </c>
      <c r="AA183">
        <v>0</v>
      </c>
      <c r="AB183" s="18">
        <v>0</v>
      </c>
    </row>
    <row r="184" spans="1:28" x14ac:dyDescent="0.25">
      <c r="A184" s="18">
        <v>39800</v>
      </c>
      <c r="B184" s="19">
        <v>45001</v>
      </c>
      <c r="C184" s="18">
        <v>0</v>
      </c>
      <c r="D184" s="19">
        <v>0</v>
      </c>
      <c r="E184" s="18">
        <v>0</v>
      </c>
      <c r="F184" s="18">
        <v>0</v>
      </c>
      <c r="G184">
        <v>0</v>
      </c>
      <c r="H184" s="18">
        <v>0</v>
      </c>
      <c r="I184" s="18">
        <v>0</v>
      </c>
      <c r="J184" s="18">
        <v>0</v>
      </c>
      <c r="K184" s="18">
        <v>0</v>
      </c>
      <c r="L184">
        <v>0</v>
      </c>
      <c r="M184">
        <v>0</v>
      </c>
      <c r="N184">
        <v>0</v>
      </c>
      <c r="O184" s="18">
        <v>0</v>
      </c>
      <c r="P184" s="18">
        <v>39800</v>
      </c>
      <c r="Q184" s="19">
        <v>45001</v>
      </c>
      <c r="R184" s="18">
        <v>0</v>
      </c>
      <c r="S184" s="18">
        <v>0</v>
      </c>
      <c r="T184">
        <v>0</v>
      </c>
      <c r="U184" s="18">
        <v>0</v>
      </c>
      <c r="V184" s="18">
        <v>0</v>
      </c>
      <c r="W184" s="18">
        <v>0</v>
      </c>
      <c r="X184" s="18">
        <v>0</v>
      </c>
      <c r="Y184">
        <v>0</v>
      </c>
      <c r="Z184">
        <v>250</v>
      </c>
      <c r="AA184">
        <v>0</v>
      </c>
      <c r="AB184" s="18">
        <v>41569.050000000003</v>
      </c>
    </row>
    <row r="185" spans="1:28" x14ac:dyDescent="0.25">
      <c r="A185" s="18">
        <v>39800</v>
      </c>
      <c r="B185" s="19">
        <v>44973</v>
      </c>
      <c r="C185" s="18">
        <v>39800</v>
      </c>
      <c r="D185" s="19">
        <v>44973</v>
      </c>
      <c r="E185" s="18">
        <v>274</v>
      </c>
      <c r="F185" s="18">
        <v>-1</v>
      </c>
      <c r="G185">
        <v>-0.36363636363636365</v>
      </c>
      <c r="H185" s="18">
        <v>27</v>
      </c>
      <c r="I185" s="18">
        <v>63.53</v>
      </c>
      <c r="J185" s="18">
        <v>1834.3</v>
      </c>
      <c r="K185" s="18">
        <v>-153.29999999999995</v>
      </c>
      <c r="L185">
        <v>-7.7128194807808388</v>
      </c>
      <c r="M185">
        <v>39075</v>
      </c>
      <c r="N185">
        <v>4750</v>
      </c>
      <c r="O185" s="18">
        <v>41569.050000000003</v>
      </c>
      <c r="P185" s="18">
        <v>39800</v>
      </c>
      <c r="Q185" s="19">
        <v>44973</v>
      </c>
      <c r="R185" s="18">
        <v>11446</v>
      </c>
      <c r="S185" s="18">
        <v>73</v>
      </c>
      <c r="T185">
        <v>0.64187109821507082</v>
      </c>
      <c r="U185" s="18">
        <v>130943</v>
      </c>
      <c r="V185" s="18">
        <v>24.69</v>
      </c>
      <c r="W185" s="18">
        <v>0.05</v>
      </c>
      <c r="X185" s="18">
        <v>-3.7</v>
      </c>
      <c r="Y185">
        <v>-98.666666666666671</v>
      </c>
      <c r="Z185">
        <v>0</v>
      </c>
      <c r="AA185">
        <v>25250</v>
      </c>
      <c r="AB185" s="18">
        <v>41569.050000000003</v>
      </c>
    </row>
    <row r="186" spans="1:28" x14ac:dyDescent="0.25">
      <c r="A186" s="18">
        <v>39800</v>
      </c>
      <c r="B186" s="19">
        <v>45043</v>
      </c>
      <c r="C186" s="18">
        <v>39800</v>
      </c>
      <c r="D186" s="19">
        <v>45043</v>
      </c>
      <c r="E186" s="18">
        <v>1</v>
      </c>
      <c r="F186" s="18">
        <v>0</v>
      </c>
      <c r="G186">
        <v>0</v>
      </c>
      <c r="H186" s="18">
        <v>0</v>
      </c>
      <c r="I186" s="18">
        <v>0</v>
      </c>
      <c r="J186" s="18">
        <v>0</v>
      </c>
      <c r="K186" s="18">
        <v>0</v>
      </c>
      <c r="L186">
        <v>0</v>
      </c>
      <c r="M186">
        <v>900</v>
      </c>
      <c r="N186">
        <v>0</v>
      </c>
      <c r="O186" s="18">
        <v>41569.050000000003</v>
      </c>
      <c r="P186" s="18">
        <v>0</v>
      </c>
      <c r="Q186" s="19">
        <v>0</v>
      </c>
      <c r="R186" s="18">
        <v>0</v>
      </c>
      <c r="S186" s="18">
        <v>0</v>
      </c>
      <c r="T186">
        <v>0</v>
      </c>
      <c r="U186" s="18">
        <v>0</v>
      </c>
      <c r="V186" s="18">
        <v>0</v>
      </c>
      <c r="W186" s="18">
        <v>0</v>
      </c>
      <c r="X186" s="18">
        <v>0</v>
      </c>
      <c r="Y186">
        <v>0</v>
      </c>
      <c r="Z186">
        <v>0</v>
      </c>
      <c r="AA186">
        <v>0</v>
      </c>
      <c r="AB186" s="18">
        <v>0</v>
      </c>
    </row>
    <row r="187" spans="1:28" x14ac:dyDescent="0.25">
      <c r="A187" s="18">
        <v>39800</v>
      </c>
      <c r="B187" s="19">
        <v>44980</v>
      </c>
      <c r="C187" s="18">
        <v>39800</v>
      </c>
      <c r="D187" s="19">
        <v>44980</v>
      </c>
      <c r="E187" s="18">
        <v>439</v>
      </c>
      <c r="F187" s="18">
        <v>-3</v>
      </c>
      <c r="G187">
        <v>-0.67873303167420818</v>
      </c>
      <c r="H187" s="18">
        <v>11</v>
      </c>
      <c r="I187" s="18">
        <v>30.08</v>
      </c>
      <c r="J187" s="18">
        <v>1958.8</v>
      </c>
      <c r="K187" s="18">
        <v>-4.9999999999954525E-2</v>
      </c>
      <c r="L187">
        <v>-2.5525180590629465E-3</v>
      </c>
      <c r="M187">
        <v>20525</v>
      </c>
      <c r="N187">
        <v>4100</v>
      </c>
      <c r="O187" s="18">
        <v>41569.050000000003</v>
      </c>
      <c r="P187" s="18">
        <v>39800</v>
      </c>
      <c r="Q187" s="19">
        <v>44980</v>
      </c>
      <c r="R187" s="18">
        <v>3936</v>
      </c>
      <c r="S187" s="18">
        <v>-305</v>
      </c>
      <c r="T187">
        <v>-7.1917000707380332</v>
      </c>
      <c r="U187" s="18">
        <v>34788</v>
      </c>
      <c r="V187" s="18">
        <v>0</v>
      </c>
      <c r="W187" s="18">
        <v>20.6</v>
      </c>
      <c r="X187" s="18">
        <v>-2.3499999999999979</v>
      </c>
      <c r="Y187">
        <v>-10.239651416121994</v>
      </c>
      <c r="Z187">
        <v>75975</v>
      </c>
      <c r="AA187">
        <v>3075</v>
      </c>
      <c r="AB187" s="18">
        <v>41569.050000000003</v>
      </c>
    </row>
    <row r="188" spans="1:28" x14ac:dyDescent="0.25">
      <c r="A188" s="18">
        <v>39800</v>
      </c>
      <c r="B188" s="19">
        <v>45014</v>
      </c>
      <c r="C188" s="18">
        <v>39800</v>
      </c>
      <c r="D188" s="19">
        <v>45014</v>
      </c>
      <c r="E188" s="18">
        <v>14</v>
      </c>
      <c r="F188" s="18">
        <v>0</v>
      </c>
      <c r="G188">
        <v>0</v>
      </c>
      <c r="H188" s="18">
        <v>0</v>
      </c>
      <c r="I188" s="18">
        <v>0</v>
      </c>
      <c r="J188" s="18">
        <v>0</v>
      </c>
      <c r="K188" s="18">
        <v>0</v>
      </c>
      <c r="L188">
        <v>0</v>
      </c>
      <c r="M188">
        <v>925</v>
      </c>
      <c r="N188">
        <v>1775</v>
      </c>
      <c r="O188" s="18">
        <v>41569.050000000003</v>
      </c>
      <c r="P188" s="18">
        <v>39800</v>
      </c>
      <c r="Q188" s="19">
        <v>45014</v>
      </c>
      <c r="R188" s="18">
        <v>170</v>
      </c>
      <c r="S188" s="18">
        <v>16</v>
      </c>
      <c r="T188">
        <v>10.38961038961039</v>
      </c>
      <c r="U188" s="18">
        <v>335</v>
      </c>
      <c r="V188" s="18">
        <v>0</v>
      </c>
      <c r="W188" s="18">
        <v>204.45</v>
      </c>
      <c r="X188" s="18">
        <v>5.5499999999999829</v>
      </c>
      <c r="Y188">
        <v>2.7903469079939582</v>
      </c>
      <c r="Z188">
        <v>1475</v>
      </c>
      <c r="AA188">
        <v>500</v>
      </c>
      <c r="AB188" s="18">
        <v>41569.050000000003</v>
      </c>
    </row>
    <row r="189" spans="1:28" x14ac:dyDescent="0.25">
      <c r="A189" s="18">
        <v>39900</v>
      </c>
      <c r="B189" s="19">
        <v>44980</v>
      </c>
      <c r="C189" s="18">
        <v>39900</v>
      </c>
      <c r="D189" s="19">
        <v>44980</v>
      </c>
      <c r="E189" s="18">
        <v>468</v>
      </c>
      <c r="F189" s="18">
        <v>0</v>
      </c>
      <c r="G189">
        <v>0</v>
      </c>
      <c r="H189" s="18">
        <v>7</v>
      </c>
      <c r="I189" s="18">
        <v>31.98</v>
      </c>
      <c r="J189" s="18">
        <v>1900</v>
      </c>
      <c r="K189" s="18">
        <v>-22.549999999999955</v>
      </c>
      <c r="L189">
        <v>-1.1729213804582432</v>
      </c>
      <c r="M189">
        <v>6325</v>
      </c>
      <c r="N189">
        <v>5250</v>
      </c>
      <c r="O189" s="18">
        <v>41569.050000000003</v>
      </c>
      <c r="P189" s="18">
        <v>39900</v>
      </c>
      <c r="Q189" s="19">
        <v>44980</v>
      </c>
      <c r="R189" s="18">
        <v>3223</v>
      </c>
      <c r="S189" s="18">
        <v>-767</v>
      </c>
      <c r="T189">
        <v>-19.223057644110277</v>
      </c>
      <c r="U189" s="18">
        <v>33459</v>
      </c>
      <c r="V189" s="18">
        <v>0</v>
      </c>
      <c r="W189" s="18">
        <v>23</v>
      </c>
      <c r="X189" s="18">
        <v>-2.75</v>
      </c>
      <c r="Y189">
        <v>-10.679611650485436</v>
      </c>
      <c r="Z189">
        <v>66550</v>
      </c>
      <c r="AA189">
        <v>2200</v>
      </c>
      <c r="AB189" s="18">
        <v>41569.050000000003</v>
      </c>
    </row>
    <row r="190" spans="1:28" x14ac:dyDescent="0.25">
      <c r="A190" s="18">
        <v>39900</v>
      </c>
      <c r="B190" s="19">
        <v>44994</v>
      </c>
      <c r="C190" s="18">
        <v>39900</v>
      </c>
      <c r="D190" s="19">
        <v>44994</v>
      </c>
      <c r="E190" s="18">
        <v>0</v>
      </c>
      <c r="F190" s="18">
        <v>0</v>
      </c>
      <c r="G190">
        <v>0</v>
      </c>
      <c r="H190" s="18">
        <v>0</v>
      </c>
      <c r="I190" s="18">
        <v>0</v>
      </c>
      <c r="J190" s="18">
        <v>0</v>
      </c>
      <c r="K190" s="18">
        <v>0</v>
      </c>
      <c r="L190">
        <v>0</v>
      </c>
      <c r="M190">
        <v>650</v>
      </c>
      <c r="N190">
        <v>875</v>
      </c>
      <c r="O190" s="18">
        <v>41569.050000000003</v>
      </c>
      <c r="P190" s="18">
        <v>39900</v>
      </c>
      <c r="Q190" s="19">
        <v>44994</v>
      </c>
      <c r="R190" s="18">
        <v>0</v>
      </c>
      <c r="S190" s="18">
        <v>0</v>
      </c>
      <c r="T190">
        <v>0</v>
      </c>
      <c r="U190" s="18">
        <v>0</v>
      </c>
      <c r="V190" s="18">
        <v>0</v>
      </c>
      <c r="W190" s="18">
        <v>0</v>
      </c>
      <c r="X190" s="18">
        <v>0</v>
      </c>
      <c r="Y190">
        <v>0</v>
      </c>
      <c r="Z190">
        <v>0</v>
      </c>
      <c r="AA190">
        <v>0</v>
      </c>
      <c r="AB190" s="18">
        <v>41569.050000000003</v>
      </c>
    </row>
    <row r="191" spans="1:28" x14ac:dyDescent="0.25">
      <c r="A191" s="18">
        <v>39900</v>
      </c>
      <c r="B191" s="19">
        <v>45014</v>
      </c>
      <c r="C191" s="18">
        <v>39900</v>
      </c>
      <c r="D191" s="19">
        <v>45014</v>
      </c>
      <c r="E191" s="18">
        <v>38</v>
      </c>
      <c r="F191" s="18">
        <v>0</v>
      </c>
      <c r="G191">
        <v>0</v>
      </c>
      <c r="H191" s="18">
        <v>0</v>
      </c>
      <c r="I191" s="18">
        <v>0</v>
      </c>
      <c r="J191" s="18">
        <v>0</v>
      </c>
      <c r="K191" s="18">
        <v>0</v>
      </c>
      <c r="L191">
        <v>0</v>
      </c>
      <c r="M191">
        <v>925</v>
      </c>
      <c r="N191">
        <v>1775</v>
      </c>
      <c r="O191" s="18">
        <v>41569.050000000003</v>
      </c>
      <c r="P191" s="18">
        <v>39900</v>
      </c>
      <c r="Q191" s="19">
        <v>45014</v>
      </c>
      <c r="R191" s="18">
        <v>78</v>
      </c>
      <c r="S191" s="18">
        <v>39</v>
      </c>
      <c r="T191">
        <v>100</v>
      </c>
      <c r="U191" s="18">
        <v>221</v>
      </c>
      <c r="V191" s="18">
        <v>16.93</v>
      </c>
      <c r="W191" s="18">
        <v>223.2</v>
      </c>
      <c r="X191" s="18">
        <v>10.049999999999983</v>
      </c>
      <c r="Y191">
        <v>4.714989444053475</v>
      </c>
      <c r="Z191">
        <v>1400</v>
      </c>
      <c r="AA191">
        <v>750</v>
      </c>
      <c r="AB191" s="18">
        <v>41569.050000000003</v>
      </c>
    </row>
    <row r="192" spans="1:28" x14ac:dyDescent="0.25">
      <c r="A192" s="18">
        <v>39900</v>
      </c>
      <c r="B192" s="19">
        <v>45043</v>
      </c>
      <c r="C192" s="18">
        <v>39900</v>
      </c>
      <c r="D192" s="19">
        <v>45043</v>
      </c>
      <c r="E192" s="18">
        <v>0</v>
      </c>
      <c r="F192" s="18">
        <v>0</v>
      </c>
      <c r="G192">
        <v>0</v>
      </c>
      <c r="H192" s="18">
        <v>0</v>
      </c>
      <c r="I192" s="18">
        <v>0</v>
      </c>
      <c r="J192" s="18">
        <v>0</v>
      </c>
      <c r="K192" s="18">
        <v>0</v>
      </c>
      <c r="L192">
        <v>0</v>
      </c>
      <c r="M192">
        <v>900</v>
      </c>
      <c r="N192">
        <v>0</v>
      </c>
      <c r="O192" s="18">
        <v>41569.050000000003</v>
      </c>
      <c r="P192" s="18">
        <v>0</v>
      </c>
      <c r="Q192" s="19">
        <v>0</v>
      </c>
      <c r="R192" s="18">
        <v>0</v>
      </c>
      <c r="S192" s="18">
        <v>0</v>
      </c>
      <c r="T192">
        <v>0</v>
      </c>
      <c r="U192" s="18">
        <v>0</v>
      </c>
      <c r="V192" s="18">
        <v>0</v>
      </c>
      <c r="W192" s="18">
        <v>0</v>
      </c>
      <c r="X192" s="18">
        <v>0</v>
      </c>
      <c r="Y192">
        <v>0</v>
      </c>
      <c r="Z192">
        <v>0</v>
      </c>
      <c r="AA192">
        <v>0</v>
      </c>
      <c r="AB192" s="18">
        <v>0</v>
      </c>
    </row>
    <row r="193" spans="1:28" x14ac:dyDescent="0.25">
      <c r="A193" s="18">
        <v>39900</v>
      </c>
      <c r="B193" s="19">
        <v>44973</v>
      </c>
      <c r="C193" s="18">
        <v>39900</v>
      </c>
      <c r="D193" s="19">
        <v>44973</v>
      </c>
      <c r="E193" s="18">
        <v>64</v>
      </c>
      <c r="F193" s="18">
        <v>0</v>
      </c>
      <c r="G193">
        <v>0</v>
      </c>
      <c r="H193" s="18">
        <v>2</v>
      </c>
      <c r="I193" s="18">
        <v>73.13</v>
      </c>
      <c r="J193" s="18">
        <v>1786.85</v>
      </c>
      <c r="K193" s="18">
        <v>18.5</v>
      </c>
      <c r="L193">
        <v>1.0461729861170019</v>
      </c>
      <c r="M193">
        <v>36225</v>
      </c>
      <c r="N193">
        <v>4450</v>
      </c>
      <c r="O193" s="18">
        <v>41569.050000000003</v>
      </c>
      <c r="P193" s="18">
        <v>39900</v>
      </c>
      <c r="Q193" s="19">
        <v>44973</v>
      </c>
      <c r="R193" s="18">
        <v>17490</v>
      </c>
      <c r="S193" s="18">
        <v>6190</v>
      </c>
      <c r="T193">
        <v>54.778761061946902</v>
      </c>
      <c r="U193" s="18">
        <v>179999</v>
      </c>
      <c r="V193" s="18">
        <v>0</v>
      </c>
      <c r="W193" s="18">
        <v>0.05</v>
      </c>
      <c r="X193" s="18">
        <v>-3.9000000000000004</v>
      </c>
      <c r="Y193">
        <v>-98.734177215189874</v>
      </c>
      <c r="Z193">
        <v>0</v>
      </c>
      <c r="AA193">
        <v>92325</v>
      </c>
      <c r="AB193" s="18">
        <v>41569.050000000003</v>
      </c>
    </row>
    <row r="194" spans="1:28" x14ac:dyDescent="0.25">
      <c r="A194" s="18">
        <v>39900</v>
      </c>
      <c r="B194" s="19">
        <v>44987</v>
      </c>
      <c r="C194" s="18">
        <v>39900</v>
      </c>
      <c r="D194" s="19">
        <v>44987</v>
      </c>
      <c r="E194" s="18">
        <v>2</v>
      </c>
      <c r="F194" s="18">
        <v>0</v>
      </c>
      <c r="G194">
        <v>0</v>
      </c>
      <c r="H194" s="18">
        <v>0</v>
      </c>
      <c r="I194" s="18">
        <v>0</v>
      </c>
      <c r="J194" s="18">
        <v>0</v>
      </c>
      <c r="K194" s="18">
        <v>0</v>
      </c>
      <c r="L194">
        <v>0</v>
      </c>
      <c r="M194">
        <v>2150</v>
      </c>
      <c r="N194">
        <v>2150</v>
      </c>
      <c r="O194" s="18">
        <v>41569.050000000003</v>
      </c>
      <c r="P194" s="18">
        <v>39900</v>
      </c>
      <c r="Q194" s="19">
        <v>44987</v>
      </c>
      <c r="R194" s="18">
        <v>0</v>
      </c>
      <c r="S194" s="18">
        <v>0</v>
      </c>
      <c r="T194">
        <v>0</v>
      </c>
      <c r="U194" s="18">
        <v>0</v>
      </c>
      <c r="V194" s="18">
        <v>0</v>
      </c>
      <c r="W194" s="18">
        <v>0</v>
      </c>
      <c r="X194" s="18">
        <v>0</v>
      </c>
      <c r="Y194">
        <v>0</v>
      </c>
      <c r="Z194">
        <v>2750</v>
      </c>
      <c r="AA194">
        <v>2600</v>
      </c>
      <c r="AB194" s="18">
        <v>41569.050000000003</v>
      </c>
    </row>
    <row r="195" spans="1:28" x14ac:dyDescent="0.25">
      <c r="A195" s="18">
        <v>40000</v>
      </c>
      <c r="B195" s="19">
        <v>44987</v>
      </c>
      <c r="C195" s="18">
        <v>40000</v>
      </c>
      <c r="D195" s="19">
        <v>44987</v>
      </c>
      <c r="E195" s="18">
        <v>60</v>
      </c>
      <c r="F195" s="18">
        <v>-1</v>
      </c>
      <c r="G195">
        <v>-1.639344262295082</v>
      </c>
      <c r="H195" s="18">
        <v>57</v>
      </c>
      <c r="I195" s="18">
        <v>0</v>
      </c>
      <c r="J195" s="18">
        <v>1926</v>
      </c>
      <c r="K195" s="18">
        <v>32.349999999999909</v>
      </c>
      <c r="L195">
        <v>1.708341034510068</v>
      </c>
      <c r="M195">
        <v>3000</v>
      </c>
      <c r="N195">
        <v>1975</v>
      </c>
      <c r="O195" s="18">
        <v>41569.050000000003</v>
      </c>
      <c r="P195" s="18">
        <v>40000</v>
      </c>
      <c r="Q195" s="19">
        <v>44987</v>
      </c>
      <c r="R195" s="18">
        <v>2819</v>
      </c>
      <c r="S195" s="18">
        <v>195</v>
      </c>
      <c r="T195">
        <v>7.4314024390243905</v>
      </c>
      <c r="U195" s="18">
        <v>11310</v>
      </c>
      <c r="V195" s="18">
        <v>0</v>
      </c>
      <c r="W195" s="18">
        <v>73.900000000000006</v>
      </c>
      <c r="X195" s="18">
        <v>2.4000000000000057</v>
      </c>
      <c r="Y195">
        <v>3.3566433566433642</v>
      </c>
      <c r="Z195">
        <v>32150</v>
      </c>
      <c r="AA195">
        <v>2375</v>
      </c>
      <c r="AB195" s="18">
        <v>41569.050000000003</v>
      </c>
    </row>
    <row r="196" spans="1:28" x14ac:dyDescent="0.25">
      <c r="A196" s="18">
        <v>40000</v>
      </c>
      <c r="B196" s="19">
        <v>45001</v>
      </c>
      <c r="C196" s="18">
        <v>0</v>
      </c>
      <c r="D196" s="19">
        <v>0</v>
      </c>
      <c r="E196" s="18">
        <v>0</v>
      </c>
      <c r="F196" s="18">
        <v>0</v>
      </c>
      <c r="G196">
        <v>0</v>
      </c>
      <c r="H196" s="18">
        <v>0</v>
      </c>
      <c r="I196" s="18">
        <v>0</v>
      </c>
      <c r="J196" s="18">
        <v>0</v>
      </c>
      <c r="K196" s="18">
        <v>0</v>
      </c>
      <c r="L196">
        <v>0</v>
      </c>
      <c r="M196">
        <v>0</v>
      </c>
      <c r="N196">
        <v>0</v>
      </c>
      <c r="O196" s="18">
        <v>0</v>
      </c>
      <c r="P196" s="18">
        <v>40000</v>
      </c>
      <c r="Q196" s="19">
        <v>45001</v>
      </c>
      <c r="R196" s="18">
        <v>0</v>
      </c>
      <c r="S196" s="18">
        <v>0</v>
      </c>
      <c r="T196">
        <v>0</v>
      </c>
      <c r="U196" s="18">
        <v>0</v>
      </c>
      <c r="V196" s="18">
        <v>0</v>
      </c>
      <c r="W196" s="18">
        <v>0</v>
      </c>
      <c r="X196" s="18">
        <v>0</v>
      </c>
      <c r="Y196">
        <v>0</v>
      </c>
      <c r="Z196">
        <v>0</v>
      </c>
      <c r="AA196">
        <v>0</v>
      </c>
      <c r="AB196" s="18">
        <v>41569.050000000003</v>
      </c>
    </row>
    <row r="197" spans="1:28" x14ac:dyDescent="0.25">
      <c r="A197" s="18">
        <v>40000</v>
      </c>
      <c r="B197" s="19">
        <v>45014</v>
      </c>
      <c r="C197" s="18">
        <v>40000</v>
      </c>
      <c r="D197" s="19">
        <v>45014</v>
      </c>
      <c r="E197" s="18">
        <v>1210</v>
      </c>
      <c r="F197" s="18">
        <v>15</v>
      </c>
      <c r="G197">
        <v>1.2552301255230125</v>
      </c>
      <c r="H197" s="18">
        <v>574</v>
      </c>
      <c r="I197" s="18">
        <v>0</v>
      </c>
      <c r="J197" s="18">
        <v>2140</v>
      </c>
      <c r="K197" s="18">
        <v>-102.15000000000009</v>
      </c>
      <c r="L197">
        <v>-4.555895011484516</v>
      </c>
      <c r="M197">
        <v>6625</v>
      </c>
      <c r="N197">
        <v>3200</v>
      </c>
      <c r="O197" s="18">
        <v>41569.050000000003</v>
      </c>
      <c r="P197" s="18">
        <v>40000</v>
      </c>
      <c r="Q197" s="19">
        <v>45014</v>
      </c>
      <c r="R197" s="18">
        <v>7499</v>
      </c>
      <c r="S197" s="18">
        <v>4</v>
      </c>
      <c r="T197">
        <v>5.3368912608405601E-2</v>
      </c>
      <c r="U197" s="18">
        <v>13440</v>
      </c>
      <c r="V197" s="18">
        <v>16.89</v>
      </c>
      <c r="W197" s="18">
        <v>244</v>
      </c>
      <c r="X197" s="18">
        <v>8.4499999999999886</v>
      </c>
      <c r="Y197">
        <v>3.5873487582254246</v>
      </c>
      <c r="Z197">
        <v>16750</v>
      </c>
      <c r="AA197">
        <v>2550</v>
      </c>
      <c r="AB197" s="18">
        <v>41569.050000000003</v>
      </c>
    </row>
    <row r="198" spans="1:28" x14ac:dyDescent="0.25">
      <c r="A198" s="18">
        <v>40000</v>
      </c>
      <c r="B198" s="19">
        <v>45043</v>
      </c>
      <c r="C198" s="18">
        <v>40000</v>
      </c>
      <c r="D198" s="19">
        <v>45043</v>
      </c>
      <c r="E198" s="18">
        <v>586</v>
      </c>
      <c r="F198" s="18">
        <v>-2</v>
      </c>
      <c r="G198">
        <v>-0.3401360544217687</v>
      </c>
      <c r="H198" s="18">
        <v>46</v>
      </c>
      <c r="I198" s="18">
        <v>0</v>
      </c>
      <c r="J198" s="18">
        <v>2454.65</v>
      </c>
      <c r="K198" s="18">
        <v>-37.099999999999909</v>
      </c>
      <c r="L198">
        <v>-1.4889134142670779</v>
      </c>
      <c r="M198">
        <v>1625</v>
      </c>
      <c r="N198">
        <v>1700</v>
      </c>
      <c r="O198" s="18">
        <v>41569.050000000003</v>
      </c>
      <c r="P198" s="18">
        <v>40000</v>
      </c>
      <c r="Q198" s="19">
        <v>45043</v>
      </c>
      <c r="R198" s="18">
        <v>755</v>
      </c>
      <c r="S198" s="18">
        <v>51</v>
      </c>
      <c r="T198">
        <v>7.2443181818181817</v>
      </c>
      <c r="U198" s="18">
        <v>817</v>
      </c>
      <c r="V198" s="18">
        <v>0</v>
      </c>
      <c r="W198" s="18">
        <v>412.5</v>
      </c>
      <c r="X198" s="18">
        <v>7</v>
      </c>
      <c r="Y198">
        <v>1.726263871763255</v>
      </c>
      <c r="Z198">
        <v>1775</v>
      </c>
      <c r="AA198">
        <v>1100</v>
      </c>
      <c r="AB198" s="18">
        <v>41569.050000000003</v>
      </c>
    </row>
    <row r="199" spans="1:28" x14ac:dyDescent="0.25">
      <c r="A199" s="18">
        <v>40000</v>
      </c>
      <c r="B199" s="19">
        <v>44980</v>
      </c>
      <c r="C199" s="18">
        <v>40000</v>
      </c>
      <c r="D199" s="19">
        <v>44980</v>
      </c>
      <c r="E199" s="18">
        <v>14799</v>
      </c>
      <c r="F199" s="18">
        <v>-144</v>
      </c>
      <c r="G199">
        <v>-0.96366191527805667</v>
      </c>
      <c r="H199" s="18">
        <v>2530</v>
      </c>
      <c r="I199" s="18">
        <v>24.25</v>
      </c>
      <c r="J199" s="18">
        <v>1715.25</v>
      </c>
      <c r="K199" s="18">
        <v>-106.20000000000005</v>
      </c>
      <c r="L199">
        <v>-5.8305196409454032</v>
      </c>
      <c r="M199">
        <v>1836775</v>
      </c>
      <c r="N199">
        <v>7875</v>
      </c>
      <c r="O199" s="18">
        <v>41569.050000000003</v>
      </c>
      <c r="P199" s="18">
        <v>40000</v>
      </c>
      <c r="Q199" s="19">
        <v>44980</v>
      </c>
      <c r="R199" s="18">
        <v>45334</v>
      </c>
      <c r="S199" s="18">
        <v>4124</v>
      </c>
      <c r="T199">
        <v>10.007279786459597</v>
      </c>
      <c r="U199" s="18">
        <v>189194</v>
      </c>
      <c r="V199" s="18">
        <v>0</v>
      </c>
      <c r="W199" s="18">
        <v>25.65</v>
      </c>
      <c r="X199" s="18">
        <v>-3.5</v>
      </c>
      <c r="Y199">
        <v>-12.006861063464838</v>
      </c>
      <c r="Z199">
        <v>101775</v>
      </c>
      <c r="AA199">
        <v>33775</v>
      </c>
      <c r="AB199" s="18">
        <v>41569.050000000003</v>
      </c>
    </row>
    <row r="200" spans="1:28" x14ac:dyDescent="0.25">
      <c r="A200" s="18">
        <v>40000</v>
      </c>
      <c r="B200" s="19">
        <v>44994</v>
      </c>
      <c r="C200" s="18">
        <v>40000</v>
      </c>
      <c r="D200" s="19">
        <v>44994</v>
      </c>
      <c r="E200" s="18">
        <v>0</v>
      </c>
      <c r="F200" s="18">
        <v>0</v>
      </c>
      <c r="G200">
        <v>0</v>
      </c>
      <c r="H200" s="18">
        <v>0</v>
      </c>
      <c r="I200" s="18">
        <v>0</v>
      </c>
      <c r="J200" s="18">
        <v>0</v>
      </c>
      <c r="K200" s="18">
        <v>0</v>
      </c>
      <c r="L200">
        <v>0</v>
      </c>
      <c r="M200">
        <v>900</v>
      </c>
      <c r="N200">
        <v>900</v>
      </c>
      <c r="O200" s="18">
        <v>41569.050000000003</v>
      </c>
      <c r="P200" s="18">
        <v>40000</v>
      </c>
      <c r="Q200" s="19">
        <v>44994</v>
      </c>
      <c r="R200" s="18">
        <v>0</v>
      </c>
      <c r="S200" s="18">
        <v>0</v>
      </c>
      <c r="T200">
        <v>0</v>
      </c>
      <c r="U200" s="18">
        <v>0</v>
      </c>
      <c r="V200" s="18">
        <v>0</v>
      </c>
      <c r="W200" s="18">
        <v>0</v>
      </c>
      <c r="X200" s="18">
        <v>0</v>
      </c>
      <c r="Y200">
        <v>0</v>
      </c>
      <c r="Z200">
        <v>2275</v>
      </c>
      <c r="AA200">
        <v>225</v>
      </c>
      <c r="AB200" s="18">
        <v>41569.050000000003</v>
      </c>
    </row>
    <row r="201" spans="1:28" x14ac:dyDescent="0.25">
      <c r="A201" s="18">
        <v>40000</v>
      </c>
      <c r="B201" s="19">
        <v>44973</v>
      </c>
      <c r="C201" s="18">
        <v>40000</v>
      </c>
      <c r="D201" s="19">
        <v>44973</v>
      </c>
      <c r="E201" s="18">
        <v>1688</v>
      </c>
      <c r="F201" s="18">
        <v>-63</v>
      </c>
      <c r="G201">
        <v>-3.5979440319817249</v>
      </c>
      <c r="H201" s="18">
        <v>2674</v>
      </c>
      <c r="I201" s="18">
        <v>56.89</v>
      </c>
      <c r="J201" s="18">
        <v>1630</v>
      </c>
      <c r="K201" s="18">
        <v>-123.25</v>
      </c>
      <c r="L201">
        <v>-7.0298017966633388</v>
      </c>
      <c r="M201">
        <v>182825</v>
      </c>
      <c r="N201">
        <v>4075</v>
      </c>
      <c r="O201" s="18">
        <v>41569.050000000003</v>
      </c>
      <c r="P201" s="18">
        <v>40000</v>
      </c>
      <c r="Q201" s="19">
        <v>44973</v>
      </c>
      <c r="R201" s="18">
        <v>129572</v>
      </c>
      <c r="S201" s="18">
        <v>19074</v>
      </c>
      <c r="T201">
        <v>17.261850893228836</v>
      </c>
      <c r="U201" s="18">
        <v>1193842</v>
      </c>
      <c r="V201" s="18">
        <v>22.04</v>
      </c>
      <c r="W201" s="18">
        <v>0.05</v>
      </c>
      <c r="X201" s="18">
        <v>-4.3</v>
      </c>
      <c r="Y201">
        <v>-98.850574712643677</v>
      </c>
      <c r="Z201">
        <v>0</v>
      </c>
      <c r="AA201">
        <v>132800</v>
      </c>
      <c r="AB201" s="18">
        <v>41569.050000000003</v>
      </c>
    </row>
    <row r="202" spans="1:28" x14ac:dyDescent="0.25">
      <c r="A202" s="18">
        <v>40100</v>
      </c>
      <c r="B202" s="19">
        <v>44987</v>
      </c>
      <c r="C202" s="18">
        <v>40100</v>
      </c>
      <c r="D202" s="19">
        <v>44987</v>
      </c>
      <c r="E202" s="18">
        <v>8</v>
      </c>
      <c r="F202" s="18">
        <v>0</v>
      </c>
      <c r="G202">
        <v>0</v>
      </c>
      <c r="H202" s="18">
        <v>0</v>
      </c>
      <c r="I202" s="18">
        <v>0</v>
      </c>
      <c r="J202" s="18">
        <v>0</v>
      </c>
      <c r="K202" s="18">
        <v>0</v>
      </c>
      <c r="L202">
        <v>0</v>
      </c>
      <c r="M202">
        <v>1825</v>
      </c>
      <c r="N202">
        <v>1800</v>
      </c>
      <c r="O202" s="18">
        <v>41569.050000000003</v>
      </c>
      <c r="P202" s="18">
        <v>40100</v>
      </c>
      <c r="Q202" s="19">
        <v>44987</v>
      </c>
      <c r="R202" s="18">
        <v>85</v>
      </c>
      <c r="S202" s="18">
        <v>42</v>
      </c>
      <c r="T202">
        <v>97.674418604651166</v>
      </c>
      <c r="U202" s="18">
        <v>812</v>
      </c>
      <c r="V202" s="18">
        <v>17.260000000000002</v>
      </c>
      <c r="W202" s="18">
        <v>81.45</v>
      </c>
      <c r="X202" s="18">
        <v>3.5499999999999972</v>
      </c>
      <c r="Y202">
        <v>4.5571245186136036</v>
      </c>
      <c r="Z202">
        <v>3175</v>
      </c>
      <c r="AA202">
        <v>675</v>
      </c>
      <c r="AB202" s="18">
        <v>41569.050000000003</v>
      </c>
    </row>
    <row r="203" spans="1:28" x14ac:dyDescent="0.25">
      <c r="A203" s="18">
        <v>40100</v>
      </c>
      <c r="B203" s="19">
        <v>44994</v>
      </c>
      <c r="C203" s="18">
        <v>40100</v>
      </c>
      <c r="D203" s="19">
        <v>44994</v>
      </c>
      <c r="E203" s="18">
        <v>0</v>
      </c>
      <c r="F203" s="18">
        <v>0</v>
      </c>
      <c r="G203">
        <v>0</v>
      </c>
      <c r="H203" s="18">
        <v>0</v>
      </c>
      <c r="I203" s="18">
        <v>0</v>
      </c>
      <c r="J203" s="18">
        <v>0</v>
      </c>
      <c r="K203" s="18">
        <v>0</v>
      </c>
      <c r="L203">
        <v>0</v>
      </c>
      <c r="M203">
        <v>0</v>
      </c>
      <c r="N203">
        <v>875</v>
      </c>
      <c r="O203" s="18">
        <v>41569.050000000003</v>
      </c>
      <c r="P203" s="18">
        <v>40100</v>
      </c>
      <c r="Q203" s="19">
        <v>44994</v>
      </c>
      <c r="R203" s="18">
        <v>0</v>
      </c>
      <c r="S203" s="18">
        <v>0</v>
      </c>
      <c r="T203">
        <v>0</v>
      </c>
      <c r="U203" s="18">
        <v>0</v>
      </c>
      <c r="V203" s="18">
        <v>0</v>
      </c>
      <c r="W203" s="18">
        <v>0</v>
      </c>
      <c r="X203" s="18">
        <v>0</v>
      </c>
      <c r="Y203">
        <v>0</v>
      </c>
      <c r="Z203">
        <v>900</v>
      </c>
      <c r="AA203">
        <v>0</v>
      </c>
      <c r="AB203" s="18">
        <v>41569.050000000003</v>
      </c>
    </row>
    <row r="204" spans="1:28" x14ac:dyDescent="0.25">
      <c r="A204" s="18">
        <v>40100</v>
      </c>
      <c r="B204" s="19">
        <v>44973</v>
      </c>
      <c r="C204" s="18">
        <v>40100</v>
      </c>
      <c r="D204" s="19">
        <v>44973</v>
      </c>
      <c r="E204" s="18">
        <v>167</v>
      </c>
      <c r="F204" s="18">
        <v>0</v>
      </c>
      <c r="G204">
        <v>0</v>
      </c>
      <c r="H204" s="18">
        <v>184</v>
      </c>
      <c r="I204" s="18">
        <v>0</v>
      </c>
      <c r="J204" s="18">
        <v>1523.65</v>
      </c>
      <c r="K204" s="18">
        <v>-99.849999999999909</v>
      </c>
      <c r="L204">
        <v>-6.150292577764084</v>
      </c>
      <c r="M204">
        <v>16650</v>
      </c>
      <c r="N204">
        <v>3725</v>
      </c>
      <c r="O204" s="18">
        <v>41569.050000000003</v>
      </c>
      <c r="P204" s="18">
        <v>40100</v>
      </c>
      <c r="Q204" s="19">
        <v>44973</v>
      </c>
      <c r="R204" s="18">
        <v>14304</v>
      </c>
      <c r="S204" s="18">
        <v>2401</v>
      </c>
      <c r="T204">
        <v>20.171385365034023</v>
      </c>
      <c r="U204" s="18">
        <v>198862</v>
      </c>
      <c r="V204" s="18">
        <v>20.72</v>
      </c>
      <c r="W204" s="18">
        <v>0.05</v>
      </c>
      <c r="X204" s="18">
        <v>-4.45</v>
      </c>
      <c r="Y204">
        <v>-98.888888888888886</v>
      </c>
      <c r="Z204">
        <v>0</v>
      </c>
      <c r="AA204">
        <v>53250</v>
      </c>
      <c r="AB204" s="18">
        <v>41569.050000000003</v>
      </c>
    </row>
    <row r="205" spans="1:28" x14ac:dyDescent="0.25">
      <c r="A205" s="18">
        <v>40100</v>
      </c>
      <c r="B205" s="19">
        <v>45043</v>
      </c>
      <c r="C205" s="18">
        <v>40100</v>
      </c>
      <c r="D205" s="19">
        <v>45043</v>
      </c>
      <c r="E205" s="18">
        <v>0</v>
      </c>
      <c r="F205" s="18">
        <v>0</v>
      </c>
      <c r="G205">
        <v>0</v>
      </c>
      <c r="H205" s="18">
        <v>0</v>
      </c>
      <c r="I205" s="18">
        <v>0</v>
      </c>
      <c r="J205" s="18">
        <v>0</v>
      </c>
      <c r="K205" s="18">
        <v>0</v>
      </c>
      <c r="L205">
        <v>0</v>
      </c>
      <c r="M205">
        <v>900</v>
      </c>
      <c r="N205">
        <v>0</v>
      </c>
      <c r="O205" s="18">
        <v>41569.050000000003</v>
      </c>
      <c r="P205" s="18">
        <v>0</v>
      </c>
      <c r="Q205" s="19">
        <v>0</v>
      </c>
      <c r="R205" s="18">
        <v>0</v>
      </c>
      <c r="S205" s="18">
        <v>0</v>
      </c>
      <c r="T205">
        <v>0</v>
      </c>
      <c r="U205" s="18">
        <v>0</v>
      </c>
      <c r="V205" s="18">
        <v>0</v>
      </c>
      <c r="W205" s="18">
        <v>0</v>
      </c>
      <c r="X205" s="18">
        <v>0</v>
      </c>
      <c r="Y205">
        <v>0</v>
      </c>
      <c r="Z205">
        <v>0</v>
      </c>
      <c r="AA205">
        <v>0</v>
      </c>
      <c r="AB205" s="18">
        <v>0</v>
      </c>
    </row>
    <row r="206" spans="1:28" x14ac:dyDescent="0.25">
      <c r="A206" s="18">
        <v>40100</v>
      </c>
      <c r="B206" s="19">
        <v>44980</v>
      </c>
      <c r="C206" s="18">
        <v>40100</v>
      </c>
      <c r="D206" s="19">
        <v>44980</v>
      </c>
      <c r="E206" s="18">
        <v>405</v>
      </c>
      <c r="F206" s="18">
        <v>1</v>
      </c>
      <c r="G206">
        <v>0.24752475247524752</v>
      </c>
      <c r="H206" s="18">
        <v>73</v>
      </c>
      <c r="I206" s="18">
        <v>26.16</v>
      </c>
      <c r="J206" s="18">
        <v>1653.65</v>
      </c>
      <c r="K206" s="18">
        <v>-130.5</v>
      </c>
      <c r="L206">
        <v>-7.3144074209007091</v>
      </c>
      <c r="M206">
        <v>6750</v>
      </c>
      <c r="N206">
        <v>4950</v>
      </c>
      <c r="O206" s="18">
        <v>41569.050000000003</v>
      </c>
      <c r="P206" s="18">
        <v>40100</v>
      </c>
      <c r="Q206" s="19">
        <v>44980</v>
      </c>
      <c r="R206" s="18">
        <v>3776</v>
      </c>
      <c r="S206" s="18">
        <v>293</v>
      </c>
      <c r="T206">
        <v>8.4122882572494984</v>
      </c>
      <c r="U206" s="18">
        <v>42120</v>
      </c>
      <c r="V206" s="18">
        <v>0</v>
      </c>
      <c r="W206" s="18">
        <v>25.35</v>
      </c>
      <c r="X206" s="18">
        <v>-6.75</v>
      </c>
      <c r="Y206">
        <v>-21.028037383177569</v>
      </c>
      <c r="Z206">
        <v>72725</v>
      </c>
      <c r="AA206">
        <v>2525</v>
      </c>
      <c r="AB206" s="18">
        <v>41569.050000000003</v>
      </c>
    </row>
    <row r="207" spans="1:28" x14ac:dyDescent="0.25">
      <c r="A207" s="18">
        <v>40100</v>
      </c>
      <c r="B207" s="19">
        <v>45014</v>
      </c>
      <c r="C207" s="18">
        <v>40100</v>
      </c>
      <c r="D207" s="19">
        <v>45014</v>
      </c>
      <c r="E207" s="18">
        <v>33</v>
      </c>
      <c r="F207" s="18">
        <v>0</v>
      </c>
      <c r="G207">
        <v>0</v>
      </c>
      <c r="H207" s="18">
        <v>0</v>
      </c>
      <c r="I207" s="18">
        <v>0</v>
      </c>
      <c r="J207" s="18">
        <v>0</v>
      </c>
      <c r="K207" s="18">
        <v>0</v>
      </c>
      <c r="L207">
        <v>0</v>
      </c>
      <c r="M207">
        <v>1700</v>
      </c>
      <c r="N207">
        <v>1400</v>
      </c>
      <c r="O207" s="18">
        <v>41569.050000000003</v>
      </c>
      <c r="P207" s="18">
        <v>40100</v>
      </c>
      <c r="Q207" s="19">
        <v>45014</v>
      </c>
      <c r="R207" s="18">
        <v>77</v>
      </c>
      <c r="S207" s="18">
        <v>-1</v>
      </c>
      <c r="T207">
        <v>-1.2820512820512822</v>
      </c>
      <c r="U207" s="18">
        <v>69</v>
      </c>
      <c r="V207" s="18">
        <v>16.829999999999998</v>
      </c>
      <c r="W207" s="18">
        <v>255.7</v>
      </c>
      <c r="X207" s="18">
        <v>9</v>
      </c>
      <c r="Y207">
        <v>3.6481556546412648</v>
      </c>
      <c r="Z207">
        <v>2275</v>
      </c>
      <c r="AA207">
        <v>525</v>
      </c>
      <c r="AB207" s="18">
        <v>41569.050000000003</v>
      </c>
    </row>
    <row r="208" spans="1:28" x14ac:dyDescent="0.25">
      <c r="A208" s="18">
        <v>40200</v>
      </c>
      <c r="B208" s="19">
        <v>44980</v>
      </c>
      <c r="C208" s="18">
        <v>40200</v>
      </c>
      <c r="D208" s="19">
        <v>44980</v>
      </c>
      <c r="E208" s="18">
        <v>496</v>
      </c>
      <c r="F208" s="18">
        <v>28</v>
      </c>
      <c r="G208">
        <v>5.982905982905983</v>
      </c>
      <c r="H208" s="18">
        <v>192</v>
      </c>
      <c r="I208" s="18">
        <v>0</v>
      </c>
      <c r="J208" s="18">
        <v>1517.65</v>
      </c>
      <c r="K208" s="18">
        <v>-131.69999999999982</v>
      </c>
      <c r="L208">
        <v>-7.9849637736077739</v>
      </c>
      <c r="M208">
        <v>6700</v>
      </c>
      <c r="N208">
        <v>5050</v>
      </c>
      <c r="O208" s="18">
        <v>41569.050000000003</v>
      </c>
      <c r="P208" s="18">
        <v>40200</v>
      </c>
      <c r="Q208" s="19">
        <v>44980</v>
      </c>
      <c r="R208" s="18">
        <v>4348</v>
      </c>
      <c r="S208" s="18">
        <v>-185</v>
      </c>
      <c r="T208">
        <v>-4.0811824398852856</v>
      </c>
      <c r="U208" s="18">
        <v>54449</v>
      </c>
      <c r="V208" s="18">
        <v>17.52</v>
      </c>
      <c r="W208" s="18">
        <v>31.9</v>
      </c>
      <c r="X208" s="18">
        <v>-5.0500000000000043</v>
      </c>
      <c r="Y208">
        <v>-13.667117726657658</v>
      </c>
      <c r="Z208">
        <v>135425</v>
      </c>
      <c r="AA208">
        <v>3000</v>
      </c>
      <c r="AB208" s="18">
        <v>41569.050000000003</v>
      </c>
    </row>
    <row r="209" spans="1:28" x14ac:dyDescent="0.25">
      <c r="A209" s="18">
        <v>40200</v>
      </c>
      <c r="B209" s="19">
        <v>44987</v>
      </c>
      <c r="C209" s="18">
        <v>40200</v>
      </c>
      <c r="D209" s="19">
        <v>44987</v>
      </c>
      <c r="E209" s="18">
        <v>3</v>
      </c>
      <c r="F209" s="18">
        <v>0</v>
      </c>
      <c r="G209">
        <v>0</v>
      </c>
      <c r="H209" s="18">
        <v>0</v>
      </c>
      <c r="I209" s="18">
        <v>0</v>
      </c>
      <c r="J209" s="18">
        <v>0</v>
      </c>
      <c r="K209" s="18">
        <v>0</v>
      </c>
      <c r="L209">
        <v>0</v>
      </c>
      <c r="M209">
        <v>2150</v>
      </c>
      <c r="N209">
        <v>2150</v>
      </c>
      <c r="O209" s="18">
        <v>41569.050000000003</v>
      </c>
      <c r="P209" s="18">
        <v>40200</v>
      </c>
      <c r="Q209" s="19">
        <v>44987</v>
      </c>
      <c r="R209" s="18">
        <v>193</v>
      </c>
      <c r="S209" s="18">
        <v>18</v>
      </c>
      <c r="T209">
        <v>10.285714285714286</v>
      </c>
      <c r="U209" s="18">
        <v>1145</v>
      </c>
      <c r="V209" s="18">
        <v>17.13</v>
      </c>
      <c r="W209" s="18">
        <v>92.3</v>
      </c>
      <c r="X209" s="18">
        <v>2.25</v>
      </c>
      <c r="Y209">
        <v>2.498611882287618</v>
      </c>
      <c r="Z209">
        <v>3175</v>
      </c>
      <c r="AA209">
        <v>575</v>
      </c>
      <c r="AB209" s="18">
        <v>41569.050000000003</v>
      </c>
    </row>
    <row r="210" spans="1:28" x14ac:dyDescent="0.25">
      <c r="A210" s="18">
        <v>40200</v>
      </c>
      <c r="B210" s="19">
        <v>44994</v>
      </c>
      <c r="C210" s="18">
        <v>40200</v>
      </c>
      <c r="D210" s="19">
        <v>44994</v>
      </c>
      <c r="E210" s="18">
        <v>0</v>
      </c>
      <c r="F210" s="18">
        <v>0</v>
      </c>
      <c r="G210">
        <v>0</v>
      </c>
      <c r="H210" s="18">
        <v>0</v>
      </c>
      <c r="I210" s="18">
        <v>0</v>
      </c>
      <c r="J210" s="18">
        <v>0</v>
      </c>
      <c r="K210" s="18">
        <v>0</v>
      </c>
      <c r="L210">
        <v>0</v>
      </c>
      <c r="M210">
        <v>0</v>
      </c>
      <c r="N210">
        <v>875</v>
      </c>
      <c r="O210" s="18">
        <v>41569.050000000003</v>
      </c>
      <c r="P210" s="18">
        <v>40200</v>
      </c>
      <c r="Q210" s="19">
        <v>44994</v>
      </c>
      <c r="R210" s="18">
        <v>0</v>
      </c>
      <c r="S210" s="18">
        <v>0</v>
      </c>
      <c r="T210">
        <v>0</v>
      </c>
      <c r="U210" s="18">
        <v>0</v>
      </c>
      <c r="V210" s="18">
        <v>0</v>
      </c>
      <c r="W210" s="18">
        <v>0</v>
      </c>
      <c r="X210" s="18">
        <v>0</v>
      </c>
      <c r="Y210">
        <v>0</v>
      </c>
      <c r="Z210">
        <v>900</v>
      </c>
      <c r="AA210">
        <v>0</v>
      </c>
      <c r="AB210" s="18">
        <v>41569.050000000003</v>
      </c>
    </row>
    <row r="211" spans="1:28" x14ac:dyDescent="0.25">
      <c r="A211" s="18">
        <v>40200</v>
      </c>
      <c r="B211" s="19">
        <v>45014</v>
      </c>
      <c r="C211" s="18">
        <v>40200</v>
      </c>
      <c r="D211" s="19">
        <v>45014</v>
      </c>
      <c r="E211" s="18">
        <v>52</v>
      </c>
      <c r="F211" s="18">
        <v>0</v>
      </c>
      <c r="G211">
        <v>0</v>
      </c>
      <c r="H211" s="18">
        <v>6</v>
      </c>
      <c r="I211" s="18">
        <v>17.010000000000002</v>
      </c>
      <c r="J211" s="18">
        <v>2100</v>
      </c>
      <c r="K211" s="18">
        <v>299.90000000000009</v>
      </c>
      <c r="L211">
        <v>16.66018554524749</v>
      </c>
      <c r="M211">
        <v>1025</v>
      </c>
      <c r="N211">
        <v>1425</v>
      </c>
      <c r="O211" s="18">
        <v>41569.050000000003</v>
      </c>
      <c r="P211" s="18">
        <v>40200</v>
      </c>
      <c r="Q211" s="19">
        <v>45014</v>
      </c>
      <c r="R211" s="18">
        <v>156</v>
      </c>
      <c r="S211" s="18">
        <v>-3</v>
      </c>
      <c r="T211">
        <v>-1.8867924528301887</v>
      </c>
      <c r="U211" s="18">
        <v>70</v>
      </c>
      <c r="V211" s="18">
        <v>16.8</v>
      </c>
      <c r="W211" s="18">
        <v>278.95</v>
      </c>
      <c r="X211" s="18">
        <v>13.5</v>
      </c>
      <c r="Y211">
        <v>5.0857035223205882</v>
      </c>
      <c r="Z211">
        <v>2425</v>
      </c>
      <c r="AA211">
        <v>600</v>
      </c>
      <c r="AB211" s="18">
        <v>41569.050000000003</v>
      </c>
    </row>
    <row r="212" spans="1:28" x14ac:dyDescent="0.25">
      <c r="A212" s="18">
        <v>40200</v>
      </c>
      <c r="B212" s="19">
        <v>45043</v>
      </c>
      <c r="C212" s="18">
        <v>40200</v>
      </c>
      <c r="D212" s="19">
        <v>45043</v>
      </c>
      <c r="E212" s="18">
        <v>0</v>
      </c>
      <c r="F212" s="18">
        <v>0</v>
      </c>
      <c r="G212">
        <v>0</v>
      </c>
      <c r="H212" s="18">
        <v>0</v>
      </c>
      <c r="I212" s="18">
        <v>0</v>
      </c>
      <c r="J212" s="18">
        <v>0</v>
      </c>
      <c r="K212" s="18">
        <v>0</v>
      </c>
      <c r="L212">
        <v>0</v>
      </c>
      <c r="M212">
        <v>0</v>
      </c>
      <c r="N212">
        <v>0</v>
      </c>
      <c r="O212" s="18">
        <v>41569.050000000003</v>
      </c>
      <c r="P212" s="18">
        <v>0</v>
      </c>
      <c r="Q212" s="19">
        <v>0</v>
      </c>
      <c r="R212" s="18">
        <v>0</v>
      </c>
      <c r="S212" s="18">
        <v>0</v>
      </c>
      <c r="T212">
        <v>0</v>
      </c>
      <c r="U212" s="18">
        <v>0</v>
      </c>
      <c r="V212" s="18">
        <v>0</v>
      </c>
      <c r="W212" s="18">
        <v>0</v>
      </c>
      <c r="X212" s="18">
        <v>0</v>
      </c>
      <c r="Y212">
        <v>0</v>
      </c>
      <c r="Z212">
        <v>0</v>
      </c>
      <c r="AA212">
        <v>0</v>
      </c>
      <c r="AB212" s="18">
        <v>0</v>
      </c>
    </row>
    <row r="213" spans="1:28" x14ac:dyDescent="0.25">
      <c r="A213" s="18">
        <v>40200</v>
      </c>
      <c r="B213" s="19">
        <v>44973</v>
      </c>
      <c r="C213" s="18">
        <v>40200</v>
      </c>
      <c r="D213" s="19">
        <v>44973</v>
      </c>
      <c r="E213" s="18">
        <v>702</v>
      </c>
      <c r="F213" s="18">
        <v>-1</v>
      </c>
      <c r="G213">
        <v>-0.14224751066856331</v>
      </c>
      <c r="H213" s="18">
        <v>369</v>
      </c>
      <c r="I213" s="18">
        <v>51.76</v>
      </c>
      <c r="J213" s="18">
        <v>1431.45</v>
      </c>
      <c r="K213" s="18">
        <v>-116.09999999999991</v>
      </c>
      <c r="L213">
        <v>-7.5021808665309626</v>
      </c>
      <c r="M213">
        <v>18100</v>
      </c>
      <c r="N213">
        <v>4500</v>
      </c>
      <c r="O213" s="18">
        <v>41569.050000000003</v>
      </c>
      <c r="P213" s="18">
        <v>40200</v>
      </c>
      <c r="Q213" s="19">
        <v>44973</v>
      </c>
      <c r="R213" s="18">
        <v>25393</v>
      </c>
      <c r="S213" s="18">
        <v>6992</v>
      </c>
      <c r="T213">
        <v>37.997934894842672</v>
      </c>
      <c r="U213" s="18">
        <v>260074</v>
      </c>
      <c r="V213" s="18">
        <v>20.440000000000001</v>
      </c>
      <c r="W213" s="18">
        <v>0.05</v>
      </c>
      <c r="X213" s="18">
        <v>-4.7</v>
      </c>
      <c r="Y213">
        <v>-98.947368421052644</v>
      </c>
      <c r="Z213">
        <v>0</v>
      </c>
      <c r="AA213">
        <v>20125</v>
      </c>
      <c r="AB213" s="18">
        <v>41569.050000000003</v>
      </c>
    </row>
    <row r="214" spans="1:28" x14ac:dyDescent="0.25">
      <c r="A214" s="18">
        <v>40300</v>
      </c>
      <c r="B214" s="19">
        <v>44980</v>
      </c>
      <c r="C214" s="18">
        <v>40300</v>
      </c>
      <c r="D214" s="19">
        <v>44980</v>
      </c>
      <c r="E214" s="18">
        <v>552</v>
      </c>
      <c r="F214" s="18">
        <v>2</v>
      </c>
      <c r="G214">
        <v>0.36363636363636365</v>
      </c>
      <c r="H214" s="18">
        <v>206</v>
      </c>
      <c r="I214" s="18">
        <v>0</v>
      </c>
      <c r="J214" s="18">
        <v>1420</v>
      </c>
      <c r="K214" s="18">
        <v>-108.45000000000005</v>
      </c>
      <c r="L214">
        <v>-7.0954234682194404</v>
      </c>
      <c r="M214">
        <v>9775</v>
      </c>
      <c r="N214">
        <v>6925</v>
      </c>
      <c r="O214" s="18">
        <v>41569.050000000003</v>
      </c>
      <c r="P214" s="18">
        <v>40300</v>
      </c>
      <c r="Q214" s="19">
        <v>44980</v>
      </c>
      <c r="R214" s="18">
        <v>4023</v>
      </c>
      <c r="S214" s="18">
        <v>-67</v>
      </c>
      <c r="T214">
        <v>-1.6381418092909537</v>
      </c>
      <c r="U214" s="18">
        <v>56990</v>
      </c>
      <c r="V214" s="18">
        <v>17.13</v>
      </c>
      <c r="W214" s="18">
        <v>37.6</v>
      </c>
      <c r="X214" s="18">
        <v>-3.5</v>
      </c>
      <c r="Y214">
        <v>-8.5158150851581507</v>
      </c>
      <c r="Z214">
        <v>143825</v>
      </c>
      <c r="AA214">
        <v>3500</v>
      </c>
      <c r="AB214" s="18">
        <v>41569.050000000003</v>
      </c>
    </row>
    <row r="215" spans="1:28" x14ac:dyDescent="0.25">
      <c r="A215" s="18">
        <v>40300</v>
      </c>
      <c r="B215" s="19">
        <v>44987</v>
      </c>
      <c r="C215" s="18">
        <v>40300</v>
      </c>
      <c r="D215" s="19">
        <v>44987</v>
      </c>
      <c r="E215" s="18">
        <v>28</v>
      </c>
      <c r="F215" s="18">
        <v>0</v>
      </c>
      <c r="G215">
        <v>0</v>
      </c>
      <c r="H215" s="18">
        <v>0</v>
      </c>
      <c r="I215" s="18">
        <v>0</v>
      </c>
      <c r="J215" s="18">
        <v>0</v>
      </c>
      <c r="K215" s="18">
        <v>0</v>
      </c>
      <c r="L215">
        <v>0</v>
      </c>
      <c r="M215">
        <v>250</v>
      </c>
      <c r="N215">
        <v>1500</v>
      </c>
      <c r="O215" s="18">
        <v>41569.050000000003</v>
      </c>
      <c r="P215" s="18">
        <v>40300</v>
      </c>
      <c r="Q215" s="19">
        <v>44987</v>
      </c>
      <c r="R215" s="18">
        <v>137</v>
      </c>
      <c r="S215" s="18">
        <v>26</v>
      </c>
      <c r="T215">
        <v>23.423423423423422</v>
      </c>
      <c r="U215" s="18">
        <v>650</v>
      </c>
      <c r="V215" s="18">
        <v>16.760000000000002</v>
      </c>
      <c r="W215" s="18">
        <v>103.85</v>
      </c>
      <c r="X215" s="18">
        <v>5.8499999999999943</v>
      </c>
      <c r="Y215">
        <v>5.9693877551020345</v>
      </c>
      <c r="Z215">
        <v>3300</v>
      </c>
      <c r="AA215">
        <v>1225</v>
      </c>
      <c r="AB215" s="18">
        <v>41569.050000000003</v>
      </c>
    </row>
    <row r="216" spans="1:28" x14ac:dyDescent="0.25">
      <c r="A216" s="18">
        <v>40300</v>
      </c>
      <c r="B216" s="19">
        <v>44994</v>
      </c>
      <c r="C216" s="18">
        <v>40300</v>
      </c>
      <c r="D216" s="19">
        <v>44994</v>
      </c>
      <c r="E216" s="18">
        <v>0</v>
      </c>
      <c r="F216" s="18">
        <v>0</v>
      </c>
      <c r="G216">
        <v>0</v>
      </c>
      <c r="H216" s="18">
        <v>0</v>
      </c>
      <c r="I216" s="18">
        <v>0</v>
      </c>
      <c r="J216" s="18">
        <v>0</v>
      </c>
      <c r="K216" s="18">
        <v>0</v>
      </c>
      <c r="L216">
        <v>0</v>
      </c>
      <c r="M216">
        <v>0</v>
      </c>
      <c r="N216">
        <v>875</v>
      </c>
      <c r="O216" s="18">
        <v>41569.050000000003</v>
      </c>
      <c r="P216" s="18">
        <v>40300</v>
      </c>
      <c r="Q216" s="19">
        <v>44994</v>
      </c>
      <c r="R216" s="18">
        <v>0</v>
      </c>
      <c r="S216" s="18">
        <v>0</v>
      </c>
      <c r="T216">
        <v>0</v>
      </c>
      <c r="U216" s="18">
        <v>0</v>
      </c>
      <c r="V216" s="18">
        <v>0</v>
      </c>
      <c r="W216" s="18">
        <v>0</v>
      </c>
      <c r="X216" s="18">
        <v>0</v>
      </c>
      <c r="Y216">
        <v>0</v>
      </c>
      <c r="Z216">
        <v>1800</v>
      </c>
      <c r="AA216">
        <v>0</v>
      </c>
      <c r="AB216" s="18">
        <v>41569.050000000003</v>
      </c>
    </row>
    <row r="217" spans="1:28" x14ac:dyDescent="0.25">
      <c r="A217" s="18">
        <v>40300</v>
      </c>
      <c r="B217" s="19">
        <v>45014</v>
      </c>
      <c r="C217" s="18">
        <v>40300</v>
      </c>
      <c r="D217" s="19">
        <v>45014</v>
      </c>
      <c r="E217" s="18">
        <v>51</v>
      </c>
      <c r="F217" s="18">
        <v>0</v>
      </c>
      <c r="G217">
        <v>0</v>
      </c>
      <c r="H217" s="18">
        <v>0</v>
      </c>
      <c r="I217" s="18">
        <v>0</v>
      </c>
      <c r="J217" s="18">
        <v>0</v>
      </c>
      <c r="K217" s="18">
        <v>0</v>
      </c>
      <c r="L217">
        <v>0</v>
      </c>
      <c r="M217">
        <v>950</v>
      </c>
      <c r="N217">
        <v>1775</v>
      </c>
      <c r="O217" s="18">
        <v>41569.050000000003</v>
      </c>
      <c r="P217" s="18">
        <v>40300</v>
      </c>
      <c r="Q217" s="19">
        <v>45014</v>
      </c>
      <c r="R217" s="18">
        <v>129</v>
      </c>
      <c r="S217" s="18">
        <v>15</v>
      </c>
      <c r="T217">
        <v>13.157894736842104</v>
      </c>
      <c r="U217" s="18">
        <v>386</v>
      </c>
      <c r="V217" s="18">
        <v>0</v>
      </c>
      <c r="W217" s="18">
        <v>294.8</v>
      </c>
      <c r="X217" s="18">
        <v>18.050000000000011</v>
      </c>
      <c r="Y217">
        <v>6.5221318879855508</v>
      </c>
      <c r="Z217">
        <v>1475</v>
      </c>
      <c r="AA217">
        <v>200</v>
      </c>
      <c r="AB217" s="18">
        <v>41569.050000000003</v>
      </c>
    </row>
    <row r="218" spans="1:28" x14ac:dyDescent="0.25">
      <c r="A218" s="18">
        <v>40300</v>
      </c>
      <c r="B218" s="19">
        <v>44973</v>
      </c>
      <c r="C218" s="18">
        <v>40300</v>
      </c>
      <c r="D218" s="19">
        <v>44973</v>
      </c>
      <c r="E218" s="18">
        <v>654</v>
      </c>
      <c r="F218" s="18">
        <v>-1</v>
      </c>
      <c r="G218">
        <v>-0.15267175572519084</v>
      </c>
      <c r="H218" s="18">
        <v>340</v>
      </c>
      <c r="I218" s="18">
        <v>49.34</v>
      </c>
      <c r="J218" s="18">
        <v>1333</v>
      </c>
      <c r="K218" s="18">
        <v>-153.95000000000005</v>
      </c>
      <c r="L218">
        <v>-10.353407982783553</v>
      </c>
      <c r="M218">
        <v>18925</v>
      </c>
      <c r="N218">
        <v>4700</v>
      </c>
      <c r="O218" s="18">
        <v>41569.050000000003</v>
      </c>
      <c r="P218" s="18">
        <v>40300</v>
      </c>
      <c r="Q218" s="19">
        <v>44973</v>
      </c>
      <c r="R218" s="18">
        <v>26788</v>
      </c>
      <c r="S218" s="18">
        <v>-2022</v>
      </c>
      <c r="T218">
        <v>-7.0183963901423114</v>
      </c>
      <c r="U218" s="18">
        <v>300224</v>
      </c>
      <c r="V218" s="18">
        <v>18.05</v>
      </c>
      <c r="W218" s="18">
        <v>0.05</v>
      </c>
      <c r="X218" s="18">
        <v>-5.05</v>
      </c>
      <c r="Y218">
        <v>-99.019607843137265</v>
      </c>
      <c r="Z218">
        <v>0</v>
      </c>
      <c r="AA218">
        <v>43250</v>
      </c>
      <c r="AB218" s="18">
        <v>41569.050000000003</v>
      </c>
    </row>
    <row r="219" spans="1:28" x14ac:dyDescent="0.25">
      <c r="A219" s="18">
        <v>40300</v>
      </c>
      <c r="B219" s="19">
        <v>45043</v>
      </c>
      <c r="C219" s="18">
        <v>40300</v>
      </c>
      <c r="D219" s="19">
        <v>45043</v>
      </c>
      <c r="E219" s="18">
        <v>0</v>
      </c>
      <c r="F219" s="18">
        <v>0</v>
      </c>
      <c r="G219">
        <v>0</v>
      </c>
      <c r="H219" s="18">
        <v>0</v>
      </c>
      <c r="I219" s="18">
        <v>0</v>
      </c>
      <c r="J219" s="18">
        <v>0</v>
      </c>
      <c r="K219" s="18">
        <v>0</v>
      </c>
      <c r="L219">
        <v>0</v>
      </c>
      <c r="M219">
        <v>0</v>
      </c>
      <c r="N219">
        <v>0</v>
      </c>
      <c r="O219" s="18">
        <v>41569.050000000003</v>
      </c>
      <c r="P219" s="18">
        <v>0</v>
      </c>
      <c r="Q219" s="19">
        <v>0</v>
      </c>
      <c r="R219" s="18">
        <v>0</v>
      </c>
      <c r="S219" s="18">
        <v>0</v>
      </c>
      <c r="T219">
        <v>0</v>
      </c>
      <c r="U219" s="18">
        <v>0</v>
      </c>
      <c r="V219" s="18">
        <v>0</v>
      </c>
      <c r="W219" s="18">
        <v>0</v>
      </c>
      <c r="X219" s="18">
        <v>0</v>
      </c>
      <c r="Y219">
        <v>0</v>
      </c>
      <c r="Z219">
        <v>0</v>
      </c>
      <c r="AA219">
        <v>0</v>
      </c>
      <c r="AB219" s="18">
        <v>0</v>
      </c>
    </row>
    <row r="220" spans="1:28" x14ac:dyDescent="0.25">
      <c r="A220" s="18">
        <v>40400</v>
      </c>
      <c r="B220" s="19">
        <v>44973</v>
      </c>
      <c r="C220" s="18">
        <v>40400</v>
      </c>
      <c r="D220" s="19">
        <v>44973</v>
      </c>
      <c r="E220" s="18">
        <v>724</v>
      </c>
      <c r="F220" s="18">
        <v>-15</v>
      </c>
      <c r="G220">
        <v>-2.029769959404601</v>
      </c>
      <c r="H220" s="18">
        <v>446</v>
      </c>
      <c r="I220" s="18">
        <v>46.27</v>
      </c>
      <c r="J220" s="18">
        <v>1232.05</v>
      </c>
      <c r="K220" s="18">
        <v>-128.5</v>
      </c>
      <c r="L220">
        <v>-9.4447098599830959</v>
      </c>
      <c r="M220">
        <v>18125</v>
      </c>
      <c r="N220">
        <v>4025</v>
      </c>
      <c r="O220" s="18">
        <v>41569.050000000003</v>
      </c>
      <c r="P220" s="18">
        <v>40400</v>
      </c>
      <c r="Q220" s="19">
        <v>44973</v>
      </c>
      <c r="R220" s="18">
        <v>31620</v>
      </c>
      <c r="S220" s="18">
        <v>11997</v>
      </c>
      <c r="T220">
        <v>61.137440758293842</v>
      </c>
      <c r="U220" s="18">
        <v>346489</v>
      </c>
      <c r="V220" s="18">
        <v>0</v>
      </c>
      <c r="W220" s="18">
        <v>0.05</v>
      </c>
      <c r="X220" s="18">
        <v>-5.5</v>
      </c>
      <c r="Y220">
        <v>-99.099099099099092</v>
      </c>
      <c r="Z220">
        <v>0</v>
      </c>
      <c r="AA220">
        <v>50750</v>
      </c>
      <c r="AB220" s="18">
        <v>41569.050000000003</v>
      </c>
    </row>
    <row r="221" spans="1:28" x14ac:dyDescent="0.25">
      <c r="A221" s="18">
        <v>40400</v>
      </c>
      <c r="B221" s="19">
        <v>44987</v>
      </c>
      <c r="C221" s="18">
        <v>40400</v>
      </c>
      <c r="D221" s="19">
        <v>44987</v>
      </c>
      <c r="E221" s="18">
        <v>33</v>
      </c>
      <c r="F221" s="18">
        <v>0</v>
      </c>
      <c r="G221">
        <v>0</v>
      </c>
      <c r="H221" s="18">
        <v>0</v>
      </c>
      <c r="I221" s="18">
        <v>0</v>
      </c>
      <c r="J221" s="18">
        <v>0</v>
      </c>
      <c r="K221" s="18">
        <v>0</v>
      </c>
      <c r="L221">
        <v>0</v>
      </c>
      <c r="M221">
        <v>1625</v>
      </c>
      <c r="N221">
        <v>2275</v>
      </c>
      <c r="O221" s="18">
        <v>41569.050000000003</v>
      </c>
      <c r="P221" s="18">
        <v>40400</v>
      </c>
      <c r="Q221" s="19">
        <v>44987</v>
      </c>
      <c r="R221" s="18">
        <v>93</v>
      </c>
      <c r="S221" s="18">
        <v>22</v>
      </c>
      <c r="T221">
        <v>30.985915492957748</v>
      </c>
      <c r="U221" s="18">
        <v>506</v>
      </c>
      <c r="V221" s="18">
        <v>16.37</v>
      </c>
      <c r="W221" s="18">
        <v>108.15</v>
      </c>
      <c r="X221" s="18">
        <v>-1.7999999999999972</v>
      </c>
      <c r="Y221">
        <v>-1.6371077762619348</v>
      </c>
      <c r="Z221">
        <v>1625</v>
      </c>
      <c r="AA221">
        <v>250</v>
      </c>
      <c r="AB221" s="18">
        <v>41569.050000000003</v>
      </c>
    </row>
    <row r="222" spans="1:28" x14ac:dyDescent="0.25">
      <c r="A222" s="18">
        <v>40400</v>
      </c>
      <c r="B222" s="19">
        <v>44994</v>
      </c>
      <c r="C222" s="18">
        <v>40400</v>
      </c>
      <c r="D222" s="19">
        <v>44994</v>
      </c>
      <c r="E222" s="18">
        <v>0</v>
      </c>
      <c r="F222" s="18">
        <v>0</v>
      </c>
      <c r="G222">
        <v>0</v>
      </c>
      <c r="H222" s="18">
        <v>0</v>
      </c>
      <c r="I222" s="18">
        <v>0</v>
      </c>
      <c r="J222" s="18">
        <v>0</v>
      </c>
      <c r="K222" s="18">
        <v>0</v>
      </c>
      <c r="L222">
        <v>0</v>
      </c>
      <c r="M222">
        <v>0</v>
      </c>
      <c r="N222">
        <v>875</v>
      </c>
      <c r="O222" s="18">
        <v>41569.050000000003</v>
      </c>
      <c r="P222" s="18">
        <v>40400</v>
      </c>
      <c r="Q222" s="19">
        <v>44994</v>
      </c>
      <c r="R222" s="18">
        <v>0</v>
      </c>
      <c r="S222" s="18">
        <v>0</v>
      </c>
      <c r="T222">
        <v>0</v>
      </c>
      <c r="U222" s="18">
        <v>0</v>
      </c>
      <c r="V222" s="18">
        <v>0</v>
      </c>
      <c r="W222" s="18">
        <v>0</v>
      </c>
      <c r="X222" s="18">
        <v>0</v>
      </c>
      <c r="Y222">
        <v>0</v>
      </c>
      <c r="Z222">
        <v>1800</v>
      </c>
      <c r="AA222">
        <v>0</v>
      </c>
      <c r="AB222" s="18">
        <v>41569.050000000003</v>
      </c>
    </row>
    <row r="223" spans="1:28" x14ac:dyDescent="0.25">
      <c r="A223" s="18">
        <v>40400</v>
      </c>
      <c r="B223" s="19">
        <v>45001</v>
      </c>
      <c r="C223" s="18">
        <v>0</v>
      </c>
      <c r="D223" s="19">
        <v>0</v>
      </c>
      <c r="E223" s="18">
        <v>0</v>
      </c>
      <c r="F223" s="18">
        <v>0</v>
      </c>
      <c r="G223">
        <v>0</v>
      </c>
      <c r="H223" s="18">
        <v>0</v>
      </c>
      <c r="I223" s="18">
        <v>0</v>
      </c>
      <c r="J223" s="18">
        <v>0</v>
      </c>
      <c r="K223" s="18">
        <v>0</v>
      </c>
      <c r="L223">
        <v>0</v>
      </c>
      <c r="M223">
        <v>0</v>
      </c>
      <c r="N223">
        <v>0</v>
      </c>
      <c r="O223" s="18">
        <v>0</v>
      </c>
      <c r="P223" s="18">
        <v>40400</v>
      </c>
      <c r="Q223" s="19">
        <v>45001</v>
      </c>
      <c r="R223" s="18">
        <v>1</v>
      </c>
      <c r="S223" s="18">
        <v>0</v>
      </c>
      <c r="T223">
        <v>0</v>
      </c>
      <c r="U223" s="18">
        <v>0</v>
      </c>
      <c r="V223" s="18">
        <v>0</v>
      </c>
      <c r="W223" s="18">
        <v>0</v>
      </c>
      <c r="X223" s="18">
        <v>0</v>
      </c>
      <c r="Y223">
        <v>0</v>
      </c>
      <c r="Z223">
        <v>0</v>
      </c>
      <c r="AA223">
        <v>25</v>
      </c>
      <c r="AB223" s="18">
        <v>41569.050000000003</v>
      </c>
    </row>
    <row r="224" spans="1:28" x14ac:dyDescent="0.25">
      <c r="A224" s="18">
        <v>40400</v>
      </c>
      <c r="B224" s="19">
        <v>45014</v>
      </c>
      <c r="C224" s="18">
        <v>40400</v>
      </c>
      <c r="D224" s="19">
        <v>45014</v>
      </c>
      <c r="E224" s="18">
        <v>66</v>
      </c>
      <c r="F224" s="18">
        <v>0</v>
      </c>
      <c r="G224">
        <v>0</v>
      </c>
      <c r="H224" s="18">
        <v>5</v>
      </c>
      <c r="I224" s="18">
        <v>14.36</v>
      </c>
      <c r="J224" s="18">
        <v>1840.75</v>
      </c>
      <c r="K224" s="18">
        <v>-7.2999999999999545</v>
      </c>
      <c r="L224">
        <v>-0.39501095749573634</v>
      </c>
      <c r="M224">
        <v>1025</v>
      </c>
      <c r="N224">
        <v>900</v>
      </c>
      <c r="O224" s="18">
        <v>41569.050000000003</v>
      </c>
      <c r="P224" s="18">
        <v>40400</v>
      </c>
      <c r="Q224" s="19">
        <v>45014</v>
      </c>
      <c r="R224" s="18">
        <v>102</v>
      </c>
      <c r="S224" s="18">
        <v>-16</v>
      </c>
      <c r="T224">
        <v>-13.559322033898304</v>
      </c>
      <c r="U224" s="18">
        <v>152</v>
      </c>
      <c r="V224" s="18">
        <v>0</v>
      </c>
      <c r="W224" s="18">
        <v>308</v>
      </c>
      <c r="X224" s="18">
        <v>-4.9499999999999886</v>
      </c>
      <c r="Y224">
        <v>-1.581722319859399</v>
      </c>
      <c r="Z224">
        <v>1450</v>
      </c>
      <c r="AA224">
        <v>225</v>
      </c>
      <c r="AB224" s="18">
        <v>41569.050000000003</v>
      </c>
    </row>
    <row r="225" spans="1:28" x14ac:dyDescent="0.25">
      <c r="A225" s="18">
        <v>40400</v>
      </c>
      <c r="B225" s="19">
        <v>45043</v>
      </c>
      <c r="C225" s="18">
        <v>40400</v>
      </c>
      <c r="D225" s="19">
        <v>45043</v>
      </c>
      <c r="E225" s="18">
        <v>0</v>
      </c>
      <c r="F225" s="18">
        <v>0</v>
      </c>
      <c r="G225">
        <v>0</v>
      </c>
      <c r="H225" s="18">
        <v>0</v>
      </c>
      <c r="I225" s="18">
        <v>0</v>
      </c>
      <c r="J225" s="18">
        <v>0</v>
      </c>
      <c r="K225" s="18">
        <v>0</v>
      </c>
      <c r="L225">
        <v>0</v>
      </c>
      <c r="M225">
        <v>0</v>
      </c>
      <c r="N225">
        <v>150</v>
      </c>
      <c r="O225" s="18">
        <v>41569.050000000003</v>
      </c>
      <c r="P225" s="18">
        <v>40400</v>
      </c>
      <c r="Q225" s="19">
        <v>45043</v>
      </c>
      <c r="R225" s="18">
        <v>1</v>
      </c>
      <c r="S225" s="18">
        <v>0</v>
      </c>
      <c r="T225">
        <v>0</v>
      </c>
      <c r="U225" s="18">
        <v>0</v>
      </c>
      <c r="V225" s="18">
        <v>0</v>
      </c>
      <c r="W225" s="18">
        <v>0</v>
      </c>
      <c r="X225" s="18">
        <v>0</v>
      </c>
      <c r="Y225">
        <v>0</v>
      </c>
      <c r="Z225">
        <v>0</v>
      </c>
      <c r="AA225">
        <v>150</v>
      </c>
      <c r="AB225" s="18">
        <v>41569.050000000003</v>
      </c>
    </row>
    <row r="226" spans="1:28" x14ac:dyDescent="0.25">
      <c r="A226" s="18">
        <v>40400</v>
      </c>
      <c r="B226" s="19">
        <v>44980</v>
      </c>
      <c r="C226" s="18">
        <v>40400</v>
      </c>
      <c r="D226" s="19">
        <v>44980</v>
      </c>
      <c r="E226" s="18">
        <v>246</v>
      </c>
      <c r="F226" s="18">
        <v>-1</v>
      </c>
      <c r="G226">
        <v>-0.40485829959514169</v>
      </c>
      <c r="H226" s="18">
        <v>145</v>
      </c>
      <c r="I226" s="18">
        <v>20.83</v>
      </c>
      <c r="J226" s="18">
        <v>1330</v>
      </c>
      <c r="K226" s="18">
        <v>-80.099999999999909</v>
      </c>
      <c r="L226">
        <v>-5.6804481951634571</v>
      </c>
      <c r="M226">
        <v>9275</v>
      </c>
      <c r="N226">
        <v>5975</v>
      </c>
      <c r="O226" s="18">
        <v>41569.050000000003</v>
      </c>
      <c r="P226" s="18">
        <v>40400</v>
      </c>
      <c r="Q226" s="19">
        <v>44980</v>
      </c>
      <c r="R226" s="18">
        <v>3925</v>
      </c>
      <c r="S226" s="18">
        <v>-137</v>
      </c>
      <c r="T226">
        <v>-3.3727227966518956</v>
      </c>
      <c r="U226" s="18">
        <v>58973</v>
      </c>
      <c r="V226" s="18">
        <v>16.77</v>
      </c>
      <c r="W226" s="18">
        <v>44</v>
      </c>
      <c r="X226" s="18">
        <v>-3.3999999999999986</v>
      </c>
      <c r="Y226">
        <v>-7.1729957805907141</v>
      </c>
      <c r="Z226">
        <v>101875</v>
      </c>
      <c r="AA226">
        <v>3625</v>
      </c>
      <c r="AB226" s="18">
        <v>41569.050000000003</v>
      </c>
    </row>
    <row r="227" spans="1:28" x14ac:dyDescent="0.25">
      <c r="A227" s="18">
        <v>40500</v>
      </c>
      <c r="B227" s="19">
        <v>44980</v>
      </c>
      <c r="C227" s="18">
        <v>40500</v>
      </c>
      <c r="D227" s="19">
        <v>44980</v>
      </c>
      <c r="E227" s="18">
        <v>12018</v>
      </c>
      <c r="F227" s="18">
        <v>-197</v>
      </c>
      <c r="G227">
        <v>-1.6127711829717561</v>
      </c>
      <c r="H227" s="18">
        <v>2982</v>
      </c>
      <c r="I227" s="18">
        <v>20.54</v>
      </c>
      <c r="J227" s="18">
        <v>1241.8</v>
      </c>
      <c r="K227" s="18">
        <v>-71.400000000000091</v>
      </c>
      <c r="L227">
        <v>-5.4371002132196224</v>
      </c>
      <c r="M227">
        <v>9575</v>
      </c>
      <c r="N227">
        <v>19275</v>
      </c>
      <c r="O227" s="18">
        <v>41569.050000000003</v>
      </c>
      <c r="P227" s="18">
        <v>40500</v>
      </c>
      <c r="Q227" s="19">
        <v>44980</v>
      </c>
      <c r="R227" s="18">
        <v>31202</v>
      </c>
      <c r="S227" s="18">
        <v>-297</v>
      </c>
      <c r="T227">
        <v>-0.94288707578018349</v>
      </c>
      <c r="U227" s="18">
        <v>170317</v>
      </c>
      <c r="V227" s="18">
        <v>0</v>
      </c>
      <c r="W227" s="18">
        <v>53.7</v>
      </c>
      <c r="X227" s="18">
        <v>-0.89999999999999858</v>
      </c>
      <c r="Y227">
        <v>-1.6483516483516456</v>
      </c>
      <c r="Z227">
        <v>116300</v>
      </c>
      <c r="AA227">
        <v>13125</v>
      </c>
      <c r="AB227" s="18">
        <v>41569.050000000003</v>
      </c>
    </row>
    <row r="228" spans="1:28" x14ac:dyDescent="0.25">
      <c r="A228" s="18">
        <v>40500</v>
      </c>
      <c r="B228" s="19">
        <v>44987</v>
      </c>
      <c r="C228" s="18">
        <v>40500</v>
      </c>
      <c r="D228" s="19">
        <v>44987</v>
      </c>
      <c r="E228" s="18">
        <v>129</v>
      </c>
      <c r="F228" s="18">
        <v>1</v>
      </c>
      <c r="G228">
        <v>0.78125</v>
      </c>
      <c r="H228" s="18">
        <v>112</v>
      </c>
      <c r="I228" s="18">
        <v>16.809999999999999</v>
      </c>
      <c r="J228" s="18">
        <v>1376.8</v>
      </c>
      <c r="K228" s="18">
        <v>-70.150000000000091</v>
      </c>
      <c r="L228">
        <v>-4.8481288226960215</v>
      </c>
      <c r="M228">
        <v>1825</v>
      </c>
      <c r="N228">
        <v>2100</v>
      </c>
      <c r="O228" s="18">
        <v>41569.050000000003</v>
      </c>
      <c r="P228" s="18">
        <v>40500</v>
      </c>
      <c r="Q228" s="19">
        <v>44987</v>
      </c>
      <c r="R228" s="18">
        <v>3224</v>
      </c>
      <c r="S228" s="18">
        <v>116</v>
      </c>
      <c r="T228">
        <v>3.7323037323037322</v>
      </c>
      <c r="U228" s="18">
        <v>14180</v>
      </c>
      <c r="V228" s="18">
        <v>0</v>
      </c>
      <c r="W228" s="18">
        <v>129.75</v>
      </c>
      <c r="X228" s="18">
        <v>9.4000000000000057</v>
      </c>
      <c r="Y228">
        <v>7.8105525550477823</v>
      </c>
      <c r="Z228">
        <v>4125</v>
      </c>
      <c r="AA228">
        <v>875</v>
      </c>
      <c r="AB228" s="18">
        <v>41569.050000000003</v>
      </c>
    </row>
    <row r="229" spans="1:28" x14ac:dyDescent="0.25">
      <c r="A229" s="18">
        <v>40500</v>
      </c>
      <c r="B229" s="19">
        <v>45001</v>
      </c>
      <c r="C229" s="18">
        <v>40500</v>
      </c>
      <c r="D229" s="19">
        <v>45001</v>
      </c>
      <c r="E229" s="18">
        <v>0</v>
      </c>
      <c r="F229" s="18">
        <v>0</v>
      </c>
      <c r="G229">
        <v>0</v>
      </c>
      <c r="H229" s="18">
        <v>0</v>
      </c>
      <c r="I229" s="18">
        <v>0</v>
      </c>
      <c r="J229" s="18">
        <v>0</v>
      </c>
      <c r="K229" s="18">
        <v>0</v>
      </c>
      <c r="L229">
        <v>0</v>
      </c>
      <c r="M229">
        <v>0</v>
      </c>
      <c r="N229">
        <v>25</v>
      </c>
      <c r="O229" s="18">
        <v>41569.050000000003</v>
      </c>
      <c r="P229" s="18">
        <v>40500</v>
      </c>
      <c r="Q229" s="19">
        <v>45001</v>
      </c>
      <c r="R229" s="18">
        <v>40</v>
      </c>
      <c r="S229" s="18">
        <v>0</v>
      </c>
      <c r="T229">
        <v>0</v>
      </c>
      <c r="U229" s="18">
        <v>0</v>
      </c>
      <c r="V229" s="18">
        <v>0</v>
      </c>
      <c r="W229" s="18">
        <v>0</v>
      </c>
      <c r="X229" s="18">
        <v>0</v>
      </c>
      <c r="Y229">
        <v>0</v>
      </c>
      <c r="Z229">
        <v>900</v>
      </c>
      <c r="AA229">
        <v>0</v>
      </c>
      <c r="AB229" s="18">
        <v>41569.050000000003</v>
      </c>
    </row>
    <row r="230" spans="1:28" x14ac:dyDescent="0.25">
      <c r="A230" s="18">
        <v>40500</v>
      </c>
      <c r="B230" s="19">
        <v>45014</v>
      </c>
      <c r="C230" s="18">
        <v>40500</v>
      </c>
      <c r="D230" s="19">
        <v>45014</v>
      </c>
      <c r="E230" s="18">
        <v>771</v>
      </c>
      <c r="F230" s="18">
        <v>-37</v>
      </c>
      <c r="G230">
        <v>-4.5792079207920793</v>
      </c>
      <c r="H230" s="18">
        <v>461</v>
      </c>
      <c r="I230" s="18">
        <v>0</v>
      </c>
      <c r="J230" s="18">
        <v>1742</v>
      </c>
      <c r="K230" s="18">
        <v>-103.75</v>
      </c>
      <c r="L230">
        <v>-5.6210212650683999</v>
      </c>
      <c r="M230">
        <v>1425</v>
      </c>
      <c r="N230">
        <v>2725</v>
      </c>
      <c r="O230" s="18">
        <v>41569.050000000003</v>
      </c>
      <c r="P230" s="18">
        <v>40500</v>
      </c>
      <c r="Q230" s="19">
        <v>45014</v>
      </c>
      <c r="R230" s="18">
        <v>3801</v>
      </c>
      <c r="S230" s="18">
        <v>167</v>
      </c>
      <c r="T230">
        <v>4.5954870665932859</v>
      </c>
      <c r="U230" s="18">
        <v>7133</v>
      </c>
      <c r="V230" s="18">
        <v>0</v>
      </c>
      <c r="W230" s="18">
        <v>337.9</v>
      </c>
      <c r="X230" s="18">
        <v>17.5</v>
      </c>
      <c r="Y230">
        <v>5.4619225967540572</v>
      </c>
      <c r="Z230">
        <v>7150</v>
      </c>
      <c r="AA230">
        <v>2175</v>
      </c>
      <c r="AB230" s="18">
        <v>41569.050000000003</v>
      </c>
    </row>
    <row r="231" spans="1:28" x14ac:dyDescent="0.25">
      <c r="A231" s="18">
        <v>40500</v>
      </c>
      <c r="B231" s="19">
        <v>45043</v>
      </c>
      <c r="C231" s="18">
        <v>40500</v>
      </c>
      <c r="D231" s="19">
        <v>45043</v>
      </c>
      <c r="E231" s="18">
        <v>166</v>
      </c>
      <c r="F231" s="18">
        <v>-1</v>
      </c>
      <c r="G231">
        <v>-0.59880239520958078</v>
      </c>
      <c r="H231" s="18">
        <v>22</v>
      </c>
      <c r="I231" s="18">
        <v>11.71</v>
      </c>
      <c r="J231" s="18">
        <v>2050</v>
      </c>
      <c r="K231" s="18">
        <v>-109.44999999999982</v>
      </c>
      <c r="L231">
        <v>-5.06842019958785</v>
      </c>
      <c r="M231">
        <v>1250</v>
      </c>
      <c r="N231">
        <v>1675</v>
      </c>
      <c r="O231" s="18">
        <v>41569.050000000003</v>
      </c>
      <c r="P231" s="18">
        <v>40500</v>
      </c>
      <c r="Q231" s="19">
        <v>45043</v>
      </c>
      <c r="R231" s="18">
        <v>196</v>
      </c>
      <c r="S231" s="18">
        <v>4</v>
      </c>
      <c r="T231">
        <v>2.0833333333333335</v>
      </c>
      <c r="U231" s="18">
        <v>357</v>
      </c>
      <c r="V231" s="18">
        <v>17.149999999999999</v>
      </c>
      <c r="W231" s="18">
        <v>515.04999999999995</v>
      </c>
      <c r="X231" s="18">
        <v>9.6499999999999773</v>
      </c>
      <c r="Y231">
        <v>1.9093787099327222</v>
      </c>
      <c r="Z231">
        <v>875</v>
      </c>
      <c r="AA231">
        <v>375</v>
      </c>
      <c r="AB231" s="18">
        <v>41569.050000000003</v>
      </c>
    </row>
    <row r="232" spans="1:28" x14ac:dyDescent="0.25">
      <c r="A232" s="18">
        <v>40500</v>
      </c>
      <c r="B232" s="19">
        <v>45106</v>
      </c>
      <c r="C232" s="18">
        <v>40500</v>
      </c>
      <c r="D232" s="19">
        <v>45106</v>
      </c>
      <c r="E232" s="18">
        <v>26</v>
      </c>
      <c r="F232" s="18">
        <v>0</v>
      </c>
      <c r="G232">
        <v>0</v>
      </c>
      <c r="H232" s="18">
        <v>6</v>
      </c>
      <c r="I232" s="18">
        <v>0</v>
      </c>
      <c r="J232" s="18">
        <v>2661.2</v>
      </c>
      <c r="K232" s="18">
        <v>136.14999999999964</v>
      </c>
      <c r="L232">
        <v>5.3919724361893673</v>
      </c>
      <c r="M232">
        <v>0</v>
      </c>
      <c r="N232">
        <v>25</v>
      </c>
      <c r="O232" s="18">
        <v>41569.050000000003</v>
      </c>
      <c r="P232" s="18">
        <v>40500</v>
      </c>
      <c r="Q232" s="19">
        <v>45106</v>
      </c>
      <c r="R232" s="18">
        <v>16</v>
      </c>
      <c r="S232" s="18">
        <v>4</v>
      </c>
      <c r="T232">
        <v>33.333333333333336</v>
      </c>
      <c r="U232" s="18">
        <v>9</v>
      </c>
      <c r="V232" s="18">
        <v>0</v>
      </c>
      <c r="W232" s="18">
        <v>845</v>
      </c>
      <c r="X232" s="18">
        <v>20.399999999999977</v>
      </c>
      <c r="Y232">
        <v>2.4739267523647799</v>
      </c>
      <c r="Z232">
        <v>1075</v>
      </c>
      <c r="AA232">
        <v>150</v>
      </c>
      <c r="AB232" s="18">
        <v>41569.050000000003</v>
      </c>
    </row>
    <row r="233" spans="1:28" x14ac:dyDescent="0.25">
      <c r="A233" s="18">
        <v>40500</v>
      </c>
      <c r="B233" s="19">
        <v>45197</v>
      </c>
      <c r="C233" s="18">
        <v>0</v>
      </c>
      <c r="D233" s="19">
        <v>0</v>
      </c>
      <c r="E233" s="18">
        <v>0</v>
      </c>
      <c r="F233" s="18">
        <v>0</v>
      </c>
      <c r="G233">
        <v>0</v>
      </c>
      <c r="H233" s="18">
        <v>0</v>
      </c>
      <c r="I233" s="18">
        <v>0</v>
      </c>
      <c r="J233" s="18">
        <v>0</v>
      </c>
      <c r="K233" s="18">
        <v>0</v>
      </c>
      <c r="L233">
        <v>0</v>
      </c>
      <c r="M233">
        <v>0</v>
      </c>
      <c r="N233">
        <v>0</v>
      </c>
      <c r="O233" s="18">
        <v>0</v>
      </c>
      <c r="P233" s="18">
        <v>40500</v>
      </c>
      <c r="Q233" s="19">
        <v>45197</v>
      </c>
      <c r="R233" s="18">
        <v>0</v>
      </c>
      <c r="S233" s="18">
        <v>0</v>
      </c>
      <c r="T233">
        <v>0</v>
      </c>
      <c r="U233" s="18">
        <v>0</v>
      </c>
      <c r="V233" s="18">
        <v>0</v>
      </c>
      <c r="W233" s="18">
        <v>0</v>
      </c>
      <c r="X233" s="18">
        <v>0</v>
      </c>
      <c r="Y233">
        <v>0</v>
      </c>
      <c r="Z233">
        <v>1025</v>
      </c>
      <c r="AA233">
        <v>0</v>
      </c>
      <c r="AB233" s="18">
        <v>41569.050000000003</v>
      </c>
    </row>
    <row r="234" spans="1:28" x14ac:dyDescent="0.25">
      <c r="A234" s="18">
        <v>40500</v>
      </c>
      <c r="B234" s="19">
        <v>45288</v>
      </c>
      <c r="C234" s="18">
        <v>0</v>
      </c>
      <c r="D234" s="19">
        <v>0</v>
      </c>
      <c r="E234" s="18">
        <v>0</v>
      </c>
      <c r="F234" s="18">
        <v>0</v>
      </c>
      <c r="G234">
        <v>0</v>
      </c>
      <c r="H234" s="18">
        <v>0</v>
      </c>
      <c r="I234" s="18">
        <v>0</v>
      </c>
      <c r="J234" s="18">
        <v>0</v>
      </c>
      <c r="K234" s="18">
        <v>0</v>
      </c>
      <c r="L234">
        <v>0</v>
      </c>
      <c r="M234">
        <v>0</v>
      </c>
      <c r="N234">
        <v>0</v>
      </c>
      <c r="O234" s="18">
        <v>0</v>
      </c>
      <c r="P234" s="18">
        <v>40500</v>
      </c>
      <c r="Q234" s="19">
        <v>45288</v>
      </c>
      <c r="R234" s="18">
        <v>0</v>
      </c>
      <c r="S234" s="18">
        <v>0</v>
      </c>
      <c r="T234">
        <v>0</v>
      </c>
      <c r="U234" s="18">
        <v>190</v>
      </c>
      <c r="V234" s="18">
        <v>23.06</v>
      </c>
      <c r="W234" s="18">
        <v>1599.35</v>
      </c>
      <c r="X234" s="18">
        <v>-414.65000000000009</v>
      </c>
      <c r="Y234">
        <v>-20.588381330685205</v>
      </c>
      <c r="Z234">
        <v>2350</v>
      </c>
      <c r="AA234">
        <v>675</v>
      </c>
      <c r="AB234" s="18">
        <v>41569.050000000003</v>
      </c>
    </row>
    <row r="235" spans="1:28" x14ac:dyDescent="0.25">
      <c r="A235" s="18">
        <v>40500</v>
      </c>
      <c r="B235" s="19">
        <v>44973</v>
      </c>
      <c r="C235" s="18">
        <v>40500</v>
      </c>
      <c r="D235" s="19">
        <v>44973</v>
      </c>
      <c r="E235" s="18">
        <v>2185</v>
      </c>
      <c r="F235" s="18">
        <v>-223</v>
      </c>
      <c r="G235">
        <v>-9.2607973421926904</v>
      </c>
      <c r="H235" s="18">
        <v>4393</v>
      </c>
      <c r="I235" s="18">
        <v>43.05</v>
      </c>
      <c r="J235" s="18">
        <v>1131.25</v>
      </c>
      <c r="K235" s="18">
        <v>-93.150000000000091</v>
      </c>
      <c r="L235">
        <v>-7.6078079059131065</v>
      </c>
      <c r="M235">
        <v>36125</v>
      </c>
      <c r="N235">
        <v>4275</v>
      </c>
      <c r="O235" s="18">
        <v>41569.050000000003</v>
      </c>
      <c r="P235" s="18">
        <v>40500</v>
      </c>
      <c r="Q235" s="19">
        <v>44973</v>
      </c>
      <c r="R235" s="18">
        <v>112723</v>
      </c>
      <c r="S235" s="18">
        <v>28582</v>
      </c>
      <c r="T235">
        <v>33.969170796638977</v>
      </c>
      <c r="U235" s="18">
        <v>1380939</v>
      </c>
      <c r="V235" s="18">
        <v>0</v>
      </c>
      <c r="W235" s="18">
        <v>0.05</v>
      </c>
      <c r="X235" s="18">
        <v>-6.05</v>
      </c>
      <c r="Y235">
        <v>-99.180327868852459</v>
      </c>
      <c r="Z235">
        <v>0</v>
      </c>
      <c r="AA235">
        <v>97100</v>
      </c>
      <c r="AB235" s="18">
        <v>41569.050000000003</v>
      </c>
    </row>
    <row r="236" spans="1:28" x14ac:dyDescent="0.25">
      <c r="A236" s="18">
        <v>40500</v>
      </c>
      <c r="B236" s="19">
        <v>44994</v>
      </c>
      <c r="C236" s="18">
        <v>40500</v>
      </c>
      <c r="D236" s="19">
        <v>44994</v>
      </c>
      <c r="E236" s="18">
        <v>0</v>
      </c>
      <c r="F236" s="18">
        <v>0</v>
      </c>
      <c r="G236">
        <v>0</v>
      </c>
      <c r="H236" s="18">
        <v>0</v>
      </c>
      <c r="I236" s="18">
        <v>0</v>
      </c>
      <c r="J236" s="18">
        <v>0</v>
      </c>
      <c r="K236" s="18">
        <v>0</v>
      </c>
      <c r="L236">
        <v>0</v>
      </c>
      <c r="M236">
        <v>0</v>
      </c>
      <c r="N236">
        <v>900</v>
      </c>
      <c r="O236" s="18">
        <v>41569.050000000003</v>
      </c>
      <c r="P236" s="18">
        <v>40500</v>
      </c>
      <c r="Q236" s="19">
        <v>44994</v>
      </c>
      <c r="R236" s="18">
        <v>0</v>
      </c>
      <c r="S236" s="18">
        <v>0</v>
      </c>
      <c r="T236">
        <v>0</v>
      </c>
      <c r="U236" s="18">
        <v>0</v>
      </c>
      <c r="V236" s="18">
        <v>0</v>
      </c>
      <c r="W236" s="18">
        <v>0</v>
      </c>
      <c r="X236" s="18">
        <v>0</v>
      </c>
      <c r="Y236">
        <v>0</v>
      </c>
      <c r="Z236">
        <v>1825</v>
      </c>
      <c r="AA236">
        <v>1075</v>
      </c>
      <c r="AB236" s="18">
        <v>41569.050000000003</v>
      </c>
    </row>
    <row r="237" spans="1:28" x14ac:dyDescent="0.25">
      <c r="A237" s="18">
        <v>40600</v>
      </c>
      <c r="B237" s="19">
        <v>44987</v>
      </c>
      <c r="C237" s="18">
        <v>40600</v>
      </c>
      <c r="D237" s="19">
        <v>44987</v>
      </c>
      <c r="E237" s="18">
        <v>59</v>
      </c>
      <c r="F237" s="18">
        <v>0</v>
      </c>
      <c r="G237">
        <v>0</v>
      </c>
      <c r="H237" s="18">
        <v>4</v>
      </c>
      <c r="I237" s="18">
        <v>16.93</v>
      </c>
      <c r="J237" s="18">
        <v>1275.8</v>
      </c>
      <c r="K237" s="18">
        <v>-83.5</v>
      </c>
      <c r="L237">
        <v>-6.1428676524681824</v>
      </c>
      <c r="M237">
        <v>2700</v>
      </c>
      <c r="N237">
        <v>1825</v>
      </c>
      <c r="O237" s="18">
        <v>41569.050000000003</v>
      </c>
      <c r="P237" s="18">
        <v>40600</v>
      </c>
      <c r="Q237" s="19">
        <v>44987</v>
      </c>
      <c r="R237" s="18">
        <v>145</v>
      </c>
      <c r="S237" s="18">
        <v>18</v>
      </c>
      <c r="T237">
        <v>14.173228346456693</v>
      </c>
      <c r="U237" s="18">
        <v>969</v>
      </c>
      <c r="V237" s="18">
        <v>0</v>
      </c>
      <c r="W237" s="18">
        <v>146.44999999999999</v>
      </c>
      <c r="X237" s="18">
        <v>8.3499999999999943</v>
      </c>
      <c r="Y237">
        <v>6.0463432295438047</v>
      </c>
      <c r="Z237">
        <v>1525</v>
      </c>
      <c r="AA237">
        <v>1300</v>
      </c>
      <c r="AB237" s="18">
        <v>41569.050000000003</v>
      </c>
    </row>
    <row r="238" spans="1:28" x14ac:dyDescent="0.25">
      <c r="A238" s="18">
        <v>40600</v>
      </c>
      <c r="B238" s="19">
        <v>45001</v>
      </c>
      <c r="C238" s="18">
        <v>0</v>
      </c>
      <c r="D238" s="19">
        <v>0</v>
      </c>
      <c r="E238" s="18">
        <v>0</v>
      </c>
      <c r="F238" s="18">
        <v>0</v>
      </c>
      <c r="G238">
        <v>0</v>
      </c>
      <c r="H238" s="18">
        <v>0</v>
      </c>
      <c r="I238" s="18">
        <v>0</v>
      </c>
      <c r="J238" s="18">
        <v>0</v>
      </c>
      <c r="K238" s="18">
        <v>0</v>
      </c>
      <c r="L238">
        <v>0</v>
      </c>
      <c r="M238">
        <v>0</v>
      </c>
      <c r="N238">
        <v>0</v>
      </c>
      <c r="O238" s="18">
        <v>0</v>
      </c>
      <c r="P238" s="18">
        <v>40600</v>
      </c>
      <c r="Q238" s="19">
        <v>45001</v>
      </c>
      <c r="R238" s="18">
        <v>0</v>
      </c>
      <c r="S238" s="18">
        <v>0</v>
      </c>
      <c r="T238">
        <v>0</v>
      </c>
      <c r="U238" s="18">
        <v>0</v>
      </c>
      <c r="V238" s="18">
        <v>0</v>
      </c>
      <c r="W238" s="18">
        <v>0</v>
      </c>
      <c r="X238" s="18">
        <v>0</v>
      </c>
      <c r="Y238">
        <v>0</v>
      </c>
      <c r="Z238">
        <v>900</v>
      </c>
      <c r="AA238">
        <v>0</v>
      </c>
      <c r="AB238" s="18">
        <v>41569.050000000003</v>
      </c>
    </row>
    <row r="239" spans="1:28" x14ac:dyDescent="0.25">
      <c r="A239" s="18">
        <v>40600</v>
      </c>
      <c r="B239" s="19">
        <v>44980</v>
      </c>
      <c r="C239" s="18">
        <v>40600</v>
      </c>
      <c r="D239" s="19">
        <v>44980</v>
      </c>
      <c r="E239" s="18">
        <v>778</v>
      </c>
      <c r="F239" s="18">
        <v>-10</v>
      </c>
      <c r="G239">
        <v>-1.2690355329949239</v>
      </c>
      <c r="H239" s="18">
        <v>272</v>
      </c>
      <c r="I239" s="18">
        <v>19.02</v>
      </c>
      <c r="J239" s="18">
        <v>1137.7</v>
      </c>
      <c r="K239" s="18">
        <v>-135.84999999999991</v>
      </c>
      <c r="L239">
        <v>-10.667033096462637</v>
      </c>
      <c r="M239">
        <v>7125</v>
      </c>
      <c r="N239">
        <v>4800</v>
      </c>
      <c r="O239" s="18">
        <v>41569.050000000003</v>
      </c>
      <c r="P239" s="18">
        <v>40600</v>
      </c>
      <c r="Q239" s="19">
        <v>44980</v>
      </c>
      <c r="R239" s="18">
        <v>5346</v>
      </c>
      <c r="S239" s="18">
        <v>206</v>
      </c>
      <c r="T239">
        <v>4.0077821011673151</v>
      </c>
      <c r="U239" s="18">
        <v>83291</v>
      </c>
      <c r="V239" s="18">
        <v>0</v>
      </c>
      <c r="W239" s="18">
        <v>58</v>
      </c>
      <c r="X239" s="18">
        <v>-5.7999999999999972</v>
      </c>
      <c r="Y239">
        <v>-9.0909090909090864</v>
      </c>
      <c r="Z239">
        <v>97300</v>
      </c>
      <c r="AA239">
        <v>3600</v>
      </c>
      <c r="AB239" s="18">
        <v>41569.050000000003</v>
      </c>
    </row>
    <row r="240" spans="1:28" x14ac:dyDescent="0.25">
      <c r="A240" s="18">
        <v>40600</v>
      </c>
      <c r="B240" s="19">
        <v>45014</v>
      </c>
      <c r="C240" s="18">
        <v>40600</v>
      </c>
      <c r="D240" s="19">
        <v>45014</v>
      </c>
      <c r="E240" s="18">
        <v>65</v>
      </c>
      <c r="F240" s="18">
        <v>0</v>
      </c>
      <c r="G240">
        <v>0</v>
      </c>
      <c r="H240" s="18">
        <v>5</v>
      </c>
      <c r="I240" s="18">
        <v>0</v>
      </c>
      <c r="J240" s="18">
        <v>1767.05</v>
      </c>
      <c r="K240" s="18">
        <v>245.95000000000005</v>
      </c>
      <c r="L240">
        <v>16.169219643678918</v>
      </c>
      <c r="M240">
        <v>500</v>
      </c>
      <c r="N240">
        <v>1925</v>
      </c>
      <c r="O240" s="18">
        <v>41569.050000000003</v>
      </c>
      <c r="P240" s="18">
        <v>40600</v>
      </c>
      <c r="Q240" s="19">
        <v>45014</v>
      </c>
      <c r="R240" s="18">
        <v>129</v>
      </c>
      <c r="S240" s="18">
        <v>32</v>
      </c>
      <c r="T240">
        <v>32.989690721649481</v>
      </c>
      <c r="U240" s="18">
        <v>155</v>
      </c>
      <c r="V240" s="18">
        <v>16.399999999999999</v>
      </c>
      <c r="W240" s="18">
        <v>360</v>
      </c>
      <c r="X240" s="18">
        <v>12.899999999999977</v>
      </c>
      <c r="Y240">
        <v>3.7165082108902263</v>
      </c>
      <c r="Z240">
        <v>1175</v>
      </c>
      <c r="AA240">
        <v>1575</v>
      </c>
      <c r="AB240" s="18">
        <v>41569.050000000003</v>
      </c>
    </row>
    <row r="241" spans="1:28" x14ac:dyDescent="0.25">
      <c r="A241" s="18">
        <v>40600</v>
      </c>
      <c r="B241" s="19">
        <v>45043</v>
      </c>
      <c r="C241" s="18">
        <v>40600</v>
      </c>
      <c r="D241" s="19">
        <v>45043</v>
      </c>
      <c r="E241" s="18">
        <v>0</v>
      </c>
      <c r="F241" s="18">
        <v>0</v>
      </c>
      <c r="G241">
        <v>0</v>
      </c>
      <c r="H241" s="18">
        <v>0</v>
      </c>
      <c r="I241" s="18">
        <v>0</v>
      </c>
      <c r="J241" s="18">
        <v>0</v>
      </c>
      <c r="K241" s="18">
        <v>0</v>
      </c>
      <c r="L241">
        <v>0</v>
      </c>
      <c r="M241">
        <v>0</v>
      </c>
      <c r="N241">
        <v>0</v>
      </c>
      <c r="O241" s="18">
        <v>41569.050000000003</v>
      </c>
      <c r="P241" s="18">
        <v>0</v>
      </c>
      <c r="Q241" s="19">
        <v>0</v>
      </c>
      <c r="R241" s="18">
        <v>0</v>
      </c>
      <c r="S241" s="18">
        <v>0</v>
      </c>
      <c r="T241">
        <v>0</v>
      </c>
      <c r="U241" s="18">
        <v>0</v>
      </c>
      <c r="V241" s="18">
        <v>0</v>
      </c>
      <c r="W241" s="18">
        <v>0</v>
      </c>
      <c r="X241" s="18">
        <v>0</v>
      </c>
      <c r="Y241">
        <v>0</v>
      </c>
      <c r="Z241">
        <v>0</v>
      </c>
      <c r="AA241">
        <v>0</v>
      </c>
      <c r="AB241" s="18">
        <v>0</v>
      </c>
    </row>
    <row r="242" spans="1:28" x14ac:dyDescent="0.25">
      <c r="A242" s="18">
        <v>40600</v>
      </c>
      <c r="B242" s="19">
        <v>44973</v>
      </c>
      <c r="C242" s="18">
        <v>40600</v>
      </c>
      <c r="D242" s="19">
        <v>44973</v>
      </c>
      <c r="E242" s="18">
        <v>680</v>
      </c>
      <c r="F242" s="18">
        <v>-68</v>
      </c>
      <c r="G242">
        <v>-9.0909090909090917</v>
      </c>
      <c r="H242" s="18">
        <v>748</v>
      </c>
      <c r="I242" s="18">
        <v>0</v>
      </c>
      <c r="J242" s="18">
        <v>1031.5999999999999</v>
      </c>
      <c r="K242" s="18">
        <v>-92.25</v>
      </c>
      <c r="L242">
        <v>-8.2083907994839187</v>
      </c>
      <c r="M242">
        <v>18875</v>
      </c>
      <c r="N242">
        <v>4350</v>
      </c>
      <c r="O242" s="18">
        <v>41569.050000000003</v>
      </c>
      <c r="P242" s="18">
        <v>40600</v>
      </c>
      <c r="Q242" s="19">
        <v>44973</v>
      </c>
      <c r="R242" s="18">
        <v>31324</v>
      </c>
      <c r="S242" s="18">
        <v>1215</v>
      </c>
      <c r="T242">
        <v>4.0353382709488859</v>
      </c>
      <c r="U242" s="18">
        <v>441678</v>
      </c>
      <c r="V242" s="18">
        <v>0</v>
      </c>
      <c r="W242" s="18">
        <v>0.05</v>
      </c>
      <c r="X242" s="18">
        <v>-6.3500000000000005</v>
      </c>
      <c r="Y242">
        <v>-99.21875</v>
      </c>
      <c r="Z242">
        <v>0</v>
      </c>
      <c r="AA242">
        <v>63375</v>
      </c>
      <c r="AB242" s="18">
        <v>41569.050000000003</v>
      </c>
    </row>
    <row r="243" spans="1:28" x14ac:dyDescent="0.25">
      <c r="A243" s="18">
        <v>40600</v>
      </c>
      <c r="B243" s="19">
        <v>44994</v>
      </c>
      <c r="C243" s="18">
        <v>40600</v>
      </c>
      <c r="D243" s="19">
        <v>44994</v>
      </c>
      <c r="E243" s="18">
        <v>0</v>
      </c>
      <c r="F243" s="18">
        <v>0</v>
      </c>
      <c r="G243">
        <v>0</v>
      </c>
      <c r="H243" s="18">
        <v>0</v>
      </c>
      <c r="I243" s="18">
        <v>0</v>
      </c>
      <c r="J243" s="18">
        <v>0</v>
      </c>
      <c r="K243" s="18">
        <v>0</v>
      </c>
      <c r="L243">
        <v>0</v>
      </c>
      <c r="M243">
        <v>0</v>
      </c>
      <c r="N243">
        <v>900</v>
      </c>
      <c r="O243" s="18">
        <v>41569.050000000003</v>
      </c>
      <c r="P243" s="18">
        <v>40600</v>
      </c>
      <c r="Q243" s="19">
        <v>44994</v>
      </c>
      <c r="R243" s="18">
        <v>0</v>
      </c>
      <c r="S243" s="18">
        <v>0</v>
      </c>
      <c r="T243">
        <v>0</v>
      </c>
      <c r="U243" s="18">
        <v>0</v>
      </c>
      <c r="V243" s="18">
        <v>0</v>
      </c>
      <c r="W243" s="18">
        <v>0</v>
      </c>
      <c r="X243" s="18">
        <v>0</v>
      </c>
      <c r="Y243">
        <v>0</v>
      </c>
      <c r="Z243">
        <v>925</v>
      </c>
      <c r="AA243">
        <v>900</v>
      </c>
      <c r="AB243" s="18">
        <v>41569.050000000003</v>
      </c>
    </row>
    <row r="244" spans="1:28" x14ac:dyDescent="0.25">
      <c r="A244" s="18">
        <v>40700</v>
      </c>
      <c r="B244" s="19">
        <v>44980</v>
      </c>
      <c r="C244" s="18">
        <v>40700</v>
      </c>
      <c r="D244" s="19">
        <v>44980</v>
      </c>
      <c r="E244" s="18">
        <v>916</v>
      </c>
      <c r="F244" s="18">
        <v>-12</v>
      </c>
      <c r="G244">
        <v>-1.2931034482758621</v>
      </c>
      <c r="H244" s="18">
        <v>296</v>
      </c>
      <c r="I244" s="18">
        <v>0</v>
      </c>
      <c r="J244" s="18">
        <v>1062.1500000000001</v>
      </c>
      <c r="K244" s="18">
        <v>-116.14999999999986</v>
      </c>
      <c r="L244">
        <v>-9.8574217092421179</v>
      </c>
      <c r="M244">
        <v>7225</v>
      </c>
      <c r="N244">
        <v>4675</v>
      </c>
      <c r="O244" s="18">
        <v>41569.050000000003</v>
      </c>
      <c r="P244" s="18">
        <v>40700</v>
      </c>
      <c r="Q244" s="19">
        <v>44980</v>
      </c>
      <c r="R244" s="18">
        <v>5165</v>
      </c>
      <c r="S244" s="18">
        <v>126</v>
      </c>
      <c r="T244">
        <v>2.5004961301845605</v>
      </c>
      <c r="U244" s="18">
        <v>66695</v>
      </c>
      <c r="V244" s="18">
        <v>15.76</v>
      </c>
      <c r="W244" s="18">
        <v>65.2</v>
      </c>
      <c r="X244" s="18">
        <v>-7.5</v>
      </c>
      <c r="Y244">
        <v>-10.316368638239339</v>
      </c>
      <c r="Z244">
        <v>81750</v>
      </c>
      <c r="AA244">
        <v>4375</v>
      </c>
      <c r="AB244" s="18">
        <v>41569.050000000003</v>
      </c>
    </row>
    <row r="245" spans="1:28" x14ac:dyDescent="0.25">
      <c r="A245" s="18">
        <v>40700</v>
      </c>
      <c r="B245" s="19">
        <v>44994</v>
      </c>
      <c r="C245" s="18">
        <v>40700</v>
      </c>
      <c r="D245" s="19">
        <v>44994</v>
      </c>
      <c r="E245" s="18">
        <v>0</v>
      </c>
      <c r="F245" s="18">
        <v>0</v>
      </c>
      <c r="G245">
        <v>0</v>
      </c>
      <c r="H245" s="18">
        <v>0</v>
      </c>
      <c r="I245" s="18">
        <v>0</v>
      </c>
      <c r="J245" s="18">
        <v>0</v>
      </c>
      <c r="K245" s="18">
        <v>0</v>
      </c>
      <c r="L245">
        <v>0</v>
      </c>
      <c r="M245">
        <v>0</v>
      </c>
      <c r="N245">
        <v>900</v>
      </c>
      <c r="O245" s="18">
        <v>41569.050000000003</v>
      </c>
      <c r="P245" s="18">
        <v>40700</v>
      </c>
      <c r="Q245" s="19">
        <v>44994</v>
      </c>
      <c r="R245" s="18">
        <v>0</v>
      </c>
      <c r="S245" s="18">
        <v>0</v>
      </c>
      <c r="T245">
        <v>0</v>
      </c>
      <c r="U245" s="18">
        <v>0</v>
      </c>
      <c r="V245" s="18">
        <v>0</v>
      </c>
      <c r="W245" s="18">
        <v>0</v>
      </c>
      <c r="X245" s="18">
        <v>0</v>
      </c>
      <c r="Y245">
        <v>0</v>
      </c>
      <c r="Z245">
        <v>1825</v>
      </c>
      <c r="AA245">
        <v>900</v>
      </c>
      <c r="AB245" s="18">
        <v>41569.050000000003</v>
      </c>
    </row>
    <row r="246" spans="1:28" x14ac:dyDescent="0.25">
      <c r="A246" s="18">
        <v>40700</v>
      </c>
      <c r="B246" s="19">
        <v>45001</v>
      </c>
      <c r="C246" s="18">
        <v>0</v>
      </c>
      <c r="D246" s="19">
        <v>0</v>
      </c>
      <c r="E246" s="18">
        <v>0</v>
      </c>
      <c r="F246" s="18">
        <v>0</v>
      </c>
      <c r="G246">
        <v>0</v>
      </c>
      <c r="H246" s="18">
        <v>0</v>
      </c>
      <c r="I246" s="18">
        <v>0</v>
      </c>
      <c r="J246" s="18">
        <v>0</v>
      </c>
      <c r="K246" s="18">
        <v>0</v>
      </c>
      <c r="L246">
        <v>0</v>
      </c>
      <c r="M246">
        <v>0</v>
      </c>
      <c r="N246">
        <v>0</v>
      </c>
      <c r="O246" s="18">
        <v>0</v>
      </c>
      <c r="P246" s="18">
        <v>40700</v>
      </c>
      <c r="Q246" s="19">
        <v>45001</v>
      </c>
      <c r="R246" s="18">
        <v>0</v>
      </c>
      <c r="S246" s="18">
        <v>0</v>
      </c>
      <c r="T246">
        <v>0</v>
      </c>
      <c r="U246" s="18">
        <v>0</v>
      </c>
      <c r="V246" s="18">
        <v>0</v>
      </c>
      <c r="W246" s="18">
        <v>0</v>
      </c>
      <c r="X246" s="18">
        <v>0</v>
      </c>
      <c r="Y246">
        <v>0</v>
      </c>
      <c r="Z246">
        <v>900</v>
      </c>
      <c r="AA246">
        <v>0</v>
      </c>
      <c r="AB246" s="18">
        <v>41569.050000000003</v>
      </c>
    </row>
    <row r="247" spans="1:28" x14ac:dyDescent="0.25">
      <c r="A247" s="18">
        <v>40700</v>
      </c>
      <c r="B247" s="19">
        <v>45014</v>
      </c>
      <c r="C247" s="18">
        <v>40700</v>
      </c>
      <c r="D247" s="19">
        <v>45014</v>
      </c>
      <c r="E247" s="18">
        <v>49</v>
      </c>
      <c r="F247" s="18">
        <v>0</v>
      </c>
      <c r="G247">
        <v>0</v>
      </c>
      <c r="H247" s="18">
        <v>1</v>
      </c>
      <c r="I247" s="18">
        <v>0</v>
      </c>
      <c r="J247" s="18">
        <v>1700</v>
      </c>
      <c r="K247" s="18">
        <v>115.90000000000009</v>
      </c>
      <c r="L247">
        <v>7.3164572943627357</v>
      </c>
      <c r="M247">
        <v>1025</v>
      </c>
      <c r="N247">
        <v>1000</v>
      </c>
      <c r="O247" s="18">
        <v>41569.050000000003</v>
      </c>
      <c r="P247" s="18">
        <v>40700</v>
      </c>
      <c r="Q247" s="19">
        <v>45014</v>
      </c>
      <c r="R247" s="18">
        <v>145</v>
      </c>
      <c r="S247" s="18">
        <v>33</v>
      </c>
      <c r="T247">
        <v>29.464285714285715</v>
      </c>
      <c r="U247" s="18">
        <v>234</v>
      </c>
      <c r="V247" s="18">
        <v>16.27</v>
      </c>
      <c r="W247" s="18">
        <v>381.85</v>
      </c>
      <c r="X247" s="18">
        <v>-0.64999999999997726</v>
      </c>
      <c r="Y247">
        <v>-0.16993464052286988</v>
      </c>
      <c r="Z247">
        <v>2700</v>
      </c>
      <c r="AA247">
        <v>1950</v>
      </c>
      <c r="AB247" s="18">
        <v>41569.050000000003</v>
      </c>
    </row>
    <row r="248" spans="1:28" x14ac:dyDescent="0.25">
      <c r="A248" s="18">
        <v>40700</v>
      </c>
      <c r="B248" s="19">
        <v>45043</v>
      </c>
      <c r="C248" s="18">
        <v>40700</v>
      </c>
      <c r="D248" s="19">
        <v>45043</v>
      </c>
      <c r="E248" s="18">
        <v>0</v>
      </c>
      <c r="F248" s="18">
        <v>0</v>
      </c>
      <c r="G248">
        <v>0</v>
      </c>
      <c r="H248" s="18">
        <v>0</v>
      </c>
      <c r="I248" s="18">
        <v>0</v>
      </c>
      <c r="J248" s="18">
        <v>0</v>
      </c>
      <c r="K248" s="18">
        <v>0</v>
      </c>
      <c r="L248">
        <v>0</v>
      </c>
      <c r="M248">
        <v>0</v>
      </c>
      <c r="N248">
        <v>100</v>
      </c>
      <c r="O248" s="18">
        <v>41569.050000000003</v>
      </c>
      <c r="P248" s="18">
        <v>40700</v>
      </c>
      <c r="Q248" s="19">
        <v>45043</v>
      </c>
      <c r="R248" s="18">
        <v>6</v>
      </c>
      <c r="S248" s="18">
        <v>0</v>
      </c>
      <c r="T248">
        <v>0</v>
      </c>
      <c r="U248" s="18">
        <v>0</v>
      </c>
      <c r="V248" s="18">
        <v>0</v>
      </c>
      <c r="W248" s="18">
        <v>0</v>
      </c>
      <c r="X248" s="18">
        <v>0</v>
      </c>
      <c r="Y248">
        <v>0</v>
      </c>
      <c r="Z248">
        <v>0</v>
      </c>
      <c r="AA248">
        <v>275</v>
      </c>
      <c r="AB248" s="18">
        <v>41569.050000000003</v>
      </c>
    </row>
    <row r="249" spans="1:28" x14ac:dyDescent="0.25">
      <c r="A249" s="18">
        <v>40700</v>
      </c>
      <c r="B249" s="19">
        <v>44973</v>
      </c>
      <c r="C249" s="18">
        <v>40700</v>
      </c>
      <c r="D249" s="19">
        <v>44973</v>
      </c>
      <c r="E249" s="18">
        <v>1375</v>
      </c>
      <c r="F249" s="18">
        <v>-44</v>
      </c>
      <c r="G249">
        <v>-3.1007751937984498</v>
      </c>
      <c r="H249" s="18">
        <v>2274</v>
      </c>
      <c r="I249" s="18">
        <v>0</v>
      </c>
      <c r="J249" s="18">
        <v>931.45</v>
      </c>
      <c r="K249" s="18">
        <v>-86.549999999999955</v>
      </c>
      <c r="L249">
        <v>-8.501964636542235</v>
      </c>
      <c r="M249">
        <v>18500</v>
      </c>
      <c r="N249">
        <v>4375</v>
      </c>
      <c r="O249" s="18">
        <v>41569.050000000003</v>
      </c>
      <c r="P249" s="18">
        <v>40700</v>
      </c>
      <c r="Q249" s="19">
        <v>44973</v>
      </c>
      <c r="R249" s="18">
        <v>41144</v>
      </c>
      <c r="S249" s="18">
        <v>9655</v>
      </c>
      <c r="T249">
        <v>30.661500841563722</v>
      </c>
      <c r="U249" s="18">
        <v>642791</v>
      </c>
      <c r="V249" s="18">
        <v>12.68</v>
      </c>
      <c r="W249" s="18">
        <v>0.05</v>
      </c>
      <c r="X249" s="18">
        <v>-7.05</v>
      </c>
      <c r="Y249">
        <v>-99.295774647887328</v>
      </c>
      <c r="Z249">
        <v>0</v>
      </c>
      <c r="AA249">
        <v>158150</v>
      </c>
      <c r="AB249" s="18">
        <v>41569.050000000003</v>
      </c>
    </row>
    <row r="250" spans="1:28" x14ac:dyDescent="0.25">
      <c r="A250" s="18">
        <v>40700</v>
      </c>
      <c r="B250" s="19">
        <v>44987</v>
      </c>
      <c r="C250" s="18">
        <v>40700</v>
      </c>
      <c r="D250" s="19">
        <v>44987</v>
      </c>
      <c r="E250" s="18">
        <v>72</v>
      </c>
      <c r="F250" s="18">
        <v>0</v>
      </c>
      <c r="G250">
        <v>0</v>
      </c>
      <c r="H250" s="18">
        <v>7</v>
      </c>
      <c r="I250" s="18">
        <v>0</v>
      </c>
      <c r="J250" s="18">
        <v>1226.4000000000001</v>
      </c>
      <c r="K250" s="18">
        <v>-17</v>
      </c>
      <c r="L250">
        <v>-1.3672189158758241</v>
      </c>
      <c r="M250">
        <v>1250</v>
      </c>
      <c r="N250">
        <v>2700</v>
      </c>
      <c r="O250" s="18">
        <v>41569.050000000003</v>
      </c>
      <c r="P250" s="18">
        <v>40700</v>
      </c>
      <c r="Q250" s="19">
        <v>44987</v>
      </c>
      <c r="R250" s="18">
        <v>281</v>
      </c>
      <c r="S250" s="18">
        <v>144</v>
      </c>
      <c r="T250">
        <v>105.1094890510949</v>
      </c>
      <c r="U250" s="18">
        <v>1182</v>
      </c>
      <c r="V250" s="18">
        <v>16.190000000000001</v>
      </c>
      <c r="W250" s="18">
        <v>146.15</v>
      </c>
      <c r="X250" s="18">
        <v>-0.69999999999998863</v>
      </c>
      <c r="Y250">
        <v>-0.47667688117125551</v>
      </c>
      <c r="Z250">
        <v>2800</v>
      </c>
      <c r="AA250">
        <v>1225</v>
      </c>
      <c r="AB250" s="18">
        <v>41569.050000000003</v>
      </c>
    </row>
    <row r="251" spans="1:28" x14ac:dyDescent="0.25">
      <c r="A251" s="18">
        <v>40800</v>
      </c>
      <c r="B251" s="19">
        <v>44980</v>
      </c>
      <c r="C251" s="18">
        <v>40800</v>
      </c>
      <c r="D251" s="19">
        <v>44980</v>
      </c>
      <c r="E251" s="18">
        <v>895</v>
      </c>
      <c r="F251" s="18">
        <v>13</v>
      </c>
      <c r="G251">
        <v>1.473922902494331</v>
      </c>
      <c r="H251" s="18">
        <v>1251</v>
      </c>
      <c r="I251" s="18">
        <v>0</v>
      </c>
      <c r="J251" s="18">
        <v>964.85</v>
      </c>
      <c r="K251" s="18">
        <v>-89.300000000000068</v>
      </c>
      <c r="L251">
        <v>-8.4712801783427469</v>
      </c>
      <c r="M251">
        <v>7375</v>
      </c>
      <c r="N251">
        <v>5500</v>
      </c>
      <c r="O251" s="18">
        <v>41569.050000000003</v>
      </c>
      <c r="P251" s="18">
        <v>40800</v>
      </c>
      <c r="Q251" s="19">
        <v>44980</v>
      </c>
      <c r="R251" s="18">
        <v>10535</v>
      </c>
      <c r="S251" s="18">
        <v>3807</v>
      </c>
      <c r="T251">
        <v>56.584423305588587</v>
      </c>
      <c r="U251" s="18">
        <v>111563</v>
      </c>
      <c r="V251" s="18">
        <v>15.39</v>
      </c>
      <c r="W251" s="18">
        <v>78.05</v>
      </c>
      <c r="X251" s="18">
        <v>-6.0499999999999972</v>
      </c>
      <c r="Y251">
        <v>-7.193816884661115</v>
      </c>
      <c r="Z251">
        <v>28250</v>
      </c>
      <c r="AA251">
        <v>4625</v>
      </c>
      <c r="AB251" s="18">
        <v>41569.050000000003</v>
      </c>
    </row>
    <row r="252" spans="1:28" x14ac:dyDescent="0.25">
      <c r="A252" s="18">
        <v>40800</v>
      </c>
      <c r="B252" s="19">
        <v>44987</v>
      </c>
      <c r="C252" s="18">
        <v>40800</v>
      </c>
      <c r="D252" s="19">
        <v>44987</v>
      </c>
      <c r="E252" s="18">
        <v>21</v>
      </c>
      <c r="F252" s="18">
        <v>0</v>
      </c>
      <c r="G252">
        <v>0</v>
      </c>
      <c r="H252" s="18">
        <v>9</v>
      </c>
      <c r="I252" s="18">
        <v>0</v>
      </c>
      <c r="J252" s="18">
        <v>1120.95</v>
      </c>
      <c r="K252" s="18">
        <v>72.5</v>
      </c>
      <c r="L252">
        <v>6.9149697172015827</v>
      </c>
      <c r="M252">
        <v>675</v>
      </c>
      <c r="N252">
        <v>2075</v>
      </c>
      <c r="O252" s="18">
        <v>41569.050000000003</v>
      </c>
      <c r="P252" s="18">
        <v>40800</v>
      </c>
      <c r="Q252" s="19">
        <v>44987</v>
      </c>
      <c r="R252" s="18">
        <v>207</v>
      </c>
      <c r="S252" s="18">
        <v>18</v>
      </c>
      <c r="T252">
        <v>9.5238095238095237</v>
      </c>
      <c r="U252" s="18">
        <v>1424</v>
      </c>
      <c r="V252" s="18">
        <v>16.059999999999999</v>
      </c>
      <c r="W252" s="18">
        <v>181.25</v>
      </c>
      <c r="X252" s="18">
        <v>13.900000000000006</v>
      </c>
      <c r="Y252">
        <v>8.3059456229459254</v>
      </c>
      <c r="Z252">
        <v>1500</v>
      </c>
      <c r="AA252">
        <v>725</v>
      </c>
      <c r="AB252" s="18">
        <v>41569.050000000003</v>
      </c>
    </row>
    <row r="253" spans="1:28" x14ac:dyDescent="0.25">
      <c r="A253" s="18">
        <v>40800</v>
      </c>
      <c r="B253" s="19">
        <v>44994</v>
      </c>
      <c r="C253" s="18">
        <v>40800</v>
      </c>
      <c r="D253" s="19">
        <v>44994</v>
      </c>
      <c r="E253" s="18">
        <v>0</v>
      </c>
      <c r="F253" s="18">
        <v>0</v>
      </c>
      <c r="G253">
        <v>0</v>
      </c>
      <c r="H253" s="18">
        <v>0</v>
      </c>
      <c r="I253" s="18">
        <v>0</v>
      </c>
      <c r="J253" s="18">
        <v>0</v>
      </c>
      <c r="K253" s="18">
        <v>0</v>
      </c>
      <c r="L253">
        <v>0</v>
      </c>
      <c r="M253">
        <v>0</v>
      </c>
      <c r="N253">
        <v>900</v>
      </c>
      <c r="O253" s="18">
        <v>41569.050000000003</v>
      </c>
      <c r="P253" s="18">
        <v>40800</v>
      </c>
      <c r="Q253" s="19">
        <v>44994</v>
      </c>
      <c r="R253" s="18">
        <v>0</v>
      </c>
      <c r="S253" s="18">
        <v>0</v>
      </c>
      <c r="T253">
        <v>0</v>
      </c>
      <c r="U253" s="18">
        <v>0</v>
      </c>
      <c r="V253" s="18">
        <v>0</v>
      </c>
      <c r="W253" s="18">
        <v>0</v>
      </c>
      <c r="X253" s="18">
        <v>0</v>
      </c>
      <c r="Y253">
        <v>0</v>
      </c>
      <c r="Z253">
        <v>750</v>
      </c>
      <c r="AA253">
        <v>900</v>
      </c>
      <c r="AB253" s="18">
        <v>41569.050000000003</v>
      </c>
    </row>
    <row r="254" spans="1:28" x14ac:dyDescent="0.25">
      <c r="A254" s="18">
        <v>40800</v>
      </c>
      <c r="B254" s="19">
        <v>45001</v>
      </c>
      <c r="C254" s="18">
        <v>0</v>
      </c>
      <c r="D254" s="19">
        <v>0</v>
      </c>
      <c r="E254" s="18">
        <v>0</v>
      </c>
      <c r="F254" s="18">
        <v>0</v>
      </c>
      <c r="G254">
        <v>0</v>
      </c>
      <c r="H254" s="18">
        <v>0</v>
      </c>
      <c r="I254" s="18">
        <v>0</v>
      </c>
      <c r="J254" s="18">
        <v>0</v>
      </c>
      <c r="K254" s="18">
        <v>0</v>
      </c>
      <c r="L254">
        <v>0</v>
      </c>
      <c r="M254">
        <v>0</v>
      </c>
      <c r="N254">
        <v>0</v>
      </c>
      <c r="O254" s="18">
        <v>0</v>
      </c>
      <c r="P254" s="18">
        <v>40800</v>
      </c>
      <c r="Q254" s="19">
        <v>45001</v>
      </c>
      <c r="R254" s="18">
        <v>0</v>
      </c>
      <c r="S254" s="18">
        <v>0</v>
      </c>
      <c r="T254">
        <v>0</v>
      </c>
      <c r="U254" s="18">
        <v>0</v>
      </c>
      <c r="V254" s="18">
        <v>0</v>
      </c>
      <c r="W254" s="18">
        <v>0</v>
      </c>
      <c r="X254" s="18">
        <v>0</v>
      </c>
      <c r="Y254">
        <v>0</v>
      </c>
      <c r="Z254">
        <v>900</v>
      </c>
      <c r="AA254">
        <v>0</v>
      </c>
      <c r="AB254" s="18">
        <v>41569.050000000003</v>
      </c>
    </row>
    <row r="255" spans="1:28" x14ac:dyDescent="0.25">
      <c r="A255" s="18">
        <v>40800</v>
      </c>
      <c r="B255" s="19">
        <v>45014</v>
      </c>
      <c r="C255" s="18">
        <v>40800</v>
      </c>
      <c r="D255" s="19">
        <v>45014</v>
      </c>
      <c r="E255" s="18">
        <v>56</v>
      </c>
      <c r="F255" s="18">
        <v>0</v>
      </c>
      <c r="G255">
        <v>0</v>
      </c>
      <c r="H255" s="18">
        <v>0</v>
      </c>
      <c r="I255" s="18">
        <v>0</v>
      </c>
      <c r="J255" s="18">
        <v>0</v>
      </c>
      <c r="K255" s="18">
        <v>0</v>
      </c>
      <c r="L255">
        <v>0</v>
      </c>
      <c r="M255">
        <v>950</v>
      </c>
      <c r="N255">
        <v>925</v>
      </c>
      <c r="O255" s="18">
        <v>41569.050000000003</v>
      </c>
      <c r="P255" s="18">
        <v>40800</v>
      </c>
      <c r="Q255" s="19">
        <v>45014</v>
      </c>
      <c r="R255" s="18">
        <v>204</v>
      </c>
      <c r="S255" s="18">
        <v>-11</v>
      </c>
      <c r="T255">
        <v>-5.1162790697674421</v>
      </c>
      <c r="U255" s="18">
        <v>433</v>
      </c>
      <c r="V255" s="18">
        <v>16.02</v>
      </c>
      <c r="W255" s="18">
        <v>399.15</v>
      </c>
      <c r="X255" s="18">
        <v>12.25</v>
      </c>
      <c r="Y255">
        <v>3.1661928146807963</v>
      </c>
      <c r="Z255">
        <v>1250</v>
      </c>
      <c r="AA255">
        <v>225</v>
      </c>
      <c r="AB255" s="18">
        <v>41569.050000000003</v>
      </c>
    </row>
    <row r="256" spans="1:28" x14ac:dyDescent="0.25">
      <c r="A256" s="18">
        <v>40800</v>
      </c>
      <c r="B256" s="19">
        <v>44973</v>
      </c>
      <c r="C256" s="18">
        <v>40800</v>
      </c>
      <c r="D256" s="19">
        <v>44973</v>
      </c>
      <c r="E256" s="18">
        <v>2472</v>
      </c>
      <c r="F256" s="18">
        <v>-101</v>
      </c>
      <c r="G256">
        <v>-3.9253789350952197</v>
      </c>
      <c r="H256" s="18">
        <v>2976</v>
      </c>
      <c r="I256" s="18">
        <v>0</v>
      </c>
      <c r="J256" s="18">
        <v>831.2</v>
      </c>
      <c r="K256" s="18">
        <v>-101.29999999999995</v>
      </c>
      <c r="L256">
        <v>-10.863270777479887</v>
      </c>
      <c r="M256">
        <v>85325</v>
      </c>
      <c r="N256">
        <v>4100</v>
      </c>
      <c r="O256" s="18">
        <v>41569.050000000003</v>
      </c>
      <c r="P256" s="18">
        <v>40800</v>
      </c>
      <c r="Q256" s="19">
        <v>44973</v>
      </c>
      <c r="R256" s="18">
        <v>64288</v>
      </c>
      <c r="S256" s="18">
        <v>16416</v>
      </c>
      <c r="T256">
        <v>34.291443850267378</v>
      </c>
      <c r="U256" s="18">
        <v>862747</v>
      </c>
      <c r="V256" s="18">
        <v>11.33</v>
      </c>
      <c r="W256" s="18">
        <v>0.05</v>
      </c>
      <c r="X256" s="18">
        <v>-8</v>
      </c>
      <c r="Y256">
        <v>-99.378881987577628</v>
      </c>
      <c r="Z256">
        <v>0</v>
      </c>
      <c r="AA256">
        <v>121375</v>
      </c>
      <c r="AB256" s="18">
        <v>41569.050000000003</v>
      </c>
    </row>
    <row r="257" spans="1:28" x14ac:dyDescent="0.25">
      <c r="A257" s="18">
        <v>40800</v>
      </c>
      <c r="B257" s="19">
        <v>45043</v>
      </c>
      <c r="C257" s="18">
        <v>40800</v>
      </c>
      <c r="D257" s="19">
        <v>45043</v>
      </c>
      <c r="E257" s="18">
        <v>0</v>
      </c>
      <c r="F257" s="18">
        <v>0</v>
      </c>
      <c r="G257">
        <v>0</v>
      </c>
      <c r="H257" s="18">
        <v>0</v>
      </c>
      <c r="I257" s="18">
        <v>0</v>
      </c>
      <c r="J257" s="18">
        <v>0</v>
      </c>
      <c r="K257" s="18">
        <v>0</v>
      </c>
      <c r="L257">
        <v>0</v>
      </c>
      <c r="M257">
        <v>0</v>
      </c>
      <c r="N257">
        <v>0</v>
      </c>
      <c r="O257" s="18">
        <v>41569.050000000003</v>
      </c>
      <c r="P257" s="18">
        <v>40800</v>
      </c>
      <c r="Q257" s="19">
        <v>45043</v>
      </c>
      <c r="R257" s="18">
        <v>2</v>
      </c>
      <c r="S257" s="18">
        <v>0</v>
      </c>
      <c r="T257">
        <v>0</v>
      </c>
      <c r="U257" s="18">
        <v>0</v>
      </c>
      <c r="V257" s="18">
        <v>0</v>
      </c>
      <c r="W257" s="18">
        <v>0</v>
      </c>
      <c r="X257" s="18">
        <v>0</v>
      </c>
      <c r="Y257">
        <v>0</v>
      </c>
      <c r="Z257">
        <v>25</v>
      </c>
      <c r="AA257">
        <v>200</v>
      </c>
      <c r="AB257" s="18">
        <v>41569.050000000003</v>
      </c>
    </row>
    <row r="258" spans="1:28" x14ac:dyDescent="0.25">
      <c r="A258" s="18">
        <v>40900</v>
      </c>
      <c r="B258" s="19">
        <v>44973</v>
      </c>
      <c r="C258" s="18">
        <v>40900</v>
      </c>
      <c r="D258" s="19">
        <v>44973</v>
      </c>
      <c r="E258" s="18">
        <v>9210</v>
      </c>
      <c r="F258" s="18">
        <v>-192</v>
      </c>
      <c r="G258">
        <v>-2.0421186981493298</v>
      </c>
      <c r="H258" s="18">
        <v>12968</v>
      </c>
      <c r="I258" s="18">
        <v>31.4</v>
      </c>
      <c r="J258" s="18">
        <v>730.1</v>
      </c>
      <c r="K258" s="18">
        <v>-74.5</v>
      </c>
      <c r="L258">
        <v>-9.2592592592592595</v>
      </c>
      <c r="M258">
        <v>19075</v>
      </c>
      <c r="N258">
        <v>4025</v>
      </c>
      <c r="O258" s="18">
        <v>41569.050000000003</v>
      </c>
      <c r="P258" s="18">
        <v>40900</v>
      </c>
      <c r="Q258" s="19">
        <v>44973</v>
      </c>
      <c r="R258" s="18">
        <v>61246</v>
      </c>
      <c r="S258" s="18">
        <v>11979</v>
      </c>
      <c r="T258">
        <v>24.314449834574866</v>
      </c>
      <c r="U258" s="18">
        <v>884556</v>
      </c>
      <c r="V258" s="18">
        <v>9.9600000000000009</v>
      </c>
      <c r="W258" s="18">
        <v>0.05</v>
      </c>
      <c r="X258" s="18">
        <v>-9.5</v>
      </c>
      <c r="Y258">
        <v>-99.47643979057591</v>
      </c>
      <c r="Z258">
        <v>0</v>
      </c>
      <c r="AA258">
        <v>35550</v>
      </c>
      <c r="AB258" s="18">
        <v>41569.050000000003</v>
      </c>
    </row>
    <row r="259" spans="1:28" x14ac:dyDescent="0.25">
      <c r="A259" s="18">
        <v>40900</v>
      </c>
      <c r="B259" s="19">
        <v>44987</v>
      </c>
      <c r="C259" s="18">
        <v>40900</v>
      </c>
      <c r="D259" s="19">
        <v>44987</v>
      </c>
      <c r="E259" s="18">
        <v>39</v>
      </c>
      <c r="F259" s="18">
        <v>1</v>
      </c>
      <c r="G259">
        <v>2.6315789473684212</v>
      </c>
      <c r="H259" s="18">
        <v>29</v>
      </c>
      <c r="I259" s="18">
        <v>16.75</v>
      </c>
      <c r="J259" s="18">
        <v>1044.9000000000001</v>
      </c>
      <c r="K259" s="18">
        <v>-60.549999999999955</v>
      </c>
      <c r="L259">
        <v>-5.4774073906553848</v>
      </c>
      <c r="M259">
        <v>400</v>
      </c>
      <c r="N259">
        <v>1525</v>
      </c>
      <c r="O259" s="18">
        <v>41569.050000000003</v>
      </c>
      <c r="P259" s="18">
        <v>40900</v>
      </c>
      <c r="Q259" s="19">
        <v>44987</v>
      </c>
      <c r="R259" s="18">
        <v>87</v>
      </c>
      <c r="S259" s="18">
        <v>6</v>
      </c>
      <c r="T259">
        <v>7.4074074074074074</v>
      </c>
      <c r="U259" s="18">
        <v>446</v>
      </c>
      <c r="V259" s="18">
        <v>0</v>
      </c>
      <c r="W259" s="18">
        <v>201.65</v>
      </c>
      <c r="X259" s="18">
        <v>15.75</v>
      </c>
      <c r="Y259">
        <v>8.4722969338353948</v>
      </c>
      <c r="Z259">
        <v>2050</v>
      </c>
      <c r="AA259">
        <v>425</v>
      </c>
      <c r="AB259" s="18">
        <v>41569.050000000003</v>
      </c>
    </row>
    <row r="260" spans="1:28" x14ac:dyDescent="0.25">
      <c r="A260" s="18">
        <v>40900</v>
      </c>
      <c r="B260" s="19">
        <v>44994</v>
      </c>
      <c r="C260" s="18">
        <v>40900</v>
      </c>
      <c r="D260" s="19">
        <v>44994</v>
      </c>
      <c r="E260" s="18">
        <v>0</v>
      </c>
      <c r="F260" s="18">
        <v>0</v>
      </c>
      <c r="G260">
        <v>0</v>
      </c>
      <c r="H260" s="18">
        <v>0</v>
      </c>
      <c r="I260" s="18">
        <v>0</v>
      </c>
      <c r="J260" s="18">
        <v>0</v>
      </c>
      <c r="K260" s="18">
        <v>0</v>
      </c>
      <c r="L260">
        <v>0</v>
      </c>
      <c r="M260">
        <v>0</v>
      </c>
      <c r="N260">
        <v>900</v>
      </c>
      <c r="O260" s="18">
        <v>41569.050000000003</v>
      </c>
      <c r="P260" s="18">
        <v>40900</v>
      </c>
      <c r="Q260" s="19">
        <v>44994</v>
      </c>
      <c r="R260" s="18">
        <v>0</v>
      </c>
      <c r="S260" s="18">
        <v>0</v>
      </c>
      <c r="T260">
        <v>0</v>
      </c>
      <c r="U260" s="18">
        <v>0</v>
      </c>
      <c r="V260" s="18">
        <v>0</v>
      </c>
      <c r="W260" s="18">
        <v>0</v>
      </c>
      <c r="X260" s="18">
        <v>0</v>
      </c>
      <c r="Y260">
        <v>0</v>
      </c>
      <c r="Z260">
        <v>275</v>
      </c>
      <c r="AA260">
        <v>900</v>
      </c>
      <c r="AB260" s="18">
        <v>41569.050000000003</v>
      </c>
    </row>
    <row r="261" spans="1:28" x14ac:dyDescent="0.25">
      <c r="A261" s="18">
        <v>40900</v>
      </c>
      <c r="B261" s="19">
        <v>45001</v>
      </c>
      <c r="C261" s="18">
        <v>0</v>
      </c>
      <c r="D261" s="19">
        <v>0</v>
      </c>
      <c r="E261" s="18">
        <v>0</v>
      </c>
      <c r="F261" s="18">
        <v>0</v>
      </c>
      <c r="G261">
        <v>0</v>
      </c>
      <c r="H261" s="18">
        <v>0</v>
      </c>
      <c r="I261" s="18">
        <v>0</v>
      </c>
      <c r="J261" s="18">
        <v>0</v>
      </c>
      <c r="K261" s="18">
        <v>0</v>
      </c>
      <c r="L261">
        <v>0</v>
      </c>
      <c r="M261">
        <v>0</v>
      </c>
      <c r="N261">
        <v>0</v>
      </c>
      <c r="O261" s="18">
        <v>0</v>
      </c>
      <c r="P261" s="18">
        <v>40900</v>
      </c>
      <c r="Q261" s="19">
        <v>45001</v>
      </c>
      <c r="R261" s="18">
        <v>0</v>
      </c>
      <c r="S261" s="18">
        <v>0</v>
      </c>
      <c r="T261">
        <v>0</v>
      </c>
      <c r="U261" s="18">
        <v>0</v>
      </c>
      <c r="V261" s="18">
        <v>0</v>
      </c>
      <c r="W261" s="18">
        <v>0</v>
      </c>
      <c r="X261" s="18">
        <v>0</v>
      </c>
      <c r="Y261">
        <v>0</v>
      </c>
      <c r="Z261">
        <v>0</v>
      </c>
      <c r="AA261">
        <v>0</v>
      </c>
      <c r="AB261" s="18">
        <v>41569.050000000003</v>
      </c>
    </row>
    <row r="262" spans="1:28" x14ac:dyDescent="0.25">
      <c r="A262" s="18">
        <v>40900</v>
      </c>
      <c r="B262" s="19">
        <v>45014</v>
      </c>
      <c r="C262" s="18">
        <v>40900</v>
      </c>
      <c r="D262" s="19">
        <v>45014</v>
      </c>
      <c r="E262" s="18">
        <v>82</v>
      </c>
      <c r="F262" s="18">
        <v>0</v>
      </c>
      <c r="G262">
        <v>0</v>
      </c>
      <c r="H262" s="18">
        <v>13</v>
      </c>
      <c r="I262" s="18">
        <v>15.82</v>
      </c>
      <c r="J262" s="18">
        <v>1540</v>
      </c>
      <c r="K262" s="18">
        <v>-11.549999999999955</v>
      </c>
      <c r="L262">
        <v>-0.74441687344912855</v>
      </c>
      <c r="M262">
        <v>1125</v>
      </c>
      <c r="N262">
        <v>900</v>
      </c>
      <c r="O262" s="18">
        <v>41569.050000000003</v>
      </c>
      <c r="P262" s="18">
        <v>40900</v>
      </c>
      <c r="Q262" s="19">
        <v>45014</v>
      </c>
      <c r="R262" s="18">
        <v>76</v>
      </c>
      <c r="S262" s="18">
        <v>32</v>
      </c>
      <c r="T262">
        <v>72.727272727272734</v>
      </c>
      <c r="U262" s="18">
        <v>151</v>
      </c>
      <c r="V262" s="18">
        <v>0</v>
      </c>
      <c r="W262" s="18">
        <v>418.05</v>
      </c>
      <c r="X262" s="18">
        <v>11.5</v>
      </c>
      <c r="Y262">
        <v>2.8286803591194194</v>
      </c>
      <c r="Z262">
        <v>1700</v>
      </c>
      <c r="AA262">
        <v>250</v>
      </c>
      <c r="AB262" s="18">
        <v>41569.050000000003</v>
      </c>
    </row>
    <row r="263" spans="1:28" x14ac:dyDescent="0.25">
      <c r="A263" s="18">
        <v>40900</v>
      </c>
      <c r="B263" s="19">
        <v>44980</v>
      </c>
      <c r="C263" s="18">
        <v>40900</v>
      </c>
      <c r="D263" s="19">
        <v>44980</v>
      </c>
      <c r="E263" s="18">
        <v>535</v>
      </c>
      <c r="F263" s="18">
        <v>-28</v>
      </c>
      <c r="G263">
        <v>-4.9733570159857905</v>
      </c>
      <c r="H263" s="18">
        <v>1086</v>
      </c>
      <c r="I263" s="18">
        <v>17.86</v>
      </c>
      <c r="J263" s="18">
        <v>879.05</v>
      </c>
      <c r="K263" s="18">
        <v>-116.25</v>
      </c>
      <c r="L263">
        <v>-11.679895508891793</v>
      </c>
      <c r="M263">
        <v>22550</v>
      </c>
      <c r="N263">
        <v>5550</v>
      </c>
      <c r="O263" s="18">
        <v>41569.050000000003</v>
      </c>
      <c r="P263" s="18">
        <v>40900</v>
      </c>
      <c r="Q263" s="19">
        <v>44980</v>
      </c>
      <c r="R263" s="18">
        <v>5771</v>
      </c>
      <c r="S263" s="18">
        <v>-18</v>
      </c>
      <c r="T263">
        <v>-0.3109345310070824</v>
      </c>
      <c r="U263" s="18">
        <v>64748</v>
      </c>
      <c r="V263" s="18">
        <v>15.14</v>
      </c>
      <c r="W263" s="18">
        <v>92.05</v>
      </c>
      <c r="X263" s="18">
        <v>-4.1000000000000085</v>
      </c>
      <c r="Y263">
        <v>-4.2641705668226813</v>
      </c>
      <c r="Z263">
        <v>8925</v>
      </c>
      <c r="AA263">
        <v>3650</v>
      </c>
      <c r="AB263" s="18">
        <v>41569.050000000003</v>
      </c>
    </row>
    <row r="264" spans="1:28" x14ac:dyDescent="0.25">
      <c r="A264" s="18">
        <v>41000</v>
      </c>
      <c r="B264" s="19">
        <v>44980</v>
      </c>
      <c r="C264" s="18">
        <v>41000</v>
      </c>
      <c r="D264" s="19">
        <v>44980</v>
      </c>
      <c r="E264" s="18">
        <v>10041</v>
      </c>
      <c r="F264" s="18">
        <v>103</v>
      </c>
      <c r="G264">
        <v>1.0364258402092976</v>
      </c>
      <c r="H264" s="18">
        <v>22518</v>
      </c>
      <c r="I264" s="18">
        <v>17.73</v>
      </c>
      <c r="J264" s="18">
        <v>799</v>
      </c>
      <c r="K264" s="18">
        <v>-96.899999999999977</v>
      </c>
      <c r="L264">
        <v>-10.81593927893738</v>
      </c>
      <c r="M264">
        <v>27350</v>
      </c>
      <c r="N264">
        <v>30900</v>
      </c>
      <c r="O264" s="18">
        <v>41569.050000000003</v>
      </c>
      <c r="P264" s="18">
        <v>41000</v>
      </c>
      <c r="Q264" s="19">
        <v>44980</v>
      </c>
      <c r="R264" s="18">
        <v>33130</v>
      </c>
      <c r="S264" s="18">
        <v>3144</v>
      </c>
      <c r="T264">
        <v>10.484892950043353</v>
      </c>
      <c r="U264" s="18">
        <v>254079</v>
      </c>
      <c r="V264" s="18">
        <v>14.83</v>
      </c>
      <c r="W264" s="18">
        <v>111</v>
      </c>
      <c r="X264" s="18">
        <v>-1.4500000000000028</v>
      </c>
      <c r="Y264">
        <v>-1.289461983103604</v>
      </c>
      <c r="Z264">
        <v>65825</v>
      </c>
      <c r="AA264">
        <v>46200</v>
      </c>
      <c r="AB264" s="18">
        <v>41569.050000000003</v>
      </c>
    </row>
    <row r="265" spans="1:28" x14ac:dyDescent="0.25">
      <c r="A265" s="18">
        <v>41000</v>
      </c>
      <c r="B265" s="19">
        <v>44994</v>
      </c>
      <c r="C265" s="18">
        <v>41000</v>
      </c>
      <c r="D265" s="19">
        <v>44994</v>
      </c>
      <c r="E265" s="18">
        <v>39</v>
      </c>
      <c r="F265" s="18">
        <v>0</v>
      </c>
      <c r="G265">
        <v>0</v>
      </c>
      <c r="H265" s="18">
        <v>4</v>
      </c>
      <c r="I265" s="18">
        <v>16.64</v>
      </c>
      <c r="J265" s="18">
        <v>1130.5999999999999</v>
      </c>
      <c r="K265" s="18">
        <v>-59.400000000000091</v>
      </c>
      <c r="L265">
        <v>-4.9915966386554693</v>
      </c>
      <c r="M265">
        <v>550</v>
      </c>
      <c r="N265">
        <v>1375</v>
      </c>
      <c r="O265" s="18">
        <v>41569.050000000003</v>
      </c>
      <c r="P265" s="18">
        <v>41000</v>
      </c>
      <c r="Q265" s="19">
        <v>44994</v>
      </c>
      <c r="R265" s="18">
        <v>202</v>
      </c>
      <c r="S265" s="18">
        <v>49</v>
      </c>
      <c r="T265">
        <v>32.026143790849673</v>
      </c>
      <c r="U265" s="18">
        <v>396</v>
      </c>
      <c r="V265" s="18">
        <v>0</v>
      </c>
      <c r="W265" s="18">
        <v>291.3</v>
      </c>
      <c r="X265" s="18">
        <v>6.9499999999999886</v>
      </c>
      <c r="Y265">
        <v>2.4441709161244902</v>
      </c>
      <c r="Z265">
        <v>1175</v>
      </c>
      <c r="AA265">
        <v>375</v>
      </c>
      <c r="AB265" s="18">
        <v>41569.050000000003</v>
      </c>
    </row>
    <row r="266" spans="1:28" x14ac:dyDescent="0.25">
      <c r="A266" s="18">
        <v>41000</v>
      </c>
      <c r="B266" s="19">
        <v>45001</v>
      </c>
      <c r="C266" s="18">
        <v>41000</v>
      </c>
      <c r="D266" s="19">
        <v>45001</v>
      </c>
      <c r="E266" s="18">
        <v>5</v>
      </c>
      <c r="F266" s="18">
        <v>0</v>
      </c>
      <c r="G266">
        <v>0</v>
      </c>
      <c r="H266" s="18">
        <v>1</v>
      </c>
      <c r="I266" s="18">
        <v>17.5</v>
      </c>
      <c r="J266" s="18">
        <v>1309</v>
      </c>
      <c r="K266" s="18">
        <v>4.5</v>
      </c>
      <c r="L266">
        <v>0.34495975469528556</v>
      </c>
      <c r="M266">
        <v>25</v>
      </c>
      <c r="N266">
        <v>450</v>
      </c>
      <c r="O266" s="18">
        <v>41569.050000000003</v>
      </c>
      <c r="P266" s="18">
        <v>41000</v>
      </c>
      <c r="Q266" s="19">
        <v>45001</v>
      </c>
      <c r="R266" s="18">
        <v>80</v>
      </c>
      <c r="S266" s="18">
        <v>0</v>
      </c>
      <c r="T266">
        <v>0</v>
      </c>
      <c r="U266" s="18">
        <v>0</v>
      </c>
      <c r="V266" s="18">
        <v>0</v>
      </c>
      <c r="W266" s="18">
        <v>0</v>
      </c>
      <c r="X266" s="18">
        <v>0</v>
      </c>
      <c r="Y266">
        <v>0</v>
      </c>
      <c r="Z266">
        <v>475</v>
      </c>
      <c r="AA266">
        <v>75</v>
      </c>
      <c r="AB266" s="18">
        <v>41569.050000000003</v>
      </c>
    </row>
    <row r="267" spans="1:28" x14ac:dyDescent="0.25">
      <c r="A267" s="18">
        <v>41000</v>
      </c>
      <c r="B267" s="19">
        <v>45014</v>
      </c>
      <c r="C267" s="18">
        <v>41000</v>
      </c>
      <c r="D267" s="19">
        <v>45014</v>
      </c>
      <c r="E267" s="18">
        <v>5485</v>
      </c>
      <c r="F267" s="18">
        <v>-40</v>
      </c>
      <c r="G267">
        <v>-0.72398190045248867</v>
      </c>
      <c r="H267" s="18">
        <v>1673</v>
      </c>
      <c r="I267" s="18">
        <v>13.93</v>
      </c>
      <c r="J267" s="18">
        <v>1375</v>
      </c>
      <c r="K267" s="18">
        <v>-86.099999999999909</v>
      </c>
      <c r="L267">
        <v>-5.8928204777222586</v>
      </c>
      <c r="M267">
        <v>2225</v>
      </c>
      <c r="N267">
        <v>5000</v>
      </c>
      <c r="O267" s="18">
        <v>41569.050000000003</v>
      </c>
      <c r="P267" s="18">
        <v>41000</v>
      </c>
      <c r="Q267" s="19">
        <v>45014</v>
      </c>
      <c r="R267" s="18">
        <v>10554</v>
      </c>
      <c r="S267" s="18">
        <v>272</v>
      </c>
      <c r="T267">
        <v>2.6453997276794396</v>
      </c>
      <c r="U267" s="18">
        <v>15508</v>
      </c>
      <c r="V267" s="18">
        <v>15.99</v>
      </c>
      <c r="W267" s="18">
        <v>460</v>
      </c>
      <c r="X267" s="18">
        <v>19.850000000000023</v>
      </c>
      <c r="Y267">
        <v>4.5098261956151369</v>
      </c>
      <c r="Z267">
        <v>9400</v>
      </c>
      <c r="AA267">
        <v>5525</v>
      </c>
      <c r="AB267" s="18">
        <v>41569.050000000003</v>
      </c>
    </row>
    <row r="268" spans="1:28" x14ac:dyDescent="0.25">
      <c r="A268" s="18">
        <v>41000</v>
      </c>
      <c r="B268" s="19">
        <v>45043</v>
      </c>
      <c r="C268" s="18">
        <v>41000</v>
      </c>
      <c r="D268" s="19">
        <v>45043</v>
      </c>
      <c r="E268" s="18">
        <v>595</v>
      </c>
      <c r="F268" s="18">
        <v>-7</v>
      </c>
      <c r="G268">
        <v>-1.1627906976744187</v>
      </c>
      <c r="H268" s="18">
        <v>195</v>
      </c>
      <c r="I268" s="18">
        <v>12.26</v>
      </c>
      <c r="J268" s="18">
        <v>1717.75</v>
      </c>
      <c r="K268" s="18">
        <v>-62.650000000000091</v>
      </c>
      <c r="L268">
        <v>-3.5188721635587559</v>
      </c>
      <c r="M268">
        <v>1500</v>
      </c>
      <c r="N268">
        <v>1825</v>
      </c>
      <c r="O268" s="18">
        <v>41569.050000000003</v>
      </c>
      <c r="P268" s="18">
        <v>41000</v>
      </c>
      <c r="Q268" s="19">
        <v>45043</v>
      </c>
      <c r="R268" s="18">
        <v>903</v>
      </c>
      <c r="S268" s="18">
        <v>21</v>
      </c>
      <c r="T268">
        <v>2.3809523809523809</v>
      </c>
      <c r="U268" s="18">
        <v>605</v>
      </c>
      <c r="V268" s="18">
        <v>0</v>
      </c>
      <c r="W268" s="18">
        <v>660.65</v>
      </c>
      <c r="X268" s="18">
        <v>10.899999999999977</v>
      </c>
      <c r="Y268">
        <v>1.6775682954982651</v>
      </c>
      <c r="Z268">
        <v>1275</v>
      </c>
      <c r="AA268">
        <v>1825</v>
      </c>
      <c r="AB268" s="18">
        <v>41569.050000000003</v>
      </c>
    </row>
    <row r="269" spans="1:28" x14ac:dyDescent="0.25">
      <c r="A269" s="18">
        <v>41000</v>
      </c>
      <c r="B269" s="19">
        <v>44973</v>
      </c>
      <c r="C269" s="18">
        <v>41000</v>
      </c>
      <c r="D269" s="19">
        <v>44973</v>
      </c>
      <c r="E269" s="18">
        <v>6688</v>
      </c>
      <c r="F269" s="18">
        <v>-1824</v>
      </c>
      <c r="G269">
        <v>-21.428571428571427</v>
      </c>
      <c r="H269" s="18">
        <v>68265</v>
      </c>
      <c r="I269" s="18">
        <v>27.72</v>
      </c>
      <c r="J269" s="18">
        <v>638.85</v>
      </c>
      <c r="K269" s="18">
        <v>-94.600000000000023</v>
      </c>
      <c r="L269">
        <v>-12.89794805371873</v>
      </c>
      <c r="M269">
        <v>89300</v>
      </c>
      <c r="N269">
        <v>8350</v>
      </c>
      <c r="O269" s="18">
        <v>41569.050000000003</v>
      </c>
      <c r="P269" s="18">
        <v>41000</v>
      </c>
      <c r="Q269" s="19">
        <v>44973</v>
      </c>
      <c r="R269" s="18">
        <v>161132</v>
      </c>
      <c r="S269" s="18">
        <v>50394</v>
      </c>
      <c r="T269">
        <v>45.507413895862307</v>
      </c>
      <c r="U269" s="18">
        <v>2590859</v>
      </c>
      <c r="V269" s="18">
        <v>8.59</v>
      </c>
      <c r="W269" s="18">
        <v>0.05</v>
      </c>
      <c r="X269" s="18">
        <v>-11.899999999999999</v>
      </c>
      <c r="Y269">
        <v>-99.581589958158986</v>
      </c>
      <c r="Z269">
        <v>0</v>
      </c>
      <c r="AA269">
        <v>216625</v>
      </c>
      <c r="AB269" s="18">
        <v>41569.050000000003</v>
      </c>
    </row>
    <row r="270" spans="1:28" x14ac:dyDescent="0.25">
      <c r="A270" s="18">
        <v>41000</v>
      </c>
      <c r="B270" s="19">
        <v>44987</v>
      </c>
      <c r="C270" s="18">
        <v>41000</v>
      </c>
      <c r="D270" s="19">
        <v>44987</v>
      </c>
      <c r="E270" s="18">
        <v>1401</v>
      </c>
      <c r="F270" s="18">
        <v>1</v>
      </c>
      <c r="G270">
        <v>7.1428571428571425E-2</v>
      </c>
      <c r="H270" s="18">
        <v>987</v>
      </c>
      <c r="I270" s="18">
        <v>16.190000000000001</v>
      </c>
      <c r="J270" s="18">
        <v>958.5</v>
      </c>
      <c r="K270" s="18">
        <v>-78.150000000000091</v>
      </c>
      <c r="L270">
        <v>-7.53870641007091</v>
      </c>
      <c r="M270">
        <v>6200</v>
      </c>
      <c r="N270">
        <v>1825</v>
      </c>
      <c r="O270" s="18">
        <v>41569.050000000003</v>
      </c>
      <c r="P270" s="18">
        <v>41000</v>
      </c>
      <c r="Q270" s="19">
        <v>44987</v>
      </c>
      <c r="R270" s="18">
        <v>3291</v>
      </c>
      <c r="S270" s="18">
        <v>467</v>
      </c>
      <c r="T270">
        <v>16.536827195467421</v>
      </c>
      <c r="U270" s="18">
        <v>12093</v>
      </c>
      <c r="V270" s="18">
        <v>0</v>
      </c>
      <c r="W270" s="18">
        <v>222</v>
      </c>
      <c r="X270" s="18">
        <v>18.150000000000006</v>
      </c>
      <c r="Y270">
        <v>8.9036055923473167</v>
      </c>
      <c r="Z270">
        <v>9125</v>
      </c>
      <c r="AA270">
        <v>3175</v>
      </c>
      <c r="AB270" s="18">
        <v>41569.050000000003</v>
      </c>
    </row>
    <row r="271" spans="1:28" x14ac:dyDescent="0.25">
      <c r="A271" s="18">
        <v>41100</v>
      </c>
      <c r="B271" s="19">
        <v>44980</v>
      </c>
      <c r="C271" s="18">
        <v>41100</v>
      </c>
      <c r="D271" s="19">
        <v>44980</v>
      </c>
      <c r="E271" s="18">
        <v>666</v>
      </c>
      <c r="F271" s="18">
        <v>-65</v>
      </c>
      <c r="G271">
        <v>-8.891928864569083</v>
      </c>
      <c r="H271" s="18">
        <v>3086</v>
      </c>
      <c r="I271" s="18">
        <v>17.28</v>
      </c>
      <c r="J271" s="18">
        <v>721.2</v>
      </c>
      <c r="K271" s="18">
        <v>-105.09999999999991</v>
      </c>
      <c r="L271">
        <v>-12.719351325184547</v>
      </c>
      <c r="M271">
        <v>8600</v>
      </c>
      <c r="N271">
        <v>4925</v>
      </c>
      <c r="O271" s="18">
        <v>41569.050000000003</v>
      </c>
      <c r="P271" s="18">
        <v>41100</v>
      </c>
      <c r="Q271" s="19">
        <v>44980</v>
      </c>
      <c r="R271" s="18">
        <v>6577</v>
      </c>
      <c r="S271" s="18">
        <v>1605</v>
      </c>
      <c r="T271">
        <v>32.280772325020109</v>
      </c>
      <c r="U271" s="18">
        <v>86546</v>
      </c>
      <c r="V271" s="18">
        <v>14.51</v>
      </c>
      <c r="W271" s="18">
        <v>127</v>
      </c>
      <c r="X271" s="18">
        <v>-3.5999999999999943</v>
      </c>
      <c r="Y271">
        <v>-2.7565084226646204</v>
      </c>
      <c r="Z271">
        <v>9375</v>
      </c>
      <c r="AA271">
        <v>5075</v>
      </c>
      <c r="AB271" s="18">
        <v>41569.050000000003</v>
      </c>
    </row>
    <row r="272" spans="1:28" x14ac:dyDescent="0.25">
      <c r="A272" s="18">
        <v>41100</v>
      </c>
      <c r="B272" s="19">
        <v>44987</v>
      </c>
      <c r="C272" s="18">
        <v>41100</v>
      </c>
      <c r="D272" s="19">
        <v>44987</v>
      </c>
      <c r="E272" s="18">
        <v>64</v>
      </c>
      <c r="F272" s="18">
        <v>0</v>
      </c>
      <c r="G272">
        <v>0</v>
      </c>
      <c r="H272" s="18">
        <v>39</v>
      </c>
      <c r="I272" s="18">
        <v>17.36</v>
      </c>
      <c r="J272" s="18">
        <v>923.8</v>
      </c>
      <c r="K272" s="18">
        <v>-28.5</v>
      </c>
      <c r="L272">
        <v>-2.9927543841226507</v>
      </c>
      <c r="M272">
        <v>125</v>
      </c>
      <c r="N272">
        <v>1900</v>
      </c>
      <c r="O272" s="18">
        <v>41569.050000000003</v>
      </c>
      <c r="P272" s="18">
        <v>41100</v>
      </c>
      <c r="Q272" s="19">
        <v>44987</v>
      </c>
      <c r="R272" s="18">
        <v>118</v>
      </c>
      <c r="S272" s="18">
        <v>19</v>
      </c>
      <c r="T272">
        <v>19.19191919191919</v>
      </c>
      <c r="U272" s="18">
        <v>1477</v>
      </c>
      <c r="V272" s="18">
        <v>15.51</v>
      </c>
      <c r="W272" s="18">
        <v>249</v>
      </c>
      <c r="X272" s="18">
        <v>23.5</v>
      </c>
      <c r="Y272">
        <v>10.421286031042129</v>
      </c>
      <c r="Z272">
        <v>2725</v>
      </c>
      <c r="AA272">
        <v>1650</v>
      </c>
      <c r="AB272" s="18">
        <v>41569.050000000003</v>
      </c>
    </row>
    <row r="273" spans="1:28" x14ac:dyDescent="0.25">
      <c r="A273" s="18">
        <v>41100</v>
      </c>
      <c r="B273" s="19">
        <v>44994</v>
      </c>
      <c r="C273" s="18">
        <v>41100</v>
      </c>
      <c r="D273" s="19">
        <v>44994</v>
      </c>
      <c r="E273" s="18">
        <v>0</v>
      </c>
      <c r="F273" s="18">
        <v>0</v>
      </c>
      <c r="G273">
        <v>0</v>
      </c>
      <c r="H273" s="18">
        <v>0</v>
      </c>
      <c r="I273" s="18">
        <v>0</v>
      </c>
      <c r="J273" s="18">
        <v>0</v>
      </c>
      <c r="K273" s="18">
        <v>0</v>
      </c>
      <c r="L273">
        <v>0</v>
      </c>
      <c r="M273">
        <v>0</v>
      </c>
      <c r="N273">
        <v>1000</v>
      </c>
      <c r="O273" s="18">
        <v>41569.050000000003</v>
      </c>
      <c r="P273" s="18">
        <v>41100</v>
      </c>
      <c r="Q273" s="19">
        <v>44994</v>
      </c>
      <c r="R273" s="18">
        <v>0</v>
      </c>
      <c r="S273" s="18">
        <v>0</v>
      </c>
      <c r="T273">
        <v>0</v>
      </c>
      <c r="U273" s="18">
        <v>0</v>
      </c>
      <c r="V273" s="18">
        <v>0</v>
      </c>
      <c r="W273" s="18">
        <v>0</v>
      </c>
      <c r="X273" s="18">
        <v>0</v>
      </c>
      <c r="Y273">
        <v>0</v>
      </c>
      <c r="Z273">
        <v>275</v>
      </c>
      <c r="AA273">
        <v>1150</v>
      </c>
      <c r="AB273" s="18">
        <v>41569.050000000003</v>
      </c>
    </row>
    <row r="274" spans="1:28" x14ac:dyDescent="0.25">
      <c r="A274" s="18">
        <v>41100</v>
      </c>
      <c r="B274" s="19">
        <v>44973</v>
      </c>
      <c r="C274" s="18">
        <v>41100</v>
      </c>
      <c r="D274" s="19">
        <v>44973</v>
      </c>
      <c r="E274" s="18">
        <v>2852</v>
      </c>
      <c r="F274" s="18">
        <v>-432</v>
      </c>
      <c r="G274">
        <v>-13.15468940316687</v>
      </c>
      <c r="H274" s="18">
        <v>24428</v>
      </c>
      <c r="I274" s="18">
        <v>24.72</v>
      </c>
      <c r="J274" s="18">
        <v>529.6</v>
      </c>
      <c r="K274" s="18">
        <v>-104.60000000000002</v>
      </c>
      <c r="L274">
        <v>-16.493219804478084</v>
      </c>
      <c r="M274">
        <v>28450</v>
      </c>
      <c r="N274">
        <v>5875</v>
      </c>
      <c r="O274" s="18">
        <v>41569.050000000003</v>
      </c>
      <c r="P274" s="18">
        <v>41100</v>
      </c>
      <c r="Q274" s="19">
        <v>44973</v>
      </c>
      <c r="R274" s="18">
        <v>54500</v>
      </c>
      <c r="S274" s="18">
        <v>10596</v>
      </c>
      <c r="T274">
        <v>24.134475218658892</v>
      </c>
      <c r="U274" s="18">
        <v>1517398</v>
      </c>
      <c r="V274" s="18">
        <v>0</v>
      </c>
      <c r="W274" s="18">
        <v>0.05</v>
      </c>
      <c r="X274" s="18">
        <v>-15.1</v>
      </c>
      <c r="Y274">
        <v>-99.669966996699671</v>
      </c>
      <c r="Z274">
        <v>0</v>
      </c>
      <c r="AA274">
        <v>94075</v>
      </c>
      <c r="AB274" s="18">
        <v>41569.050000000003</v>
      </c>
    </row>
    <row r="275" spans="1:28" x14ac:dyDescent="0.25">
      <c r="A275" s="18">
        <v>41100</v>
      </c>
      <c r="B275" s="19">
        <v>45014</v>
      </c>
      <c r="C275" s="18">
        <v>41100</v>
      </c>
      <c r="D275" s="19">
        <v>45014</v>
      </c>
      <c r="E275" s="18">
        <v>166</v>
      </c>
      <c r="F275" s="18">
        <v>0</v>
      </c>
      <c r="G275">
        <v>0</v>
      </c>
      <c r="H275" s="18">
        <v>67</v>
      </c>
      <c r="I275" s="18">
        <v>15.44</v>
      </c>
      <c r="J275" s="18">
        <v>1388</v>
      </c>
      <c r="K275" s="18">
        <v>24.549999999999955</v>
      </c>
      <c r="L275">
        <v>1.8005794125197077</v>
      </c>
      <c r="M275">
        <v>2475</v>
      </c>
      <c r="N275">
        <v>2025</v>
      </c>
      <c r="O275" s="18">
        <v>41569.050000000003</v>
      </c>
      <c r="P275" s="18">
        <v>41100</v>
      </c>
      <c r="Q275" s="19">
        <v>45014</v>
      </c>
      <c r="R275" s="18">
        <v>154</v>
      </c>
      <c r="S275" s="18">
        <v>4</v>
      </c>
      <c r="T275">
        <v>2.6666666666666665</v>
      </c>
      <c r="U275" s="18">
        <v>116</v>
      </c>
      <c r="V275" s="18">
        <v>0</v>
      </c>
      <c r="W275" s="18">
        <v>484.25</v>
      </c>
      <c r="X275" s="18">
        <v>20.699999999999989</v>
      </c>
      <c r="Y275">
        <v>4.4655376981986814</v>
      </c>
      <c r="Z275">
        <v>3050</v>
      </c>
      <c r="AA275">
        <v>1400</v>
      </c>
      <c r="AB275" s="18">
        <v>41569.050000000003</v>
      </c>
    </row>
    <row r="276" spans="1:28" x14ac:dyDescent="0.25">
      <c r="A276" s="18">
        <v>41100</v>
      </c>
      <c r="B276" s="19">
        <v>45043</v>
      </c>
      <c r="C276" s="18">
        <v>41100</v>
      </c>
      <c r="D276" s="19">
        <v>45043</v>
      </c>
      <c r="E276" s="18">
        <v>2</v>
      </c>
      <c r="F276" s="18">
        <v>0</v>
      </c>
      <c r="G276">
        <v>0</v>
      </c>
      <c r="H276" s="18">
        <v>0</v>
      </c>
      <c r="I276" s="18">
        <v>0</v>
      </c>
      <c r="J276" s="18">
        <v>0</v>
      </c>
      <c r="K276" s="18">
        <v>0</v>
      </c>
      <c r="L276">
        <v>0</v>
      </c>
      <c r="M276">
        <v>0</v>
      </c>
      <c r="N276">
        <v>1000</v>
      </c>
      <c r="O276" s="18">
        <v>41569.050000000003</v>
      </c>
      <c r="P276" s="18">
        <v>41100</v>
      </c>
      <c r="Q276" s="19">
        <v>45043</v>
      </c>
      <c r="R276" s="18">
        <v>2</v>
      </c>
      <c r="S276" s="18">
        <v>0</v>
      </c>
      <c r="T276">
        <v>0</v>
      </c>
      <c r="U276" s="18">
        <v>81</v>
      </c>
      <c r="V276" s="18">
        <v>16.25</v>
      </c>
      <c r="W276" s="18">
        <v>644.29999999999995</v>
      </c>
      <c r="X276" s="18">
        <v>-130.60000000000002</v>
      </c>
      <c r="Y276">
        <v>-16.853787585494906</v>
      </c>
      <c r="Z276">
        <v>325</v>
      </c>
      <c r="AA276">
        <v>725</v>
      </c>
      <c r="AB276" s="18">
        <v>41569.050000000003</v>
      </c>
    </row>
    <row r="277" spans="1:28" x14ac:dyDescent="0.25">
      <c r="A277" s="18">
        <v>41100</v>
      </c>
      <c r="B277" s="19">
        <v>45001</v>
      </c>
      <c r="C277" s="18">
        <v>41100</v>
      </c>
      <c r="D277" s="19">
        <v>45001</v>
      </c>
      <c r="E277" s="18">
        <v>0</v>
      </c>
      <c r="F277" s="18">
        <v>0</v>
      </c>
      <c r="G277">
        <v>0</v>
      </c>
      <c r="H277" s="18">
        <v>0</v>
      </c>
      <c r="I277" s="18">
        <v>0</v>
      </c>
      <c r="J277" s="18">
        <v>0</v>
      </c>
      <c r="K277" s="18">
        <v>0</v>
      </c>
      <c r="L277">
        <v>0</v>
      </c>
      <c r="M277">
        <v>75</v>
      </c>
      <c r="N277">
        <v>75</v>
      </c>
      <c r="O277" s="18">
        <v>41569.050000000003</v>
      </c>
      <c r="P277" s="18">
        <v>41100</v>
      </c>
      <c r="Q277" s="19">
        <v>45001</v>
      </c>
      <c r="R277" s="18">
        <v>40</v>
      </c>
      <c r="S277" s="18">
        <v>0</v>
      </c>
      <c r="T277">
        <v>0</v>
      </c>
      <c r="U277" s="18">
        <v>0</v>
      </c>
      <c r="V277" s="18">
        <v>0</v>
      </c>
      <c r="W277" s="18">
        <v>0</v>
      </c>
      <c r="X277" s="18">
        <v>0</v>
      </c>
      <c r="Y277">
        <v>0</v>
      </c>
      <c r="Z277">
        <v>0</v>
      </c>
      <c r="AA277">
        <v>0</v>
      </c>
      <c r="AB277" s="18">
        <v>41569.050000000003</v>
      </c>
    </row>
    <row r="278" spans="1:28" x14ac:dyDescent="0.25">
      <c r="A278" s="18">
        <v>41200</v>
      </c>
      <c r="B278" s="19">
        <v>44973</v>
      </c>
      <c r="C278" s="18">
        <v>41200</v>
      </c>
      <c r="D278" s="19">
        <v>44973</v>
      </c>
      <c r="E278" s="18">
        <v>6677</v>
      </c>
      <c r="F278" s="18">
        <v>-2495</v>
      </c>
      <c r="G278">
        <v>-27.20235499345835</v>
      </c>
      <c r="H278" s="18">
        <v>95041</v>
      </c>
      <c r="I278" s="18">
        <v>21.42</v>
      </c>
      <c r="J278" s="18">
        <v>431.1</v>
      </c>
      <c r="K278" s="18">
        <v>-107.75</v>
      </c>
      <c r="L278">
        <v>-19.996288391945811</v>
      </c>
      <c r="M278">
        <v>87400</v>
      </c>
      <c r="N278">
        <v>6300</v>
      </c>
      <c r="O278" s="18">
        <v>41569.050000000003</v>
      </c>
      <c r="P278" s="18">
        <v>41200</v>
      </c>
      <c r="Q278" s="19">
        <v>44973</v>
      </c>
      <c r="R278" s="18">
        <v>111823</v>
      </c>
      <c r="S278" s="18">
        <v>39706</v>
      </c>
      <c r="T278">
        <v>55.057753372991108</v>
      </c>
      <c r="U278" s="18">
        <v>2243754</v>
      </c>
      <c r="V278" s="18">
        <v>5.79</v>
      </c>
      <c r="W278" s="18">
        <v>0.05</v>
      </c>
      <c r="X278" s="18">
        <v>-20</v>
      </c>
      <c r="Y278">
        <v>-99.750623441396499</v>
      </c>
      <c r="Z278">
        <v>0</v>
      </c>
      <c r="AA278">
        <v>91825</v>
      </c>
      <c r="AB278" s="18">
        <v>41569.050000000003</v>
      </c>
    </row>
    <row r="279" spans="1:28" x14ac:dyDescent="0.25">
      <c r="A279" s="18">
        <v>41200</v>
      </c>
      <c r="B279" s="19">
        <v>44980</v>
      </c>
      <c r="C279" s="18">
        <v>41200</v>
      </c>
      <c r="D279" s="19">
        <v>44980</v>
      </c>
      <c r="E279" s="18">
        <v>1881</v>
      </c>
      <c r="F279" s="18">
        <v>-518</v>
      </c>
      <c r="G279">
        <v>-21.592330137557315</v>
      </c>
      <c r="H279" s="18">
        <v>8161</v>
      </c>
      <c r="I279" s="18">
        <v>16.809999999999999</v>
      </c>
      <c r="J279" s="18">
        <v>640</v>
      </c>
      <c r="K279" s="18">
        <v>-108.20000000000005</v>
      </c>
      <c r="L279">
        <v>-14.461373964180705</v>
      </c>
      <c r="M279">
        <v>7450</v>
      </c>
      <c r="N279">
        <v>8200</v>
      </c>
      <c r="O279" s="18">
        <v>41569.050000000003</v>
      </c>
      <c r="P279" s="18">
        <v>41200</v>
      </c>
      <c r="Q279" s="19">
        <v>44980</v>
      </c>
      <c r="R279" s="18">
        <v>19722</v>
      </c>
      <c r="S279" s="18">
        <v>7741</v>
      </c>
      <c r="T279">
        <v>64.610633503046486</v>
      </c>
      <c r="U279" s="18">
        <v>149767</v>
      </c>
      <c r="V279" s="18">
        <v>0</v>
      </c>
      <c r="W279" s="18">
        <v>155</v>
      </c>
      <c r="X279" s="18">
        <v>9.9999999999994316E-2</v>
      </c>
      <c r="Y279">
        <v>6.455777921239142E-2</v>
      </c>
      <c r="Z279">
        <v>19025</v>
      </c>
      <c r="AA279">
        <v>10650</v>
      </c>
      <c r="AB279" s="18">
        <v>41569.050000000003</v>
      </c>
    </row>
    <row r="280" spans="1:28" x14ac:dyDescent="0.25">
      <c r="A280" s="18">
        <v>41200</v>
      </c>
      <c r="B280" s="19">
        <v>44987</v>
      </c>
      <c r="C280" s="18">
        <v>41200</v>
      </c>
      <c r="D280" s="19">
        <v>44987</v>
      </c>
      <c r="E280" s="18">
        <v>92</v>
      </c>
      <c r="F280" s="18">
        <v>-8</v>
      </c>
      <c r="G280">
        <v>-8</v>
      </c>
      <c r="H280" s="18">
        <v>305</v>
      </c>
      <c r="I280" s="18">
        <v>0</v>
      </c>
      <c r="J280" s="18">
        <v>802</v>
      </c>
      <c r="K280" s="18">
        <v>-82.549999999999955</v>
      </c>
      <c r="L280">
        <v>-9.3324289186592004</v>
      </c>
      <c r="M280">
        <v>950</v>
      </c>
      <c r="N280">
        <v>3075</v>
      </c>
      <c r="O280" s="18">
        <v>41569.050000000003</v>
      </c>
      <c r="P280" s="18">
        <v>41200</v>
      </c>
      <c r="Q280" s="19">
        <v>44987</v>
      </c>
      <c r="R280" s="18">
        <v>200</v>
      </c>
      <c r="S280" s="18">
        <v>18</v>
      </c>
      <c r="T280">
        <v>9.8901098901098905</v>
      </c>
      <c r="U280" s="18">
        <v>2603</v>
      </c>
      <c r="V280" s="18">
        <v>0</v>
      </c>
      <c r="W280" s="18">
        <v>276.55</v>
      </c>
      <c r="X280" s="18">
        <v>24.200000000000017</v>
      </c>
      <c r="Y280">
        <v>9.5898553596195821</v>
      </c>
      <c r="Z280">
        <v>2850</v>
      </c>
      <c r="AA280">
        <v>1750</v>
      </c>
      <c r="AB280" s="18">
        <v>41569.050000000003</v>
      </c>
    </row>
    <row r="281" spans="1:28" x14ac:dyDescent="0.25">
      <c r="A281" s="18">
        <v>41200</v>
      </c>
      <c r="B281" s="19">
        <v>44994</v>
      </c>
      <c r="C281" s="18">
        <v>41200</v>
      </c>
      <c r="D281" s="19">
        <v>44994</v>
      </c>
      <c r="E281" s="18">
        <v>0</v>
      </c>
      <c r="F281" s="18">
        <v>0</v>
      </c>
      <c r="G281">
        <v>0</v>
      </c>
      <c r="H281" s="18">
        <v>0</v>
      </c>
      <c r="I281" s="18">
        <v>0</v>
      </c>
      <c r="J281" s="18">
        <v>0</v>
      </c>
      <c r="K281" s="18">
        <v>0</v>
      </c>
      <c r="L281">
        <v>0</v>
      </c>
      <c r="M281">
        <v>0</v>
      </c>
      <c r="N281">
        <v>950</v>
      </c>
      <c r="O281" s="18">
        <v>41569.050000000003</v>
      </c>
      <c r="P281" s="18">
        <v>41200</v>
      </c>
      <c r="Q281" s="19">
        <v>44994</v>
      </c>
      <c r="R281" s="18">
        <v>0</v>
      </c>
      <c r="S281" s="18">
        <v>0</v>
      </c>
      <c r="T281">
        <v>0</v>
      </c>
      <c r="U281" s="18">
        <v>0</v>
      </c>
      <c r="V281" s="18">
        <v>0</v>
      </c>
      <c r="W281" s="18">
        <v>0</v>
      </c>
      <c r="X281" s="18">
        <v>0</v>
      </c>
      <c r="Y281">
        <v>0</v>
      </c>
      <c r="Z281">
        <v>250</v>
      </c>
      <c r="AA281">
        <v>1150</v>
      </c>
      <c r="AB281" s="18">
        <v>41569.050000000003</v>
      </c>
    </row>
    <row r="282" spans="1:28" x14ac:dyDescent="0.25">
      <c r="A282" s="18">
        <v>41200</v>
      </c>
      <c r="B282" s="19">
        <v>45001</v>
      </c>
      <c r="C282" s="18">
        <v>41200</v>
      </c>
      <c r="D282" s="19">
        <v>45001</v>
      </c>
      <c r="E282" s="18">
        <v>0</v>
      </c>
      <c r="F282" s="18">
        <v>0</v>
      </c>
      <c r="G282">
        <v>0</v>
      </c>
      <c r="H282" s="18">
        <v>0</v>
      </c>
      <c r="I282" s="18">
        <v>0</v>
      </c>
      <c r="J282" s="18">
        <v>0</v>
      </c>
      <c r="K282" s="18">
        <v>0</v>
      </c>
      <c r="L282">
        <v>0</v>
      </c>
      <c r="M282">
        <v>50</v>
      </c>
      <c r="N282">
        <v>0</v>
      </c>
      <c r="O282" s="18">
        <v>41569.050000000003</v>
      </c>
      <c r="P282" s="18">
        <v>41200</v>
      </c>
      <c r="Q282" s="19">
        <v>45001</v>
      </c>
      <c r="R282" s="18">
        <v>0</v>
      </c>
      <c r="S282" s="18">
        <v>0</v>
      </c>
      <c r="T282">
        <v>0</v>
      </c>
      <c r="U282" s="18">
        <v>0</v>
      </c>
      <c r="V282" s="18">
        <v>0</v>
      </c>
      <c r="W282" s="18">
        <v>0</v>
      </c>
      <c r="X282" s="18">
        <v>0</v>
      </c>
      <c r="Y282">
        <v>0</v>
      </c>
      <c r="Z282">
        <v>0</v>
      </c>
      <c r="AA282">
        <v>0</v>
      </c>
      <c r="AB282" s="18">
        <v>41569.050000000003</v>
      </c>
    </row>
    <row r="283" spans="1:28" x14ac:dyDescent="0.25">
      <c r="A283" s="18">
        <v>41200</v>
      </c>
      <c r="B283" s="19">
        <v>45014</v>
      </c>
      <c r="C283" s="18">
        <v>41200</v>
      </c>
      <c r="D283" s="19">
        <v>45014</v>
      </c>
      <c r="E283" s="18">
        <v>206</v>
      </c>
      <c r="F283" s="18">
        <v>-6</v>
      </c>
      <c r="G283">
        <v>-2.8301886792452828</v>
      </c>
      <c r="H283" s="18">
        <v>79</v>
      </c>
      <c r="I283" s="18">
        <v>13.48</v>
      </c>
      <c r="J283" s="18">
        <v>1225</v>
      </c>
      <c r="K283" s="18">
        <v>-93.5</v>
      </c>
      <c r="L283">
        <v>-7.0913917330299583</v>
      </c>
      <c r="M283">
        <v>3200</v>
      </c>
      <c r="N283">
        <v>2575</v>
      </c>
      <c r="O283" s="18">
        <v>41569.050000000003</v>
      </c>
      <c r="P283" s="18">
        <v>41200</v>
      </c>
      <c r="Q283" s="19">
        <v>45014</v>
      </c>
      <c r="R283" s="18">
        <v>120</v>
      </c>
      <c r="S283" s="18">
        <v>-19</v>
      </c>
      <c r="T283">
        <v>-13.669064748201439</v>
      </c>
      <c r="U283" s="18">
        <v>295</v>
      </c>
      <c r="V283" s="18">
        <v>16.18</v>
      </c>
      <c r="W283" s="18">
        <v>538.4</v>
      </c>
      <c r="X283" s="18">
        <v>43.799999999999955</v>
      </c>
      <c r="Y283">
        <v>8.8556409219571286</v>
      </c>
      <c r="Z283">
        <v>1275</v>
      </c>
      <c r="AA283">
        <v>2325</v>
      </c>
      <c r="AB283" s="18">
        <v>41569.050000000003</v>
      </c>
    </row>
    <row r="284" spans="1:28" x14ac:dyDescent="0.25">
      <c r="A284" s="18">
        <v>41200</v>
      </c>
      <c r="B284" s="19">
        <v>45043</v>
      </c>
      <c r="C284" s="18">
        <v>0</v>
      </c>
      <c r="D284" s="19">
        <v>0</v>
      </c>
      <c r="E284" s="18">
        <v>0</v>
      </c>
      <c r="F284" s="18">
        <v>0</v>
      </c>
      <c r="G284">
        <v>0</v>
      </c>
      <c r="H284" s="18">
        <v>0</v>
      </c>
      <c r="I284" s="18">
        <v>0</v>
      </c>
      <c r="J284" s="18">
        <v>0</v>
      </c>
      <c r="K284" s="18">
        <v>0</v>
      </c>
      <c r="L284">
        <v>0</v>
      </c>
      <c r="M284">
        <v>0</v>
      </c>
      <c r="N284">
        <v>0</v>
      </c>
      <c r="O284" s="18">
        <v>0</v>
      </c>
      <c r="P284" s="18">
        <v>41200</v>
      </c>
      <c r="Q284" s="19">
        <v>45043</v>
      </c>
      <c r="R284" s="18">
        <v>0</v>
      </c>
      <c r="S284" s="18">
        <v>0</v>
      </c>
      <c r="T284">
        <v>0</v>
      </c>
      <c r="U284" s="18">
        <v>0</v>
      </c>
      <c r="V284" s="18">
        <v>0</v>
      </c>
      <c r="W284" s="18">
        <v>0</v>
      </c>
      <c r="X284" s="18">
        <v>0</v>
      </c>
      <c r="Y284">
        <v>0</v>
      </c>
      <c r="Z284">
        <v>0</v>
      </c>
      <c r="AA284">
        <v>0</v>
      </c>
      <c r="AB284" s="18">
        <v>41569.050000000003</v>
      </c>
    </row>
    <row r="285" spans="1:28" x14ac:dyDescent="0.25">
      <c r="A285" s="18">
        <v>41300</v>
      </c>
      <c r="B285" s="19">
        <v>44973</v>
      </c>
      <c r="C285" s="18">
        <v>41300</v>
      </c>
      <c r="D285" s="19">
        <v>44973</v>
      </c>
      <c r="E285" s="18">
        <v>9082</v>
      </c>
      <c r="F285" s="18">
        <v>-2582</v>
      </c>
      <c r="G285">
        <v>-22.136488340192045</v>
      </c>
      <c r="H285" s="18">
        <v>232169</v>
      </c>
      <c r="I285" s="18">
        <v>0</v>
      </c>
      <c r="J285" s="18">
        <v>332.3</v>
      </c>
      <c r="K285" s="18">
        <v>-108.39999999999998</v>
      </c>
      <c r="L285">
        <v>-24.597231676877691</v>
      </c>
      <c r="M285">
        <v>23025</v>
      </c>
      <c r="N285">
        <v>6725</v>
      </c>
      <c r="O285" s="18">
        <v>41569.050000000003</v>
      </c>
      <c r="P285" s="18">
        <v>41300</v>
      </c>
      <c r="Q285" s="19">
        <v>44973</v>
      </c>
      <c r="R285" s="18">
        <v>114171</v>
      </c>
      <c r="S285" s="18">
        <v>32988</v>
      </c>
      <c r="T285">
        <v>40.634122907505265</v>
      </c>
      <c r="U285" s="18">
        <v>3001555</v>
      </c>
      <c r="V285" s="18">
        <v>4.3600000000000003</v>
      </c>
      <c r="W285" s="18">
        <v>0.05</v>
      </c>
      <c r="X285" s="18">
        <v>-27.7</v>
      </c>
      <c r="Y285">
        <v>-99.819819819819827</v>
      </c>
      <c r="Z285">
        <v>25225</v>
      </c>
      <c r="AA285">
        <v>153125</v>
      </c>
      <c r="AB285" s="18">
        <v>41569.050000000003</v>
      </c>
    </row>
    <row r="286" spans="1:28" x14ac:dyDescent="0.25">
      <c r="A286" s="18">
        <v>41300</v>
      </c>
      <c r="B286" s="19">
        <v>44980</v>
      </c>
      <c r="C286" s="18">
        <v>41300</v>
      </c>
      <c r="D286" s="19">
        <v>44980</v>
      </c>
      <c r="E286" s="18">
        <v>2341</v>
      </c>
      <c r="F286" s="18">
        <v>-579</v>
      </c>
      <c r="G286">
        <v>-19.828767123287673</v>
      </c>
      <c r="H286" s="18">
        <v>13045</v>
      </c>
      <c r="I286" s="18">
        <v>16.28</v>
      </c>
      <c r="J286" s="18">
        <v>560.70000000000005</v>
      </c>
      <c r="K286" s="18">
        <v>-106.25</v>
      </c>
      <c r="L286">
        <v>-15.930729439988003</v>
      </c>
      <c r="M286">
        <v>8125</v>
      </c>
      <c r="N286">
        <v>12375</v>
      </c>
      <c r="O286" s="18">
        <v>41569.050000000003</v>
      </c>
      <c r="P286" s="18">
        <v>41300</v>
      </c>
      <c r="Q286" s="19">
        <v>44980</v>
      </c>
      <c r="R286" s="18">
        <v>9189</v>
      </c>
      <c r="S286" s="18">
        <v>1388</v>
      </c>
      <c r="T286">
        <v>17.792590693500834</v>
      </c>
      <c r="U286" s="18">
        <v>139895</v>
      </c>
      <c r="V286" s="18">
        <v>0</v>
      </c>
      <c r="W286" s="18">
        <v>175.55</v>
      </c>
      <c r="X286" s="18">
        <v>-2.5</v>
      </c>
      <c r="Y286">
        <v>-1.4040999719180003</v>
      </c>
      <c r="Z286">
        <v>11125</v>
      </c>
      <c r="AA286">
        <v>12650</v>
      </c>
      <c r="AB286" s="18">
        <v>41569.050000000003</v>
      </c>
    </row>
    <row r="287" spans="1:28" x14ac:dyDescent="0.25">
      <c r="A287" s="18">
        <v>41300</v>
      </c>
      <c r="B287" s="19">
        <v>44987</v>
      </c>
      <c r="C287" s="18">
        <v>41300</v>
      </c>
      <c r="D287" s="19">
        <v>44987</v>
      </c>
      <c r="E287" s="18">
        <v>123</v>
      </c>
      <c r="F287" s="18">
        <v>29</v>
      </c>
      <c r="G287">
        <v>30.851063829787233</v>
      </c>
      <c r="H287" s="18">
        <v>242</v>
      </c>
      <c r="I287" s="18">
        <v>16.22</v>
      </c>
      <c r="J287" s="18">
        <v>761.6</v>
      </c>
      <c r="K287" s="18">
        <v>-56.5</v>
      </c>
      <c r="L287">
        <v>-6.9062461801735724</v>
      </c>
      <c r="M287">
        <v>1925</v>
      </c>
      <c r="N287">
        <v>3175</v>
      </c>
      <c r="O287" s="18">
        <v>41569.050000000003</v>
      </c>
      <c r="P287" s="18">
        <v>41300</v>
      </c>
      <c r="Q287" s="19">
        <v>44987</v>
      </c>
      <c r="R287" s="18">
        <v>358</v>
      </c>
      <c r="S287" s="18">
        <v>104</v>
      </c>
      <c r="T287">
        <v>40.944881889763778</v>
      </c>
      <c r="U287" s="18">
        <v>4180</v>
      </c>
      <c r="V287" s="18">
        <v>15.22</v>
      </c>
      <c r="W287" s="18">
        <v>306.60000000000002</v>
      </c>
      <c r="X287" s="18">
        <v>25.850000000000023</v>
      </c>
      <c r="Y287">
        <v>9.2074799643811289</v>
      </c>
      <c r="Z287">
        <v>3050</v>
      </c>
      <c r="AA287">
        <v>2425</v>
      </c>
      <c r="AB287" s="18">
        <v>41569.050000000003</v>
      </c>
    </row>
    <row r="288" spans="1:28" x14ac:dyDescent="0.25">
      <c r="A288" s="18">
        <v>41300</v>
      </c>
      <c r="B288" s="19">
        <v>44994</v>
      </c>
      <c r="C288" s="18">
        <v>41300</v>
      </c>
      <c r="D288" s="19">
        <v>44994</v>
      </c>
      <c r="E288" s="18">
        <v>2</v>
      </c>
      <c r="F288" s="18">
        <v>2</v>
      </c>
      <c r="G288">
        <v>0</v>
      </c>
      <c r="H288" s="18">
        <v>4</v>
      </c>
      <c r="I288" s="18">
        <v>19.920000000000002</v>
      </c>
      <c r="J288" s="18">
        <v>1062.9000000000001</v>
      </c>
      <c r="K288" s="18">
        <v>-52.049999999999955</v>
      </c>
      <c r="L288">
        <v>-4.6683707789586935</v>
      </c>
      <c r="M288">
        <v>300</v>
      </c>
      <c r="N288">
        <v>325</v>
      </c>
      <c r="O288" s="18">
        <v>41569.050000000003</v>
      </c>
      <c r="P288" s="18">
        <v>41300</v>
      </c>
      <c r="Q288" s="19">
        <v>44994</v>
      </c>
      <c r="R288" s="18">
        <v>23</v>
      </c>
      <c r="S288" s="18">
        <v>0</v>
      </c>
      <c r="T288">
        <v>0</v>
      </c>
      <c r="U288" s="18">
        <v>0</v>
      </c>
      <c r="V288" s="18">
        <v>0</v>
      </c>
      <c r="W288" s="18">
        <v>0</v>
      </c>
      <c r="X288" s="18">
        <v>0</v>
      </c>
      <c r="Y288">
        <v>0</v>
      </c>
      <c r="Z288">
        <v>250</v>
      </c>
      <c r="AA288">
        <v>1150</v>
      </c>
      <c r="AB288" s="18">
        <v>41569.050000000003</v>
      </c>
    </row>
    <row r="289" spans="1:28" x14ac:dyDescent="0.25">
      <c r="A289" s="18">
        <v>41300</v>
      </c>
      <c r="B289" s="19">
        <v>45001</v>
      </c>
      <c r="C289" s="18">
        <v>41300</v>
      </c>
      <c r="D289" s="19">
        <v>45001</v>
      </c>
      <c r="E289" s="18">
        <v>0</v>
      </c>
      <c r="F289" s="18">
        <v>0</v>
      </c>
      <c r="G289">
        <v>0</v>
      </c>
      <c r="H289" s="18">
        <v>0</v>
      </c>
      <c r="I289" s="18">
        <v>0</v>
      </c>
      <c r="J289" s="18">
        <v>0</v>
      </c>
      <c r="K289" s="18">
        <v>0</v>
      </c>
      <c r="L289">
        <v>0</v>
      </c>
      <c r="M289">
        <v>50</v>
      </c>
      <c r="N289">
        <v>0</v>
      </c>
      <c r="O289" s="18">
        <v>41569.050000000003</v>
      </c>
      <c r="P289" s="18">
        <v>41300</v>
      </c>
      <c r="Q289" s="19">
        <v>45001</v>
      </c>
      <c r="R289" s="18">
        <v>0</v>
      </c>
      <c r="S289" s="18">
        <v>0</v>
      </c>
      <c r="T289">
        <v>0</v>
      </c>
      <c r="U289" s="18">
        <v>0</v>
      </c>
      <c r="V289" s="18">
        <v>0</v>
      </c>
      <c r="W289" s="18">
        <v>0</v>
      </c>
      <c r="X289" s="18">
        <v>0</v>
      </c>
      <c r="Y289">
        <v>0</v>
      </c>
      <c r="Z289">
        <v>0</v>
      </c>
      <c r="AA289">
        <v>0</v>
      </c>
      <c r="AB289" s="18">
        <v>41569.050000000003</v>
      </c>
    </row>
    <row r="290" spans="1:28" x14ac:dyDescent="0.25">
      <c r="A290" s="18">
        <v>41300</v>
      </c>
      <c r="B290" s="19">
        <v>45014</v>
      </c>
      <c r="C290" s="18">
        <v>41300</v>
      </c>
      <c r="D290" s="19">
        <v>45014</v>
      </c>
      <c r="E290" s="18">
        <v>315</v>
      </c>
      <c r="F290" s="18">
        <v>-8</v>
      </c>
      <c r="G290">
        <v>-2.4767801857585141</v>
      </c>
      <c r="H290" s="18">
        <v>152</v>
      </c>
      <c r="I290" s="18">
        <v>0</v>
      </c>
      <c r="J290" s="18">
        <v>1189.4000000000001</v>
      </c>
      <c r="K290" s="18">
        <v>-57.5</v>
      </c>
      <c r="L290">
        <v>-4.6114363621782015</v>
      </c>
      <c r="M290">
        <v>1650</v>
      </c>
      <c r="N290">
        <v>1225</v>
      </c>
      <c r="O290" s="18">
        <v>41569.050000000003</v>
      </c>
      <c r="P290" s="18">
        <v>41300</v>
      </c>
      <c r="Q290" s="19">
        <v>45014</v>
      </c>
      <c r="R290" s="18">
        <v>346</v>
      </c>
      <c r="S290" s="18">
        <v>0</v>
      </c>
      <c r="T290">
        <v>0</v>
      </c>
      <c r="U290" s="18">
        <v>347</v>
      </c>
      <c r="V290" s="18">
        <v>15.52</v>
      </c>
      <c r="W290" s="18">
        <v>541.04999999999995</v>
      </c>
      <c r="X290" s="18">
        <v>15.549999999999955</v>
      </c>
      <c r="Y290">
        <v>2.9590865842055099</v>
      </c>
      <c r="Z290">
        <v>2525</v>
      </c>
      <c r="AA290">
        <v>1175</v>
      </c>
      <c r="AB290" s="18">
        <v>41569.050000000003</v>
      </c>
    </row>
    <row r="291" spans="1:28" x14ac:dyDescent="0.25">
      <c r="A291" s="18">
        <v>41300</v>
      </c>
      <c r="B291" s="19">
        <v>45043</v>
      </c>
      <c r="C291" s="18">
        <v>41300</v>
      </c>
      <c r="D291" s="19">
        <v>45043</v>
      </c>
      <c r="E291" s="18">
        <v>2</v>
      </c>
      <c r="F291" s="18">
        <v>0</v>
      </c>
      <c r="G291">
        <v>0</v>
      </c>
      <c r="H291" s="18">
        <v>0</v>
      </c>
      <c r="I291" s="18">
        <v>0</v>
      </c>
      <c r="J291" s="18">
        <v>0</v>
      </c>
      <c r="K291" s="18">
        <v>0</v>
      </c>
      <c r="L291">
        <v>0</v>
      </c>
      <c r="M291">
        <v>0</v>
      </c>
      <c r="N291">
        <v>0</v>
      </c>
      <c r="O291" s="18">
        <v>41569.050000000003</v>
      </c>
      <c r="P291" s="18">
        <v>41300</v>
      </c>
      <c r="Q291" s="19">
        <v>45043</v>
      </c>
      <c r="R291" s="18">
        <v>2</v>
      </c>
      <c r="S291" s="18">
        <v>0</v>
      </c>
      <c r="T291">
        <v>0</v>
      </c>
      <c r="U291" s="18">
        <v>0</v>
      </c>
      <c r="V291" s="18">
        <v>0</v>
      </c>
      <c r="W291" s="18">
        <v>0</v>
      </c>
      <c r="X291" s="18">
        <v>0</v>
      </c>
      <c r="Y291">
        <v>0</v>
      </c>
      <c r="Z291">
        <v>0</v>
      </c>
      <c r="AA291">
        <v>0</v>
      </c>
      <c r="AB291" s="18">
        <v>41569.050000000003</v>
      </c>
    </row>
    <row r="292" spans="1:28" x14ac:dyDescent="0.25">
      <c r="A292" s="18">
        <v>41400</v>
      </c>
      <c r="B292" s="19">
        <v>44973</v>
      </c>
      <c r="C292" s="18">
        <v>41400</v>
      </c>
      <c r="D292" s="19">
        <v>44973</v>
      </c>
      <c r="E292" s="18">
        <v>20881</v>
      </c>
      <c r="F292" s="18">
        <v>-4268</v>
      </c>
      <c r="G292">
        <v>-16.970853711877211</v>
      </c>
      <c r="H292" s="18">
        <v>563814</v>
      </c>
      <c r="I292" s="18">
        <v>14.28</v>
      </c>
      <c r="J292" s="18">
        <v>230.5</v>
      </c>
      <c r="K292" s="18">
        <v>-127.64999999999998</v>
      </c>
      <c r="L292">
        <v>-35.641490995392985</v>
      </c>
      <c r="M292">
        <v>106675</v>
      </c>
      <c r="N292">
        <v>11475</v>
      </c>
      <c r="O292" s="18">
        <v>41569.050000000003</v>
      </c>
      <c r="P292" s="18">
        <v>41400</v>
      </c>
      <c r="Q292" s="19">
        <v>44973</v>
      </c>
      <c r="R292" s="18">
        <v>131053</v>
      </c>
      <c r="S292" s="18">
        <v>30916</v>
      </c>
      <c r="T292">
        <v>30.87370302685321</v>
      </c>
      <c r="U292" s="18">
        <v>4394433</v>
      </c>
      <c r="V292" s="18">
        <v>2.89</v>
      </c>
      <c r="W292" s="18">
        <v>0.05</v>
      </c>
      <c r="X292" s="18">
        <v>-39.5</v>
      </c>
      <c r="Y292">
        <v>-99.873577749683946</v>
      </c>
      <c r="Z292">
        <v>0</v>
      </c>
      <c r="AA292">
        <v>261350</v>
      </c>
      <c r="AB292" s="18">
        <v>41569.050000000003</v>
      </c>
    </row>
    <row r="293" spans="1:28" x14ac:dyDescent="0.25">
      <c r="A293" s="18">
        <v>41400</v>
      </c>
      <c r="B293" s="19">
        <v>44980</v>
      </c>
      <c r="C293" s="18">
        <v>41400</v>
      </c>
      <c r="D293" s="19">
        <v>44980</v>
      </c>
      <c r="E293" s="18">
        <v>5038</v>
      </c>
      <c r="F293" s="18">
        <v>-498</v>
      </c>
      <c r="G293">
        <v>-8.9956647398843934</v>
      </c>
      <c r="H293" s="18">
        <v>22341</v>
      </c>
      <c r="I293" s="18">
        <v>0</v>
      </c>
      <c r="J293" s="18">
        <v>499.4</v>
      </c>
      <c r="K293" s="18">
        <v>-93.300000000000068</v>
      </c>
      <c r="L293">
        <v>-15.741521849164849</v>
      </c>
      <c r="M293">
        <v>7350</v>
      </c>
      <c r="N293">
        <v>14300</v>
      </c>
      <c r="O293" s="18">
        <v>41569.050000000003</v>
      </c>
      <c r="P293" s="18">
        <v>41400</v>
      </c>
      <c r="Q293" s="19">
        <v>44980</v>
      </c>
      <c r="R293" s="18">
        <v>9061</v>
      </c>
      <c r="S293" s="18">
        <v>823</v>
      </c>
      <c r="T293">
        <v>9.9902889050740473</v>
      </c>
      <c r="U293" s="18">
        <v>162762</v>
      </c>
      <c r="V293" s="18">
        <v>13.65</v>
      </c>
      <c r="W293" s="18">
        <v>209.3</v>
      </c>
      <c r="X293" s="18">
        <v>3.8500000000000227</v>
      </c>
      <c r="Y293">
        <v>1.8739352640545257</v>
      </c>
      <c r="Z293">
        <v>14175</v>
      </c>
      <c r="AA293">
        <v>24275</v>
      </c>
      <c r="AB293" s="18">
        <v>41569.050000000003</v>
      </c>
    </row>
    <row r="294" spans="1:28" x14ac:dyDescent="0.25">
      <c r="A294" s="18">
        <v>41400</v>
      </c>
      <c r="B294" s="19">
        <v>44994</v>
      </c>
      <c r="C294" s="18">
        <v>41400</v>
      </c>
      <c r="D294" s="19">
        <v>44994</v>
      </c>
      <c r="E294" s="18">
        <v>8</v>
      </c>
      <c r="F294" s="18">
        <v>0</v>
      </c>
      <c r="G294">
        <v>0</v>
      </c>
      <c r="H294" s="18">
        <v>8</v>
      </c>
      <c r="I294" s="18">
        <v>17.57</v>
      </c>
      <c r="J294" s="18">
        <v>914.3</v>
      </c>
      <c r="K294" s="18">
        <v>119.14999999999998</v>
      </c>
      <c r="L294">
        <v>14.984594101741807</v>
      </c>
      <c r="M294">
        <v>475</v>
      </c>
      <c r="N294">
        <v>1150</v>
      </c>
      <c r="O294" s="18">
        <v>41569.050000000003</v>
      </c>
      <c r="P294" s="18">
        <v>41400</v>
      </c>
      <c r="Q294" s="19">
        <v>44994</v>
      </c>
      <c r="R294" s="18">
        <v>8</v>
      </c>
      <c r="S294" s="18">
        <v>0</v>
      </c>
      <c r="T294">
        <v>0</v>
      </c>
      <c r="U294" s="18">
        <v>0</v>
      </c>
      <c r="V294" s="18">
        <v>0</v>
      </c>
      <c r="W294" s="18">
        <v>0</v>
      </c>
      <c r="X294" s="18">
        <v>0</v>
      </c>
      <c r="Y294">
        <v>0</v>
      </c>
      <c r="Z294">
        <v>525</v>
      </c>
      <c r="AA294">
        <v>225</v>
      </c>
      <c r="AB294" s="18">
        <v>41569.050000000003</v>
      </c>
    </row>
    <row r="295" spans="1:28" x14ac:dyDescent="0.25">
      <c r="A295" s="18">
        <v>41400</v>
      </c>
      <c r="B295" s="19">
        <v>45001</v>
      </c>
      <c r="C295" s="18">
        <v>41400</v>
      </c>
      <c r="D295" s="19">
        <v>45001</v>
      </c>
      <c r="E295" s="18">
        <v>0</v>
      </c>
      <c r="F295" s="18">
        <v>0</v>
      </c>
      <c r="G295">
        <v>0</v>
      </c>
      <c r="H295" s="18">
        <v>0</v>
      </c>
      <c r="I295" s="18">
        <v>0</v>
      </c>
      <c r="J295" s="18">
        <v>0</v>
      </c>
      <c r="K295" s="18">
        <v>0</v>
      </c>
      <c r="L295">
        <v>0</v>
      </c>
      <c r="M295">
        <v>100</v>
      </c>
      <c r="N295">
        <v>0</v>
      </c>
      <c r="O295" s="18">
        <v>41569.050000000003</v>
      </c>
      <c r="P295" s="18">
        <v>41400</v>
      </c>
      <c r="Q295" s="19">
        <v>45001</v>
      </c>
      <c r="R295" s="18">
        <v>43</v>
      </c>
      <c r="S295" s="18">
        <v>0</v>
      </c>
      <c r="T295">
        <v>0</v>
      </c>
      <c r="U295" s="18">
        <v>0</v>
      </c>
      <c r="V295" s="18">
        <v>0</v>
      </c>
      <c r="W295" s="18">
        <v>0</v>
      </c>
      <c r="X295" s="18">
        <v>0</v>
      </c>
      <c r="Y295">
        <v>0</v>
      </c>
      <c r="Z295">
        <v>575</v>
      </c>
      <c r="AA295">
        <v>425</v>
      </c>
      <c r="AB295" s="18">
        <v>41569.050000000003</v>
      </c>
    </row>
    <row r="296" spans="1:28" x14ac:dyDescent="0.25">
      <c r="A296" s="18">
        <v>41400</v>
      </c>
      <c r="B296" s="19">
        <v>45014</v>
      </c>
      <c r="C296" s="18">
        <v>41400</v>
      </c>
      <c r="D296" s="19">
        <v>45014</v>
      </c>
      <c r="E296" s="18">
        <v>300</v>
      </c>
      <c r="F296" s="18">
        <v>-10</v>
      </c>
      <c r="G296">
        <v>-3.225806451612903</v>
      </c>
      <c r="H296" s="18">
        <v>176</v>
      </c>
      <c r="I296" s="18">
        <v>14.16</v>
      </c>
      <c r="J296" s="18">
        <v>1133.55</v>
      </c>
      <c r="K296" s="18">
        <v>-45.200000000000045</v>
      </c>
      <c r="L296">
        <v>-3.8345705196182434</v>
      </c>
      <c r="M296">
        <v>1050</v>
      </c>
      <c r="N296">
        <v>2325</v>
      </c>
      <c r="O296" s="18">
        <v>41569.050000000003</v>
      </c>
      <c r="P296" s="18">
        <v>41400</v>
      </c>
      <c r="Q296" s="19">
        <v>45014</v>
      </c>
      <c r="R296" s="18">
        <v>182</v>
      </c>
      <c r="S296" s="18">
        <v>-18</v>
      </c>
      <c r="T296">
        <v>-9</v>
      </c>
      <c r="U296" s="18">
        <v>603</v>
      </c>
      <c r="V296" s="18">
        <v>16</v>
      </c>
      <c r="W296" s="18">
        <v>604.54999999999995</v>
      </c>
      <c r="X296" s="18">
        <v>37.099999999999909</v>
      </c>
      <c r="Y296">
        <v>6.5380209710106456</v>
      </c>
      <c r="Z296">
        <v>3525</v>
      </c>
      <c r="AA296">
        <v>1675</v>
      </c>
      <c r="AB296" s="18">
        <v>41569.050000000003</v>
      </c>
    </row>
    <row r="297" spans="1:28" x14ac:dyDescent="0.25">
      <c r="A297" s="18">
        <v>41400</v>
      </c>
      <c r="B297" s="19">
        <v>45043</v>
      </c>
      <c r="C297" s="18">
        <v>41400</v>
      </c>
      <c r="D297" s="19">
        <v>45043</v>
      </c>
      <c r="E297" s="18">
        <v>0</v>
      </c>
      <c r="F297" s="18">
        <v>0</v>
      </c>
      <c r="G297">
        <v>0</v>
      </c>
      <c r="H297" s="18">
        <v>4</v>
      </c>
      <c r="I297" s="18">
        <v>0</v>
      </c>
      <c r="J297" s="18">
        <v>1462.4</v>
      </c>
      <c r="K297" s="18">
        <v>-1115.6500000000001</v>
      </c>
      <c r="L297">
        <v>-43.274955877504318</v>
      </c>
      <c r="M297">
        <v>425</v>
      </c>
      <c r="N297">
        <v>675</v>
      </c>
      <c r="O297" s="18">
        <v>41569.050000000003</v>
      </c>
      <c r="P297" s="18">
        <v>41400</v>
      </c>
      <c r="Q297" s="19">
        <v>45043</v>
      </c>
      <c r="R297" s="18">
        <v>67</v>
      </c>
      <c r="S297" s="18">
        <v>0</v>
      </c>
      <c r="T297">
        <v>0</v>
      </c>
      <c r="U297" s="18">
        <v>0</v>
      </c>
      <c r="V297" s="18">
        <v>0</v>
      </c>
      <c r="W297" s="18">
        <v>0</v>
      </c>
      <c r="X297" s="18">
        <v>0</v>
      </c>
      <c r="Y297">
        <v>0</v>
      </c>
      <c r="Z297">
        <v>0</v>
      </c>
      <c r="AA297">
        <v>0</v>
      </c>
      <c r="AB297" s="18">
        <v>41569.050000000003</v>
      </c>
    </row>
    <row r="298" spans="1:28" x14ac:dyDescent="0.25">
      <c r="A298" s="18">
        <v>41400</v>
      </c>
      <c r="B298" s="19">
        <v>44987</v>
      </c>
      <c r="C298" s="18">
        <v>41400</v>
      </c>
      <c r="D298" s="19">
        <v>44987</v>
      </c>
      <c r="E298" s="18">
        <v>163</v>
      </c>
      <c r="F298" s="18">
        <v>-12</v>
      </c>
      <c r="G298">
        <v>-6.8571428571428568</v>
      </c>
      <c r="H298" s="18">
        <v>676</v>
      </c>
      <c r="I298" s="18">
        <v>0</v>
      </c>
      <c r="J298" s="18">
        <v>682.65</v>
      </c>
      <c r="K298" s="18">
        <v>-64.399999999999977</v>
      </c>
      <c r="L298">
        <v>-8.6205742587510841</v>
      </c>
      <c r="M298">
        <v>1675</v>
      </c>
      <c r="N298">
        <v>1925</v>
      </c>
      <c r="O298" s="18">
        <v>41569.050000000003</v>
      </c>
      <c r="P298" s="18">
        <v>41400</v>
      </c>
      <c r="Q298" s="19">
        <v>44987</v>
      </c>
      <c r="R298" s="18">
        <v>269</v>
      </c>
      <c r="S298" s="18">
        <v>51</v>
      </c>
      <c r="T298">
        <v>23.394495412844037</v>
      </c>
      <c r="U298" s="18">
        <v>15565</v>
      </c>
      <c r="V298" s="18">
        <v>15.06</v>
      </c>
      <c r="W298" s="18">
        <v>370</v>
      </c>
      <c r="X298" s="18">
        <v>59.149999999999977</v>
      </c>
      <c r="Y298">
        <v>19.028470323307054</v>
      </c>
      <c r="Z298">
        <v>2800</v>
      </c>
      <c r="AA298">
        <v>2250</v>
      </c>
      <c r="AB298" s="18">
        <v>41569.050000000003</v>
      </c>
    </row>
    <row r="299" spans="1:28" x14ac:dyDescent="0.25">
      <c r="A299" s="18">
        <v>41500</v>
      </c>
      <c r="B299" s="19">
        <v>44980</v>
      </c>
      <c r="C299" s="18">
        <v>41500</v>
      </c>
      <c r="D299" s="19">
        <v>44980</v>
      </c>
      <c r="E299" s="18">
        <v>27025</v>
      </c>
      <c r="F299" s="18">
        <v>-268</v>
      </c>
      <c r="G299">
        <v>-0.98193676034147948</v>
      </c>
      <c r="H299" s="18">
        <v>229545</v>
      </c>
      <c r="I299" s="18">
        <v>0</v>
      </c>
      <c r="J299" s="18">
        <v>433.35</v>
      </c>
      <c r="K299" s="18">
        <v>-93.199999999999932</v>
      </c>
      <c r="L299">
        <v>-17.700123445066936</v>
      </c>
      <c r="M299">
        <v>32650</v>
      </c>
      <c r="N299">
        <v>85925</v>
      </c>
      <c r="O299" s="18">
        <v>41569.050000000003</v>
      </c>
      <c r="P299" s="18">
        <v>41500</v>
      </c>
      <c r="Q299" s="19">
        <v>44980</v>
      </c>
      <c r="R299" s="18">
        <v>35561</v>
      </c>
      <c r="S299" s="18">
        <v>4166</v>
      </c>
      <c r="T299">
        <v>13.269628921802834</v>
      </c>
      <c r="U299" s="18">
        <v>383159</v>
      </c>
      <c r="V299" s="18">
        <v>13.39</v>
      </c>
      <c r="W299" s="18">
        <v>245</v>
      </c>
      <c r="X299" s="18">
        <v>5.8499999999999943</v>
      </c>
      <c r="Y299">
        <v>2.4461634957139844</v>
      </c>
      <c r="Z299">
        <v>52550</v>
      </c>
      <c r="AA299">
        <v>41575</v>
      </c>
      <c r="AB299" s="18">
        <v>41569.050000000003</v>
      </c>
    </row>
    <row r="300" spans="1:28" x14ac:dyDescent="0.25">
      <c r="A300" s="18">
        <v>41500</v>
      </c>
      <c r="B300" s="19">
        <v>44987</v>
      </c>
      <c r="C300" s="18">
        <v>41500</v>
      </c>
      <c r="D300" s="19">
        <v>44987</v>
      </c>
      <c r="E300" s="18">
        <v>2904</v>
      </c>
      <c r="F300" s="18">
        <v>-3</v>
      </c>
      <c r="G300">
        <v>-0.10319917440660474</v>
      </c>
      <c r="H300" s="18">
        <v>5089</v>
      </c>
      <c r="I300" s="18">
        <v>15.28</v>
      </c>
      <c r="J300" s="18">
        <v>614.6</v>
      </c>
      <c r="K300" s="18">
        <v>-70.850000000000023</v>
      </c>
      <c r="L300">
        <v>-10.336275439492306</v>
      </c>
      <c r="M300">
        <v>1925</v>
      </c>
      <c r="N300">
        <v>6725</v>
      </c>
      <c r="O300" s="18">
        <v>41569.050000000003</v>
      </c>
      <c r="P300" s="18">
        <v>41500</v>
      </c>
      <c r="Q300" s="19">
        <v>44987</v>
      </c>
      <c r="R300" s="18">
        <v>3631</v>
      </c>
      <c r="S300" s="18">
        <v>350</v>
      </c>
      <c r="T300">
        <v>10.667479427003963</v>
      </c>
      <c r="U300" s="18">
        <v>20201</v>
      </c>
      <c r="V300" s="18">
        <v>14.69</v>
      </c>
      <c r="W300" s="18">
        <v>373</v>
      </c>
      <c r="X300" s="18">
        <v>29.600000000000023</v>
      </c>
      <c r="Y300">
        <v>8.6196854979615676</v>
      </c>
      <c r="Z300">
        <v>8975</v>
      </c>
      <c r="AA300">
        <v>5875</v>
      </c>
      <c r="AB300" s="18">
        <v>41569.050000000003</v>
      </c>
    </row>
    <row r="301" spans="1:28" x14ac:dyDescent="0.25">
      <c r="A301" s="18">
        <v>41500</v>
      </c>
      <c r="B301" s="19">
        <v>45001</v>
      </c>
      <c r="C301" s="18">
        <v>41500</v>
      </c>
      <c r="D301" s="19">
        <v>45001</v>
      </c>
      <c r="E301" s="18">
        <v>66</v>
      </c>
      <c r="F301" s="18">
        <v>0</v>
      </c>
      <c r="G301">
        <v>0</v>
      </c>
      <c r="H301" s="18">
        <v>23</v>
      </c>
      <c r="I301" s="18">
        <v>17.399999999999999</v>
      </c>
      <c r="J301" s="18">
        <v>1000</v>
      </c>
      <c r="K301" s="18">
        <v>101.79999999999995</v>
      </c>
      <c r="L301">
        <v>11.333778668448002</v>
      </c>
      <c r="M301">
        <v>400</v>
      </c>
      <c r="N301">
        <v>300</v>
      </c>
      <c r="O301" s="18">
        <v>41569.050000000003</v>
      </c>
      <c r="P301" s="18">
        <v>41500</v>
      </c>
      <c r="Q301" s="19">
        <v>45001</v>
      </c>
      <c r="R301" s="18">
        <v>129</v>
      </c>
      <c r="S301" s="18">
        <v>1</v>
      </c>
      <c r="T301">
        <v>0.78125</v>
      </c>
      <c r="U301" s="18">
        <v>85</v>
      </c>
      <c r="V301" s="18">
        <v>0</v>
      </c>
      <c r="W301" s="18">
        <v>492</v>
      </c>
      <c r="X301" s="18">
        <v>-0.80000000000001137</v>
      </c>
      <c r="Y301">
        <v>-0.16233766233766464</v>
      </c>
      <c r="Z301">
        <v>975</v>
      </c>
      <c r="AA301">
        <v>900</v>
      </c>
      <c r="AB301" s="18">
        <v>41569.050000000003</v>
      </c>
    </row>
    <row r="302" spans="1:28" x14ac:dyDescent="0.25">
      <c r="A302" s="18">
        <v>41500</v>
      </c>
      <c r="B302" s="19">
        <v>45014</v>
      </c>
      <c r="C302" s="18">
        <v>41500</v>
      </c>
      <c r="D302" s="19">
        <v>45014</v>
      </c>
      <c r="E302" s="18">
        <v>3599</v>
      </c>
      <c r="F302" s="18">
        <v>-1</v>
      </c>
      <c r="G302">
        <v>-2.7777777777777776E-2</v>
      </c>
      <c r="H302" s="18">
        <v>3673</v>
      </c>
      <c r="I302" s="18">
        <v>13.72</v>
      </c>
      <c r="J302" s="18">
        <v>1045.45</v>
      </c>
      <c r="K302" s="18">
        <v>-75.549999999999955</v>
      </c>
      <c r="L302">
        <v>-6.7395182872435289</v>
      </c>
      <c r="M302">
        <v>14325</v>
      </c>
      <c r="N302">
        <v>4075</v>
      </c>
      <c r="O302" s="18">
        <v>41569.050000000003</v>
      </c>
      <c r="P302" s="18">
        <v>41500</v>
      </c>
      <c r="Q302" s="19">
        <v>45014</v>
      </c>
      <c r="R302" s="18">
        <v>4396</v>
      </c>
      <c r="S302" s="18">
        <v>167</v>
      </c>
      <c r="T302">
        <v>3.9489240955308582</v>
      </c>
      <c r="U302" s="18">
        <v>15427</v>
      </c>
      <c r="V302" s="18">
        <v>0</v>
      </c>
      <c r="W302" s="18">
        <v>631</v>
      </c>
      <c r="X302" s="18">
        <v>26.350000000000023</v>
      </c>
      <c r="Y302">
        <v>4.357892995948073</v>
      </c>
      <c r="Z302">
        <v>8050</v>
      </c>
      <c r="AA302">
        <v>2150</v>
      </c>
      <c r="AB302" s="18">
        <v>41569.050000000003</v>
      </c>
    </row>
    <row r="303" spans="1:28" x14ac:dyDescent="0.25">
      <c r="A303" s="18">
        <v>41500</v>
      </c>
      <c r="B303" s="19">
        <v>45043</v>
      </c>
      <c r="C303" s="18">
        <v>41500</v>
      </c>
      <c r="D303" s="19">
        <v>45043</v>
      </c>
      <c r="E303" s="18">
        <v>534</v>
      </c>
      <c r="F303" s="18">
        <v>19</v>
      </c>
      <c r="G303">
        <v>3.6893203883495147</v>
      </c>
      <c r="H303" s="18">
        <v>310</v>
      </c>
      <c r="I303" s="18">
        <v>12.69</v>
      </c>
      <c r="J303" s="18">
        <v>1400</v>
      </c>
      <c r="K303" s="18">
        <v>-78</v>
      </c>
      <c r="L303">
        <v>-5.2774018944519625</v>
      </c>
      <c r="M303">
        <v>1725</v>
      </c>
      <c r="N303">
        <v>1925</v>
      </c>
      <c r="O303" s="18">
        <v>41569.050000000003</v>
      </c>
      <c r="P303" s="18">
        <v>41500</v>
      </c>
      <c r="Q303" s="19">
        <v>45043</v>
      </c>
      <c r="R303" s="18">
        <v>823</v>
      </c>
      <c r="S303" s="18">
        <v>-1</v>
      </c>
      <c r="T303">
        <v>-0.12135922330097088</v>
      </c>
      <c r="U303" s="18">
        <v>462</v>
      </c>
      <c r="V303" s="18">
        <v>16.93</v>
      </c>
      <c r="W303" s="18">
        <v>838</v>
      </c>
      <c r="X303" s="18">
        <v>19.950000000000045</v>
      </c>
      <c r="Y303">
        <v>2.4387262392274369</v>
      </c>
      <c r="Z303">
        <v>1175</v>
      </c>
      <c r="AA303">
        <v>75</v>
      </c>
      <c r="AB303" s="18">
        <v>41569.050000000003</v>
      </c>
    </row>
    <row r="304" spans="1:28" x14ac:dyDescent="0.25">
      <c r="A304" s="18">
        <v>41500</v>
      </c>
      <c r="B304" s="19">
        <v>44973</v>
      </c>
      <c r="C304" s="18">
        <v>41500</v>
      </c>
      <c r="D304" s="19">
        <v>44973</v>
      </c>
      <c r="E304" s="18">
        <v>71847</v>
      </c>
      <c r="F304" s="18">
        <v>8477</v>
      </c>
      <c r="G304">
        <v>13.376992267634527</v>
      </c>
      <c r="H304" s="18">
        <v>2342412</v>
      </c>
      <c r="I304" s="18">
        <v>10.14</v>
      </c>
      <c r="J304" s="18">
        <v>130.5</v>
      </c>
      <c r="K304" s="18">
        <v>-149.94999999999999</v>
      </c>
      <c r="L304">
        <v>-53.467641290782666</v>
      </c>
      <c r="M304">
        <v>145575</v>
      </c>
      <c r="N304">
        <v>46250</v>
      </c>
      <c r="O304" s="18">
        <v>41569.050000000003</v>
      </c>
      <c r="P304" s="18">
        <v>41500</v>
      </c>
      <c r="Q304" s="19">
        <v>44973</v>
      </c>
      <c r="R304" s="18">
        <v>250664</v>
      </c>
      <c r="S304" s="18">
        <v>88741</v>
      </c>
      <c r="T304">
        <v>54.804444087621896</v>
      </c>
      <c r="U304" s="18">
        <v>10314445</v>
      </c>
      <c r="V304" s="18">
        <v>1.35</v>
      </c>
      <c r="W304" s="18">
        <v>0.05</v>
      </c>
      <c r="X304" s="18">
        <v>-58.45</v>
      </c>
      <c r="Y304">
        <v>-99.914529914529908</v>
      </c>
      <c r="Z304">
        <v>0</v>
      </c>
      <c r="AA304">
        <v>568000</v>
      </c>
      <c r="AB304" s="18">
        <v>41569.050000000003</v>
      </c>
    </row>
    <row r="305" spans="1:28" x14ac:dyDescent="0.25">
      <c r="A305" s="18">
        <v>41500</v>
      </c>
      <c r="B305" s="19">
        <v>44994</v>
      </c>
      <c r="C305" s="18">
        <v>41500</v>
      </c>
      <c r="D305" s="19">
        <v>44994</v>
      </c>
      <c r="E305" s="18">
        <v>90</v>
      </c>
      <c r="F305" s="18">
        <v>2</v>
      </c>
      <c r="G305">
        <v>2.2727272727272729</v>
      </c>
      <c r="H305" s="18">
        <v>89</v>
      </c>
      <c r="I305" s="18">
        <v>14.48</v>
      </c>
      <c r="J305" s="18">
        <v>737</v>
      </c>
      <c r="K305" s="18">
        <v>-85.049999999999955</v>
      </c>
      <c r="L305">
        <v>-10.346086004500938</v>
      </c>
      <c r="M305">
        <v>6250</v>
      </c>
      <c r="N305">
        <v>1700</v>
      </c>
      <c r="O305" s="18">
        <v>41569.050000000003</v>
      </c>
      <c r="P305" s="18">
        <v>41500</v>
      </c>
      <c r="Q305" s="19">
        <v>44994</v>
      </c>
      <c r="R305" s="18">
        <v>201</v>
      </c>
      <c r="S305" s="18">
        <v>23</v>
      </c>
      <c r="T305">
        <v>12.921348314606741</v>
      </c>
      <c r="U305" s="18">
        <v>258</v>
      </c>
      <c r="V305" s="18">
        <v>0</v>
      </c>
      <c r="W305" s="18">
        <v>454.65</v>
      </c>
      <c r="X305" s="18">
        <v>30.699999999999989</v>
      </c>
      <c r="Y305">
        <v>7.241419978771078</v>
      </c>
      <c r="Z305">
        <v>1250</v>
      </c>
      <c r="AA305">
        <v>1200</v>
      </c>
      <c r="AB305" s="18">
        <v>41569.050000000003</v>
      </c>
    </row>
    <row r="306" spans="1:28" x14ac:dyDescent="0.25">
      <c r="A306" s="18">
        <v>41600</v>
      </c>
      <c r="B306" s="19">
        <v>44987</v>
      </c>
      <c r="C306" s="18">
        <v>41600</v>
      </c>
      <c r="D306" s="19">
        <v>44987</v>
      </c>
      <c r="E306" s="18">
        <v>517</v>
      </c>
      <c r="F306" s="18">
        <v>-8</v>
      </c>
      <c r="G306">
        <v>-1.5238095238095237</v>
      </c>
      <c r="H306" s="18">
        <v>2157</v>
      </c>
      <c r="I306" s="18">
        <v>15</v>
      </c>
      <c r="J306" s="18">
        <v>549</v>
      </c>
      <c r="K306" s="18">
        <v>-74.899999999999977</v>
      </c>
      <c r="L306">
        <v>-12.005129027087671</v>
      </c>
      <c r="M306">
        <v>2950</v>
      </c>
      <c r="N306">
        <v>5000</v>
      </c>
      <c r="O306" s="18">
        <v>41569.050000000003</v>
      </c>
      <c r="P306" s="18">
        <v>41600</v>
      </c>
      <c r="Q306" s="19">
        <v>44987</v>
      </c>
      <c r="R306" s="18">
        <v>395</v>
      </c>
      <c r="S306" s="18">
        <v>50</v>
      </c>
      <c r="T306">
        <v>14.492753623188406</v>
      </c>
      <c r="U306" s="18">
        <v>3212</v>
      </c>
      <c r="V306" s="18">
        <v>14.1</v>
      </c>
      <c r="W306" s="18">
        <v>418.4</v>
      </c>
      <c r="X306" s="18">
        <v>28.5</v>
      </c>
      <c r="Y306">
        <v>7.3095665555270584</v>
      </c>
      <c r="Z306">
        <v>2525</v>
      </c>
      <c r="AA306">
        <v>2900</v>
      </c>
      <c r="AB306" s="18">
        <v>41569.050000000003</v>
      </c>
    </row>
    <row r="307" spans="1:28" x14ac:dyDescent="0.25">
      <c r="A307" s="18">
        <v>41600</v>
      </c>
      <c r="B307" s="19">
        <v>44973</v>
      </c>
      <c r="C307" s="18">
        <v>41600</v>
      </c>
      <c r="D307" s="19">
        <v>44973</v>
      </c>
      <c r="E307" s="18">
        <v>42758</v>
      </c>
      <c r="F307" s="18">
        <v>-4045</v>
      </c>
      <c r="G307">
        <v>-8.6426083798047131</v>
      </c>
      <c r="H307" s="18">
        <v>4355352</v>
      </c>
      <c r="I307" s="18">
        <v>4.84</v>
      </c>
      <c r="J307" s="18">
        <v>30.75</v>
      </c>
      <c r="K307" s="18">
        <v>-178.85</v>
      </c>
      <c r="L307">
        <v>-85.329198473282446</v>
      </c>
      <c r="M307">
        <v>431125</v>
      </c>
      <c r="N307">
        <v>210450</v>
      </c>
      <c r="O307" s="18">
        <v>41569.050000000003</v>
      </c>
      <c r="P307" s="18">
        <v>41600</v>
      </c>
      <c r="Q307" s="19">
        <v>44973</v>
      </c>
      <c r="R307" s="18">
        <v>154651</v>
      </c>
      <c r="S307" s="18">
        <v>68383</v>
      </c>
      <c r="T307">
        <v>79.268094774423886</v>
      </c>
      <c r="U307" s="18">
        <v>13168862</v>
      </c>
      <c r="V307" s="18">
        <v>0</v>
      </c>
      <c r="W307" s="18">
        <v>0.05</v>
      </c>
      <c r="X307" s="18">
        <v>-86.25</v>
      </c>
      <c r="Y307">
        <v>-99.94206257242179</v>
      </c>
      <c r="Z307">
        <v>78625</v>
      </c>
      <c r="AA307">
        <v>820225</v>
      </c>
      <c r="AB307" s="18">
        <v>41569.050000000003</v>
      </c>
    </row>
    <row r="308" spans="1:28" x14ac:dyDescent="0.25">
      <c r="A308" s="18">
        <v>41600</v>
      </c>
      <c r="B308" s="19">
        <v>45014</v>
      </c>
      <c r="C308" s="18">
        <v>41600</v>
      </c>
      <c r="D308" s="19">
        <v>45014</v>
      </c>
      <c r="E308" s="18">
        <v>615</v>
      </c>
      <c r="F308" s="18">
        <v>-14</v>
      </c>
      <c r="G308">
        <v>-2.2257551669316373</v>
      </c>
      <c r="H308" s="18">
        <v>438</v>
      </c>
      <c r="I308" s="18">
        <v>13.51</v>
      </c>
      <c r="J308" s="18">
        <v>985</v>
      </c>
      <c r="K308" s="18">
        <v>-79.450000000000045</v>
      </c>
      <c r="L308">
        <v>-7.4639485180140017</v>
      </c>
      <c r="M308">
        <v>1750</v>
      </c>
      <c r="N308">
        <v>1975</v>
      </c>
      <c r="O308" s="18">
        <v>41569.050000000003</v>
      </c>
      <c r="P308" s="18">
        <v>41600</v>
      </c>
      <c r="Q308" s="19">
        <v>45014</v>
      </c>
      <c r="R308" s="18">
        <v>582</v>
      </c>
      <c r="S308" s="18">
        <v>-21</v>
      </c>
      <c r="T308">
        <v>-3.4825870646766171</v>
      </c>
      <c r="U308" s="18">
        <v>782</v>
      </c>
      <c r="V308" s="18">
        <v>0</v>
      </c>
      <c r="W308" s="18">
        <v>653.85</v>
      </c>
      <c r="X308" s="18">
        <v>9.75</v>
      </c>
      <c r="Y308">
        <v>1.5137401024685608</v>
      </c>
      <c r="Z308">
        <v>2475</v>
      </c>
      <c r="AA308">
        <v>1775</v>
      </c>
      <c r="AB308" s="18">
        <v>41569.050000000003</v>
      </c>
    </row>
    <row r="309" spans="1:28" x14ac:dyDescent="0.25">
      <c r="A309" s="18">
        <v>41600</v>
      </c>
      <c r="B309" s="19">
        <v>45043</v>
      </c>
      <c r="C309" s="18">
        <v>41600</v>
      </c>
      <c r="D309" s="19">
        <v>45043</v>
      </c>
      <c r="E309" s="18">
        <v>0</v>
      </c>
      <c r="F309" s="18">
        <v>0</v>
      </c>
      <c r="G309">
        <v>0</v>
      </c>
      <c r="H309" s="18">
        <v>11</v>
      </c>
      <c r="I309" s="18">
        <v>13.8</v>
      </c>
      <c r="J309" s="18">
        <v>1414.6</v>
      </c>
      <c r="K309" s="18">
        <v>-1057.0500000000002</v>
      </c>
      <c r="L309">
        <v>-42.766977525135033</v>
      </c>
      <c r="M309">
        <v>625</v>
      </c>
      <c r="N309">
        <v>850</v>
      </c>
      <c r="O309" s="18">
        <v>41569.050000000003</v>
      </c>
      <c r="P309" s="18">
        <v>41600</v>
      </c>
      <c r="Q309" s="19">
        <v>45043</v>
      </c>
      <c r="R309" s="18">
        <v>0</v>
      </c>
      <c r="S309" s="18">
        <v>0</v>
      </c>
      <c r="T309">
        <v>0</v>
      </c>
      <c r="U309" s="18">
        <v>0</v>
      </c>
      <c r="V309" s="18">
        <v>0</v>
      </c>
      <c r="W309" s="18">
        <v>0</v>
      </c>
      <c r="X309" s="18">
        <v>0</v>
      </c>
      <c r="Y309">
        <v>0</v>
      </c>
      <c r="Z309">
        <v>600</v>
      </c>
      <c r="AA309">
        <v>0</v>
      </c>
      <c r="AB309" s="18">
        <v>41569.050000000003</v>
      </c>
    </row>
    <row r="310" spans="1:28" x14ac:dyDescent="0.25">
      <c r="A310" s="18">
        <v>41600</v>
      </c>
      <c r="B310" s="19">
        <v>44994</v>
      </c>
      <c r="C310" s="18">
        <v>41600</v>
      </c>
      <c r="D310" s="19">
        <v>44994</v>
      </c>
      <c r="E310" s="18">
        <v>43</v>
      </c>
      <c r="F310" s="18">
        <v>-2</v>
      </c>
      <c r="G310">
        <v>-4.4444444444444446</v>
      </c>
      <c r="H310" s="18">
        <v>29</v>
      </c>
      <c r="I310" s="18">
        <v>0</v>
      </c>
      <c r="J310" s="18">
        <v>758.25</v>
      </c>
      <c r="K310" s="18">
        <v>-29.25</v>
      </c>
      <c r="L310">
        <v>-3.7142857142857144</v>
      </c>
      <c r="M310">
        <v>950</v>
      </c>
      <c r="N310">
        <v>1475</v>
      </c>
      <c r="O310" s="18">
        <v>41569.050000000003</v>
      </c>
      <c r="P310" s="18">
        <v>41600</v>
      </c>
      <c r="Q310" s="19">
        <v>44994</v>
      </c>
      <c r="R310" s="18">
        <v>92</v>
      </c>
      <c r="S310" s="18">
        <v>17</v>
      </c>
      <c r="T310">
        <v>22.666666666666668</v>
      </c>
      <c r="U310" s="18">
        <v>97</v>
      </c>
      <c r="V310" s="18">
        <v>15.01</v>
      </c>
      <c r="W310" s="18">
        <v>500</v>
      </c>
      <c r="X310" s="18">
        <v>27.449999999999989</v>
      </c>
      <c r="Y310">
        <v>5.8089091101470718</v>
      </c>
      <c r="Z310">
        <v>1100</v>
      </c>
      <c r="AA310">
        <v>475</v>
      </c>
      <c r="AB310" s="18">
        <v>41569.050000000003</v>
      </c>
    </row>
    <row r="311" spans="1:28" x14ac:dyDescent="0.25">
      <c r="A311" s="18">
        <v>41600</v>
      </c>
      <c r="B311" s="19">
        <v>44980</v>
      </c>
      <c r="C311" s="18">
        <v>41600</v>
      </c>
      <c r="D311" s="19">
        <v>44980</v>
      </c>
      <c r="E311" s="18">
        <v>7298</v>
      </c>
      <c r="F311" s="18">
        <v>-3024</v>
      </c>
      <c r="G311">
        <v>-29.296647936446426</v>
      </c>
      <c r="H311" s="18">
        <v>108480</v>
      </c>
      <c r="I311" s="18">
        <v>15.36</v>
      </c>
      <c r="J311" s="18">
        <v>370.5</v>
      </c>
      <c r="K311" s="18">
        <v>-94.350000000000023</v>
      </c>
      <c r="L311">
        <v>-20.296869958050991</v>
      </c>
      <c r="M311">
        <v>18575</v>
      </c>
      <c r="N311">
        <v>69150</v>
      </c>
      <c r="O311" s="18">
        <v>41569.050000000003</v>
      </c>
      <c r="P311" s="18">
        <v>41600</v>
      </c>
      <c r="Q311" s="19">
        <v>44980</v>
      </c>
      <c r="R311" s="18">
        <v>11095</v>
      </c>
      <c r="S311" s="18">
        <v>1322</v>
      </c>
      <c r="T311">
        <v>13.527064360994578</v>
      </c>
      <c r="U311" s="18">
        <v>183445</v>
      </c>
      <c r="V311" s="18">
        <v>13.13</v>
      </c>
      <c r="W311" s="18">
        <v>285</v>
      </c>
      <c r="X311" s="18">
        <v>10.199999999999989</v>
      </c>
      <c r="Y311">
        <v>3.711790393013096</v>
      </c>
      <c r="Z311">
        <v>34700</v>
      </c>
      <c r="AA311">
        <v>25275</v>
      </c>
      <c r="AB311" s="18">
        <v>41569.050000000003</v>
      </c>
    </row>
    <row r="312" spans="1:28" x14ac:dyDescent="0.25">
      <c r="A312" s="18">
        <v>41600</v>
      </c>
      <c r="B312" s="19">
        <v>45001</v>
      </c>
      <c r="C312" s="18">
        <v>41600</v>
      </c>
      <c r="D312" s="19">
        <v>45001</v>
      </c>
      <c r="E312" s="18">
        <v>0</v>
      </c>
      <c r="F312" s="18">
        <v>0</v>
      </c>
      <c r="G312">
        <v>0</v>
      </c>
      <c r="H312" s="18">
        <v>0</v>
      </c>
      <c r="I312" s="18">
        <v>0</v>
      </c>
      <c r="J312" s="18">
        <v>0</v>
      </c>
      <c r="K312" s="18">
        <v>0</v>
      </c>
      <c r="L312">
        <v>0</v>
      </c>
      <c r="M312">
        <v>0</v>
      </c>
      <c r="N312">
        <v>400</v>
      </c>
      <c r="O312" s="18">
        <v>41569.050000000003</v>
      </c>
      <c r="P312" s="18">
        <v>41600</v>
      </c>
      <c r="Q312" s="19">
        <v>45001</v>
      </c>
      <c r="R312" s="18">
        <v>0</v>
      </c>
      <c r="S312" s="18">
        <v>0</v>
      </c>
      <c r="T312">
        <v>0</v>
      </c>
      <c r="U312" s="18">
        <v>0</v>
      </c>
      <c r="V312" s="18">
        <v>0</v>
      </c>
      <c r="W312" s="18">
        <v>0</v>
      </c>
      <c r="X312" s="18">
        <v>0</v>
      </c>
      <c r="Y312">
        <v>0</v>
      </c>
      <c r="Z312">
        <v>100</v>
      </c>
      <c r="AA312">
        <v>0</v>
      </c>
      <c r="AB312" s="18">
        <v>41569.050000000003</v>
      </c>
    </row>
    <row r="313" spans="1:28" x14ac:dyDescent="0.25">
      <c r="A313" s="18">
        <v>41700</v>
      </c>
      <c r="B313" s="19">
        <v>44994</v>
      </c>
      <c r="C313" s="18">
        <v>41700</v>
      </c>
      <c r="D313" s="19">
        <v>44994</v>
      </c>
      <c r="E313" s="18">
        <v>12</v>
      </c>
      <c r="F313" s="18">
        <v>2</v>
      </c>
      <c r="G313">
        <v>20</v>
      </c>
      <c r="H313" s="18">
        <v>29</v>
      </c>
      <c r="I313" s="18">
        <v>0</v>
      </c>
      <c r="J313" s="18">
        <v>625</v>
      </c>
      <c r="K313" s="18">
        <v>6.6499999999999773</v>
      </c>
      <c r="L313">
        <v>1.075442710439068</v>
      </c>
      <c r="M313">
        <v>800</v>
      </c>
      <c r="N313">
        <v>1850</v>
      </c>
      <c r="O313" s="18">
        <v>41569.050000000003</v>
      </c>
      <c r="P313" s="18">
        <v>41700</v>
      </c>
      <c r="Q313" s="19">
        <v>44994</v>
      </c>
      <c r="R313" s="18">
        <v>39</v>
      </c>
      <c r="S313" s="18">
        <v>0</v>
      </c>
      <c r="T313">
        <v>0</v>
      </c>
      <c r="U313" s="18">
        <v>20</v>
      </c>
      <c r="V313" s="18">
        <v>14.82</v>
      </c>
      <c r="W313" s="18">
        <v>538.65</v>
      </c>
      <c r="X313" s="18">
        <v>-46.649999999999977</v>
      </c>
      <c r="Y313">
        <v>-7.9702716555612483</v>
      </c>
      <c r="Z313">
        <v>875</v>
      </c>
      <c r="AA313">
        <v>750</v>
      </c>
      <c r="AB313" s="18">
        <v>41569.050000000003</v>
      </c>
    </row>
    <row r="314" spans="1:28" x14ac:dyDescent="0.25">
      <c r="A314" s="18">
        <v>41700</v>
      </c>
      <c r="B314" s="19">
        <v>45043</v>
      </c>
      <c r="C314" s="18">
        <v>41700</v>
      </c>
      <c r="D314" s="19">
        <v>45043</v>
      </c>
      <c r="E314" s="18">
        <v>5</v>
      </c>
      <c r="F314" s="18">
        <v>0</v>
      </c>
      <c r="G314">
        <v>0</v>
      </c>
      <c r="H314" s="18">
        <v>28</v>
      </c>
      <c r="I314" s="18">
        <v>12.8</v>
      </c>
      <c r="J314" s="18">
        <v>1286.4000000000001</v>
      </c>
      <c r="K314" s="18">
        <v>-13.599999999999909</v>
      </c>
      <c r="L314">
        <v>-1.0461538461538391</v>
      </c>
      <c r="M314">
        <v>625</v>
      </c>
      <c r="N314">
        <v>1775</v>
      </c>
      <c r="O314" s="18">
        <v>41569.050000000003</v>
      </c>
      <c r="P314" s="18">
        <v>41700</v>
      </c>
      <c r="Q314" s="19">
        <v>45043</v>
      </c>
      <c r="R314" s="18">
        <v>1</v>
      </c>
      <c r="S314" s="18">
        <v>0</v>
      </c>
      <c r="T314">
        <v>0</v>
      </c>
      <c r="U314" s="18">
        <v>1</v>
      </c>
      <c r="V314" s="18">
        <v>17.45</v>
      </c>
      <c r="W314" s="18">
        <v>955.95</v>
      </c>
      <c r="X314" s="18">
        <v>-231.54999999999995</v>
      </c>
      <c r="Y314">
        <v>-19.498947368421049</v>
      </c>
      <c r="Z314">
        <v>300</v>
      </c>
      <c r="AA314">
        <v>400</v>
      </c>
      <c r="AB314" s="18">
        <v>41569.050000000003</v>
      </c>
    </row>
    <row r="315" spans="1:28" x14ac:dyDescent="0.25">
      <c r="A315" s="18">
        <v>41700</v>
      </c>
      <c r="B315" s="19">
        <v>45014</v>
      </c>
      <c r="C315" s="18">
        <v>41700</v>
      </c>
      <c r="D315" s="19">
        <v>45014</v>
      </c>
      <c r="E315" s="18">
        <v>393</v>
      </c>
      <c r="F315" s="18">
        <v>-26</v>
      </c>
      <c r="G315">
        <v>-6.2052505966587113</v>
      </c>
      <c r="H315" s="18">
        <v>764</v>
      </c>
      <c r="I315" s="18">
        <v>0</v>
      </c>
      <c r="J315" s="18">
        <v>930</v>
      </c>
      <c r="K315" s="18">
        <v>-66.600000000000023</v>
      </c>
      <c r="L315">
        <v>-6.6827212522576787</v>
      </c>
      <c r="M315">
        <v>2450</v>
      </c>
      <c r="N315">
        <v>2750</v>
      </c>
      <c r="O315" s="18">
        <v>41569.050000000003</v>
      </c>
      <c r="P315" s="18">
        <v>41700</v>
      </c>
      <c r="Q315" s="19">
        <v>45014</v>
      </c>
      <c r="R315" s="18">
        <v>363</v>
      </c>
      <c r="S315" s="18">
        <v>157</v>
      </c>
      <c r="T315">
        <v>76.213592233009706</v>
      </c>
      <c r="U315" s="18">
        <v>1181</v>
      </c>
      <c r="V315" s="18">
        <v>0</v>
      </c>
      <c r="W315" s="18">
        <v>700</v>
      </c>
      <c r="X315" s="18">
        <v>31.700000000000045</v>
      </c>
      <c r="Y315">
        <v>4.743378722130787</v>
      </c>
      <c r="Z315">
        <v>2900</v>
      </c>
      <c r="AA315">
        <v>1850</v>
      </c>
      <c r="AB315" s="18">
        <v>41569.050000000003</v>
      </c>
    </row>
    <row r="316" spans="1:28" x14ac:dyDescent="0.25">
      <c r="A316" s="18">
        <v>41700</v>
      </c>
      <c r="B316" s="19">
        <v>44987</v>
      </c>
      <c r="C316" s="18">
        <v>41700</v>
      </c>
      <c r="D316" s="19">
        <v>44987</v>
      </c>
      <c r="E316" s="18">
        <v>351</v>
      </c>
      <c r="F316" s="18">
        <v>-37</v>
      </c>
      <c r="G316">
        <v>-9.536082474226804</v>
      </c>
      <c r="H316" s="18">
        <v>4249</v>
      </c>
      <c r="I316" s="18">
        <v>14.94</v>
      </c>
      <c r="J316" s="18">
        <v>496.1</v>
      </c>
      <c r="K316" s="18">
        <v>-66.5</v>
      </c>
      <c r="L316">
        <v>-11.82012086740135</v>
      </c>
      <c r="M316">
        <v>3775</v>
      </c>
      <c r="N316">
        <v>9200</v>
      </c>
      <c r="O316" s="18">
        <v>41569.050000000003</v>
      </c>
      <c r="P316" s="18">
        <v>41700</v>
      </c>
      <c r="Q316" s="19">
        <v>44987</v>
      </c>
      <c r="R316" s="18">
        <v>415</v>
      </c>
      <c r="S316" s="18">
        <v>91</v>
      </c>
      <c r="T316">
        <v>28.086419753086421</v>
      </c>
      <c r="U316" s="18">
        <v>3919</v>
      </c>
      <c r="V316" s="18">
        <v>0</v>
      </c>
      <c r="W316" s="18">
        <v>453</v>
      </c>
      <c r="X316" s="18">
        <v>29.350000000000023</v>
      </c>
      <c r="Y316">
        <v>6.9278885872772396</v>
      </c>
      <c r="Z316">
        <v>3200</v>
      </c>
      <c r="AA316">
        <v>2750</v>
      </c>
      <c r="AB316" s="18">
        <v>41569.050000000003</v>
      </c>
    </row>
    <row r="317" spans="1:28" x14ac:dyDescent="0.25">
      <c r="A317" s="18">
        <v>41700</v>
      </c>
      <c r="B317" s="19">
        <v>44973</v>
      </c>
      <c r="C317" s="18">
        <v>41700</v>
      </c>
      <c r="D317" s="19">
        <v>44973</v>
      </c>
      <c r="E317" s="18">
        <v>86931</v>
      </c>
      <c r="F317" s="18">
        <v>15756</v>
      </c>
      <c r="G317">
        <v>22.136986301369863</v>
      </c>
      <c r="H317" s="18">
        <v>13459682</v>
      </c>
      <c r="I317" s="18">
        <v>2.13</v>
      </c>
      <c r="J317" s="18">
        <v>0.05</v>
      </c>
      <c r="K317" s="18">
        <v>-153.85</v>
      </c>
      <c r="L317">
        <v>-99.967511371020137</v>
      </c>
      <c r="M317">
        <v>0</v>
      </c>
      <c r="N317">
        <v>1738125</v>
      </c>
      <c r="O317" s="18">
        <v>41569.050000000003</v>
      </c>
      <c r="P317" s="18">
        <v>41700</v>
      </c>
      <c r="Q317" s="19">
        <v>44973</v>
      </c>
      <c r="R317" s="18">
        <v>161454</v>
      </c>
      <c r="S317" s="18">
        <v>98741</v>
      </c>
      <c r="T317">
        <v>157.44901376110215</v>
      </c>
      <c r="U317" s="18">
        <v>19937913</v>
      </c>
      <c r="V317" s="18">
        <v>0</v>
      </c>
      <c r="W317" s="18">
        <v>68.599999999999994</v>
      </c>
      <c r="X317" s="18">
        <v>-53.95</v>
      </c>
      <c r="Y317">
        <v>-44.022847817217468</v>
      </c>
      <c r="Z317">
        <v>762625</v>
      </c>
      <c r="AA317">
        <v>92500</v>
      </c>
      <c r="AB317" s="18">
        <v>41569.050000000003</v>
      </c>
    </row>
    <row r="318" spans="1:28" x14ac:dyDescent="0.25">
      <c r="A318" s="18">
        <v>41700</v>
      </c>
      <c r="B318" s="19">
        <v>44980</v>
      </c>
      <c r="C318" s="18">
        <v>41700</v>
      </c>
      <c r="D318" s="19">
        <v>44980</v>
      </c>
      <c r="E318" s="18">
        <v>8402</v>
      </c>
      <c r="F318" s="18">
        <v>-3605</v>
      </c>
      <c r="G318">
        <v>-30.024152577663031</v>
      </c>
      <c r="H318" s="18">
        <v>236184</v>
      </c>
      <c r="I318" s="18">
        <v>15.05</v>
      </c>
      <c r="J318" s="18">
        <v>318.60000000000002</v>
      </c>
      <c r="K318" s="18">
        <v>-90.799999999999955</v>
      </c>
      <c r="L318">
        <v>-22.178798241328764</v>
      </c>
      <c r="M318">
        <v>137525</v>
      </c>
      <c r="N318">
        <v>120925</v>
      </c>
      <c r="O318" s="18">
        <v>41569.050000000003</v>
      </c>
      <c r="P318" s="18">
        <v>41700</v>
      </c>
      <c r="Q318" s="19">
        <v>44980</v>
      </c>
      <c r="R318" s="18">
        <v>12012</v>
      </c>
      <c r="S318" s="18">
        <v>3406</v>
      </c>
      <c r="T318">
        <v>39.577039274924473</v>
      </c>
      <c r="U318" s="18">
        <v>254244</v>
      </c>
      <c r="V318" s="18">
        <v>0</v>
      </c>
      <c r="W318" s="18">
        <v>323.39999999999998</v>
      </c>
      <c r="X318" s="18">
        <v>9.8999999999999773</v>
      </c>
      <c r="Y318">
        <v>3.1578947368420978</v>
      </c>
      <c r="Z318">
        <v>121575</v>
      </c>
      <c r="AA318">
        <v>23750</v>
      </c>
      <c r="AB318" s="18">
        <v>41569.050000000003</v>
      </c>
    </row>
    <row r="319" spans="1:28" x14ac:dyDescent="0.25">
      <c r="A319" s="18">
        <v>41700</v>
      </c>
      <c r="B319" s="19">
        <v>45001</v>
      </c>
      <c r="C319" s="18">
        <v>41700</v>
      </c>
      <c r="D319" s="19">
        <v>45001</v>
      </c>
      <c r="E319" s="18">
        <v>0</v>
      </c>
      <c r="F319" s="18">
        <v>0</v>
      </c>
      <c r="G319">
        <v>0</v>
      </c>
      <c r="H319" s="18">
        <v>0</v>
      </c>
      <c r="I319" s="18">
        <v>0</v>
      </c>
      <c r="J319" s="18">
        <v>0</v>
      </c>
      <c r="K319" s="18">
        <v>0</v>
      </c>
      <c r="L319">
        <v>0</v>
      </c>
      <c r="M319">
        <v>400</v>
      </c>
      <c r="N319">
        <v>400</v>
      </c>
      <c r="O319" s="18">
        <v>41569.050000000003</v>
      </c>
      <c r="P319" s="18">
        <v>41700</v>
      </c>
      <c r="Q319" s="19">
        <v>45001</v>
      </c>
      <c r="R319" s="18">
        <v>0</v>
      </c>
      <c r="S319" s="18">
        <v>0</v>
      </c>
      <c r="T319">
        <v>0</v>
      </c>
      <c r="U319" s="18">
        <v>0</v>
      </c>
      <c r="V319" s="18">
        <v>0</v>
      </c>
      <c r="W319" s="18">
        <v>0</v>
      </c>
      <c r="X319" s="18">
        <v>0</v>
      </c>
      <c r="Y319">
        <v>0</v>
      </c>
      <c r="Z319">
        <v>50</v>
      </c>
      <c r="AA319">
        <v>0</v>
      </c>
      <c r="AB319" s="18">
        <v>41569.050000000003</v>
      </c>
    </row>
    <row r="320" spans="1:28" x14ac:dyDescent="0.25">
      <c r="A320" s="18">
        <v>41800</v>
      </c>
      <c r="B320" s="19">
        <v>44987</v>
      </c>
      <c r="C320" s="18">
        <v>41800</v>
      </c>
      <c r="D320" s="19">
        <v>44987</v>
      </c>
      <c r="E320" s="18">
        <v>382</v>
      </c>
      <c r="F320" s="18">
        <v>146</v>
      </c>
      <c r="G320">
        <v>61.864406779661017</v>
      </c>
      <c r="H320" s="18">
        <v>6975</v>
      </c>
      <c r="I320" s="18">
        <v>14.57</v>
      </c>
      <c r="J320" s="18">
        <v>432.05</v>
      </c>
      <c r="K320" s="18">
        <v>-82.400000000000034</v>
      </c>
      <c r="L320">
        <v>-16.017105646807277</v>
      </c>
      <c r="M320">
        <v>3800</v>
      </c>
      <c r="N320">
        <v>7800</v>
      </c>
      <c r="O320" s="18">
        <v>41569.050000000003</v>
      </c>
      <c r="P320" s="18">
        <v>41800</v>
      </c>
      <c r="Q320" s="19">
        <v>44987</v>
      </c>
      <c r="R320" s="18">
        <v>398</v>
      </c>
      <c r="S320" s="18">
        <v>239</v>
      </c>
      <c r="T320">
        <v>150.31446540880503</v>
      </c>
      <c r="U320" s="18">
        <v>5394</v>
      </c>
      <c r="V320" s="18">
        <v>0</v>
      </c>
      <c r="W320" s="18">
        <v>496</v>
      </c>
      <c r="X320" s="18">
        <v>35.5</v>
      </c>
      <c r="Y320">
        <v>7.7090119435396316</v>
      </c>
      <c r="Z320">
        <v>4025</v>
      </c>
      <c r="AA320">
        <v>1600</v>
      </c>
      <c r="AB320" s="18">
        <v>41569.050000000003</v>
      </c>
    </row>
    <row r="321" spans="1:28" x14ac:dyDescent="0.25">
      <c r="A321" s="18">
        <v>41800</v>
      </c>
      <c r="B321" s="19">
        <v>45001</v>
      </c>
      <c r="C321" s="18">
        <v>41800</v>
      </c>
      <c r="D321" s="19">
        <v>45001</v>
      </c>
      <c r="E321" s="18">
        <v>0</v>
      </c>
      <c r="F321" s="18">
        <v>0</v>
      </c>
      <c r="G321">
        <v>0</v>
      </c>
      <c r="H321" s="18">
        <v>0</v>
      </c>
      <c r="I321" s="18">
        <v>0</v>
      </c>
      <c r="J321" s="18">
        <v>0</v>
      </c>
      <c r="K321" s="18">
        <v>0</v>
      </c>
      <c r="L321">
        <v>0</v>
      </c>
      <c r="M321">
        <v>25</v>
      </c>
      <c r="N321">
        <v>400</v>
      </c>
      <c r="O321" s="18">
        <v>41569.050000000003</v>
      </c>
      <c r="P321" s="18">
        <v>41800</v>
      </c>
      <c r="Q321" s="19">
        <v>45001</v>
      </c>
      <c r="R321" s="18">
        <v>0</v>
      </c>
      <c r="S321" s="18">
        <v>0</v>
      </c>
      <c r="T321">
        <v>0</v>
      </c>
      <c r="U321" s="18">
        <v>0</v>
      </c>
      <c r="V321" s="18">
        <v>0</v>
      </c>
      <c r="W321" s="18">
        <v>0</v>
      </c>
      <c r="X321" s="18">
        <v>0</v>
      </c>
      <c r="Y321">
        <v>0</v>
      </c>
      <c r="Z321">
        <v>100</v>
      </c>
      <c r="AA321">
        <v>0</v>
      </c>
      <c r="AB321" s="18">
        <v>41569.050000000003</v>
      </c>
    </row>
    <row r="322" spans="1:28" x14ac:dyDescent="0.25">
      <c r="A322" s="18">
        <v>41800</v>
      </c>
      <c r="B322" s="19">
        <v>45014</v>
      </c>
      <c r="C322" s="18">
        <v>41800</v>
      </c>
      <c r="D322" s="19">
        <v>45014</v>
      </c>
      <c r="E322" s="18">
        <v>263</v>
      </c>
      <c r="F322" s="18">
        <v>-2</v>
      </c>
      <c r="G322">
        <v>-0.75471698113207553</v>
      </c>
      <c r="H322" s="18">
        <v>849</v>
      </c>
      <c r="I322" s="18">
        <v>0</v>
      </c>
      <c r="J322" s="18">
        <v>879.6</v>
      </c>
      <c r="K322" s="18">
        <v>-63.799999999999955</v>
      </c>
      <c r="L322">
        <v>-6.7627729489081991</v>
      </c>
      <c r="M322">
        <v>5775</v>
      </c>
      <c r="N322">
        <v>4250</v>
      </c>
      <c r="O322" s="18">
        <v>41569.050000000003</v>
      </c>
      <c r="P322" s="18">
        <v>41800</v>
      </c>
      <c r="Q322" s="19">
        <v>45014</v>
      </c>
      <c r="R322" s="18">
        <v>249</v>
      </c>
      <c r="S322" s="18">
        <v>42</v>
      </c>
      <c r="T322">
        <v>20.289855072463769</v>
      </c>
      <c r="U322" s="18">
        <v>677</v>
      </c>
      <c r="V322" s="18">
        <v>15.35</v>
      </c>
      <c r="W322" s="18">
        <v>740.5</v>
      </c>
      <c r="X322" s="18">
        <v>36.700000000000045</v>
      </c>
      <c r="Y322">
        <v>5.2145495879511294</v>
      </c>
      <c r="Z322">
        <v>2850</v>
      </c>
      <c r="AA322">
        <v>1650</v>
      </c>
      <c r="AB322" s="18">
        <v>41569.050000000003</v>
      </c>
    </row>
    <row r="323" spans="1:28" x14ac:dyDescent="0.25">
      <c r="A323" s="18">
        <v>41800</v>
      </c>
      <c r="B323" s="19">
        <v>45043</v>
      </c>
      <c r="C323" s="18">
        <v>41800</v>
      </c>
      <c r="D323" s="19">
        <v>45043</v>
      </c>
      <c r="E323" s="18">
        <v>2</v>
      </c>
      <c r="F323" s="18">
        <v>0</v>
      </c>
      <c r="G323">
        <v>0</v>
      </c>
      <c r="H323" s="18">
        <v>22</v>
      </c>
      <c r="I323" s="18">
        <v>0</v>
      </c>
      <c r="J323" s="18">
        <v>1291.75</v>
      </c>
      <c r="K323" s="18">
        <v>-28</v>
      </c>
      <c r="L323">
        <v>-2.1216139420344762</v>
      </c>
      <c r="M323">
        <v>625</v>
      </c>
      <c r="N323">
        <v>1600</v>
      </c>
      <c r="O323" s="18">
        <v>41569.050000000003</v>
      </c>
      <c r="P323" s="18">
        <v>41800</v>
      </c>
      <c r="Q323" s="19">
        <v>45043</v>
      </c>
      <c r="R323" s="18">
        <v>0</v>
      </c>
      <c r="S323" s="18">
        <v>0</v>
      </c>
      <c r="T323">
        <v>0</v>
      </c>
      <c r="U323" s="18">
        <v>0</v>
      </c>
      <c r="V323" s="18">
        <v>0</v>
      </c>
      <c r="W323" s="18">
        <v>0</v>
      </c>
      <c r="X323" s="18">
        <v>0</v>
      </c>
      <c r="Y323">
        <v>0</v>
      </c>
      <c r="Z323">
        <v>600</v>
      </c>
      <c r="AA323">
        <v>625</v>
      </c>
      <c r="AB323" s="18">
        <v>41569.050000000003</v>
      </c>
    </row>
    <row r="324" spans="1:28" x14ac:dyDescent="0.25">
      <c r="A324" s="18">
        <v>41800</v>
      </c>
      <c r="B324" s="19">
        <v>44980</v>
      </c>
      <c r="C324" s="18">
        <v>41800</v>
      </c>
      <c r="D324" s="19">
        <v>44980</v>
      </c>
      <c r="E324" s="18">
        <v>23451</v>
      </c>
      <c r="F324" s="18">
        <v>-503</v>
      </c>
      <c r="G324">
        <v>-2.0998580612841278</v>
      </c>
      <c r="H324" s="18">
        <v>372269</v>
      </c>
      <c r="I324" s="18">
        <v>14.8</v>
      </c>
      <c r="J324" s="18">
        <v>268.55</v>
      </c>
      <c r="K324" s="18">
        <v>-90.25</v>
      </c>
      <c r="L324">
        <v>-25.153288740245262</v>
      </c>
      <c r="M324">
        <v>48325</v>
      </c>
      <c r="N324">
        <v>220950</v>
      </c>
      <c r="O324" s="18">
        <v>41569.050000000003</v>
      </c>
      <c r="P324" s="18">
        <v>41800</v>
      </c>
      <c r="Q324" s="19">
        <v>44980</v>
      </c>
      <c r="R324" s="18">
        <v>12954</v>
      </c>
      <c r="S324" s="18">
        <v>4897</v>
      </c>
      <c r="T324">
        <v>60.779446444085885</v>
      </c>
      <c r="U324" s="18">
        <v>298441</v>
      </c>
      <c r="V324" s="18">
        <v>0</v>
      </c>
      <c r="W324" s="18">
        <v>381.95</v>
      </c>
      <c r="X324" s="18">
        <v>35.449999999999989</v>
      </c>
      <c r="Y324">
        <v>10.230880230880228</v>
      </c>
      <c r="Z324">
        <v>71675</v>
      </c>
      <c r="AA324">
        <v>12575</v>
      </c>
      <c r="AB324" s="18">
        <v>41569.050000000003</v>
      </c>
    </row>
    <row r="325" spans="1:28" x14ac:dyDescent="0.25">
      <c r="A325" s="18">
        <v>41800</v>
      </c>
      <c r="B325" s="19">
        <v>44973</v>
      </c>
      <c r="C325" s="18">
        <v>41800</v>
      </c>
      <c r="D325" s="19">
        <v>44973</v>
      </c>
      <c r="E325" s="18">
        <v>132833</v>
      </c>
      <c r="F325" s="18">
        <v>49694</v>
      </c>
      <c r="G325">
        <v>59.772188744151364</v>
      </c>
      <c r="H325" s="18">
        <v>17889439</v>
      </c>
      <c r="I325" s="18">
        <v>0</v>
      </c>
      <c r="J325" s="18">
        <v>0.05</v>
      </c>
      <c r="K325" s="18">
        <v>-107.5</v>
      </c>
      <c r="L325">
        <v>-99.953509995350998</v>
      </c>
      <c r="M325">
        <v>0</v>
      </c>
      <c r="N325">
        <v>977450</v>
      </c>
      <c r="O325" s="18">
        <v>41569.050000000003</v>
      </c>
      <c r="P325" s="18">
        <v>41800</v>
      </c>
      <c r="Q325" s="19">
        <v>44973</v>
      </c>
      <c r="R325" s="18">
        <v>179394</v>
      </c>
      <c r="S325" s="18">
        <v>140536</v>
      </c>
      <c r="T325">
        <v>361.66555149518763</v>
      </c>
      <c r="U325" s="18">
        <v>13952562</v>
      </c>
      <c r="V325" s="18">
        <v>0</v>
      </c>
      <c r="W325" s="18">
        <v>168.1</v>
      </c>
      <c r="X325" s="18">
        <v>-2.6500000000000057</v>
      </c>
      <c r="Y325">
        <v>-1.5519765739385099</v>
      </c>
      <c r="Z325">
        <v>546425</v>
      </c>
      <c r="AA325">
        <v>24475</v>
      </c>
      <c r="AB325" s="18">
        <v>41569.050000000003</v>
      </c>
    </row>
    <row r="326" spans="1:28" x14ac:dyDescent="0.25">
      <c r="A326" s="18">
        <v>41800</v>
      </c>
      <c r="B326" s="19">
        <v>44994</v>
      </c>
      <c r="C326" s="18">
        <v>41800</v>
      </c>
      <c r="D326" s="19">
        <v>44994</v>
      </c>
      <c r="E326" s="18">
        <v>2</v>
      </c>
      <c r="F326" s="18">
        <v>0</v>
      </c>
      <c r="G326">
        <v>0</v>
      </c>
      <c r="H326" s="18">
        <v>25</v>
      </c>
      <c r="I326" s="18">
        <v>14.04</v>
      </c>
      <c r="J326" s="18">
        <v>560</v>
      </c>
      <c r="K326" s="18">
        <v>-88.350000000000023</v>
      </c>
      <c r="L326">
        <v>-13.626899051438269</v>
      </c>
      <c r="M326">
        <v>875</v>
      </c>
      <c r="N326">
        <v>875</v>
      </c>
      <c r="O326" s="18">
        <v>41569.050000000003</v>
      </c>
      <c r="P326" s="18">
        <v>41800</v>
      </c>
      <c r="Q326" s="19">
        <v>44994</v>
      </c>
      <c r="R326" s="18">
        <v>0</v>
      </c>
      <c r="S326" s="18">
        <v>0</v>
      </c>
      <c r="T326">
        <v>0</v>
      </c>
      <c r="U326" s="18">
        <v>0</v>
      </c>
      <c r="V326" s="18">
        <v>0</v>
      </c>
      <c r="W326" s="18">
        <v>0</v>
      </c>
      <c r="X326" s="18">
        <v>0</v>
      </c>
      <c r="Y326">
        <v>0</v>
      </c>
      <c r="Z326">
        <v>900</v>
      </c>
      <c r="AA326">
        <v>900</v>
      </c>
      <c r="AB326" s="18">
        <v>41569.050000000003</v>
      </c>
    </row>
    <row r="327" spans="1:28" x14ac:dyDescent="0.25">
      <c r="A327" s="18">
        <v>41900</v>
      </c>
      <c r="B327" s="19">
        <v>44987</v>
      </c>
      <c r="C327" s="18">
        <v>41900</v>
      </c>
      <c r="D327" s="19">
        <v>44987</v>
      </c>
      <c r="E327" s="18">
        <v>532</v>
      </c>
      <c r="F327" s="18">
        <v>349</v>
      </c>
      <c r="G327">
        <v>190.71038251366122</v>
      </c>
      <c r="H327" s="18">
        <v>5636</v>
      </c>
      <c r="I327" s="18">
        <v>0</v>
      </c>
      <c r="J327" s="18">
        <v>385</v>
      </c>
      <c r="K327" s="18">
        <v>-80.850000000000023</v>
      </c>
      <c r="L327">
        <v>-17.355371900826448</v>
      </c>
      <c r="M327">
        <v>3850</v>
      </c>
      <c r="N327">
        <v>6950</v>
      </c>
      <c r="O327" s="18">
        <v>41569.050000000003</v>
      </c>
      <c r="P327" s="18">
        <v>41900</v>
      </c>
      <c r="Q327" s="19">
        <v>44987</v>
      </c>
      <c r="R327" s="18">
        <v>345</v>
      </c>
      <c r="S327" s="18">
        <v>141</v>
      </c>
      <c r="T327">
        <v>69.117647058823536</v>
      </c>
      <c r="U327" s="18">
        <v>3906</v>
      </c>
      <c r="V327" s="18">
        <v>13.81</v>
      </c>
      <c r="W327" s="18">
        <v>553.35</v>
      </c>
      <c r="X327" s="18">
        <v>52.5</v>
      </c>
      <c r="Y327">
        <v>10.482180293501047</v>
      </c>
      <c r="Z327">
        <v>2375</v>
      </c>
      <c r="AA327">
        <v>975</v>
      </c>
      <c r="AB327" s="18">
        <v>41569.050000000003</v>
      </c>
    </row>
    <row r="328" spans="1:28" x14ac:dyDescent="0.25">
      <c r="A328" s="18">
        <v>41900</v>
      </c>
      <c r="B328" s="19">
        <v>44994</v>
      </c>
      <c r="C328" s="18">
        <v>41900</v>
      </c>
      <c r="D328" s="19">
        <v>44994</v>
      </c>
      <c r="E328" s="18">
        <v>12</v>
      </c>
      <c r="F328" s="18">
        <v>12</v>
      </c>
      <c r="G328">
        <v>0</v>
      </c>
      <c r="H328" s="18">
        <v>50</v>
      </c>
      <c r="I328" s="18">
        <v>14.52</v>
      </c>
      <c r="J328" s="18">
        <v>530.1</v>
      </c>
      <c r="K328" s="18">
        <v>-343.65</v>
      </c>
      <c r="L328">
        <v>-39.33047210300429</v>
      </c>
      <c r="M328">
        <v>1125</v>
      </c>
      <c r="N328">
        <v>1100</v>
      </c>
      <c r="O328" s="18">
        <v>41569.050000000003</v>
      </c>
      <c r="P328" s="18">
        <v>41900</v>
      </c>
      <c r="Q328" s="19">
        <v>44994</v>
      </c>
      <c r="R328" s="18">
        <v>0</v>
      </c>
      <c r="S328" s="18">
        <v>0</v>
      </c>
      <c r="T328">
        <v>0</v>
      </c>
      <c r="U328" s="18">
        <v>0</v>
      </c>
      <c r="V328" s="18">
        <v>0</v>
      </c>
      <c r="W328" s="18">
        <v>0</v>
      </c>
      <c r="X328" s="18">
        <v>0</v>
      </c>
      <c r="Y328">
        <v>0</v>
      </c>
      <c r="Z328">
        <v>850</v>
      </c>
      <c r="AA328">
        <v>1025</v>
      </c>
      <c r="AB328" s="18">
        <v>41569.050000000003</v>
      </c>
    </row>
    <row r="329" spans="1:28" x14ac:dyDescent="0.25">
      <c r="A329" s="18">
        <v>41900</v>
      </c>
      <c r="B329" s="19">
        <v>45001</v>
      </c>
      <c r="C329" s="18">
        <v>41900</v>
      </c>
      <c r="D329" s="19">
        <v>45001</v>
      </c>
      <c r="E329" s="18">
        <v>0</v>
      </c>
      <c r="F329" s="18">
        <v>0</v>
      </c>
      <c r="G329">
        <v>0</v>
      </c>
      <c r="H329" s="18">
        <v>0</v>
      </c>
      <c r="I329" s="18">
        <v>0</v>
      </c>
      <c r="J329" s="18">
        <v>0</v>
      </c>
      <c r="K329" s="18">
        <v>0</v>
      </c>
      <c r="L329">
        <v>0</v>
      </c>
      <c r="M329">
        <v>0</v>
      </c>
      <c r="N329">
        <v>0</v>
      </c>
      <c r="O329" s="18">
        <v>41569.050000000003</v>
      </c>
      <c r="P329" s="18">
        <v>41900</v>
      </c>
      <c r="Q329" s="19">
        <v>45001</v>
      </c>
      <c r="R329" s="18">
        <v>0</v>
      </c>
      <c r="S329" s="18">
        <v>0</v>
      </c>
      <c r="T329">
        <v>0</v>
      </c>
      <c r="U329" s="18">
        <v>0</v>
      </c>
      <c r="V329" s="18">
        <v>0</v>
      </c>
      <c r="W329" s="18">
        <v>0</v>
      </c>
      <c r="X329" s="18">
        <v>0</v>
      </c>
      <c r="Y329">
        <v>0</v>
      </c>
      <c r="Z329">
        <v>25</v>
      </c>
      <c r="AA329">
        <v>0</v>
      </c>
      <c r="AB329" s="18">
        <v>41569.050000000003</v>
      </c>
    </row>
    <row r="330" spans="1:28" x14ac:dyDescent="0.25">
      <c r="A330" s="18">
        <v>41900</v>
      </c>
      <c r="B330" s="19">
        <v>45014</v>
      </c>
      <c r="C330" s="18">
        <v>41900</v>
      </c>
      <c r="D330" s="19">
        <v>45014</v>
      </c>
      <c r="E330" s="18">
        <v>334</v>
      </c>
      <c r="F330" s="18">
        <v>20</v>
      </c>
      <c r="G330">
        <v>6.369426751592357</v>
      </c>
      <c r="H330" s="18">
        <v>502</v>
      </c>
      <c r="I330" s="18">
        <v>0</v>
      </c>
      <c r="J330" s="18">
        <v>816.25</v>
      </c>
      <c r="K330" s="18">
        <v>-74.350000000000023</v>
      </c>
      <c r="L330">
        <v>-8.3483045138109162</v>
      </c>
      <c r="M330">
        <v>12350</v>
      </c>
      <c r="N330">
        <v>2575</v>
      </c>
      <c r="O330" s="18">
        <v>41569.050000000003</v>
      </c>
      <c r="P330" s="18">
        <v>41900</v>
      </c>
      <c r="Q330" s="19">
        <v>45014</v>
      </c>
      <c r="R330" s="18">
        <v>247</v>
      </c>
      <c r="S330" s="18">
        <v>11</v>
      </c>
      <c r="T330">
        <v>4.6610169491525424</v>
      </c>
      <c r="U330" s="18">
        <v>385</v>
      </c>
      <c r="V330" s="18">
        <v>15.21</v>
      </c>
      <c r="W330" s="18">
        <v>760</v>
      </c>
      <c r="X330" s="18">
        <v>10.5</v>
      </c>
      <c r="Y330">
        <v>1.4009339559706471</v>
      </c>
      <c r="Z330">
        <v>2800</v>
      </c>
      <c r="AA330">
        <v>1075</v>
      </c>
      <c r="AB330" s="18">
        <v>41569.050000000003</v>
      </c>
    </row>
    <row r="331" spans="1:28" x14ac:dyDescent="0.25">
      <c r="A331" s="18">
        <v>41900</v>
      </c>
      <c r="B331" s="19">
        <v>45043</v>
      </c>
      <c r="C331" s="18">
        <v>41900</v>
      </c>
      <c r="D331" s="19">
        <v>45043</v>
      </c>
      <c r="E331" s="18">
        <v>0</v>
      </c>
      <c r="F331" s="18">
        <v>0</v>
      </c>
      <c r="G331">
        <v>0</v>
      </c>
      <c r="H331" s="18">
        <v>33</v>
      </c>
      <c r="I331" s="18">
        <v>13.99</v>
      </c>
      <c r="J331" s="18">
        <v>1256.1500000000001</v>
      </c>
      <c r="K331" s="18">
        <v>-1061.5499999999997</v>
      </c>
      <c r="L331">
        <v>-45.80187254605859</v>
      </c>
      <c r="M331">
        <v>25</v>
      </c>
      <c r="N331">
        <v>600</v>
      </c>
      <c r="O331" s="18">
        <v>41569.050000000003</v>
      </c>
      <c r="P331" s="18">
        <v>41900</v>
      </c>
      <c r="Q331" s="19">
        <v>45043</v>
      </c>
      <c r="R331" s="18">
        <v>0</v>
      </c>
      <c r="S331" s="18">
        <v>0</v>
      </c>
      <c r="T331">
        <v>0</v>
      </c>
      <c r="U331" s="18">
        <v>7</v>
      </c>
      <c r="V331" s="18">
        <v>16.87</v>
      </c>
      <c r="W331" s="18">
        <v>1001.85</v>
      </c>
      <c r="X331" s="18">
        <v>-847.4</v>
      </c>
      <c r="Y331">
        <v>-45.823982695687434</v>
      </c>
      <c r="Z331">
        <v>300</v>
      </c>
      <c r="AA331">
        <v>925</v>
      </c>
      <c r="AB331" s="18">
        <v>41569.050000000003</v>
      </c>
    </row>
    <row r="332" spans="1:28" x14ac:dyDescent="0.25">
      <c r="A332" s="18">
        <v>41900</v>
      </c>
      <c r="B332" s="19">
        <v>44973</v>
      </c>
      <c r="C332" s="18">
        <v>41900</v>
      </c>
      <c r="D332" s="19">
        <v>44973</v>
      </c>
      <c r="E332" s="18">
        <v>236558</v>
      </c>
      <c r="F332" s="18">
        <v>168792</v>
      </c>
      <c r="G332">
        <v>249.08065991795294</v>
      </c>
      <c r="H332" s="18">
        <v>14982095</v>
      </c>
      <c r="I332" s="18">
        <v>0</v>
      </c>
      <c r="J332" s="18">
        <v>0.05</v>
      </c>
      <c r="K332" s="18">
        <v>-70.7</v>
      </c>
      <c r="L332">
        <v>-99.929328621908127</v>
      </c>
      <c r="M332">
        <v>0</v>
      </c>
      <c r="N332">
        <v>713375</v>
      </c>
      <c r="O332" s="18">
        <v>41569.050000000003</v>
      </c>
      <c r="P332" s="18">
        <v>41900</v>
      </c>
      <c r="Q332" s="19">
        <v>44973</v>
      </c>
      <c r="R332" s="18">
        <v>169833</v>
      </c>
      <c r="S332" s="18">
        <v>153226</v>
      </c>
      <c r="T332">
        <v>922.65911964834106</v>
      </c>
      <c r="U332" s="18">
        <v>7878617</v>
      </c>
      <c r="V332" s="18">
        <v>0</v>
      </c>
      <c r="W332" s="18">
        <v>267.3</v>
      </c>
      <c r="X332" s="18">
        <v>31.900000000000006</v>
      </c>
      <c r="Y332">
        <v>13.55140186915888</v>
      </c>
      <c r="Z332">
        <v>445175</v>
      </c>
      <c r="AA332">
        <v>12725</v>
      </c>
      <c r="AB332" s="18">
        <v>41569.050000000003</v>
      </c>
    </row>
    <row r="333" spans="1:28" x14ac:dyDescent="0.25">
      <c r="A333" s="18">
        <v>41900</v>
      </c>
      <c r="B333" s="19">
        <v>44980</v>
      </c>
      <c r="C333" s="18">
        <v>41900</v>
      </c>
      <c r="D333" s="19">
        <v>44980</v>
      </c>
      <c r="E333" s="18">
        <v>13376</v>
      </c>
      <c r="F333" s="18">
        <v>6137</v>
      </c>
      <c r="G333">
        <v>84.776902887139101</v>
      </c>
      <c r="H333" s="18">
        <v>279246</v>
      </c>
      <c r="I333" s="18">
        <v>0</v>
      </c>
      <c r="J333" s="18">
        <v>223.1</v>
      </c>
      <c r="K333" s="18">
        <v>-84.299999999999983</v>
      </c>
      <c r="L333">
        <v>-27.423552374756017</v>
      </c>
      <c r="M333">
        <v>16350</v>
      </c>
      <c r="N333">
        <v>144850</v>
      </c>
      <c r="O333" s="18">
        <v>41569.050000000003</v>
      </c>
      <c r="P333" s="18">
        <v>41900</v>
      </c>
      <c r="Q333" s="19">
        <v>44980</v>
      </c>
      <c r="R333" s="18">
        <v>9094</v>
      </c>
      <c r="S333" s="18">
        <v>6967</v>
      </c>
      <c r="T333">
        <v>327.55054066760698</v>
      </c>
      <c r="U333" s="18">
        <v>200266</v>
      </c>
      <c r="V333" s="18">
        <v>12.27</v>
      </c>
      <c r="W333" s="18">
        <v>428</v>
      </c>
      <c r="X333" s="18">
        <v>27</v>
      </c>
      <c r="Y333">
        <v>6.7331670822942637</v>
      </c>
      <c r="Z333">
        <v>42000</v>
      </c>
      <c r="AA333">
        <v>5925</v>
      </c>
      <c r="AB333" s="18">
        <v>41569.050000000003</v>
      </c>
    </row>
    <row r="334" spans="1:28" x14ac:dyDescent="0.25">
      <c r="A334" s="18">
        <v>42000</v>
      </c>
      <c r="B334" s="19">
        <v>44987</v>
      </c>
      <c r="C334" s="18">
        <v>42000</v>
      </c>
      <c r="D334" s="19">
        <v>44987</v>
      </c>
      <c r="E334" s="18">
        <v>3070</v>
      </c>
      <c r="F334" s="18">
        <v>818</v>
      </c>
      <c r="G334">
        <v>36.323268206039074</v>
      </c>
      <c r="H334" s="18">
        <v>15549</v>
      </c>
      <c r="I334" s="18">
        <v>0</v>
      </c>
      <c r="J334" s="18">
        <v>337.25</v>
      </c>
      <c r="K334" s="18">
        <v>-67.949999999999989</v>
      </c>
      <c r="L334">
        <v>-16.769496544916088</v>
      </c>
      <c r="M334">
        <v>6475</v>
      </c>
      <c r="N334">
        <v>25300</v>
      </c>
      <c r="O334" s="18">
        <v>41569.050000000003</v>
      </c>
      <c r="P334" s="18">
        <v>42000</v>
      </c>
      <c r="Q334" s="19">
        <v>44987</v>
      </c>
      <c r="R334" s="18">
        <v>1089</v>
      </c>
      <c r="S334" s="18">
        <v>772</v>
      </c>
      <c r="T334">
        <v>243.53312302839117</v>
      </c>
      <c r="U334" s="18">
        <v>7573</v>
      </c>
      <c r="V334" s="18">
        <v>13.71</v>
      </c>
      <c r="W334" s="18">
        <v>604.79999999999995</v>
      </c>
      <c r="X334" s="18">
        <v>34.699999999999932</v>
      </c>
      <c r="Y334">
        <v>6.0866514646553114</v>
      </c>
      <c r="Z334">
        <v>2475</v>
      </c>
      <c r="AA334">
        <v>4300</v>
      </c>
      <c r="AB334" s="18">
        <v>41569.050000000003</v>
      </c>
    </row>
    <row r="335" spans="1:28" x14ac:dyDescent="0.25">
      <c r="A335" s="18">
        <v>42000</v>
      </c>
      <c r="B335" s="19">
        <v>44973</v>
      </c>
      <c r="C335" s="18">
        <v>42000</v>
      </c>
      <c r="D335" s="19">
        <v>44973</v>
      </c>
      <c r="E335" s="18">
        <v>370341</v>
      </c>
      <c r="F335" s="18">
        <v>226431</v>
      </c>
      <c r="G335">
        <v>157.34208880550344</v>
      </c>
      <c r="H335" s="18">
        <v>15401149</v>
      </c>
      <c r="I335" s="18">
        <v>0</v>
      </c>
      <c r="J335" s="18">
        <v>0.05</v>
      </c>
      <c r="K335" s="18">
        <v>-44</v>
      </c>
      <c r="L335">
        <v>-99.886492622020441</v>
      </c>
      <c r="M335">
        <v>0</v>
      </c>
      <c r="N335">
        <v>832350</v>
      </c>
      <c r="O335" s="18">
        <v>41569.050000000003</v>
      </c>
      <c r="P335" s="18">
        <v>42000</v>
      </c>
      <c r="Q335" s="19">
        <v>44973</v>
      </c>
      <c r="R335" s="18">
        <v>100271</v>
      </c>
      <c r="S335" s="18">
        <v>82969</v>
      </c>
      <c r="T335">
        <v>479.53415790082073</v>
      </c>
      <c r="U335" s="18">
        <v>5082133</v>
      </c>
      <c r="V335" s="18">
        <v>0</v>
      </c>
      <c r="W335" s="18">
        <v>368.3</v>
      </c>
      <c r="X335" s="18">
        <v>57.150000000000034</v>
      </c>
      <c r="Y335">
        <v>18.367346938775523</v>
      </c>
      <c r="Z335">
        <v>165775</v>
      </c>
      <c r="AA335">
        <v>14125</v>
      </c>
      <c r="AB335" s="18">
        <v>41569.050000000003</v>
      </c>
    </row>
    <row r="336" spans="1:28" x14ac:dyDescent="0.25">
      <c r="A336" s="18">
        <v>42000</v>
      </c>
      <c r="B336" s="19">
        <v>45001</v>
      </c>
      <c r="C336" s="18">
        <v>42000</v>
      </c>
      <c r="D336" s="19">
        <v>45001</v>
      </c>
      <c r="E336" s="18">
        <v>0</v>
      </c>
      <c r="F336" s="18">
        <v>0</v>
      </c>
      <c r="G336">
        <v>0</v>
      </c>
      <c r="H336" s="18">
        <v>0</v>
      </c>
      <c r="I336" s="18">
        <v>0</v>
      </c>
      <c r="J336" s="18">
        <v>0</v>
      </c>
      <c r="K336" s="18">
        <v>0</v>
      </c>
      <c r="L336">
        <v>0</v>
      </c>
      <c r="M336">
        <v>675</v>
      </c>
      <c r="N336">
        <v>575</v>
      </c>
      <c r="O336" s="18">
        <v>41569.050000000003</v>
      </c>
      <c r="P336" s="18">
        <v>42000</v>
      </c>
      <c r="Q336" s="19">
        <v>45001</v>
      </c>
      <c r="R336" s="18">
        <v>0</v>
      </c>
      <c r="S336" s="18">
        <v>0</v>
      </c>
      <c r="T336">
        <v>0</v>
      </c>
      <c r="U336" s="18">
        <v>12</v>
      </c>
      <c r="V336" s="18">
        <v>15.22</v>
      </c>
      <c r="W336" s="18">
        <v>759.45</v>
      </c>
      <c r="X336" s="18">
        <v>-621.95000000000005</v>
      </c>
      <c r="Y336">
        <v>-45.02316490516867</v>
      </c>
      <c r="Z336">
        <v>425</v>
      </c>
      <c r="AA336">
        <v>400</v>
      </c>
      <c r="AB336" s="18">
        <v>41569.050000000003</v>
      </c>
    </row>
    <row r="337" spans="1:28" x14ac:dyDescent="0.25">
      <c r="A337" s="18">
        <v>42000</v>
      </c>
      <c r="B337" s="19">
        <v>45014</v>
      </c>
      <c r="C337" s="18">
        <v>42000</v>
      </c>
      <c r="D337" s="19">
        <v>45014</v>
      </c>
      <c r="E337" s="18">
        <v>6998</v>
      </c>
      <c r="F337" s="18">
        <v>77</v>
      </c>
      <c r="G337">
        <v>1.1125559890189278</v>
      </c>
      <c r="H337" s="18">
        <v>12231</v>
      </c>
      <c r="I337" s="18">
        <v>0</v>
      </c>
      <c r="J337" s="18">
        <v>758.2</v>
      </c>
      <c r="K337" s="18">
        <v>-74.349999999999909</v>
      </c>
      <c r="L337">
        <v>-8.9303945708966328</v>
      </c>
      <c r="M337">
        <v>340575</v>
      </c>
      <c r="N337">
        <v>8150</v>
      </c>
      <c r="O337" s="18">
        <v>41569.050000000003</v>
      </c>
      <c r="P337" s="18">
        <v>42000</v>
      </c>
      <c r="Q337" s="19">
        <v>45014</v>
      </c>
      <c r="R337" s="18">
        <v>5932</v>
      </c>
      <c r="S337" s="18">
        <v>689</v>
      </c>
      <c r="T337">
        <v>13.14133129887469</v>
      </c>
      <c r="U337" s="18">
        <v>10637</v>
      </c>
      <c r="V337" s="18">
        <v>15.23</v>
      </c>
      <c r="W337" s="18">
        <v>830</v>
      </c>
      <c r="X337" s="18">
        <v>33.799999999999955</v>
      </c>
      <c r="Y337">
        <v>4.2451645315247362</v>
      </c>
      <c r="Z337">
        <v>39200</v>
      </c>
      <c r="AA337">
        <v>4725</v>
      </c>
      <c r="AB337" s="18">
        <v>41569.050000000003</v>
      </c>
    </row>
    <row r="338" spans="1:28" x14ac:dyDescent="0.25">
      <c r="A338" s="18">
        <v>42000</v>
      </c>
      <c r="B338" s="19">
        <v>45043</v>
      </c>
      <c r="C338" s="18">
        <v>42000</v>
      </c>
      <c r="D338" s="19">
        <v>45043</v>
      </c>
      <c r="E338" s="18">
        <v>768</v>
      </c>
      <c r="F338" s="18">
        <v>83</v>
      </c>
      <c r="G338">
        <v>12.116788321167883</v>
      </c>
      <c r="H338" s="18">
        <v>782</v>
      </c>
      <c r="I338" s="18">
        <v>12.58</v>
      </c>
      <c r="J338" s="18">
        <v>1101.3499999999999</v>
      </c>
      <c r="K338" s="18">
        <v>-84.350000000000136</v>
      </c>
      <c r="L338">
        <v>-7.1139411318208765</v>
      </c>
      <c r="M338">
        <v>2625</v>
      </c>
      <c r="N338">
        <v>2800</v>
      </c>
      <c r="O338" s="18">
        <v>41569.050000000003</v>
      </c>
      <c r="P338" s="18">
        <v>42000</v>
      </c>
      <c r="Q338" s="19">
        <v>45043</v>
      </c>
      <c r="R338" s="18">
        <v>626</v>
      </c>
      <c r="S338" s="18">
        <v>86</v>
      </c>
      <c r="T338">
        <v>15.925925925925926</v>
      </c>
      <c r="U338" s="18">
        <v>771</v>
      </c>
      <c r="V338" s="18">
        <v>16.7</v>
      </c>
      <c r="W338" s="18">
        <v>1035</v>
      </c>
      <c r="X338" s="18">
        <v>35.600000000000023</v>
      </c>
      <c r="Y338">
        <v>3.5621372823694242</v>
      </c>
      <c r="Z338">
        <v>1350</v>
      </c>
      <c r="AA338">
        <v>800</v>
      </c>
      <c r="AB338" s="18">
        <v>41569.050000000003</v>
      </c>
    </row>
    <row r="339" spans="1:28" x14ac:dyDescent="0.25">
      <c r="A339" s="18">
        <v>42000</v>
      </c>
      <c r="B339" s="19">
        <v>45106</v>
      </c>
      <c r="C339" s="18">
        <v>42000</v>
      </c>
      <c r="D339" s="19">
        <v>45106</v>
      </c>
      <c r="E339" s="18">
        <v>14</v>
      </c>
      <c r="F339" s="18">
        <v>0</v>
      </c>
      <c r="G339">
        <v>0</v>
      </c>
      <c r="H339" s="18">
        <v>5</v>
      </c>
      <c r="I339" s="18">
        <v>0</v>
      </c>
      <c r="J339" s="18">
        <v>1607.55</v>
      </c>
      <c r="K339" s="18">
        <v>96</v>
      </c>
      <c r="L339">
        <v>6.3510965565148361</v>
      </c>
      <c r="M339">
        <v>300</v>
      </c>
      <c r="N339">
        <v>300</v>
      </c>
      <c r="O339" s="18">
        <v>41569.050000000003</v>
      </c>
      <c r="P339" s="18">
        <v>42000</v>
      </c>
      <c r="Q339" s="19">
        <v>45106</v>
      </c>
      <c r="R339" s="18">
        <v>601</v>
      </c>
      <c r="S339" s="18">
        <v>2</v>
      </c>
      <c r="T339">
        <v>0.333889816360601</v>
      </c>
      <c r="U339" s="18">
        <v>27</v>
      </c>
      <c r="V339" s="18">
        <v>19.04</v>
      </c>
      <c r="W339" s="18">
        <v>1395</v>
      </c>
      <c r="X339" s="18">
        <v>-11.049999999999955</v>
      </c>
      <c r="Y339">
        <v>-0.78588954873581707</v>
      </c>
      <c r="Z339">
        <v>1100</v>
      </c>
      <c r="AA339">
        <v>50</v>
      </c>
      <c r="AB339" s="18">
        <v>41569.050000000003</v>
      </c>
    </row>
    <row r="340" spans="1:28" x14ac:dyDescent="0.25">
      <c r="A340" s="18">
        <v>42000</v>
      </c>
      <c r="B340" s="19">
        <v>45197</v>
      </c>
      <c r="C340" s="18">
        <v>42000</v>
      </c>
      <c r="D340" s="19">
        <v>45197</v>
      </c>
      <c r="E340" s="18">
        <v>10</v>
      </c>
      <c r="F340" s="18">
        <v>0</v>
      </c>
      <c r="G340">
        <v>0</v>
      </c>
      <c r="H340" s="18">
        <v>0</v>
      </c>
      <c r="I340" s="18">
        <v>0</v>
      </c>
      <c r="J340" s="18">
        <v>0</v>
      </c>
      <c r="K340" s="18">
        <v>0</v>
      </c>
      <c r="L340">
        <v>0</v>
      </c>
      <c r="M340">
        <v>25</v>
      </c>
      <c r="N340">
        <v>0</v>
      </c>
      <c r="O340" s="18">
        <v>41569.050000000003</v>
      </c>
      <c r="P340" s="18">
        <v>42000</v>
      </c>
      <c r="Q340" s="19">
        <v>45197</v>
      </c>
      <c r="R340" s="18">
        <v>1</v>
      </c>
      <c r="S340" s="18">
        <v>0</v>
      </c>
      <c r="T340">
        <v>0</v>
      </c>
      <c r="U340" s="18">
        <v>0</v>
      </c>
      <c r="V340" s="18">
        <v>0</v>
      </c>
      <c r="W340" s="18">
        <v>0</v>
      </c>
      <c r="X340" s="18">
        <v>0</v>
      </c>
      <c r="Y340">
        <v>0</v>
      </c>
      <c r="Z340">
        <v>75</v>
      </c>
      <c r="AA340">
        <v>0</v>
      </c>
      <c r="AB340" s="18">
        <v>41569.050000000003</v>
      </c>
    </row>
    <row r="341" spans="1:28" x14ac:dyDescent="0.25">
      <c r="A341" s="18">
        <v>42000</v>
      </c>
      <c r="B341" s="19">
        <v>45288</v>
      </c>
      <c r="C341" s="18">
        <v>0</v>
      </c>
      <c r="D341" s="19">
        <v>0</v>
      </c>
      <c r="E341" s="18">
        <v>0</v>
      </c>
      <c r="F341" s="18">
        <v>0</v>
      </c>
      <c r="G341">
        <v>0</v>
      </c>
      <c r="H341" s="18">
        <v>0</v>
      </c>
      <c r="I341" s="18">
        <v>0</v>
      </c>
      <c r="J341" s="18">
        <v>0</v>
      </c>
      <c r="K341" s="18">
        <v>0</v>
      </c>
      <c r="L341">
        <v>0</v>
      </c>
      <c r="M341">
        <v>0</v>
      </c>
      <c r="N341">
        <v>0</v>
      </c>
      <c r="O341" s="18">
        <v>0</v>
      </c>
      <c r="P341" s="18">
        <v>42000</v>
      </c>
      <c r="Q341" s="19">
        <v>45288</v>
      </c>
      <c r="R341" s="18">
        <v>0</v>
      </c>
      <c r="S341" s="18">
        <v>0</v>
      </c>
      <c r="T341">
        <v>0</v>
      </c>
      <c r="U341" s="18">
        <v>0</v>
      </c>
      <c r="V341" s="18">
        <v>0</v>
      </c>
      <c r="W341" s="18">
        <v>0</v>
      </c>
      <c r="X341" s="18">
        <v>0</v>
      </c>
      <c r="Y341">
        <v>0</v>
      </c>
      <c r="Z341">
        <v>25</v>
      </c>
      <c r="AA341">
        <v>0</v>
      </c>
      <c r="AB341" s="18">
        <v>41569.050000000003</v>
      </c>
    </row>
    <row r="342" spans="1:28" x14ac:dyDescent="0.25">
      <c r="A342" s="18">
        <v>42000</v>
      </c>
      <c r="B342" s="19">
        <v>44980</v>
      </c>
      <c r="C342" s="18">
        <v>42000</v>
      </c>
      <c r="D342" s="19">
        <v>44980</v>
      </c>
      <c r="E342" s="18">
        <v>58064</v>
      </c>
      <c r="F342" s="18">
        <v>12692</v>
      </c>
      <c r="G342">
        <v>27.973199329983249</v>
      </c>
      <c r="H342" s="18">
        <v>551587</v>
      </c>
      <c r="I342" s="18">
        <v>0</v>
      </c>
      <c r="J342" s="18">
        <v>182.5</v>
      </c>
      <c r="K342" s="18">
        <v>-75.25</v>
      </c>
      <c r="L342">
        <v>-29.194956353055286</v>
      </c>
      <c r="M342">
        <v>90825</v>
      </c>
      <c r="N342">
        <v>346400</v>
      </c>
      <c r="O342" s="18">
        <v>41569.050000000003</v>
      </c>
      <c r="P342" s="18">
        <v>42000</v>
      </c>
      <c r="Q342" s="19">
        <v>44980</v>
      </c>
      <c r="R342" s="18">
        <v>33284</v>
      </c>
      <c r="S342" s="18">
        <v>11624</v>
      </c>
      <c r="T342">
        <v>53.665743305632503</v>
      </c>
      <c r="U342" s="18">
        <v>309240</v>
      </c>
      <c r="V342" s="18">
        <v>11.93</v>
      </c>
      <c r="W342" s="18">
        <v>495</v>
      </c>
      <c r="X342" s="18">
        <v>35.199999999999989</v>
      </c>
      <c r="Y342">
        <v>7.6555023923444949</v>
      </c>
      <c r="Z342">
        <v>126875</v>
      </c>
      <c r="AA342">
        <v>19250</v>
      </c>
      <c r="AB342" s="18">
        <v>41569.050000000003</v>
      </c>
    </row>
    <row r="343" spans="1:28" x14ac:dyDescent="0.25">
      <c r="A343" s="18">
        <v>42000</v>
      </c>
      <c r="B343" s="19">
        <v>44994</v>
      </c>
      <c r="C343" s="18">
        <v>42000</v>
      </c>
      <c r="D343" s="19">
        <v>44994</v>
      </c>
      <c r="E343" s="18">
        <v>669</v>
      </c>
      <c r="F343" s="18">
        <v>545</v>
      </c>
      <c r="G343">
        <v>439.51612903225805</v>
      </c>
      <c r="H343" s="18">
        <v>2654</v>
      </c>
      <c r="I343" s="18">
        <v>13.8</v>
      </c>
      <c r="J343" s="18">
        <v>457.85</v>
      </c>
      <c r="K343" s="18">
        <v>-78.299999999999955</v>
      </c>
      <c r="L343">
        <v>-14.60412198078895</v>
      </c>
      <c r="M343">
        <v>1775</v>
      </c>
      <c r="N343">
        <v>1625</v>
      </c>
      <c r="O343" s="18">
        <v>41569.050000000003</v>
      </c>
      <c r="P343" s="18">
        <v>42000</v>
      </c>
      <c r="Q343" s="19">
        <v>44994</v>
      </c>
      <c r="R343" s="18">
        <v>0</v>
      </c>
      <c r="S343" s="18">
        <v>0</v>
      </c>
      <c r="T343">
        <v>0</v>
      </c>
      <c r="U343" s="18">
        <v>71</v>
      </c>
      <c r="V343" s="18">
        <v>14.47</v>
      </c>
      <c r="W343" s="18">
        <v>680</v>
      </c>
      <c r="X343" s="18">
        <v>-1208.5</v>
      </c>
      <c r="Y343">
        <v>-63.99258670902833</v>
      </c>
      <c r="Z343">
        <v>600</v>
      </c>
      <c r="AA343">
        <v>975</v>
      </c>
      <c r="AB343" s="18">
        <v>41569.050000000003</v>
      </c>
    </row>
    <row r="344" spans="1:28" x14ac:dyDescent="0.25">
      <c r="A344" s="18">
        <v>42100</v>
      </c>
      <c r="B344" s="19">
        <v>44987</v>
      </c>
      <c r="C344" s="18">
        <v>42100</v>
      </c>
      <c r="D344" s="19">
        <v>44987</v>
      </c>
      <c r="E344" s="18">
        <v>237</v>
      </c>
      <c r="F344" s="18">
        <v>87</v>
      </c>
      <c r="G344">
        <v>58</v>
      </c>
      <c r="H344" s="18">
        <v>1762</v>
      </c>
      <c r="I344" s="18">
        <v>0</v>
      </c>
      <c r="J344" s="18">
        <v>292.3</v>
      </c>
      <c r="K344" s="18">
        <v>-78.349999999999966</v>
      </c>
      <c r="L344">
        <v>-21.138540401996483</v>
      </c>
      <c r="M344">
        <v>2900</v>
      </c>
      <c r="N344">
        <v>1075</v>
      </c>
      <c r="O344" s="18">
        <v>41569.050000000003</v>
      </c>
      <c r="P344" s="18">
        <v>42100</v>
      </c>
      <c r="Q344" s="19">
        <v>44987</v>
      </c>
      <c r="R344" s="18">
        <v>84</v>
      </c>
      <c r="S344" s="18">
        <v>13</v>
      </c>
      <c r="T344">
        <v>18.309859154929576</v>
      </c>
      <c r="U344" s="18">
        <v>886</v>
      </c>
      <c r="V344" s="18">
        <v>13.56</v>
      </c>
      <c r="W344" s="18">
        <v>655.29999999999995</v>
      </c>
      <c r="X344" s="18">
        <v>58.099999999999909</v>
      </c>
      <c r="Y344">
        <v>9.7287340924313312</v>
      </c>
      <c r="Z344">
        <v>850</v>
      </c>
      <c r="AA344">
        <v>575</v>
      </c>
      <c r="AB344" s="18">
        <v>41569.050000000003</v>
      </c>
    </row>
    <row r="345" spans="1:28" x14ac:dyDescent="0.25">
      <c r="A345" s="18">
        <v>42100</v>
      </c>
      <c r="B345" s="19">
        <v>45001</v>
      </c>
      <c r="C345" s="18">
        <v>42100</v>
      </c>
      <c r="D345" s="19">
        <v>45001</v>
      </c>
      <c r="E345" s="18">
        <v>0</v>
      </c>
      <c r="F345" s="18">
        <v>0</v>
      </c>
      <c r="G345">
        <v>0</v>
      </c>
      <c r="H345" s="18">
        <v>0</v>
      </c>
      <c r="I345" s="18">
        <v>0</v>
      </c>
      <c r="J345" s="18">
        <v>0</v>
      </c>
      <c r="K345" s="18">
        <v>0</v>
      </c>
      <c r="L345">
        <v>0</v>
      </c>
      <c r="M345">
        <v>0</v>
      </c>
      <c r="N345">
        <v>0</v>
      </c>
      <c r="O345" s="18">
        <v>41569.050000000003</v>
      </c>
      <c r="P345" s="18">
        <v>0</v>
      </c>
      <c r="Q345" s="19">
        <v>0</v>
      </c>
      <c r="R345" s="18">
        <v>0</v>
      </c>
      <c r="S345" s="18">
        <v>0</v>
      </c>
      <c r="T345">
        <v>0</v>
      </c>
      <c r="U345" s="18">
        <v>0</v>
      </c>
      <c r="V345" s="18">
        <v>0</v>
      </c>
      <c r="W345" s="18">
        <v>0</v>
      </c>
      <c r="X345" s="18">
        <v>0</v>
      </c>
      <c r="Y345">
        <v>0</v>
      </c>
      <c r="Z345">
        <v>0</v>
      </c>
      <c r="AA345">
        <v>0</v>
      </c>
      <c r="AB345" s="18">
        <v>0</v>
      </c>
    </row>
    <row r="346" spans="1:28" x14ac:dyDescent="0.25">
      <c r="A346" s="18">
        <v>42100</v>
      </c>
      <c r="B346" s="19">
        <v>44980</v>
      </c>
      <c r="C346" s="18">
        <v>42100</v>
      </c>
      <c r="D346" s="19">
        <v>44980</v>
      </c>
      <c r="E346" s="18">
        <v>9054</v>
      </c>
      <c r="F346" s="18">
        <v>3639</v>
      </c>
      <c r="G346">
        <v>67.202216066481995</v>
      </c>
      <c r="H346" s="18">
        <v>125036</v>
      </c>
      <c r="I346" s="18">
        <v>0</v>
      </c>
      <c r="J346" s="18">
        <v>148.94999999999999</v>
      </c>
      <c r="K346" s="18">
        <v>-68</v>
      </c>
      <c r="L346">
        <v>-31.343627563954829</v>
      </c>
      <c r="M346">
        <v>11425</v>
      </c>
      <c r="N346">
        <v>71450</v>
      </c>
      <c r="O346" s="18">
        <v>41569.050000000003</v>
      </c>
      <c r="P346" s="18">
        <v>42100</v>
      </c>
      <c r="Q346" s="19">
        <v>44980</v>
      </c>
      <c r="R346" s="18">
        <v>2193</v>
      </c>
      <c r="S346" s="18">
        <v>1432</v>
      </c>
      <c r="T346">
        <v>188.17345597897503</v>
      </c>
      <c r="U346" s="18">
        <v>32791</v>
      </c>
      <c r="V346" s="18">
        <v>11.49</v>
      </c>
      <c r="W346" s="18">
        <v>551.5</v>
      </c>
      <c r="X346" s="18">
        <v>43.300000000000011</v>
      </c>
      <c r="Y346">
        <v>8.5202676111767044</v>
      </c>
      <c r="Z346">
        <v>11175</v>
      </c>
      <c r="AA346">
        <v>5975</v>
      </c>
      <c r="AB346" s="18">
        <v>41569.050000000003</v>
      </c>
    </row>
    <row r="347" spans="1:28" x14ac:dyDescent="0.25">
      <c r="A347" s="18">
        <v>42100</v>
      </c>
      <c r="B347" s="19">
        <v>45014</v>
      </c>
      <c r="C347" s="18">
        <v>42100</v>
      </c>
      <c r="D347" s="19">
        <v>45014</v>
      </c>
      <c r="E347" s="18">
        <v>330</v>
      </c>
      <c r="F347" s="18">
        <v>53</v>
      </c>
      <c r="G347">
        <v>19.133574007220215</v>
      </c>
      <c r="H347" s="18">
        <v>374</v>
      </c>
      <c r="I347" s="18">
        <v>13.3</v>
      </c>
      <c r="J347" s="18">
        <v>679.4</v>
      </c>
      <c r="K347" s="18">
        <v>-99.550000000000068</v>
      </c>
      <c r="L347">
        <v>-12.780024391809494</v>
      </c>
      <c r="M347">
        <v>2975</v>
      </c>
      <c r="N347">
        <v>275</v>
      </c>
      <c r="O347" s="18">
        <v>41569.050000000003</v>
      </c>
      <c r="P347" s="18">
        <v>42100</v>
      </c>
      <c r="Q347" s="19">
        <v>45014</v>
      </c>
      <c r="R347" s="18">
        <v>498</v>
      </c>
      <c r="S347" s="18">
        <v>44</v>
      </c>
      <c r="T347">
        <v>9.6916299559471373</v>
      </c>
      <c r="U347" s="18">
        <v>350</v>
      </c>
      <c r="V347" s="18">
        <v>15.79</v>
      </c>
      <c r="W347" s="18">
        <v>911.6</v>
      </c>
      <c r="X347" s="18">
        <v>68.100000000000023</v>
      </c>
      <c r="Y347">
        <v>8.0735032602252552</v>
      </c>
      <c r="Z347">
        <v>1025</v>
      </c>
      <c r="AA347">
        <v>925</v>
      </c>
      <c r="AB347" s="18">
        <v>41569.050000000003</v>
      </c>
    </row>
    <row r="348" spans="1:28" x14ac:dyDescent="0.25">
      <c r="A348" s="18">
        <v>42100</v>
      </c>
      <c r="B348" s="19">
        <v>45043</v>
      </c>
      <c r="C348" s="18">
        <v>42100</v>
      </c>
      <c r="D348" s="19">
        <v>45043</v>
      </c>
      <c r="E348" s="18">
        <v>0</v>
      </c>
      <c r="F348" s="18">
        <v>0</v>
      </c>
      <c r="G348">
        <v>0</v>
      </c>
      <c r="H348" s="18">
        <v>0</v>
      </c>
      <c r="I348" s="18">
        <v>0</v>
      </c>
      <c r="J348" s="18">
        <v>0</v>
      </c>
      <c r="K348" s="18">
        <v>0</v>
      </c>
      <c r="L348">
        <v>0</v>
      </c>
      <c r="M348">
        <v>600</v>
      </c>
      <c r="N348">
        <v>0</v>
      </c>
      <c r="O348" s="18">
        <v>41569.050000000003</v>
      </c>
      <c r="P348" s="18">
        <v>0</v>
      </c>
      <c r="Q348" s="19">
        <v>0</v>
      </c>
      <c r="R348" s="18">
        <v>0</v>
      </c>
      <c r="S348" s="18">
        <v>0</v>
      </c>
      <c r="T348">
        <v>0</v>
      </c>
      <c r="U348" s="18">
        <v>0</v>
      </c>
      <c r="V348" s="18">
        <v>0</v>
      </c>
      <c r="W348" s="18">
        <v>0</v>
      </c>
      <c r="X348" s="18">
        <v>0</v>
      </c>
      <c r="Y348">
        <v>0</v>
      </c>
      <c r="Z348">
        <v>0</v>
      </c>
      <c r="AA348">
        <v>0</v>
      </c>
      <c r="AB348" s="18">
        <v>0</v>
      </c>
    </row>
    <row r="349" spans="1:28" x14ac:dyDescent="0.25">
      <c r="A349" s="18">
        <v>42100</v>
      </c>
      <c r="B349" s="19">
        <v>44973</v>
      </c>
      <c r="C349" s="18">
        <v>42100</v>
      </c>
      <c r="D349" s="19">
        <v>44973</v>
      </c>
      <c r="E349" s="18">
        <v>173487</v>
      </c>
      <c r="F349" s="18">
        <v>106509</v>
      </c>
      <c r="G349">
        <v>159.02087252530683</v>
      </c>
      <c r="H349" s="18">
        <v>7170365</v>
      </c>
      <c r="I349" s="18">
        <v>0</v>
      </c>
      <c r="J349" s="18">
        <v>0.05</v>
      </c>
      <c r="K349" s="18">
        <v>-26.4</v>
      </c>
      <c r="L349">
        <v>-99.810964083175804</v>
      </c>
      <c r="M349">
        <v>0</v>
      </c>
      <c r="N349">
        <v>173000</v>
      </c>
      <c r="O349" s="18">
        <v>41569.050000000003</v>
      </c>
      <c r="P349" s="18">
        <v>42100</v>
      </c>
      <c r="Q349" s="19">
        <v>44973</v>
      </c>
      <c r="R349" s="18">
        <v>30143</v>
      </c>
      <c r="S349" s="18">
        <v>27017</v>
      </c>
      <c r="T349">
        <v>864.2674344209853</v>
      </c>
      <c r="U349" s="18">
        <v>1470728</v>
      </c>
      <c r="V349" s="18">
        <v>0</v>
      </c>
      <c r="W349" s="18">
        <v>467.75</v>
      </c>
      <c r="X349" s="18">
        <v>80.199999999999989</v>
      </c>
      <c r="Y349">
        <v>20.694103986582373</v>
      </c>
      <c r="Z349">
        <v>192500</v>
      </c>
      <c r="AA349">
        <v>4575</v>
      </c>
      <c r="AB349" s="18">
        <v>41569.050000000003</v>
      </c>
    </row>
    <row r="350" spans="1:28" x14ac:dyDescent="0.25">
      <c r="A350" s="18">
        <v>42100</v>
      </c>
      <c r="B350" s="19">
        <v>44994</v>
      </c>
      <c r="C350" s="18">
        <v>42100</v>
      </c>
      <c r="D350" s="19">
        <v>44994</v>
      </c>
      <c r="E350" s="18">
        <v>0</v>
      </c>
      <c r="F350" s="18">
        <v>0</v>
      </c>
      <c r="G350">
        <v>0</v>
      </c>
      <c r="H350" s="18">
        <v>0</v>
      </c>
      <c r="I350" s="18">
        <v>0</v>
      </c>
      <c r="J350" s="18">
        <v>0</v>
      </c>
      <c r="K350" s="18">
        <v>0</v>
      </c>
      <c r="L350">
        <v>0</v>
      </c>
      <c r="M350">
        <v>625</v>
      </c>
      <c r="N350">
        <v>75</v>
      </c>
      <c r="O350" s="18">
        <v>41569.050000000003</v>
      </c>
      <c r="P350" s="18">
        <v>42100</v>
      </c>
      <c r="Q350" s="19">
        <v>44994</v>
      </c>
      <c r="R350" s="18">
        <v>0</v>
      </c>
      <c r="S350" s="18">
        <v>0</v>
      </c>
      <c r="T350">
        <v>0</v>
      </c>
      <c r="U350" s="18">
        <v>0</v>
      </c>
      <c r="V350" s="18">
        <v>0</v>
      </c>
      <c r="W350" s="18">
        <v>0</v>
      </c>
      <c r="X350" s="18">
        <v>0</v>
      </c>
      <c r="Y350">
        <v>0</v>
      </c>
      <c r="Z350">
        <v>950</v>
      </c>
      <c r="AA350">
        <v>875</v>
      </c>
      <c r="AB350" s="18">
        <v>41569.050000000003</v>
      </c>
    </row>
    <row r="351" spans="1:28" x14ac:dyDescent="0.25">
      <c r="A351" s="18">
        <v>42200</v>
      </c>
      <c r="B351" s="19">
        <v>44980</v>
      </c>
      <c r="C351" s="18">
        <v>42200</v>
      </c>
      <c r="D351" s="19">
        <v>44980</v>
      </c>
      <c r="E351" s="18">
        <v>10426</v>
      </c>
      <c r="F351" s="18">
        <v>1235</v>
      </c>
      <c r="G351">
        <v>13.437057991513438</v>
      </c>
      <c r="H351" s="18">
        <v>198597</v>
      </c>
      <c r="I351" s="18">
        <v>13.98</v>
      </c>
      <c r="J351" s="18">
        <v>117.65</v>
      </c>
      <c r="K351" s="18">
        <v>-60.650000000000006</v>
      </c>
      <c r="L351">
        <v>-34.015703869882223</v>
      </c>
      <c r="M351">
        <v>12950</v>
      </c>
      <c r="N351">
        <v>97925</v>
      </c>
      <c r="O351" s="18">
        <v>41569.050000000003</v>
      </c>
      <c r="P351" s="18">
        <v>42200</v>
      </c>
      <c r="Q351" s="19">
        <v>44980</v>
      </c>
      <c r="R351" s="18">
        <v>2239</v>
      </c>
      <c r="S351" s="18">
        <v>793</v>
      </c>
      <c r="T351">
        <v>54.840940525587826</v>
      </c>
      <c r="U351" s="18">
        <v>24473</v>
      </c>
      <c r="V351" s="18">
        <v>11.01</v>
      </c>
      <c r="W351" s="18">
        <v>623.20000000000005</v>
      </c>
      <c r="X351" s="18">
        <v>43.550000000000068</v>
      </c>
      <c r="Y351">
        <v>7.5131544897783256</v>
      </c>
      <c r="Z351">
        <v>9725</v>
      </c>
      <c r="AA351">
        <v>4225</v>
      </c>
      <c r="AB351" s="18">
        <v>41569.050000000003</v>
      </c>
    </row>
    <row r="352" spans="1:28" x14ac:dyDescent="0.25">
      <c r="A352" s="18">
        <v>42200</v>
      </c>
      <c r="B352" s="19">
        <v>44994</v>
      </c>
      <c r="C352" s="18">
        <v>42200</v>
      </c>
      <c r="D352" s="19">
        <v>44994</v>
      </c>
      <c r="E352" s="18">
        <v>52</v>
      </c>
      <c r="F352" s="18">
        <v>51</v>
      </c>
      <c r="G352">
        <v>5100</v>
      </c>
      <c r="H352" s="18">
        <v>588</v>
      </c>
      <c r="I352" s="18">
        <v>13.16</v>
      </c>
      <c r="J352" s="18">
        <v>352.05</v>
      </c>
      <c r="K352" s="18">
        <v>-102.19999999999999</v>
      </c>
      <c r="L352">
        <v>-22.498624105668682</v>
      </c>
      <c r="M352">
        <v>475</v>
      </c>
      <c r="N352">
        <v>675</v>
      </c>
      <c r="O352" s="18">
        <v>41569.050000000003</v>
      </c>
      <c r="P352" s="18">
        <v>42200</v>
      </c>
      <c r="Q352" s="19">
        <v>44994</v>
      </c>
      <c r="R352" s="18">
        <v>0</v>
      </c>
      <c r="S352" s="18">
        <v>0</v>
      </c>
      <c r="T352">
        <v>0</v>
      </c>
      <c r="U352" s="18">
        <v>0</v>
      </c>
      <c r="V352" s="18">
        <v>0</v>
      </c>
      <c r="W352" s="18">
        <v>0</v>
      </c>
      <c r="X352" s="18">
        <v>0</v>
      </c>
      <c r="Y352">
        <v>0</v>
      </c>
      <c r="Z352">
        <v>0</v>
      </c>
      <c r="AA352">
        <v>875</v>
      </c>
      <c r="AB352" s="18">
        <v>41569.050000000003</v>
      </c>
    </row>
    <row r="353" spans="1:28" x14ac:dyDescent="0.25">
      <c r="A353" s="18">
        <v>42200</v>
      </c>
      <c r="B353" s="19">
        <v>45001</v>
      </c>
      <c r="C353" s="18">
        <v>0</v>
      </c>
      <c r="D353" s="19">
        <v>0</v>
      </c>
      <c r="E353" s="18">
        <v>0</v>
      </c>
      <c r="F353" s="18">
        <v>0</v>
      </c>
      <c r="G353">
        <v>0</v>
      </c>
      <c r="H353" s="18">
        <v>0</v>
      </c>
      <c r="I353" s="18">
        <v>0</v>
      </c>
      <c r="J353" s="18">
        <v>0</v>
      </c>
      <c r="K353" s="18">
        <v>0</v>
      </c>
      <c r="L353">
        <v>0</v>
      </c>
      <c r="M353">
        <v>0</v>
      </c>
      <c r="N353">
        <v>0</v>
      </c>
      <c r="O353" s="18">
        <v>0</v>
      </c>
      <c r="P353" s="18">
        <v>42200</v>
      </c>
      <c r="Q353" s="19">
        <v>45001</v>
      </c>
      <c r="R353" s="18">
        <v>0</v>
      </c>
      <c r="S353" s="18">
        <v>0</v>
      </c>
      <c r="T353">
        <v>0</v>
      </c>
      <c r="U353" s="18">
        <v>0</v>
      </c>
      <c r="V353" s="18">
        <v>0</v>
      </c>
      <c r="W353" s="18">
        <v>0</v>
      </c>
      <c r="X353" s="18">
        <v>0</v>
      </c>
      <c r="Y353">
        <v>0</v>
      </c>
      <c r="Z353">
        <v>0</v>
      </c>
      <c r="AA353">
        <v>0</v>
      </c>
      <c r="AB353" s="18">
        <v>41569.050000000003</v>
      </c>
    </row>
    <row r="354" spans="1:28" x14ac:dyDescent="0.25">
      <c r="A354" s="18">
        <v>42200</v>
      </c>
      <c r="B354" s="19">
        <v>45014</v>
      </c>
      <c r="C354" s="18">
        <v>42200</v>
      </c>
      <c r="D354" s="19">
        <v>45014</v>
      </c>
      <c r="E354" s="18">
        <v>901</v>
      </c>
      <c r="F354" s="18">
        <v>539</v>
      </c>
      <c r="G354">
        <v>148.89502762430939</v>
      </c>
      <c r="H354" s="18">
        <v>1369</v>
      </c>
      <c r="I354" s="18">
        <v>13.16</v>
      </c>
      <c r="J354" s="18">
        <v>652.9</v>
      </c>
      <c r="K354" s="18">
        <v>-74.25</v>
      </c>
      <c r="L354">
        <v>-10.211098122808224</v>
      </c>
      <c r="M354">
        <v>2350</v>
      </c>
      <c r="N354">
        <v>1500</v>
      </c>
      <c r="O354" s="18">
        <v>41569.050000000003</v>
      </c>
      <c r="P354" s="18">
        <v>42200</v>
      </c>
      <c r="Q354" s="19">
        <v>45014</v>
      </c>
      <c r="R354" s="18">
        <v>399</v>
      </c>
      <c r="S354" s="18">
        <v>80</v>
      </c>
      <c r="T354">
        <v>25.078369905956112</v>
      </c>
      <c r="U354" s="18">
        <v>497</v>
      </c>
      <c r="V354" s="18">
        <v>0</v>
      </c>
      <c r="W354" s="18">
        <v>933.1</v>
      </c>
      <c r="X354" s="18">
        <v>45.600000000000023</v>
      </c>
      <c r="Y354">
        <v>5.1380281690140865</v>
      </c>
      <c r="Z354">
        <v>1275</v>
      </c>
      <c r="AA354">
        <v>1750</v>
      </c>
      <c r="AB354" s="18">
        <v>41569.050000000003</v>
      </c>
    </row>
    <row r="355" spans="1:28" x14ac:dyDescent="0.25">
      <c r="A355" s="18">
        <v>42200</v>
      </c>
      <c r="B355" s="19">
        <v>45043</v>
      </c>
      <c r="C355" s="18">
        <v>42200</v>
      </c>
      <c r="D355" s="19">
        <v>45043</v>
      </c>
      <c r="E355" s="18">
        <v>0</v>
      </c>
      <c r="F355" s="18">
        <v>0</v>
      </c>
      <c r="G355">
        <v>0</v>
      </c>
      <c r="H355" s="18">
        <v>0</v>
      </c>
      <c r="I355" s="18">
        <v>0</v>
      </c>
      <c r="J355" s="18">
        <v>0</v>
      </c>
      <c r="K355" s="18">
        <v>0</v>
      </c>
      <c r="L355">
        <v>0</v>
      </c>
      <c r="M355">
        <v>600</v>
      </c>
      <c r="N355">
        <v>50</v>
      </c>
      <c r="O355" s="18">
        <v>41569.050000000003</v>
      </c>
      <c r="P355" s="18">
        <v>42200</v>
      </c>
      <c r="Q355" s="19">
        <v>45043</v>
      </c>
      <c r="R355" s="18">
        <v>1</v>
      </c>
      <c r="S355" s="18">
        <v>0</v>
      </c>
      <c r="T355">
        <v>0</v>
      </c>
      <c r="U355" s="18">
        <v>0</v>
      </c>
      <c r="V355" s="18">
        <v>0</v>
      </c>
      <c r="W355" s="18">
        <v>0</v>
      </c>
      <c r="X355" s="18">
        <v>0</v>
      </c>
      <c r="Y355">
        <v>0</v>
      </c>
      <c r="Z355">
        <v>0</v>
      </c>
      <c r="AA355">
        <v>125</v>
      </c>
      <c r="AB355" s="18">
        <v>41569.050000000003</v>
      </c>
    </row>
    <row r="356" spans="1:28" x14ac:dyDescent="0.25">
      <c r="A356" s="18">
        <v>42200</v>
      </c>
      <c r="B356" s="19">
        <v>44973</v>
      </c>
      <c r="C356" s="18">
        <v>42200</v>
      </c>
      <c r="D356" s="19">
        <v>44973</v>
      </c>
      <c r="E356" s="18">
        <v>177841</v>
      </c>
      <c r="F356" s="18">
        <v>100436</v>
      </c>
      <c r="G356">
        <v>129.75389186745042</v>
      </c>
      <c r="H356" s="18">
        <v>5504475</v>
      </c>
      <c r="I356" s="18">
        <v>9.14</v>
      </c>
      <c r="J356" s="18">
        <v>0.05</v>
      </c>
      <c r="K356" s="18">
        <v>-15.649999999999999</v>
      </c>
      <c r="L356">
        <v>-99.681528662420376</v>
      </c>
      <c r="M356">
        <v>0</v>
      </c>
      <c r="N356">
        <v>223325</v>
      </c>
      <c r="O356" s="18">
        <v>41569.050000000003</v>
      </c>
      <c r="P356" s="18">
        <v>42200</v>
      </c>
      <c r="Q356" s="19">
        <v>44973</v>
      </c>
      <c r="R356" s="18">
        <v>19967</v>
      </c>
      <c r="S356" s="18">
        <v>17080</v>
      </c>
      <c r="T356">
        <v>591.61759612054038</v>
      </c>
      <c r="U356" s="18">
        <v>782552</v>
      </c>
      <c r="V356" s="18">
        <v>0</v>
      </c>
      <c r="W356" s="18">
        <v>567.79999999999995</v>
      </c>
      <c r="X356" s="18">
        <v>87.349999999999966</v>
      </c>
      <c r="Y356">
        <v>18.180872099073778</v>
      </c>
      <c r="Z356">
        <v>189550</v>
      </c>
      <c r="AA356">
        <v>4800</v>
      </c>
      <c r="AB356" s="18">
        <v>41569.050000000003</v>
      </c>
    </row>
    <row r="357" spans="1:28" x14ac:dyDescent="0.25">
      <c r="A357" s="18">
        <v>42200</v>
      </c>
      <c r="B357" s="19">
        <v>44987</v>
      </c>
      <c r="C357" s="18">
        <v>42200</v>
      </c>
      <c r="D357" s="19">
        <v>44987</v>
      </c>
      <c r="E357" s="18">
        <v>179</v>
      </c>
      <c r="F357" s="18">
        <v>36</v>
      </c>
      <c r="G357">
        <v>25.174825174825173</v>
      </c>
      <c r="H357" s="18">
        <v>2555</v>
      </c>
      <c r="I357" s="18">
        <v>13.96</v>
      </c>
      <c r="J357" s="18">
        <v>255.4</v>
      </c>
      <c r="K357" s="18">
        <v>-66.299999999999983</v>
      </c>
      <c r="L357">
        <v>-20.609263288778358</v>
      </c>
      <c r="M357">
        <v>3200</v>
      </c>
      <c r="N357">
        <v>1275</v>
      </c>
      <c r="O357" s="18">
        <v>41569.050000000003</v>
      </c>
      <c r="P357" s="18">
        <v>42200</v>
      </c>
      <c r="Q357" s="19">
        <v>44987</v>
      </c>
      <c r="R357" s="18">
        <v>86</v>
      </c>
      <c r="S357" s="18">
        <v>12</v>
      </c>
      <c r="T357">
        <v>16.216216216216218</v>
      </c>
      <c r="U357" s="18">
        <v>481</v>
      </c>
      <c r="V357" s="18">
        <v>0</v>
      </c>
      <c r="W357" s="18">
        <v>718.1</v>
      </c>
      <c r="X357" s="18">
        <v>51</v>
      </c>
      <c r="Y357">
        <v>7.6450307300254829</v>
      </c>
      <c r="Z357">
        <v>875</v>
      </c>
      <c r="AA357">
        <v>1000</v>
      </c>
      <c r="AB357" s="18">
        <v>41569.050000000003</v>
      </c>
    </row>
    <row r="358" spans="1:28" x14ac:dyDescent="0.25">
      <c r="A358" s="18">
        <v>42300</v>
      </c>
      <c r="B358" s="19">
        <v>44980</v>
      </c>
      <c r="C358" s="18">
        <v>42300</v>
      </c>
      <c r="D358" s="19">
        <v>44980</v>
      </c>
      <c r="E358" s="18">
        <v>9070</v>
      </c>
      <c r="F358" s="18">
        <v>-1831</v>
      </c>
      <c r="G358">
        <v>-16.796624162920832</v>
      </c>
      <c r="H358" s="18">
        <v>153004</v>
      </c>
      <c r="I358" s="18">
        <v>13.8</v>
      </c>
      <c r="J358" s="18">
        <v>93.35</v>
      </c>
      <c r="K358" s="18">
        <v>-53.599999999999994</v>
      </c>
      <c r="L358">
        <v>-36.474991493705339</v>
      </c>
      <c r="M358">
        <v>9725</v>
      </c>
      <c r="N358">
        <v>31775</v>
      </c>
      <c r="O358" s="18">
        <v>41569.050000000003</v>
      </c>
      <c r="P358" s="18">
        <v>42300</v>
      </c>
      <c r="Q358" s="19">
        <v>44980</v>
      </c>
      <c r="R358" s="18">
        <v>1247</v>
      </c>
      <c r="S358" s="18">
        <v>524</v>
      </c>
      <c r="T358">
        <v>72.475795297372059</v>
      </c>
      <c r="U358" s="18">
        <v>12860</v>
      </c>
      <c r="V358" s="18">
        <v>10.56</v>
      </c>
      <c r="W358" s="18">
        <v>705.45</v>
      </c>
      <c r="X358" s="18">
        <v>60.350000000000023</v>
      </c>
      <c r="Y358">
        <v>9.3551387381801305</v>
      </c>
      <c r="Z358">
        <v>8175</v>
      </c>
      <c r="AA358">
        <v>5125</v>
      </c>
      <c r="AB358" s="18">
        <v>41569.050000000003</v>
      </c>
    </row>
    <row r="359" spans="1:28" x14ac:dyDescent="0.25">
      <c r="A359" s="18">
        <v>42300</v>
      </c>
      <c r="B359" s="19">
        <v>44987</v>
      </c>
      <c r="C359" s="18">
        <v>42300</v>
      </c>
      <c r="D359" s="19">
        <v>44987</v>
      </c>
      <c r="E359" s="18">
        <v>147</v>
      </c>
      <c r="F359" s="18">
        <v>89</v>
      </c>
      <c r="G359">
        <v>153.44827586206895</v>
      </c>
      <c r="H359" s="18">
        <v>2148</v>
      </c>
      <c r="I359" s="18">
        <v>13.68</v>
      </c>
      <c r="J359" s="18">
        <v>228.1</v>
      </c>
      <c r="K359" s="18">
        <v>-65.650000000000006</v>
      </c>
      <c r="L359">
        <v>-22.34893617021277</v>
      </c>
      <c r="M359">
        <v>2975</v>
      </c>
      <c r="N359">
        <v>2925</v>
      </c>
      <c r="O359" s="18">
        <v>41569.050000000003</v>
      </c>
      <c r="P359" s="18">
        <v>42300</v>
      </c>
      <c r="Q359" s="19">
        <v>44987</v>
      </c>
      <c r="R359" s="18">
        <v>21</v>
      </c>
      <c r="S359" s="18">
        <v>16</v>
      </c>
      <c r="T359">
        <v>320</v>
      </c>
      <c r="U359" s="18">
        <v>352</v>
      </c>
      <c r="V359" s="18">
        <v>12.78</v>
      </c>
      <c r="W359" s="18">
        <v>770.05</v>
      </c>
      <c r="X359" s="18">
        <v>31.849999999999909</v>
      </c>
      <c r="Y359">
        <v>4.314548902736373</v>
      </c>
      <c r="Z359">
        <v>600</v>
      </c>
      <c r="AA359">
        <v>1700</v>
      </c>
      <c r="AB359" s="18">
        <v>41569.050000000003</v>
      </c>
    </row>
    <row r="360" spans="1:28" x14ac:dyDescent="0.25">
      <c r="A360" s="18">
        <v>42300</v>
      </c>
      <c r="B360" s="19">
        <v>44994</v>
      </c>
      <c r="C360" s="18">
        <v>42300</v>
      </c>
      <c r="D360" s="19">
        <v>44994</v>
      </c>
      <c r="E360" s="18">
        <v>18</v>
      </c>
      <c r="F360" s="18">
        <v>-3</v>
      </c>
      <c r="G360">
        <v>-14.285714285714286</v>
      </c>
      <c r="H360" s="18">
        <v>49</v>
      </c>
      <c r="I360" s="18">
        <v>0</v>
      </c>
      <c r="J360" s="18">
        <v>308.5</v>
      </c>
      <c r="K360" s="18">
        <v>-153.5</v>
      </c>
      <c r="L360">
        <v>-33.225108225108222</v>
      </c>
      <c r="M360">
        <v>675</v>
      </c>
      <c r="N360">
        <v>300</v>
      </c>
      <c r="O360" s="18">
        <v>41569.050000000003</v>
      </c>
      <c r="P360" s="18">
        <v>42300</v>
      </c>
      <c r="Q360" s="19">
        <v>44994</v>
      </c>
      <c r="R360" s="18">
        <v>0</v>
      </c>
      <c r="S360" s="18">
        <v>0</v>
      </c>
      <c r="T360">
        <v>0</v>
      </c>
      <c r="U360" s="18">
        <v>0</v>
      </c>
      <c r="V360" s="18">
        <v>0</v>
      </c>
      <c r="W360" s="18">
        <v>0</v>
      </c>
      <c r="X360" s="18">
        <v>0</v>
      </c>
      <c r="Y360">
        <v>0</v>
      </c>
      <c r="Z360">
        <v>0</v>
      </c>
      <c r="AA360">
        <v>875</v>
      </c>
      <c r="AB360" s="18">
        <v>41569.050000000003</v>
      </c>
    </row>
    <row r="361" spans="1:28" x14ac:dyDescent="0.25">
      <c r="A361" s="18">
        <v>42300</v>
      </c>
      <c r="B361" s="19">
        <v>45001</v>
      </c>
      <c r="C361" s="18">
        <v>42300</v>
      </c>
      <c r="D361" s="19">
        <v>45001</v>
      </c>
      <c r="E361" s="18">
        <v>0</v>
      </c>
      <c r="F361" s="18">
        <v>0</v>
      </c>
      <c r="G361">
        <v>0</v>
      </c>
      <c r="H361" s="18">
        <v>0</v>
      </c>
      <c r="I361" s="18">
        <v>0</v>
      </c>
      <c r="J361" s="18">
        <v>0</v>
      </c>
      <c r="K361" s="18">
        <v>0</v>
      </c>
      <c r="L361">
        <v>0</v>
      </c>
      <c r="M361">
        <v>600</v>
      </c>
      <c r="N361">
        <v>0</v>
      </c>
      <c r="O361" s="18">
        <v>41569.050000000003</v>
      </c>
      <c r="P361" s="18">
        <v>0</v>
      </c>
      <c r="Q361" s="19">
        <v>0</v>
      </c>
      <c r="R361" s="18">
        <v>0</v>
      </c>
      <c r="S361" s="18">
        <v>0</v>
      </c>
      <c r="T361">
        <v>0</v>
      </c>
      <c r="U361" s="18">
        <v>0</v>
      </c>
      <c r="V361" s="18">
        <v>0</v>
      </c>
      <c r="W361" s="18">
        <v>0</v>
      </c>
      <c r="X361" s="18">
        <v>0</v>
      </c>
      <c r="Y361">
        <v>0</v>
      </c>
      <c r="Z361">
        <v>0</v>
      </c>
      <c r="AA361">
        <v>0</v>
      </c>
      <c r="AB361" s="18">
        <v>0</v>
      </c>
    </row>
    <row r="362" spans="1:28" x14ac:dyDescent="0.25">
      <c r="A362" s="18">
        <v>42300</v>
      </c>
      <c r="B362" s="19">
        <v>45014</v>
      </c>
      <c r="C362" s="18">
        <v>42300</v>
      </c>
      <c r="D362" s="19">
        <v>45014</v>
      </c>
      <c r="E362" s="18">
        <v>579</v>
      </c>
      <c r="F362" s="18">
        <v>3</v>
      </c>
      <c r="G362">
        <v>0.52083333333333337</v>
      </c>
      <c r="H362" s="18">
        <v>369</v>
      </c>
      <c r="I362" s="18">
        <v>13.18</v>
      </c>
      <c r="J362" s="18">
        <v>610</v>
      </c>
      <c r="K362" s="18">
        <v>-72.700000000000045</v>
      </c>
      <c r="L362">
        <v>-10.648894096967927</v>
      </c>
      <c r="M362">
        <v>2375</v>
      </c>
      <c r="N362">
        <v>2100</v>
      </c>
      <c r="O362" s="18">
        <v>41569.050000000003</v>
      </c>
      <c r="P362" s="18">
        <v>42300</v>
      </c>
      <c r="Q362" s="19">
        <v>45014</v>
      </c>
      <c r="R362" s="18">
        <v>192</v>
      </c>
      <c r="S362" s="18">
        <v>1</v>
      </c>
      <c r="T362">
        <v>0.52356020942408377</v>
      </c>
      <c r="U362" s="18">
        <v>239</v>
      </c>
      <c r="V362" s="18">
        <v>0</v>
      </c>
      <c r="W362" s="18">
        <v>1015.85</v>
      </c>
      <c r="X362" s="18">
        <v>89.649999999999977</v>
      </c>
      <c r="Y362">
        <v>9.6793349168646063</v>
      </c>
      <c r="Z362">
        <v>1200</v>
      </c>
      <c r="AA362">
        <v>1900</v>
      </c>
      <c r="AB362" s="18">
        <v>41569.050000000003</v>
      </c>
    </row>
    <row r="363" spans="1:28" x14ac:dyDescent="0.25">
      <c r="A363" s="18">
        <v>42300</v>
      </c>
      <c r="B363" s="19">
        <v>45043</v>
      </c>
      <c r="C363" s="18">
        <v>42300</v>
      </c>
      <c r="D363" s="19">
        <v>45043</v>
      </c>
      <c r="E363" s="18">
        <v>0</v>
      </c>
      <c r="F363" s="18">
        <v>0</v>
      </c>
      <c r="G363">
        <v>0</v>
      </c>
      <c r="H363" s="18">
        <v>0</v>
      </c>
      <c r="I363" s="18">
        <v>0</v>
      </c>
      <c r="J363" s="18">
        <v>0</v>
      </c>
      <c r="K363" s="18">
        <v>0</v>
      </c>
      <c r="L363">
        <v>0</v>
      </c>
      <c r="M363">
        <v>0</v>
      </c>
      <c r="N363">
        <v>0</v>
      </c>
      <c r="O363" s="18">
        <v>41569.050000000003</v>
      </c>
      <c r="P363" s="18">
        <v>42300</v>
      </c>
      <c r="Q363" s="19">
        <v>45043</v>
      </c>
      <c r="R363" s="18">
        <v>0</v>
      </c>
      <c r="S363" s="18">
        <v>0</v>
      </c>
      <c r="T363">
        <v>0</v>
      </c>
      <c r="U363" s="18">
        <v>0</v>
      </c>
      <c r="V363" s="18">
        <v>0</v>
      </c>
      <c r="W363" s="18">
        <v>0</v>
      </c>
      <c r="X363" s="18">
        <v>0</v>
      </c>
      <c r="Y363">
        <v>0</v>
      </c>
      <c r="Z363">
        <v>0</v>
      </c>
      <c r="AA363">
        <v>0</v>
      </c>
      <c r="AB363" s="18">
        <v>41569.050000000003</v>
      </c>
    </row>
    <row r="364" spans="1:28" x14ac:dyDescent="0.25">
      <c r="A364" s="18">
        <v>42300</v>
      </c>
      <c r="B364" s="19">
        <v>44973</v>
      </c>
      <c r="C364" s="18">
        <v>42300</v>
      </c>
      <c r="D364" s="19">
        <v>44973</v>
      </c>
      <c r="E364" s="18">
        <v>134332</v>
      </c>
      <c r="F364" s="18">
        <v>50440</v>
      </c>
      <c r="G364">
        <v>60.124922519429745</v>
      </c>
      <c r="H364" s="18">
        <v>3404460</v>
      </c>
      <c r="I364" s="18">
        <v>10.47</v>
      </c>
      <c r="J364" s="18">
        <v>0.05</v>
      </c>
      <c r="K364" s="18">
        <v>-9.6</v>
      </c>
      <c r="L364">
        <v>-99.481865284974091</v>
      </c>
      <c r="M364">
        <v>0</v>
      </c>
      <c r="N364">
        <v>96150</v>
      </c>
      <c r="O364" s="18">
        <v>41569.050000000003</v>
      </c>
      <c r="P364" s="18">
        <v>42300</v>
      </c>
      <c r="Q364" s="19">
        <v>44973</v>
      </c>
      <c r="R364" s="18">
        <v>8852</v>
      </c>
      <c r="S364" s="18">
        <v>7575</v>
      </c>
      <c r="T364">
        <v>593.18715740015659</v>
      </c>
      <c r="U364" s="18">
        <v>334158</v>
      </c>
      <c r="V364" s="18">
        <v>0</v>
      </c>
      <c r="W364" s="18">
        <v>667.3</v>
      </c>
      <c r="X364" s="18">
        <v>99.5</v>
      </c>
      <c r="Y364">
        <v>17.52377597745685</v>
      </c>
      <c r="Z364">
        <v>75375</v>
      </c>
      <c r="AA364">
        <v>4525</v>
      </c>
      <c r="AB364" s="18">
        <v>41569.050000000003</v>
      </c>
    </row>
    <row r="365" spans="1:28" x14ac:dyDescent="0.25">
      <c r="A365" s="18">
        <v>42400</v>
      </c>
      <c r="B365" s="19">
        <v>44980</v>
      </c>
      <c r="C365" s="18">
        <v>42400</v>
      </c>
      <c r="D365" s="19">
        <v>44980</v>
      </c>
      <c r="E365" s="18">
        <v>13605</v>
      </c>
      <c r="F365" s="18">
        <v>7011</v>
      </c>
      <c r="G365">
        <v>106.32393084622385</v>
      </c>
      <c r="H365" s="18">
        <v>143928</v>
      </c>
      <c r="I365" s="18">
        <v>13.74</v>
      </c>
      <c r="J365" s="18">
        <v>72.5</v>
      </c>
      <c r="K365" s="18">
        <v>-49.349999999999994</v>
      </c>
      <c r="L365">
        <v>-40.50061551087402</v>
      </c>
      <c r="M365">
        <v>7875</v>
      </c>
      <c r="N365">
        <v>23400</v>
      </c>
      <c r="O365" s="18">
        <v>41569.050000000003</v>
      </c>
      <c r="P365" s="18">
        <v>42400</v>
      </c>
      <c r="Q365" s="19">
        <v>44980</v>
      </c>
      <c r="R365" s="18">
        <v>774</v>
      </c>
      <c r="S365" s="18">
        <v>341</v>
      </c>
      <c r="T365">
        <v>78.752886836027713</v>
      </c>
      <c r="U365" s="18">
        <v>5636</v>
      </c>
      <c r="V365" s="18">
        <v>0</v>
      </c>
      <c r="W365" s="18">
        <v>785.45</v>
      </c>
      <c r="X365" s="18">
        <v>57.300000000000068</v>
      </c>
      <c r="Y365">
        <v>7.8692577078898678</v>
      </c>
      <c r="Z365">
        <v>8400</v>
      </c>
      <c r="AA365">
        <v>6350</v>
      </c>
      <c r="AB365" s="18">
        <v>41569.050000000003</v>
      </c>
    </row>
    <row r="366" spans="1:28" x14ac:dyDescent="0.25">
      <c r="A366" s="18">
        <v>42400</v>
      </c>
      <c r="B366" s="19">
        <v>44973</v>
      </c>
      <c r="C366" s="18">
        <v>42400</v>
      </c>
      <c r="D366" s="19">
        <v>44973</v>
      </c>
      <c r="E366" s="18">
        <v>99717</v>
      </c>
      <c r="F366" s="18">
        <v>48282</v>
      </c>
      <c r="G366">
        <v>93.869932925051032</v>
      </c>
      <c r="H366" s="18">
        <v>2206595</v>
      </c>
      <c r="I366" s="18">
        <v>11.78</v>
      </c>
      <c r="J366" s="18">
        <v>0.05</v>
      </c>
      <c r="K366" s="18">
        <v>-6.7</v>
      </c>
      <c r="L366">
        <v>-99.259259259259252</v>
      </c>
      <c r="M366">
        <v>0</v>
      </c>
      <c r="N366">
        <v>94025</v>
      </c>
      <c r="O366" s="18">
        <v>41569.050000000003</v>
      </c>
      <c r="P366" s="18">
        <v>42400</v>
      </c>
      <c r="Q366" s="19">
        <v>44973</v>
      </c>
      <c r="R366" s="18">
        <v>4615</v>
      </c>
      <c r="S366" s="18">
        <v>4179</v>
      </c>
      <c r="T366">
        <v>958.48623853211006</v>
      </c>
      <c r="U366" s="18">
        <v>120202</v>
      </c>
      <c r="V366" s="18">
        <v>0</v>
      </c>
      <c r="W366" s="18">
        <v>768.4</v>
      </c>
      <c r="X366" s="18">
        <v>101.85000000000002</v>
      </c>
      <c r="Y366">
        <v>15.280174030455335</v>
      </c>
      <c r="Z366">
        <v>19650</v>
      </c>
      <c r="AA366">
        <v>3800</v>
      </c>
      <c r="AB366" s="18">
        <v>41569.050000000003</v>
      </c>
    </row>
    <row r="367" spans="1:28" x14ac:dyDescent="0.25">
      <c r="A367" s="18">
        <v>42400</v>
      </c>
      <c r="B367" s="19">
        <v>44994</v>
      </c>
      <c r="C367" s="18">
        <v>42400</v>
      </c>
      <c r="D367" s="19">
        <v>44994</v>
      </c>
      <c r="E367" s="18">
        <v>0</v>
      </c>
      <c r="F367" s="18">
        <v>0</v>
      </c>
      <c r="G367">
        <v>0</v>
      </c>
      <c r="H367" s="18">
        <v>0</v>
      </c>
      <c r="I367" s="18">
        <v>0</v>
      </c>
      <c r="J367" s="18">
        <v>0</v>
      </c>
      <c r="K367" s="18">
        <v>0</v>
      </c>
      <c r="L367">
        <v>0</v>
      </c>
      <c r="M367">
        <v>275</v>
      </c>
      <c r="N367">
        <v>975</v>
      </c>
      <c r="O367" s="18">
        <v>41569.050000000003</v>
      </c>
      <c r="P367" s="18">
        <v>42400</v>
      </c>
      <c r="Q367" s="19">
        <v>44994</v>
      </c>
      <c r="R367" s="18">
        <v>0</v>
      </c>
      <c r="S367" s="18">
        <v>0</v>
      </c>
      <c r="T367">
        <v>0</v>
      </c>
      <c r="U367" s="18">
        <v>0</v>
      </c>
      <c r="V367" s="18">
        <v>0</v>
      </c>
      <c r="W367" s="18">
        <v>0</v>
      </c>
      <c r="X367" s="18">
        <v>0</v>
      </c>
      <c r="Y367">
        <v>0</v>
      </c>
      <c r="Z367">
        <v>0</v>
      </c>
      <c r="AA367">
        <v>875</v>
      </c>
      <c r="AB367" s="18">
        <v>41569.050000000003</v>
      </c>
    </row>
    <row r="368" spans="1:28" x14ac:dyDescent="0.25">
      <c r="A368" s="18">
        <v>42400</v>
      </c>
      <c r="B368" s="19">
        <v>45001</v>
      </c>
      <c r="C368" s="18">
        <v>42400</v>
      </c>
      <c r="D368" s="19">
        <v>45001</v>
      </c>
      <c r="E368" s="18">
        <v>0</v>
      </c>
      <c r="F368" s="18">
        <v>0</v>
      </c>
      <c r="G368">
        <v>0</v>
      </c>
      <c r="H368" s="18">
        <v>0</v>
      </c>
      <c r="I368" s="18">
        <v>0</v>
      </c>
      <c r="J368" s="18">
        <v>0</v>
      </c>
      <c r="K368" s="18">
        <v>0</v>
      </c>
      <c r="L368">
        <v>0</v>
      </c>
      <c r="M368">
        <v>50</v>
      </c>
      <c r="N368">
        <v>0</v>
      </c>
      <c r="O368" s="18">
        <v>41569.050000000003</v>
      </c>
      <c r="P368" s="18">
        <v>0</v>
      </c>
      <c r="Q368" s="19">
        <v>0</v>
      </c>
      <c r="R368" s="18">
        <v>0</v>
      </c>
      <c r="S368" s="18">
        <v>0</v>
      </c>
      <c r="T368">
        <v>0</v>
      </c>
      <c r="U368" s="18">
        <v>0</v>
      </c>
      <c r="V368" s="18">
        <v>0</v>
      </c>
      <c r="W368" s="18">
        <v>0</v>
      </c>
      <c r="X368" s="18">
        <v>0</v>
      </c>
      <c r="Y368">
        <v>0</v>
      </c>
      <c r="Z368">
        <v>0</v>
      </c>
      <c r="AA368">
        <v>0</v>
      </c>
      <c r="AB368" s="18">
        <v>0</v>
      </c>
    </row>
    <row r="369" spans="1:28" x14ac:dyDescent="0.25">
      <c r="A369" s="18">
        <v>42400</v>
      </c>
      <c r="B369" s="19">
        <v>45014</v>
      </c>
      <c r="C369" s="18">
        <v>42400</v>
      </c>
      <c r="D369" s="19">
        <v>45014</v>
      </c>
      <c r="E369" s="18">
        <v>375</v>
      </c>
      <c r="F369" s="18">
        <v>46</v>
      </c>
      <c r="G369">
        <v>13.98176291793313</v>
      </c>
      <c r="H369" s="18">
        <v>237</v>
      </c>
      <c r="I369" s="18">
        <v>0</v>
      </c>
      <c r="J369" s="18">
        <v>560.5</v>
      </c>
      <c r="K369" s="18">
        <v>-57.649999999999977</v>
      </c>
      <c r="L369">
        <v>-9.3262153199061686</v>
      </c>
      <c r="M369">
        <v>2125</v>
      </c>
      <c r="N369">
        <v>900</v>
      </c>
      <c r="O369" s="18">
        <v>41569.050000000003</v>
      </c>
      <c r="P369" s="18">
        <v>42400</v>
      </c>
      <c r="Q369" s="19">
        <v>45014</v>
      </c>
      <c r="R369" s="18">
        <v>114</v>
      </c>
      <c r="S369" s="18">
        <v>-1</v>
      </c>
      <c r="T369">
        <v>-0.86956521739130432</v>
      </c>
      <c r="U369" s="18">
        <v>332</v>
      </c>
      <c r="V369" s="18">
        <v>15.5</v>
      </c>
      <c r="W369" s="18">
        <v>1058.8499999999999</v>
      </c>
      <c r="X369" s="18">
        <v>96.849999999999909</v>
      </c>
      <c r="Y369">
        <v>10.067567567567558</v>
      </c>
      <c r="Z369">
        <v>1200</v>
      </c>
      <c r="AA369">
        <v>1275</v>
      </c>
      <c r="AB369" s="18">
        <v>41569.050000000003</v>
      </c>
    </row>
    <row r="370" spans="1:28" x14ac:dyDescent="0.25">
      <c r="A370" s="18">
        <v>42400</v>
      </c>
      <c r="B370" s="19">
        <v>45043</v>
      </c>
      <c r="C370" s="18">
        <v>42400</v>
      </c>
      <c r="D370" s="19">
        <v>45043</v>
      </c>
      <c r="E370" s="18">
        <v>0</v>
      </c>
      <c r="F370" s="18">
        <v>0</v>
      </c>
      <c r="G370">
        <v>0</v>
      </c>
      <c r="H370" s="18">
        <v>0</v>
      </c>
      <c r="I370" s="18">
        <v>0</v>
      </c>
      <c r="J370" s="18">
        <v>0</v>
      </c>
      <c r="K370" s="18">
        <v>0</v>
      </c>
      <c r="L370">
        <v>0</v>
      </c>
      <c r="M370">
        <v>0</v>
      </c>
      <c r="N370">
        <v>0</v>
      </c>
      <c r="O370" s="18">
        <v>41569.050000000003</v>
      </c>
      <c r="P370" s="18">
        <v>0</v>
      </c>
      <c r="Q370" s="19">
        <v>0</v>
      </c>
      <c r="R370" s="18">
        <v>0</v>
      </c>
      <c r="S370" s="18">
        <v>0</v>
      </c>
      <c r="T370">
        <v>0</v>
      </c>
      <c r="U370" s="18">
        <v>0</v>
      </c>
      <c r="V370" s="18">
        <v>0</v>
      </c>
      <c r="W370" s="18">
        <v>0</v>
      </c>
      <c r="X370" s="18">
        <v>0</v>
      </c>
      <c r="Y370">
        <v>0</v>
      </c>
      <c r="Z370">
        <v>0</v>
      </c>
      <c r="AA370">
        <v>0</v>
      </c>
      <c r="AB370" s="18">
        <v>0</v>
      </c>
    </row>
    <row r="371" spans="1:28" x14ac:dyDescent="0.25">
      <c r="A371" s="18">
        <v>42400</v>
      </c>
      <c r="B371" s="19">
        <v>44987</v>
      </c>
      <c r="C371" s="18">
        <v>42400</v>
      </c>
      <c r="D371" s="19">
        <v>44987</v>
      </c>
      <c r="E371" s="18">
        <v>170</v>
      </c>
      <c r="F371" s="18">
        <v>4</v>
      </c>
      <c r="G371">
        <v>2.4096385542168677</v>
      </c>
      <c r="H371" s="18">
        <v>1172</v>
      </c>
      <c r="I371" s="18">
        <v>0</v>
      </c>
      <c r="J371" s="18">
        <v>174.75</v>
      </c>
      <c r="K371" s="18">
        <v>-73.449999999999989</v>
      </c>
      <c r="L371">
        <v>-29.593070104754226</v>
      </c>
      <c r="M371">
        <v>2750</v>
      </c>
      <c r="N371">
        <v>650</v>
      </c>
      <c r="O371" s="18">
        <v>41569.050000000003</v>
      </c>
      <c r="P371" s="18">
        <v>42400</v>
      </c>
      <c r="Q371" s="19">
        <v>44987</v>
      </c>
      <c r="R371" s="18">
        <v>35</v>
      </c>
      <c r="S371" s="18">
        <v>1</v>
      </c>
      <c r="T371">
        <v>2.9411764705882355</v>
      </c>
      <c r="U371" s="18">
        <v>63</v>
      </c>
      <c r="V371" s="18">
        <v>0</v>
      </c>
      <c r="W371" s="18">
        <v>860.3</v>
      </c>
      <c r="X371" s="18">
        <v>81.549999999999955</v>
      </c>
      <c r="Y371">
        <v>10.471910112359545</v>
      </c>
      <c r="Z371">
        <v>475</v>
      </c>
      <c r="AA371">
        <v>1675</v>
      </c>
      <c r="AB371" s="18">
        <v>41569.050000000003</v>
      </c>
    </row>
    <row r="372" spans="1:28" x14ac:dyDescent="0.25">
      <c r="A372" s="18">
        <v>42500</v>
      </c>
      <c r="B372" s="19">
        <v>44980</v>
      </c>
      <c r="C372" s="18">
        <v>42500</v>
      </c>
      <c r="D372" s="19">
        <v>44980</v>
      </c>
      <c r="E372" s="18">
        <v>49180</v>
      </c>
      <c r="F372" s="18">
        <v>15719</v>
      </c>
      <c r="G372">
        <v>46.977077792056427</v>
      </c>
      <c r="H372" s="18">
        <v>361805</v>
      </c>
      <c r="I372" s="18">
        <v>13.71</v>
      </c>
      <c r="J372" s="18">
        <v>57</v>
      </c>
      <c r="K372" s="18">
        <v>-41.55</v>
      </c>
      <c r="L372">
        <v>-42.161339421613391</v>
      </c>
      <c r="M372">
        <v>34200</v>
      </c>
      <c r="N372">
        <v>114425</v>
      </c>
      <c r="O372" s="18">
        <v>41569.050000000003</v>
      </c>
      <c r="P372" s="18">
        <v>42500</v>
      </c>
      <c r="Q372" s="19">
        <v>44980</v>
      </c>
      <c r="R372" s="18">
        <v>8096</v>
      </c>
      <c r="S372" s="18">
        <v>753</v>
      </c>
      <c r="T372">
        <v>10.254664306141905</v>
      </c>
      <c r="U372" s="18">
        <v>27695</v>
      </c>
      <c r="V372" s="18">
        <v>0</v>
      </c>
      <c r="W372" s="18">
        <v>865</v>
      </c>
      <c r="X372" s="18">
        <v>57.350000000000023</v>
      </c>
      <c r="Y372">
        <v>7.1008481396644623</v>
      </c>
      <c r="Z372">
        <v>201200</v>
      </c>
      <c r="AA372">
        <v>4900</v>
      </c>
      <c r="AB372" s="18">
        <v>41569.050000000003</v>
      </c>
    </row>
    <row r="373" spans="1:28" x14ac:dyDescent="0.25">
      <c r="A373" s="18">
        <v>42500</v>
      </c>
      <c r="B373" s="19">
        <v>44987</v>
      </c>
      <c r="C373" s="18">
        <v>42500</v>
      </c>
      <c r="D373" s="19">
        <v>44987</v>
      </c>
      <c r="E373" s="18">
        <v>3163</v>
      </c>
      <c r="F373" s="18">
        <v>280</v>
      </c>
      <c r="G373">
        <v>9.7121054457162685</v>
      </c>
      <c r="H373" s="18">
        <v>13061</v>
      </c>
      <c r="I373" s="18">
        <v>13.56</v>
      </c>
      <c r="J373" s="18">
        <v>156.19999999999999</v>
      </c>
      <c r="K373" s="18">
        <v>-54.950000000000017</v>
      </c>
      <c r="L373">
        <v>-26.024153445417959</v>
      </c>
      <c r="M373">
        <v>7200</v>
      </c>
      <c r="N373">
        <v>4575</v>
      </c>
      <c r="O373" s="18">
        <v>41569.050000000003</v>
      </c>
      <c r="P373" s="18">
        <v>42500</v>
      </c>
      <c r="Q373" s="19">
        <v>44987</v>
      </c>
      <c r="R373" s="18">
        <v>129</v>
      </c>
      <c r="S373" s="18">
        <v>10</v>
      </c>
      <c r="T373">
        <v>8.4033613445378155</v>
      </c>
      <c r="U373" s="18">
        <v>722</v>
      </c>
      <c r="V373" s="18">
        <v>12.83</v>
      </c>
      <c r="W373" s="18">
        <v>915.9</v>
      </c>
      <c r="X373" s="18">
        <v>50</v>
      </c>
      <c r="Y373">
        <v>5.7743388382030263</v>
      </c>
      <c r="Z373">
        <v>700</v>
      </c>
      <c r="AA373">
        <v>2025</v>
      </c>
      <c r="AB373" s="18">
        <v>41569.050000000003</v>
      </c>
    </row>
    <row r="374" spans="1:28" x14ac:dyDescent="0.25">
      <c r="A374" s="18">
        <v>42500</v>
      </c>
      <c r="B374" s="19">
        <v>45001</v>
      </c>
      <c r="C374" s="18">
        <v>42500</v>
      </c>
      <c r="D374" s="19">
        <v>45001</v>
      </c>
      <c r="E374" s="18">
        <v>0</v>
      </c>
      <c r="F374" s="18">
        <v>0</v>
      </c>
      <c r="G374">
        <v>0</v>
      </c>
      <c r="H374" s="18">
        <v>0</v>
      </c>
      <c r="I374" s="18">
        <v>0</v>
      </c>
      <c r="J374" s="18">
        <v>0</v>
      </c>
      <c r="K374" s="18">
        <v>0</v>
      </c>
      <c r="L374">
        <v>0</v>
      </c>
      <c r="M374">
        <v>0</v>
      </c>
      <c r="N374">
        <v>0</v>
      </c>
      <c r="O374" s="18">
        <v>41569.050000000003</v>
      </c>
      <c r="P374" s="18">
        <v>42500</v>
      </c>
      <c r="Q374" s="19">
        <v>45001</v>
      </c>
      <c r="R374" s="18">
        <v>0</v>
      </c>
      <c r="S374" s="18">
        <v>0</v>
      </c>
      <c r="T374">
        <v>0</v>
      </c>
      <c r="U374" s="18">
        <v>0</v>
      </c>
      <c r="V374" s="18">
        <v>0</v>
      </c>
      <c r="W374" s="18">
        <v>0</v>
      </c>
      <c r="X374" s="18">
        <v>0</v>
      </c>
      <c r="Y374">
        <v>0</v>
      </c>
      <c r="Z374">
        <v>0</v>
      </c>
      <c r="AA374">
        <v>0</v>
      </c>
      <c r="AB374" s="18">
        <v>41569.050000000003</v>
      </c>
    </row>
    <row r="375" spans="1:28" x14ac:dyDescent="0.25">
      <c r="A375" s="18">
        <v>42500</v>
      </c>
      <c r="B375" s="19">
        <v>45014</v>
      </c>
      <c r="C375" s="18">
        <v>42500</v>
      </c>
      <c r="D375" s="19">
        <v>45014</v>
      </c>
      <c r="E375" s="18">
        <v>4002</v>
      </c>
      <c r="F375" s="18">
        <v>71</v>
      </c>
      <c r="G375">
        <v>1.8061561943525821</v>
      </c>
      <c r="H375" s="18">
        <v>5871</v>
      </c>
      <c r="I375" s="18">
        <v>0</v>
      </c>
      <c r="J375" s="18">
        <v>517.04999999999995</v>
      </c>
      <c r="K375" s="18">
        <v>-69.950000000000045</v>
      </c>
      <c r="L375">
        <v>-11.916524701873943</v>
      </c>
      <c r="M375">
        <v>7750</v>
      </c>
      <c r="N375">
        <v>4275</v>
      </c>
      <c r="O375" s="18">
        <v>41569.050000000003</v>
      </c>
      <c r="P375" s="18">
        <v>42500</v>
      </c>
      <c r="Q375" s="19">
        <v>45014</v>
      </c>
      <c r="R375" s="18">
        <v>2571</v>
      </c>
      <c r="S375" s="18">
        <v>371</v>
      </c>
      <c r="T375">
        <v>16.863636363636363</v>
      </c>
      <c r="U375" s="18">
        <v>3942</v>
      </c>
      <c r="V375" s="18">
        <v>14.72</v>
      </c>
      <c r="W375" s="18">
        <v>1080</v>
      </c>
      <c r="X375" s="18">
        <v>47.400000000000091</v>
      </c>
      <c r="Y375">
        <v>4.5903544450900728</v>
      </c>
      <c r="Z375">
        <v>5875</v>
      </c>
      <c r="AA375">
        <v>1950</v>
      </c>
      <c r="AB375" s="18">
        <v>41569.050000000003</v>
      </c>
    </row>
    <row r="376" spans="1:28" x14ac:dyDescent="0.25">
      <c r="A376" s="18">
        <v>42500</v>
      </c>
      <c r="B376" s="19">
        <v>45043</v>
      </c>
      <c r="C376" s="18">
        <v>42500</v>
      </c>
      <c r="D376" s="19">
        <v>45043</v>
      </c>
      <c r="E376" s="18">
        <v>156</v>
      </c>
      <c r="F376" s="18">
        <v>10</v>
      </c>
      <c r="G376">
        <v>6.8493150684931505</v>
      </c>
      <c r="H376" s="18">
        <v>328</v>
      </c>
      <c r="I376" s="18">
        <v>12.53</v>
      </c>
      <c r="J376" s="18">
        <v>848</v>
      </c>
      <c r="K376" s="18">
        <v>-70</v>
      </c>
      <c r="L376">
        <v>-7.6252723311546839</v>
      </c>
      <c r="M376">
        <v>275</v>
      </c>
      <c r="N376">
        <v>625</v>
      </c>
      <c r="O376" s="18">
        <v>41569.050000000003</v>
      </c>
      <c r="P376" s="18">
        <v>42500</v>
      </c>
      <c r="Q376" s="19">
        <v>45043</v>
      </c>
      <c r="R376" s="18">
        <v>351</v>
      </c>
      <c r="S376" s="18">
        <v>196</v>
      </c>
      <c r="T376">
        <v>126.45161290322581</v>
      </c>
      <c r="U376" s="18">
        <v>614</v>
      </c>
      <c r="V376" s="18">
        <v>17.12</v>
      </c>
      <c r="W376" s="18">
        <v>1310.25</v>
      </c>
      <c r="X376" s="18">
        <v>115.09999999999991</v>
      </c>
      <c r="Y376">
        <v>9.6305903024724842</v>
      </c>
      <c r="Z376">
        <v>1550</v>
      </c>
      <c r="AA376">
        <v>1700</v>
      </c>
      <c r="AB376" s="18">
        <v>41569.050000000003</v>
      </c>
    </row>
    <row r="377" spans="1:28" x14ac:dyDescent="0.25">
      <c r="A377" s="18">
        <v>42500</v>
      </c>
      <c r="B377" s="19">
        <v>44973</v>
      </c>
      <c r="C377" s="18">
        <v>42500</v>
      </c>
      <c r="D377" s="19">
        <v>44973</v>
      </c>
      <c r="E377" s="18">
        <v>210905</v>
      </c>
      <c r="F377" s="18">
        <v>81650</v>
      </c>
      <c r="G377">
        <v>63.169703299678929</v>
      </c>
      <c r="H377" s="18">
        <v>3410206</v>
      </c>
      <c r="I377" s="18">
        <v>0</v>
      </c>
      <c r="J377" s="18">
        <v>0.1</v>
      </c>
      <c r="K377" s="18">
        <v>-5.5</v>
      </c>
      <c r="L377">
        <v>-98.214285714285722</v>
      </c>
      <c r="M377">
        <v>0</v>
      </c>
      <c r="N377">
        <v>117075</v>
      </c>
      <c r="O377" s="18">
        <v>41569.050000000003</v>
      </c>
      <c r="P377" s="18">
        <v>42500</v>
      </c>
      <c r="Q377" s="19">
        <v>44973</v>
      </c>
      <c r="R377" s="18">
        <v>4495</v>
      </c>
      <c r="S377" s="18">
        <v>1857</v>
      </c>
      <c r="T377">
        <v>70.394238059135702</v>
      </c>
      <c r="U377" s="18">
        <v>98430</v>
      </c>
      <c r="V377" s="18">
        <v>0</v>
      </c>
      <c r="W377" s="18">
        <v>868.75</v>
      </c>
      <c r="X377" s="18">
        <v>115.79999999999995</v>
      </c>
      <c r="Y377">
        <v>15.379507271399156</v>
      </c>
      <c r="Z377">
        <v>88625</v>
      </c>
      <c r="AA377">
        <v>3525</v>
      </c>
      <c r="AB377" s="18">
        <v>41569.050000000003</v>
      </c>
    </row>
    <row r="378" spans="1:28" x14ac:dyDescent="0.25">
      <c r="A378" s="18">
        <v>42500</v>
      </c>
      <c r="B378" s="19">
        <v>44994</v>
      </c>
      <c r="C378" s="18">
        <v>42500</v>
      </c>
      <c r="D378" s="19">
        <v>44994</v>
      </c>
      <c r="E378" s="18">
        <v>0</v>
      </c>
      <c r="F378" s="18">
        <v>0</v>
      </c>
      <c r="G378">
        <v>0</v>
      </c>
      <c r="H378" s="18">
        <v>0</v>
      </c>
      <c r="I378" s="18">
        <v>0</v>
      </c>
      <c r="J378" s="18">
        <v>0</v>
      </c>
      <c r="K378" s="18">
        <v>0</v>
      </c>
      <c r="L378">
        <v>0</v>
      </c>
      <c r="M378">
        <v>4200</v>
      </c>
      <c r="N378">
        <v>1050</v>
      </c>
      <c r="O378" s="18">
        <v>41569.050000000003</v>
      </c>
      <c r="P378" s="18">
        <v>42500</v>
      </c>
      <c r="Q378" s="19">
        <v>44994</v>
      </c>
      <c r="R378" s="18">
        <v>0</v>
      </c>
      <c r="S378" s="18">
        <v>0</v>
      </c>
      <c r="T378">
        <v>0</v>
      </c>
      <c r="U378" s="18">
        <v>0</v>
      </c>
      <c r="V378" s="18">
        <v>0</v>
      </c>
      <c r="W378" s="18">
        <v>0</v>
      </c>
      <c r="X378" s="18">
        <v>0</v>
      </c>
      <c r="Y378">
        <v>0</v>
      </c>
      <c r="Z378">
        <v>0</v>
      </c>
      <c r="AA378">
        <v>875</v>
      </c>
      <c r="AB378" s="18">
        <v>41569.050000000003</v>
      </c>
    </row>
    <row r="379" spans="1:28" x14ac:dyDescent="0.25">
      <c r="A379" s="18">
        <v>42600</v>
      </c>
      <c r="B379" s="19">
        <v>44987</v>
      </c>
      <c r="C379" s="18">
        <v>42600</v>
      </c>
      <c r="D379" s="19">
        <v>44987</v>
      </c>
      <c r="E379" s="18">
        <v>65</v>
      </c>
      <c r="F379" s="18">
        <v>15</v>
      </c>
      <c r="G379">
        <v>30</v>
      </c>
      <c r="H379" s="18">
        <v>920</v>
      </c>
      <c r="I379" s="18">
        <v>0</v>
      </c>
      <c r="J379" s="18">
        <v>125.4</v>
      </c>
      <c r="K379" s="18">
        <v>-53.25</v>
      </c>
      <c r="L379">
        <v>-29.806884970612931</v>
      </c>
      <c r="M379">
        <v>3375</v>
      </c>
      <c r="N379">
        <v>725</v>
      </c>
      <c r="O379" s="18">
        <v>41569.050000000003</v>
      </c>
      <c r="P379" s="18">
        <v>42600</v>
      </c>
      <c r="Q379" s="19">
        <v>44987</v>
      </c>
      <c r="R379" s="18">
        <v>14</v>
      </c>
      <c r="S379" s="18">
        <v>10</v>
      </c>
      <c r="T379">
        <v>250</v>
      </c>
      <c r="U379" s="18">
        <v>68</v>
      </c>
      <c r="V379" s="18">
        <v>12.25</v>
      </c>
      <c r="W379" s="18">
        <v>981</v>
      </c>
      <c r="X379" s="18">
        <v>43.25</v>
      </c>
      <c r="Y379">
        <v>4.6121034390829108</v>
      </c>
      <c r="Z379">
        <v>1550</v>
      </c>
      <c r="AA379">
        <v>1550</v>
      </c>
      <c r="AB379" s="18">
        <v>41569.050000000003</v>
      </c>
    </row>
    <row r="380" spans="1:28" x14ac:dyDescent="0.25">
      <c r="A380" s="18">
        <v>42600</v>
      </c>
      <c r="B380" s="19">
        <v>45001</v>
      </c>
      <c r="C380" s="18">
        <v>42600</v>
      </c>
      <c r="D380" s="19">
        <v>45001</v>
      </c>
      <c r="E380" s="18">
        <v>0</v>
      </c>
      <c r="F380" s="18">
        <v>0</v>
      </c>
      <c r="G380">
        <v>0</v>
      </c>
      <c r="H380" s="18">
        <v>0</v>
      </c>
      <c r="I380" s="18">
        <v>0</v>
      </c>
      <c r="J380" s="18">
        <v>0</v>
      </c>
      <c r="K380" s="18">
        <v>0</v>
      </c>
      <c r="L380">
        <v>0</v>
      </c>
      <c r="M380">
        <v>0</v>
      </c>
      <c r="N380">
        <v>0</v>
      </c>
      <c r="O380" s="18">
        <v>41569.050000000003</v>
      </c>
      <c r="P380" s="18">
        <v>0</v>
      </c>
      <c r="Q380" s="19">
        <v>0</v>
      </c>
      <c r="R380" s="18">
        <v>0</v>
      </c>
      <c r="S380" s="18">
        <v>0</v>
      </c>
      <c r="T380">
        <v>0</v>
      </c>
      <c r="U380" s="18">
        <v>0</v>
      </c>
      <c r="V380" s="18">
        <v>0</v>
      </c>
      <c r="W380" s="18">
        <v>0</v>
      </c>
      <c r="X380" s="18">
        <v>0</v>
      </c>
      <c r="Y380">
        <v>0</v>
      </c>
      <c r="Z380">
        <v>0</v>
      </c>
      <c r="AA380">
        <v>0</v>
      </c>
      <c r="AB380" s="18">
        <v>0</v>
      </c>
    </row>
    <row r="381" spans="1:28" x14ac:dyDescent="0.25">
      <c r="A381" s="18">
        <v>42600</v>
      </c>
      <c r="B381" s="19">
        <v>45014</v>
      </c>
      <c r="C381" s="18">
        <v>42600</v>
      </c>
      <c r="D381" s="19">
        <v>45014</v>
      </c>
      <c r="E381" s="18">
        <v>134</v>
      </c>
      <c r="F381" s="18">
        <v>2</v>
      </c>
      <c r="G381">
        <v>1.5151515151515151</v>
      </c>
      <c r="H381" s="18">
        <v>149</v>
      </c>
      <c r="I381" s="18">
        <v>12.89</v>
      </c>
      <c r="J381" s="18">
        <v>474.95</v>
      </c>
      <c r="K381" s="18">
        <v>-63.449999999999989</v>
      </c>
      <c r="L381">
        <v>-11.784918276374441</v>
      </c>
      <c r="M381">
        <v>2600</v>
      </c>
      <c r="N381">
        <v>325</v>
      </c>
      <c r="O381" s="18">
        <v>41569.050000000003</v>
      </c>
      <c r="P381" s="18">
        <v>42600</v>
      </c>
      <c r="Q381" s="19">
        <v>45014</v>
      </c>
      <c r="R381" s="18">
        <v>97</v>
      </c>
      <c r="S381" s="18">
        <v>10</v>
      </c>
      <c r="T381">
        <v>11.494252873563218</v>
      </c>
      <c r="U381" s="18">
        <v>99</v>
      </c>
      <c r="V381" s="18">
        <v>15.05</v>
      </c>
      <c r="W381" s="18">
        <v>1151.7</v>
      </c>
      <c r="X381" s="18">
        <v>49.200000000000045</v>
      </c>
      <c r="Y381">
        <v>4.4625850340136095</v>
      </c>
      <c r="Z381">
        <v>5250</v>
      </c>
      <c r="AA381">
        <v>1525</v>
      </c>
      <c r="AB381" s="18">
        <v>41569.050000000003</v>
      </c>
    </row>
    <row r="382" spans="1:28" x14ac:dyDescent="0.25">
      <c r="A382" s="18">
        <v>42600</v>
      </c>
      <c r="B382" s="19">
        <v>44980</v>
      </c>
      <c r="C382" s="18">
        <v>42600</v>
      </c>
      <c r="D382" s="19">
        <v>44980</v>
      </c>
      <c r="E382" s="18">
        <v>10031</v>
      </c>
      <c r="F382" s="18">
        <v>3023</v>
      </c>
      <c r="G382">
        <v>43.136415525114153</v>
      </c>
      <c r="H382" s="18">
        <v>133970</v>
      </c>
      <c r="I382" s="18">
        <v>0</v>
      </c>
      <c r="J382" s="18">
        <v>43.85</v>
      </c>
      <c r="K382" s="18">
        <v>-35.449999999999996</v>
      </c>
      <c r="L382">
        <v>-44.703656998738964</v>
      </c>
      <c r="M382">
        <v>70700</v>
      </c>
      <c r="N382">
        <v>16500</v>
      </c>
      <c r="O382" s="18">
        <v>41569.050000000003</v>
      </c>
      <c r="P382" s="18">
        <v>42600</v>
      </c>
      <c r="Q382" s="19">
        <v>44980</v>
      </c>
      <c r="R382" s="18">
        <v>692</v>
      </c>
      <c r="S382" s="18">
        <v>44</v>
      </c>
      <c r="T382">
        <v>6.7901234567901234</v>
      </c>
      <c r="U382" s="18">
        <v>1750</v>
      </c>
      <c r="V382" s="18">
        <v>0</v>
      </c>
      <c r="W382" s="18">
        <v>948.4</v>
      </c>
      <c r="X382" s="18">
        <v>44.199999999999932</v>
      </c>
      <c r="Y382">
        <v>4.8882990488829829</v>
      </c>
      <c r="Z382">
        <v>11425</v>
      </c>
      <c r="AA382">
        <v>4325</v>
      </c>
      <c r="AB382" s="18">
        <v>41569.050000000003</v>
      </c>
    </row>
    <row r="383" spans="1:28" x14ac:dyDescent="0.25">
      <c r="A383" s="18">
        <v>42600</v>
      </c>
      <c r="B383" s="19">
        <v>44994</v>
      </c>
      <c r="C383" s="18">
        <v>42600</v>
      </c>
      <c r="D383" s="19">
        <v>44994</v>
      </c>
      <c r="E383" s="18">
        <v>0</v>
      </c>
      <c r="F383" s="18">
        <v>0</v>
      </c>
      <c r="G383">
        <v>0</v>
      </c>
      <c r="H383" s="18">
        <v>0</v>
      </c>
      <c r="I383" s="18">
        <v>0</v>
      </c>
      <c r="J383" s="18">
        <v>0</v>
      </c>
      <c r="K383" s="18">
        <v>0</v>
      </c>
      <c r="L383">
        <v>0</v>
      </c>
      <c r="M383">
        <v>1825</v>
      </c>
      <c r="N383">
        <v>900</v>
      </c>
      <c r="O383" s="18">
        <v>41569.050000000003</v>
      </c>
      <c r="P383" s="18">
        <v>42600</v>
      </c>
      <c r="Q383" s="19">
        <v>44994</v>
      </c>
      <c r="R383" s="18">
        <v>0</v>
      </c>
      <c r="S383" s="18">
        <v>0</v>
      </c>
      <c r="T383">
        <v>0</v>
      </c>
      <c r="U383" s="18">
        <v>0</v>
      </c>
      <c r="V383" s="18">
        <v>0</v>
      </c>
      <c r="W383" s="18">
        <v>0</v>
      </c>
      <c r="X383" s="18">
        <v>0</v>
      </c>
      <c r="Y383">
        <v>0</v>
      </c>
      <c r="Z383">
        <v>0</v>
      </c>
      <c r="AA383">
        <v>875</v>
      </c>
      <c r="AB383" s="18">
        <v>41569.050000000003</v>
      </c>
    </row>
    <row r="384" spans="1:28" x14ac:dyDescent="0.25">
      <c r="A384" s="18">
        <v>42600</v>
      </c>
      <c r="B384" s="19">
        <v>44973</v>
      </c>
      <c r="C384" s="18">
        <v>42600</v>
      </c>
      <c r="D384" s="19">
        <v>44973</v>
      </c>
      <c r="E384" s="18">
        <v>96171</v>
      </c>
      <c r="F384" s="18">
        <v>39964</v>
      </c>
      <c r="G384">
        <v>71.101464230433933</v>
      </c>
      <c r="H384" s="18">
        <v>1442956</v>
      </c>
      <c r="I384" s="18">
        <v>14.35</v>
      </c>
      <c r="J384" s="18">
        <v>0.1</v>
      </c>
      <c r="K384" s="18">
        <v>-4.3500000000000005</v>
      </c>
      <c r="L384">
        <v>-97.752808988764045</v>
      </c>
      <c r="M384">
        <v>24825</v>
      </c>
      <c r="N384">
        <v>37150</v>
      </c>
      <c r="O384" s="18">
        <v>41569.050000000003</v>
      </c>
      <c r="P384" s="18">
        <v>42600</v>
      </c>
      <c r="Q384" s="19">
        <v>44973</v>
      </c>
      <c r="R384" s="18">
        <v>919</v>
      </c>
      <c r="S384" s="18">
        <v>312</v>
      </c>
      <c r="T384">
        <v>51.4003294892916</v>
      </c>
      <c r="U384" s="18">
        <v>12519</v>
      </c>
      <c r="V384" s="18">
        <v>0</v>
      </c>
      <c r="W384" s="18">
        <v>968.1</v>
      </c>
      <c r="X384" s="18">
        <v>89.550000000000068</v>
      </c>
      <c r="Y384">
        <v>10.192931534915493</v>
      </c>
      <c r="Z384">
        <v>20500</v>
      </c>
      <c r="AA384">
        <v>3625</v>
      </c>
      <c r="AB384" s="18">
        <v>41569.050000000003</v>
      </c>
    </row>
    <row r="385" spans="1:28" x14ac:dyDescent="0.25">
      <c r="A385" s="18">
        <v>42700</v>
      </c>
      <c r="B385" s="19">
        <v>44987</v>
      </c>
      <c r="C385" s="18">
        <v>42700</v>
      </c>
      <c r="D385" s="19">
        <v>44987</v>
      </c>
      <c r="E385" s="18">
        <v>421</v>
      </c>
      <c r="F385" s="18">
        <v>60</v>
      </c>
      <c r="G385">
        <v>16.62049861495845</v>
      </c>
      <c r="H385" s="18">
        <v>2306</v>
      </c>
      <c r="I385" s="18">
        <v>13.32</v>
      </c>
      <c r="J385" s="18">
        <v>109</v>
      </c>
      <c r="K385" s="18">
        <v>-47.949999999999989</v>
      </c>
      <c r="L385">
        <v>-30.551130933418278</v>
      </c>
      <c r="M385">
        <v>3000</v>
      </c>
      <c r="N385">
        <v>2175</v>
      </c>
      <c r="O385" s="18">
        <v>41569.050000000003</v>
      </c>
      <c r="P385" s="18">
        <v>42700</v>
      </c>
      <c r="Q385" s="19">
        <v>44987</v>
      </c>
      <c r="R385" s="18">
        <v>13</v>
      </c>
      <c r="S385" s="18">
        <v>4</v>
      </c>
      <c r="T385">
        <v>44.444444444444443</v>
      </c>
      <c r="U385" s="18">
        <v>141</v>
      </c>
      <c r="V385" s="18">
        <v>11.29</v>
      </c>
      <c r="W385" s="18">
        <v>1043.95</v>
      </c>
      <c r="X385" s="18">
        <v>32.550000000000068</v>
      </c>
      <c r="Y385">
        <v>3.2183112517302819</v>
      </c>
      <c r="Z385">
        <v>1825</v>
      </c>
      <c r="AA385">
        <v>1775</v>
      </c>
      <c r="AB385" s="18">
        <v>41569.050000000003</v>
      </c>
    </row>
    <row r="386" spans="1:28" x14ac:dyDescent="0.25">
      <c r="A386" s="18">
        <v>42700</v>
      </c>
      <c r="B386" s="19">
        <v>44994</v>
      </c>
      <c r="C386" s="18">
        <v>42700</v>
      </c>
      <c r="D386" s="19">
        <v>44994</v>
      </c>
      <c r="E386" s="18">
        <v>0</v>
      </c>
      <c r="F386" s="18">
        <v>0</v>
      </c>
      <c r="G386">
        <v>0</v>
      </c>
      <c r="H386" s="18">
        <v>0</v>
      </c>
      <c r="I386" s="18">
        <v>0</v>
      </c>
      <c r="J386" s="18">
        <v>0</v>
      </c>
      <c r="K386" s="18">
        <v>0</v>
      </c>
      <c r="L386">
        <v>0</v>
      </c>
      <c r="M386">
        <v>1425</v>
      </c>
      <c r="N386">
        <v>900</v>
      </c>
      <c r="O386" s="18">
        <v>41569.050000000003</v>
      </c>
      <c r="P386" s="18">
        <v>42700</v>
      </c>
      <c r="Q386" s="19">
        <v>44994</v>
      </c>
      <c r="R386" s="18">
        <v>0</v>
      </c>
      <c r="S386" s="18">
        <v>0</v>
      </c>
      <c r="T386">
        <v>0</v>
      </c>
      <c r="U386" s="18">
        <v>0</v>
      </c>
      <c r="V386" s="18">
        <v>0</v>
      </c>
      <c r="W386" s="18">
        <v>0</v>
      </c>
      <c r="X386" s="18">
        <v>0</v>
      </c>
      <c r="Y386">
        <v>0</v>
      </c>
      <c r="Z386">
        <v>0</v>
      </c>
      <c r="AA386">
        <v>875</v>
      </c>
      <c r="AB386" s="18">
        <v>41569.050000000003</v>
      </c>
    </row>
    <row r="387" spans="1:28" x14ac:dyDescent="0.25">
      <c r="A387" s="18">
        <v>42700</v>
      </c>
      <c r="B387" s="19">
        <v>44973</v>
      </c>
      <c r="C387" s="18">
        <v>42700</v>
      </c>
      <c r="D387" s="19">
        <v>44973</v>
      </c>
      <c r="E387" s="18">
        <v>68011</v>
      </c>
      <c r="F387" s="18">
        <v>42925</v>
      </c>
      <c r="G387">
        <v>171.11137686358924</v>
      </c>
      <c r="H387" s="18">
        <v>1260401</v>
      </c>
      <c r="I387" s="18">
        <v>17.07</v>
      </c>
      <c r="J387" s="18">
        <v>0.1</v>
      </c>
      <c r="K387" s="18">
        <v>-3.65</v>
      </c>
      <c r="L387">
        <v>-97.333333333333329</v>
      </c>
      <c r="M387">
        <v>74200</v>
      </c>
      <c r="N387">
        <v>30950</v>
      </c>
      <c r="O387" s="18">
        <v>41569.050000000003</v>
      </c>
      <c r="P387" s="18">
        <v>42700</v>
      </c>
      <c r="Q387" s="19">
        <v>44973</v>
      </c>
      <c r="R387" s="18">
        <v>836</v>
      </c>
      <c r="S387" s="18">
        <v>135</v>
      </c>
      <c r="T387">
        <v>19.258202567760343</v>
      </c>
      <c r="U387" s="18">
        <v>7295</v>
      </c>
      <c r="V387" s="18">
        <v>0</v>
      </c>
      <c r="W387" s="18">
        <v>1067.4000000000001</v>
      </c>
      <c r="X387" s="18">
        <v>138.10000000000014</v>
      </c>
      <c r="Y387">
        <v>14.860647799418933</v>
      </c>
      <c r="Z387">
        <v>82375</v>
      </c>
      <c r="AA387">
        <v>3325</v>
      </c>
      <c r="AB387" s="18">
        <v>41569.050000000003</v>
      </c>
    </row>
    <row r="388" spans="1:28" x14ac:dyDescent="0.25">
      <c r="A388" s="18">
        <v>42700</v>
      </c>
      <c r="B388" s="19">
        <v>44980</v>
      </c>
      <c r="C388" s="18">
        <v>42700</v>
      </c>
      <c r="D388" s="19">
        <v>44980</v>
      </c>
      <c r="E388" s="18">
        <v>9303</v>
      </c>
      <c r="F388" s="18">
        <v>1246</v>
      </c>
      <c r="G388">
        <v>15.464813205907905</v>
      </c>
      <c r="H388" s="18">
        <v>119509</v>
      </c>
      <c r="I388" s="18">
        <v>0</v>
      </c>
      <c r="J388" s="18">
        <v>34.25</v>
      </c>
      <c r="K388" s="18">
        <v>-29.75</v>
      </c>
      <c r="L388">
        <v>-46.484375</v>
      </c>
      <c r="M388">
        <v>55175</v>
      </c>
      <c r="N388">
        <v>28800</v>
      </c>
      <c r="O388" s="18">
        <v>41569.050000000003</v>
      </c>
      <c r="P388" s="18">
        <v>42700</v>
      </c>
      <c r="Q388" s="19">
        <v>44980</v>
      </c>
      <c r="R388" s="18">
        <v>568</v>
      </c>
      <c r="S388" s="18">
        <v>84</v>
      </c>
      <c r="T388">
        <v>17.355371900826448</v>
      </c>
      <c r="U388" s="18">
        <v>1658</v>
      </c>
      <c r="V388" s="18">
        <v>0</v>
      </c>
      <c r="W388" s="18">
        <v>1038.3</v>
      </c>
      <c r="X388" s="18">
        <v>90.5</v>
      </c>
      <c r="Y388">
        <v>9.5484279383836252</v>
      </c>
      <c r="Z388">
        <v>11100</v>
      </c>
      <c r="AA388">
        <v>4925</v>
      </c>
      <c r="AB388" s="18">
        <v>41569.050000000003</v>
      </c>
    </row>
    <row r="389" spans="1:28" x14ac:dyDescent="0.25">
      <c r="A389" s="18">
        <v>42700</v>
      </c>
      <c r="B389" s="19">
        <v>45014</v>
      </c>
      <c r="C389" s="18">
        <v>42700</v>
      </c>
      <c r="D389" s="19">
        <v>45014</v>
      </c>
      <c r="E389" s="18">
        <v>320</v>
      </c>
      <c r="F389" s="18">
        <v>178</v>
      </c>
      <c r="G389">
        <v>125.35211267605634</v>
      </c>
      <c r="H389" s="18">
        <v>933</v>
      </c>
      <c r="I389" s="18">
        <v>12.82</v>
      </c>
      <c r="J389" s="18">
        <v>443.25</v>
      </c>
      <c r="K389" s="18">
        <v>-59.199999999999989</v>
      </c>
      <c r="L389">
        <v>-11.78226689222808</v>
      </c>
      <c r="M389">
        <v>1775</v>
      </c>
      <c r="N389">
        <v>1100</v>
      </c>
      <c r="O389" s="18">
        <v>41569.050000000003</v>
      </c>
      <c r="P389" s="18">
        <v>42700</v>
      </c>
      <c r="Q389" s="19">
        <v>45014</v>
      </c>
      <c r="R389" s="18">
        <v>79</v>
      </c>
      <c r="S389" s="18">
        <v>0</v>
      </c>
      <c r="T389">
        <v>0</v>
      </c>
      <c r="U389" s="18">
        <v>32</v>
      </c>
      <c r="V389" s="18">
        <v>0</v>
      </c>
      <c r="W389" s="18">
        <v>1142</v>
      </c>
      <c r="X389" s="18">
        <v>-88.099999999999909</v>
      </c>
      <c r="Y389">
        <v>-7.162019348020479</v>
      </c>
      <c r="Z389">
        <v>1200</v>
      </c>
      <c r="AA389">
        <v>1100</v>
      </c>
      <c r="AB389" s="18">
        <v>41569.050000000003</v>
      </c>
    </row>
    <row r="390" spans="1:28" x14ac:dyDescent="0.25">
      <c r="A390" s="18">
        <v>42800</v>
      </c>
      <c r="B390" s="19">
        <v>44980</v>
      </c>
      <c r="C390" s="18">
        <v>42800</v>
      </c>
      <c r="D390" s="19">
        <v>44980</v>
      </c>
      <c r="E390" s="18">
        <v>12070</v>
      </c>
      <c r="F390" s="18">
        <v>2303</v>
      </c>
      <c r="G390">
        <v>23.579400020477117</v>
      </c>
      <c r="H390" s="18">
        <v>118549</v>
      </c>
      <c r="I390" s="18">
        <v>13.85</v>
      </c>
      <c r="J390" s="18">
        <v>27.75</v>
      </c>
      <c r="K390" s="18">
        <v>-23</v>
      </c>
      <c r="L390">
        <v>-45.320197044334975</v>
      </c>
      <c r="M390">
        <v>82000</v>
      </c>
      <c r="N390">
        <v>22525</v>
      </c>
      <c r="O390" s="18">
        <v>41569.050000000003</v>
      </c>
      <c r="P390" s="18">
        <v>42800</v>
      </c>
      <c r="Q390" s="19">
        <v>44980</v>
      </c>
      <c r="R390" s="18">
        <v>283</v>
      </c>
      <c r="S390" s="18">
        <v>11</v>
      </c>
      <c r="T390">
        <v>4.0441176470588234</v>
      </c>
      <c r="U390" s="18">
        <v>930</v>
      </c>
      <c r="V390" s="18">
        <v>0</v>
      </c>
      <c r="W390" s="18">
        <v>1127.95</v>
      </c>
      <c r="X390" s="18">
        <v>84.600000000000136</v>
      </c>
      <c r="Y390">
        <v>8.1084966693822924</v>
      </c>
      <c r="Z390">
        <v>8275</v>
      </c>
      <c r="AA390">
        <v>3500</v>
      </c>
      <c r="AB390" s="18">
        <v>41569.050000000003</v>
      </c>
    </row>
    <row r="391" spans="1:28" x14ac:dyDescent="0.25">
      <c r="A391" s="18">
        <v>42800</v>
      </c>
      <c r="B391" s="19">
        <v>44987</v>
      </c>
      <c r="C391" s="18">
        <v>42800</v>
      </c>
      <c r="D391" s="19">
        <v>44987</v>
      </c>
      <c r="E391" s="18">
        <v>0</v>
      </c>
      <c r="F391" s="18">
        <v>0</v>
      </c>
      <c r="G391">
        <v>0</v>
      </c>
      <c r="H391" s="18">
        <v>169</v>
      </c>
      <c r="I391" s="18">
        <v>13.13</v>
      </c>
      <c r="J391" s="18">
        <v>91.65</v>
      </c>
      <c r="K391" s="18">
        <v>-1298.1999999999998</v>
      </c>
      <c r="L391">
        <v>-93.405763211857391</v>
      </c>
      <c r="M391">
        <v>3475</v>
      </c>
      <c r="N391">
        <v>450</v>
      </c>
      <c r="O391" s="18">
        <v>41569.050000000003</v>
      </c>
      <c r="P391" s="18">
        <v>42800</v>
      </c>
      <c r="Q391" s="19">
        <v>44987</v>
      </c>
      <c r="R391" s="18">
        <v>7</v>
      </c>
      <c r="S391" s="18">
        <v>0</v>
      </c>
      <c r="T391">
        <v>0</v>
      </c>
      <c r="U391" s="18">
        <v>0</v>
      </c>
      <c r="V391" s="18">
        <v>0</v>
      </c>
      <c r="W391" s="18">
        <v>0</v>
      </c>
      <c r="X391" s="18">
        <v>0</v>
      </c>
      <c r="Y391">
        <v>0</v>
      </c>
      <c r="Z391">
        <v>1675</v>
      </c>
      <c r="AA391">
        <v>1650</v>
      </c>
      <c r="AB391" s="18">
        <v>41569.050000000003</v>
      </c>
    </row>
    <row r="392" spans="1:28" x14ac:dyDescent="0.25">
      <c r="A392" s="18">
        <v>42800</v>
      </c>
      <c r="B392" s="19">
        <v>44994</v>
      </c>
      <c r="C392" s="18">
        <v>42800</v>
      </c>
      <c r="D392" s="19">
        <v>44994</v>
      </c>
      <c r="E392" s="18">
        <v>0</v>
      </c>
      <c r="F392" s="18">
        <v>0</v>
      </c>
      <c r="G392">
        <v>0</v>
      </c>
      <c r="H392" s="18">
        <v>0</v>
      </c>
      <c r="I392" s="18">
        <v>0</v>
      </c>
      <c r="J392" s="18">
        <v>0</v>
      </c>
      <c r="K392" s="18">
        <v>0</v>
      </c>
      <c r="L392">
        <v>0</v>
      </c>
      <c r="M392">
        <v>1675</v>
      </c>
      <c r="N392">
        <v>900</v>
      </c>
      <c r="O392" s="18">
        <v>41569.050000000003</v>
      </c>
      <c r="P392" s="18">
        <v>42800</v>
      </c>
      <c r="Q392" s="19">
        <v>44994</v>
      </c>
      <c r="R392" s="18">
        <v>0</v>
      </c>
      <c r="S392" s="18">
        <v>0</v>
      </c>
      <c r="T392">
        <v>0</v>
      </c>
      <c r="U392" s="18">
        <v>0</v>
      </c>
      <c r="V392" s="18">
        <v>0</v>
      </c>
      <c r="W392" s="18">
        <v>0</v>
      </c>
      <c r="X392" s="18">
        <v>0</v>
      </c>
      <c r="Y392">
        <v>0</v>
      </c>
      <c r="Z392">
        <v>0</v>
      </c>
      <c r="AA392">
        <v>875</v>
      </c>
      <c r="AB392" s="18">
        <v>41569.050000000003</v>
      </c>
    </row>
    <row r="393" spans="1:28" x14ac:dyDescent="0.25">
      <c r="A393" s="18">
        <v>42800</v>
      </c>
      <c r="B393" s="19">
        <v>45014</v>
      </c>
      <c r="C393" s="18">
        <v>42800</v>
      </c>
      <c r="D393" s="19">
        <v>45014</v>
      </c>
      <c r="E393" s="18">
        <v>233</v>
      </c>
      <c r="F393" s="18">
        <v>3</v>
      </c>
      <c r="G393">
        <v>1.3043478260869565</v>
      </c>
      <c r="H393" s="18">
        <v>198</v>
      </c>
      <c r="I393" s="18">
        <v>12.75</v>
      </c>
      <c r="J393" s="18">
        <v>398.85</v>
      </c>
      <c r="K393" s="18">
        <v>-66.349999999999966</v>
      </c>
      <c r="L393">
        <v>-14.262682717110915</v>
      </c>
      <c r="M393">
        <v>1400</v>
      </c>
      <c r="N393">
        <v>600</v>
      </c>
      <c r="O393" s="18">
        <v>41569.050000000003</v>
      </c>
      <c r="P393" s="18">
        <v>42800</v>
      </c>
      <c r="Q393" s="19">
        <v>45014</v>
      </c>
      <c r="R393" s="18">
        <v>62</v>
      </c>
      <c r="S393" s="18">
        <v>0</v>
      </c>
      <c r="T393">
        <v>0</v>
      </c>
      <c r="U393" s="18">
        <v>31</v>
      </c>
      <c r="V393" s="18">
        <v>13.58</v>
      </c>
      <c r="W393" s="18">
        <v>1200</v>
      </c>
      <c r="X393" s="18">
        <v>-8.9000000000000909</v>
      </c>
      <c r="Y393">
        <v>-0.73620646869055262</v>
      </c>
      <c r="Z393">
        <v>950</v>
      </c>
      <c r="AA393">
        <v>25</v>
      </c>
      <c r="AB393" s="18">
        <v>41569.050000000003</v>
      </c>
    </row>
    <row r="394" spans="1:28" x14ac:dyDescent="0.25">
      <c r="A394" s="18">
        <v>42800</v>
      </c>
      <c r="B394" s="19">
        <v>44973</v>
      </c>
      <c r="C394" s="18">
        <v>42800</v>
      </c>
      <c r="D394" s="19">
        <v>44973</v>
      </c>
      <c r="E394" s="18">
        <v>71617</v>
      </c>
      <c r="F394" s="18">
        <v>41091</v>
      </c>
      <c r="G394">
        <v>134.60984079145646</v>
      </c>
      <c r="H394" s="18">
        <v>1156931</v>
      </c>
      <c r="I394" s="18">
        <v>16.89</v>
      </c>
      <c r="J394" s="18">
        <v>0.15</v>
      </c>
      <c r="K394" s="18">
        <v>-3.0500000000000003</v>
      </c>
      <c r="L394">
        <v>-95.3125</v>
      </c>
      <c r="M394">
        <v>5475</v>
      </c>
      <c r="N394">
        <v>27125</v>
      </c>
      <c r="O394" s="18">
        <v>41569.050000000003</v>
      </c>
      <c r="P394" s="18">
        <v>42800</v>
      </c>
      <c r="Q394" s="19">
        <v>44973</v>
      </c>
      <c r="R394" s="18">
        <v>146</v>
      </c>
      <c r="S394" s="18">
        <v>42</v>
      </c>
      <c r="T394">
        <v>40.384615384615387</v>
      </c>
      <c r="U394" s="18">
        <v>2219</v>
      </c>
      <c r="V394" s="18">
        <v>0</v>
      </c>
      <c r="W394" s="18">
        <v>1170.8</v>
      </c>
      <c r="X394" s="18">
        <v>114.20000000000005</v>
      </c>
      <c r="Y394">
        <v>10.808252886617458</v>
      </c>
      <c r="Z394">
        <v>29100</v>
      </c>
      <c r="AA394">
        <v>4100</v>
      </c>
      <c r="AB394" s="18">
        <v>41569.050000000003</v>
      </c>
    </row>
    <row r="395" spans="1:28" x14ac:dyDescent="0.25">
      <c r="A395" s="18">
        <v>42900</v>
      </c>
      <c r="B395" s="19">
        <v>44980</v>
      </c>
      <c r="C395" s="18">
        <v>42900</v>
      </c>
      <c r="D395" s="19">
        <v>44980</v>
      </c>
      <c r="E395" s="18">
        <v>5620</v>
      </c>
      <c r="F395" s="18">
        <v>444</v>
      </c>
      <c r="G395">
        <v>8.5780525502318401</v>
      </c>
      <c r="H395" s="18">
        <v>90624</v>
      </c>
      <c r="I395" s="18">
        <v>14.02</v>
      </c>
      <c r="J395" s="18">
        <v>22.7</v>
      </c>
      <c r="K395" s="18">
        <v>-17.45</v>
      </c>
      <c r="L395">
        <v>-43.462017434620179</v>
      </c>
      <c r="M395">
        <v>70025</v>
      </c>
      <c r="N395">
        <v>15625</v>
      </c>
      <c r="O395" s="18">
        <v>41569.050000000003</v>
      </c>
      <c r="P395" s="18">
        <v>42900</v>
      </c>
      <c r="Q395" s="19">
        <v>44980</v>
      </c>
      <c r="R395" s="18">
        <v>371</v>
      </c>
      <c r="S395" s="18">
        <v>-1</v>
      </c>
      <c r="T395">
        <v>-0.26881720430107525</v>
      </c>
      <c r="U395" s="18">
        <v>312</v>
      </c>
      <c r="V395" s="18">
        <v>0</v>
      </c>
      <c r="W395" s="18">
        <v>1241.25</v>
      </c>
      <c r="X395" s="18">
        <v>108.40000000000009</v>
      </c>
      <c r="Y395">
        <v>9.5687866884406674</v>
      </c>
      <c r="Z395">
        <v>19600</v>
      </c>
      <c r="AA395">
        <v>5300</v>
      </c>
      <c r="AB395" s="18">
        <v>41569.050000000003</v>
      </c>
    </row>
    <row r="396" spans="1:28" x14ac:dyDescent="0.25">
      <c r="A396" s="18">
        <v>42900</v>
      </c>
      <c r="B396" s="19">
        <v>44987</v>
      </c>
      <c r="C396" s="18">
        <v>42900</v>
      </c>
      <c r="D396" s="19">
        <v>44987</v>
      </c>
      <c r="E396" s="18">
        <v>0</v>
      </c>
      <c r="F396" s="18">
        <v>0</v>
      </c>
      <c r="G396">
        <v>0</v>
      </c>
      <c r="H396" s="18">
        <v>392</v>
      </c>
      <c r="I396" s="18">
        <v>13.39</v>
      </c>
      <c r="J396" s="18">
        <v>81.95</v>
      </c>
      <c r="K396" s="18">
        <v>-1262</v>
      </c>
      <c r="L396">
        <v>-93.902302913054797</v>
      </c>
      <c r="M396">
        <v>3000</v>
      </c>
      <c r="N396">
        <v>900</v>
      </c>
      <c r="O396" s="18">
        <v>41569.050000000003</v>
      </c>
      <c r="P396" s="18">
        <v>42900</v>
      </c>
      <c r="Q396" s="19">
        <v>44987</v>
      </c>
      <c r="R396" s="18">
        <v>4</v>
      </c>
      <c r="S396" s="18">
        <v>0</v>
      </c>
      <c r="T396">
        <v>0</v>
      </c>
      <c r="U396" s="18">
        <v>66</v>
      </c>
      <c r="V396" s="18">
        <v>0</v>
      </c>
      <c r="W396" s="18">
        <v>1235.9000000000001</v>
      </c>
      <c r="X396" s="18">
        <v>-146.5</v>
      </c>
      <c r="Y396">
        <v>-10.597511574074073</v>
      </c>
      <c r="Z396">
        <v>2475</v>
      </c>
      <c r="AA396">
        <v>1850</v>
      </c>
      <c r="AB396" s="18">
        <v>41569.050000000003</v>
      </c>
    </row>
    <row r="397" spans="1:28" x14ac:dyDescent="0.25">
      <c r="A397" s="18">
        <v>42900</v>
      </c>
      <c r="B397" s="19">
        <v>44994</v>
      </c>
      <c r="C397" s="18">
        <v>42900</v>
      </c>
      <c r="D397" s="19">
        <v>44994</v>
      </c>
      <c r="E397" s="18">
        <v>0</v>
      </c>
      <c r="F397" s="18">
        <v>0</v>
      </c>
      <c r="G397">
        <v>0</v>
      </c>
      <c r="H397" s="18">
        <v>0</v>
      </c>
      <c r="I397" s="18">
        <v>0</v>
      </c>
      <c r="J397" s="18">
        <v>0</v>
      </c>
      <c r="K397" s="18">
        <v>0</v>
      </c>
      <c r="L397">
        <v>0</v>
      </c>
      <c r="M397">
        <v>925</v>
      </c>
      <c r="N397">
        <v>900</v>
      </c>
      <c r="O397" s="18">
        <v>41569.050000000003</v>
      </c>
      <c r="P397" s="18">
        <v>42900</v>
      </c>
      <c r="Q397" s="19">
        <v>44994</v>
      </c>
      <c r="R397" s="18">
        <v>0</v>
      </c>
      <c r="S397" s="18">
        <v>0</v>
      </c>
      <c r="T397">
        <v>0</v>
      </c>
      <c r="U397" s="18">
        <v>0</v>
      </c>
      <c r="V397" s="18">
        <v>0</v>
      </c>
      <c r="W397" s="18">
        <v>0</v>
      </c>
      <c r="X397" s="18">
        <v>0</v>
      </c>
      <c r="Y397">
        <v>0</v>
      </c>
      <c r="Z397">
        <v>0</v>
      </c>
      <c r="AA397">
        <v>875</v>
      </c>
      <c r="AB397" s="18">
        <v>41569.050000000003</v>
      </c>
    </row>
    <row r="398" spans="1:28" x14ac:dyDescent="0.25">
      <c r="A398" s="18">
        <v>42900</v>
      </c>
      <c r="B398" s="19">
        <v>45001</v>
      </c>
      <c r="C398" s="18">
        <v>42900</v>
      </c>
      <c r="D398" s="19">
        <v>45001</v>
      </c>
      <c r="E398" s="18">
        <v>0</v>
      </c>
      <c r="F398" s="18">
        <v>0</v>
      </c>
      <c r="G398">
        <v>0</v>
      </c>
      <c r="H398" s="18">
        <v>0</v>
      </c>
      <c r="I398" s="18">
        <v>0</v>
      </c>
      <c r="J398" s="18">
        <v>0</v>
      </c>
      <c r="K398" s="18">
        <v>0</v>
      </c>
      <c r="L398">
        <v>0</v>
      </c>
      <c r="M398">
        <v>0</v>
      </c>
      <c r="N398">
        <v>0</v>
      </c>
      <c r="O398" s="18">
        <v>41569.050000000003</v>
      </c>
      <c r="P398" s="18">
        <v>0</v>
      </c>
      <c r="Q398" s="19">
        <v>0</v>
      </c>
      <c r="R398" s="18">
        <v>0</v>
      </c>
      <c r="S398" s="18">
        <v>0</v>
      </c>
      <c r="T398">
        <v>0</v>
      </c>
      <c r="U398" s="18">
        <v>0</v>
      </c>
      <c r="V398" s="18">
        <v>0</v>
      </c>
      <c r="W398" s="18">
        <v>0</v>
      </c>
      <c r="X398" s="18">
        <v>0</v>
      </c>
      <c r="Y398">
        <v>0</v>
      </c>
      <c r="Z398">
        <v>0</v>
      </c>
      <c r="AA398">
        <v>0</v>
      </c>
      <c r="AB398" s="18">
        <v>0</v>
      </c>
    </row>
    <row r="399" spans="1:28" x14ac:dyDescent="0.25">
      <c r="A399" s="18">
        <v>42900</v>
      </c>
      <c r="B399" s="19">
        <v>45014</v>
      </c>
      <c r="C399" s="18">
        <v>42900</v>
      </c>
      <c r="D399" s="19">
        <v>45014</v>
      </c>
      <c r="E399" s="18">
        <v>141</v>
      </c>
      <c r="F399" s="18">
        <v>4</v>
      </c>
      <c r="G399">
        <v>2.9197080291970803</v>
      </c>
      <c r="H399" s="18">
        <v>209</v>
      </c>
      <c r="I399" s="18">
        <v>0</v>
      </c>
      <c r="J399" s="18">
        <v>355.35</v>
      </c>
      <c r="K399" s="18">
        <v>-59.649999999999977</v>
      </c>
      <c r="L399">
        <v>-14.373493975903608</v>
      </c>
      <c r="M399">
        <v>16550</v>
      </c>
      <c r="N399">
        <v>650</v>
      </c>
      <c r="O399" s="18">
        <v>41569.050000000003</v>
      </c>
      <c r="P399" s="18">
        <v>42900</v>
      </c>
      <c r="Q399" s="19">
        <v>45014</v>
      </c>
      <c r="R399" s="18">
        <v>122</v>
      </c>
      <c r="S399" s="18">
        <v>0</v>
      </c>
      <c r="T399">
        <v>0</v>
      </c>
      <c r="U399" s="18">
        <v>7</v>
      </c>
      <c r="V399" s="18">
        <v>0</v>
      </c>
      <c r="W399" s="18">
        <v>1225</v>
      </c>
      <c r="X399" s="18">
        <v>-152.90000000000009</v>
      </c>
      <c r="Y399">
        <v>-11.09659626968576</v>
      </c>
      <c r="Z399">
        <v>1275</v>
      </c>
      <c r="AA399">
        <v>2000</v>
      </c>
      <c r="AB399" s="18">
        <v>41569.050000000003</v>
      </c>
    </row>
    <row r="400" spans="1:28" x14ac:dyDescent="0.25">
      <c r="A400" s="18">
        <v>42900</v>
      </c>
      <c r="B400" s="19">
        <v>44973</v>
      </c>
      <c r="C400" s="18">
        <v>42900</v>
      </c>
      <c r="D400" s="19">
        <v>44973</v>
      </c>
      <c r="E400" s="18">
        <v>36447</v>
      </c>
      <c r="F400" s="18">
        <v>18832</v>
      </c>
      <c r="G400">
        <v>106.90888447346012</v>
      </c>
      <c r="H400" s="18">
        <v>725677</v>
      </c>
      <c r="I400" s="18">
        <v>19.13</v>
      </c>
      <c r="J400" s="18">
        <v>0.05</v>
      </c>
      <c r="K400" s="18">
        <v>-2.9000000000000004</v>
      </c>
      <c r="L400">
        <v>-98.305084745762713</v>
      </c>
      <c r="M400">
        <v>1700</v>
      </c>
      <c r="N400">
        <v>36625</v>
      </c>
      <c r="O400" s="18">
        <v>41569.050000000003</v>
      </c>
      <c r="P400" s="18">
        <v>42900</v>
      </c>
      <c r="Q400" s="19">
        <v>44973</v>
      </c>
      <c r="R400" s="18">
        <v>361</v>
      </c>
      <c r="S400" s="18">
        <v>271</v>
      </c>
      <c r="T400">
        <v>301.11111111111109</v>
      </c>
      <c r="U400" s="18">
        <v>2684</v>
      </c>
      <c r="V400" s="18">
        <v>0</v>
      </c>
      <c r="W400" s="18">
        <v>1268.2</v>
      </c>
      <c r="X400" s="18">
        <v>73.799999999999955</v>
      </c>
      <c r="Y400">
        <v>6.1788345612859974</v>
      </c>
      <c r="Z400">
        <v>20700</v>
      </c>
      <c r="AA400">
        <v>3275</v>
      </c>
      <c r="AB400" s="18">
        <v>41569.050000000003</v>
      </c>
    </row>
    <row r="401" spans="1:28" x14ac:dyDescent="0.25">
      <c r="A401" s="18">
        <v>43000</v>
      </c>
      <c r="B401" s="19">
        <v>44980</v>
      </c>
      <c r="C401" s="18">
        <v>43000</v>
      </c>
      <c r="D401" s="19">
        <v>44980</v>
      </c>
      <c r="E401" s="18">
        <v>47579</v>
      </c>
      <c r="F401" s="18">
        <v>2745</v>
      </c>
      <c r="G401">
        <v>6.1225855377615206</v>
      </c>
      <c r="H401" s="18">
        <v>281152</v>
      </c>
      <c r="I401" s="18">
        <v>14.32</v>
      </c>
      <c r="J401" s="18">
        <v>19</v>
      </c>
      <c r="K401" s="18">
        <v>-13.700000000000003</v>
      </c>
      <c r="L401">
        <v>-41.896024464831811</v>
      </c>
      <c r="M401">
        <v>131325</v>
      </c>
      <c r="N401">
        <v>81850</v>
      </c>
      <c r="O401" s="18">
        <v>41569.050000000003</v>
      </c>
      <c r="P401" s="18">
        <v>43000</v>
      </c>
      <c r="Q401" s="19">
        <v>44980</v>
      </c>
      <c r="R401" s="18">
        <v>11232</v>
      </c>
      <c r="S401" s="18">
        <v>-58</v>
      </c>
      <c r="T401">
        <v>-0.51372896368467669</v>
      </c>
      <c r="U401" s="18">
        <v>6327</v>
      </c>
      <c r="V401" s="18">
        <v>0</v>
      </c>
      <c r="W401" s="18">
        <v>1322.95</v>
      </c>
      <c r="X401" s="18">
        <v>65.850000000000136</v>
      </c>
      <c r="Y401">
        <v>5.2382467584122301</v>
      </c>
      <c r="Z401">
        <v>1208775</v>
      </c>
      <c r="AA401">
        <v>4450</v>
      </c>
      <c r="AB401" s="18">
        <v>41569.050000000003</v>
      </c>
    </row>
    <row r="402" spans="1:28" x14ac:dyDescent="0.25">
      <c r="A402" s="18">
        <v>43000</v>
      </c>
      <c r="B402" s="19">
        <v>44973</v>
      </c>
      <c r="C402" s="18">
        <v>43000</v>
      </c>
      <c r="D402" s="19">
        <v>44973</v>
      </c>
      <c r="E402" s="18">
        <v>193311</v>
      </c>
      <c r="F402" s="18">
        <v>76625</v>
      </c>
      <c r="G402">
        <v>65.667689354335565</v>
      </c>
      <c r="H402" s="18">
        <v>2231990</v>
      </c>
      <c r="I402" s="18">
        <v>20.43</v>
      </c>
      <c r="J402" s="18">
        <v>0.05</v>
      </c>
      <c r="K402" s="18">
        <v>-2.8000000000000003</v>
      </c>
      <c r="L402">
        <v>-98.245614035087726</v>
      </c>
      <c r="M402">
        <v>275625</v>
      </c>
      <c r="N402">
        <v>79325</v>
      </c>
      <c r="O402" s="18">
        <v>41569.050000000003</v>
      </c>
      <c r="P402" s="18">
        <v>43000</v>
      </c>
      <c r="Q402" s="19">
        <v>44973</v>
      </c>
      <c r="R402" s="18">
        <v>1474</v>
      </c>
      <c r="S402" s="18">
        <v>346</v>
      </c>
      <c r="T402">
        <v>30.673758865248228</v>
      </c>
      <c r="U402" s="18">
        <v>5965</v>
      </c>
      <c r="V402" s="18">
        <v>0</v>
      </c>
      <c r="W402" s="18">
        <v>1366</v>
      </c>
      <c r="X402" s="18">
        <v>104.5</v>
      </c>
      <c r="Y402">
        <v>8.2837891399128019</v>
      </c>
      <c r="Z402">
        <v>24750</v>
      </c>
      <c r="AA402">
        <v>4375</v>
      </c>
      <c r="AB402" s="18">
        <v>41569.050000000003</v>
      </c>
    </row>
    <row r="403" spans="1:28" x14ac:dyDescent="0.25">
      <c r="A403" s="18">
        <v>43000</v>
      </c>
      <c r="B403" s="19">
        <v>44994</v>
      </c>
      <c r="C403" s="18">
        <v>43000</v>
      </c>
      <c r="D403" s="19">
        <v>44994</v>
      </c>
      <c r="E403" s="18">
        <v>0</v>
      </c>
      <c r="F403" s="18">
        <v>0</v>
      </c>
      <c r="G403">
        <v>0</v>
      </c>
      <c r="H403" s="18">
        <v>0</v>
      </c>
      <c r="I403" s="18">
        <v>0</v>
      </c>
      <c r="J403" s="18">
        <v>0</v>
      </c>
      <c r="K403" s="18">
        <v>0</v>
      </c>
      <c r="L403">
        <v>0</v>
      </c>
      <c r="M403">
        <v>2200</v>
      </c>
      <c r="N403">
        <v>1025</v>
      </c>
      <c r="O403" s="18">
        <v>41569.050000000003</v>
      </c>
      <c r="P403" s="18">
        <v>43000</v>
      </c>
      <c r="Q403" s="19">
        <v>44994</v>
      </c>
      <c r="R403" s="18">
        <v>0</v>
      </c>
      <c r="S403" s="18">
        <v>0</v>
      </c>
      <c r="T403">
        <v>0</v>
      </c>
      <c r="U403" s="18">
        <v>0</v>
      </c>
      <c r="V403" s="18">
        <v>0</v>
      </c>
      <c r="W403" s="18">
        <v>0</v>
      </c>
      <c r="X403" s="18">
        <v>0</v>
      </c>
      <c r="Y403">
        <v>0</v>
      </c>
      <c r="Z403">
        <v>0</v>
      </c>
      <c r="AA403">
        <v>875</v>
      </c>
      <c r="AB403" s="18">
        <v>41569.050000000003</v>
      </c>
    </row>
    <row r="404" spans="1:28" x14ac:dyDescent="0.25">
      <c r="A404" s="18">
        <v>43000</v>
      </c>
      <c r="B404" s="19">
        <v>45001</v>
      </c>
      <c r="C404" s="18">
        <v>43000</v>
      </c>
      <c r="D404" s="19">
        <v>45001</v>
      </c>
      <c r="E404" s="18">
        <v>0</v>
      </c>
      <c r="F404" s="18">
        <v>0</v>
      </c>
      <c r="G404">
        <v>0</v>
      </c>
      <c r="H404" s="18">
        <v>0</v>
      </c>
      <c r="I404" s="18">
        <v>0</v>
      </c>
      <c r="J404" s="18">
        <v>0</v>
      </c>
      <c r="K404" s="18">
        <v>0</v>
      </c>
      <c r="L404">
        <v>0</v>
      </c>
      <c r="M404">
        <v>0</v>
      </c>
      <c r="N404">
        <v>0</v>
      </c>
      <c r="O404" s="18">
        <v>41569.050000000003</v>
      </c>
      <c r="P404" s="18">
        <v>0</v>
      </c>
      <c r="Q404" s="19">
        <v>0</v>
      </c>
      <c r="R404" s="18">
        <v>0</v>
      </c>
      <c r="S404" s="18">
        <v>0</v>
      </c>
      <c r="T404">
        <v>0</v>
      </c>
      <c r="U404" s="18">
        <v>0</v>
      </c>
      <c r="V404" s="18">
        <v>0</v>
      </c>
      <c r="W404" s="18">
        <v>0</v>
      </c>
      <c r="X404" s="18">
        <v>0</v>
      </c>
      <c r="Y404">
        <v>0</v>
      </c>
      <c r="Z404">
        <v>0</v>
      </c>
      <c r="AA404">
        <v>0</v>
      </c>
      <c r="AB404" s="18">
        <v>0</v>
      </c>
    </row>
    <row r="405" spans="1:28" x14ac:dyDescent="0.25">
      <c r="A405" s="18">
        <v>43000</v>
      </c>
      <c r="B405" s="19">
        <v>45014</v>
      </c>
      <c r="C405" s="18">
        <v>43000</v>
      </c>
      <c r="D405" s="19">
        <v>45014</v>
      </c>
      <c r="E405" s="18">
        <v>8451</v>
      </c>
      <c r="F405" s="18">
        <v>394</v>
      </c>
      <c r="G405">
        <v>4.8901576269082785</v>
      </c>
      <c r="H405" s="18">
        <v>9566</v>
      </c>
      <c r="I405" s="18">
        <v>0</v>
      </c>
      <c r="J405" s="18">
        <v>329</v>
      </c>
      <c r="K405" s="18">
        <v>-61.050000000000011</v>
      </c>
      <c r="L405">
        <v>-15.651839507755419</v>
      </c>
      <c r="M405">
        <v>11725</v>
      </c>
      <c r="N405">
        <v>9250</v>
      </c>
      <c r="O405" s="18">
        <v>41569.050000000003</v>
      </c>
      <c r="P405" s="18">
        <v>43000</v>
      </c>
      <c r="Q405" s="19">
        <v>45014</v>
      </c>
      <c r="R405" s="18">
        <v>2667</v>
      </c>
      <c r="S405" s="18">
        <v>150</v>
      </c>
      <c r="T405">
        <v>5.9594755661501786</v>
      </c>
      <c r="U405" s="18">
        <v>1837</v>
      </c>
      <c r="V405" s="18">
        <v>0</v>
      </c>
      <c r="W405" s="18">
        <v>1400.55</v>
      </c>
      <c r="X405" s="18">
        <v>40.25</v>
      </c>
      <c r="Y405">
        <v>2.9589061236491951</v>
      </c>
      <c r="Z405">
        <v>6150</v>
      </c>
      <c r="AA405">
        <v>2750</v>
      </c>
      <c r="AB405" s="18">
        <v>41569.050000000003</v>
      </c>
    </row>
    <row r="406" spans="1:28" x14ac:dyDescent="0.25">
      <c r="A406" s="18">
        <v>43000</v>
      </c>
      <c r="B406" s="19">
        <v>45043</v>
      </c>
      <c r="C406" s="18">
        <v>43000</v>
      </c>
      <c r="D406" s="19">
        <v>45043</v>
      </c>
      <c r="E406" s="18">
        <v>1285</v>
      </c>
      <c r="F406" s="18">
        <v>110</v>
      </c>
      <c r="G406">
        <v>9.3617021276595747</v>
      </c>
      <c r="H406" s="18">
        <v>1064</v>
      </c>
      <c r="I406" s="18">
        <v>12.31</v>
      </c>
      <c r="J406" s="18">
        <v>628</v>
      </c>
      <c r="K406" s="18">
        <v>-66.950000000000045</v>
      </c>
      <c r="L406">
        <v>-9.6337866033527639</v>
      </c>
      <c r="M406">
        <v>2075</v>
      </c>
      <c r="N406">
        <v>1400</v>
      </c>
      <c r="O406" s="18">
        <v>41569.050000000003</v>
      </c>
      <c r="P406" s="18">
        <v>43000</v>
      </c>
      <c r="Q406" s="19">
        <v>45043</v>
      </c>
      <c r="R406" s="18">
        <v>234</v>
      </c>
      <c r="S406" s="18">
        <v>21</v>
      </c>
      <c r="T406">
        <v>9.8591549295774641</v>
      </c>
      <c r="U406" s="18">
        <v>135</v>
      </c>
      <c r="V406" s="18">
        <v>16.260000000000002</v>
      </c>
      <c r="W406" s="18">
        <v>1525.45</v>
      </c>
      <c r="X406" s="18">
        <v>26.049999999999955</v>
      </c>
      <c r="Y406">
        <v>1.7373616113111878</v>
      </c>
      <c r="Z406">
        <v>1825</v>
      </c>
      <c r="AA406">
        <v>1800</v>
      </c>
      <c r="AB406" s="18">
        <v>41569.050000000003</v>
      </c>
    </row>
    <row r="407" spans="1:28" x14ac:dyDescent="0.25">
      <c r="A407" s="18">
        <v>43000</v>
      </c>
      <c r="B407" s="19">
        <v>44987</v>
      </c>
      <c r="C407" s="18">
        <v>43000</v>
      </c>
      <c r="D407" s="19">
        <v>44987</v>
      </c>
      <c r="E407" s="18">
        <v>4214</v>
      </c>
      <c r="F407" s="18">
        <v>703</v>
      </c>
      <c r="G407">
        <v>20.022785531187697</v>
      </c>
      <c r="H407" s="18">
        <v>19149</v>
      </c>
      <c r="I407" s="18">
        <v>13.14</v>
      </c>
      <c r="J407" s="18">
        <v>64.650000000000006</v>
      </c>
      <c r="K407" s="18">
        <v>-33.849999999999994</v>
      </c>
      <c r="L407">
        <v>-34.365482233502533</v>
      </c>
      <c r="M407">
        <v>4800</v>
      </c>
      <c r="N407">
        <v>8300</v>
      </c>
      <c r="O407" s="18">
        <v>41569.050000000003</v>
      </c>
      <c r="P407" s="18">
        <v>43000</v>
      </c>
      <c r="Q407" s="19">
        <v>44987</v>
      </c>
      <c r="R407" s="18">
        <v>76</v>
      </c>
      <c r="S407" s="18">
        <v>-9</v>
      </c>
      <c r="T407">
        <v>-10.588235294117647</v>
      </c>
      <c r="U407" s="18">
        <v>432</v>
      </c>
      <c r="V407" s="18">
        <v>0</v>
      </c>
      <c r="W407" s="18">
        <v>1345.15</v>
      </c>
      <c r="X407" s="18">
        <v>47.200000000000045</v>
      </c>
      <c r="Y407">
        <v>3.6365037174005197</v>
      </c>
      <c r="Z407">
        <v>2050</v>
      </c>
      <c r="AA407">
        <v>2100</v>
      </c>
      <c r="AB407" s="18">
        <v>41569.050000000003</v>
      </c>
    </row>
    <row r="408" spans="1:28" x14ac:dyDescent="0.25">
      <c r="A408" s="18">
        <v>43100</v>
      </c>
      <c r="B408" s="19">
        <v>44980</v>
      </c>
      <c r="C408" s="18">
        <v>43100</v>
      </c>
      <c r="D408" s="19">
        <v>44980</v>
      </c>
      <c r="E408" s="18">
        <v>4165</v>
      </c>
      <c r="F408" s="18">
        <v>71</v>
      </c>
      <c r="G408">
        <v>1.7342452369320958</v>
      </c>
      <c r="H408" s="18">
        <v>67596</v>
      </c>
      <c r="I408" s="18">
        <v>14.57</v>
      </c>
      <c r="J408" s="18">
        <v>16.600000000000001</v>
      </c>
      <c r="K408" s="18">
        <v>-9</v>
      </c>
      <c r="L408">
        <v>-35.15625</v>
      </c>
      <c r="M408">
        <v>77850</v>
      </c>
      <c r="N408">
        <v>9300</v>
      </c>
      <c r="O408" s="18">
        <v>41569.050000000003</v>
      </c>
      <c r="P408" s="18">
        <v>43100</v>
      </c>
      <c r="Q408" s="19">
        <v>44980</v>
      </c>
      <c r="R408" s="18">
        <v>319</v>
      </c>
      <c r="S408" s="18">
        <v>-1</v>
      </c>
      <c r="T408">
        <v>-0.3125</v>
      </c>
      <c r="U408" s="18">
        <v>124</v>
      </c>
      <c r="V408" s="18">
        <v>0</v>
      </c>
      <c r="W408" s="18">
        <v>1380.6</v>
      </c>
      <c r="X408" s="18">
        <v>66.199999999999818</v>
      </c>
      <c r="Y408">
        <v>5.0365185636031509</v>
      </c>
      <c r="Z408">
        <v>8525</v>
      </c>
      <c r="AA408">
        <v>2625</v>
      </c>
      <c r="AB408" s="18">
        <v>41569.050000000003</v>
      </c>
    </row>
    <row r="409" spans="1:28" x14ac:dyDescent="0.25">
      <c r="A409" s="18">
        <v>43100</v>
      </c>
      <c r="B409" s="19">
        <v>44994</v>
      </c>
      <c r="C409" s="18">
        <v>43100</v>
      </c>
      <c r="D409" s="19">
        <v>44994</v>
      </c>
      <c r="E409" s="18">
        <v>0</v>
      </c>
      <c r="F409" s="18">
        <v>0</v>
      </c>
      <c r="G409">
        <v>0</v>
      </c>
      <c r="H409" s="18">
        <v>0</v>
      </c>
      <c r="I409" s="18">
        <v>0</v>
      </c>
      <c r="J409" s="18">
        <v>0</v>
      </c>
      <c r="K409" s="18">
        <v>0</v>
      </c>
      <c r="L409">
        <v>0</v>
      </c>
      <c r="M409">
        <v>925</v>
      </c>
      <c r="N409">
        <v>900</v>
      </c>
      <c r="O409" s="18">
        <v>41569.050000000003</v>
      </c>
      <c r="P409" s="18">
        <v>43100</v>
      </c>
      <c r="Q409" s="19">
        <v>44994</v>
      </c>
      <c r="R409" s="18">
        <v>0</v>
      </c>
      <c r="S409" s="18">
        <v>0</v>
      </c>
      <c r="T409">
        <v>0</v>
      </c>
      <c r="U409" s="18">
        <v>0</v>
      </c>
      <c r="V409" s="18">
        <v>0</v>
      </c>
      <c r="W409" s="18">
        <v>0</v>
      </c>
      <c r="X409" s="18">
        <v>0</v>
      </c>
      <c r="Y409">
        <v>0</v>
      </c>
      <c r="Z409">
        <v>0</v>
      </c>
      <c r="AA409">
        <v>875</v>
      </c>
      <c r="AB409" s="18">
        <v>41569.050000000003</v>
      </c>
    </row>
    <row r="410" spans="1:28" x14ac:dyDescent="0.25">
      <c r="A410" s="18">
        <v>43100</v>
      </c>
      <c r="B410" s="19">
        <v>45014</v>
      </c>
      <c r="C410" s="18">
        <v>43100</v>
      </c>
      <c r="D410" s="19">
        <v>45014</v>
      </c>
      <c r="E410" s="18">
        <v>340</v>
      </c>
      <c r="F410" s="18">
        <v>-1</v>
      </c>
      <c r="G410">
        <v>-0.2932551319648094</v>
      </c>
      <c r="H410" s="18">
        <v>132</v>
      </c>
      <c r="I410" s="18">
        <v>12.46</v>
      </c>
      <c r="J410" s="18">
        <v>300.95</v>
      </c>
      <c r="K410" s="18">
        <v>-59.949999999999989</v>
      </c>
      <c r="L410">
        <v>-16.611249653643668</v>
      </c>
      <c r="M410">
        <v>475</v>
      </c>
      <c r="N410">
        <v>500</v>
      </c>
      <c r="O410" s="18">
        <v>41569.050000000003</v>
      </c>
      <c r="P410" s="18">
        <v>43100</v>
      </c>
      <c r="Q410" s="19">
        <v>45014</v>
      </c>
      <c r="R410" s="18">
        <v>52</v>
      </c>
      <c r="S410" s="18">
        <v>0</v>
      </c>
      <c r="T410">
        <v>0</v>
      </c>
      <c r="U410" s="18">
        <v>0</v>
      </c>
      <c r="V410" s="18">
        <v>0</v>
      </c>
      <c r="W410" s="18">
        <v>0</v>
      </c>
      <c r="X410" s="18">
        <v>0</v>
      </c>
      <c r="Y410">
        <v>0</v>
      </c>
      <c r="Z410">
        <v>1675</v>
      </c>
      <c r="AA410">
        <v>1275</v>
      </c>
      <c r="AB410" s="18">
        <v>41569.050000000003</v>
      </c>
    </row>
    <row r="411" spans="1:28" x14ac:dyDescent="0.25">
      <c r="A411" s="18">
        <v>43100</v>
      </c>
      <c r="B411" s="19">
        <v>45043</v>
      </c>
      <c r="C411" s="18">
        <v>43100</v>
      </c>
      <c r="D411" s="19">
        <v>45043</v>
      </c>
      <c r="E411" s="18">
        <v>0</v>
      </c>
      <c r="F411" s="18">
        <v>0</v>
      </c>
      <c r="G411">
        <v>0</v>
      </c>
      <c r="H411" s="18">
        <v>0</v>
      </c>
      <c r="I411" s="18">
        <v>0</v>
      </c>
      <c r="J411" s="18">
        <v>0</v>
      </c>
      <c r="K411" s="18">
        <v>0</v>
      </c>
      <c r="L411">
        <v>0</v>
      </c>
      <c r="M411">
        <v>0</v>
      </c>
      <c r="N411">
        <v>0</v>
      </c>
      <c r="O411" s="18">
        <v>41569.050000000003</v>
      </c>
      <c r="P411" s="18">
        <v>0</v>
      </c>
      <c r="Q411" s="19">
        <v>0</v>
      </c>
      <c r="R411" s="18">
        <v>0</v>
      </c>
      <c r="S411" s="18">
        <v>0</v>
      </c>
      <c r="T411">
        <v>0</v>
      </c>
      <c r="U411" s="18">
        <v>0</v>
      </c>
      <c r="V411" s="18">
        <v>0</v>
      </c>
      <c r="W411" s="18">
        <v>0</v>
      </c>
      <c r="X411" s="18">
        <v>0</v>
      </c>
      <c r="Y411">
        <v>0</v>
      </c>
      <c r="Z411">
        <v>0</v>
      </c>
      <c r="AA411">
        <v>0</v>
      </c>
      <c r="AB411" s="18">
        <v>0</v>
      </c>
    </row>
    <row r="412" spans="1:28" x14ac:dyDescent="0.25">
      <c r="A412" s="18">
        <v>43100</v>
      </c>
      <c r="B412" s="19">
        <v>44973</v>
      </c>
      <c r="C412" s="18">
        <v>43100</v>
      </c>
      <c r="D412" s="19">
        <v>44973</v>
      </c>
      <c r="E412" s="18">
        <v>17302</v>
      </c>
      <c r="F412" s="18">
        <v>4338</v>
      </c>
      <c r="G412">
        <v>33.461894477013267</v>
      </c>
      <c r="H412" s="18">
        <v>408155</v>
      </c>
      <c r="I412" s="18">
        <v>0</v>
      </c>
      <c r="J412" s="18">
        <v>0.05</v>
      </c>
      <c r="K412" s="18">
        <v>-2.5</v>
      </c>
      <c r="L412">
        <v>-98.039215686274517</v>
      </c>
      <c r="M412">
        <v>0</v>
      </c>
      <c r="N412">
        <v>29925</v>
      </c>
      <c r="O412" s="18">
        <v>41569.050000000003</v>
      </c>
      <c r="P412" s="18">
        <v>43100</v>
      </c>
      <c r="Q412" s="19">
        <v>44973</v>
      </c>
      <c r="R412" s="18">
        <v>38</v>
      </c>
      <c r="S412" s="18">
        <v>-13</v>
      </c>
      <c r="T412">
        <v>-25.490196078431371</v>
      </c>
      <c r="U412" s="18">
        <v>343</v>
      </c>
      <c r="V412" s="18">
        <v>0</v>
      </c>
      <c r="W412" s="18">
        <v>1464.45</v>
      </c>
      <c r="X412" s="18">
        <v>123.5</v>
      </c>
      <c r="Y412">
        <v>9.20988851187591</v>
      </c>
      <c r="Z412">
        <v>20175</v>
      </c>
      <c r="AA412">
        <v>3450</v>
      </c>
      <c r="AB412" s="18">
        <v>41569.050000000003</v>
      </c>
    </row>
    <row r="413" spans="1:28" x14ac:dyDescent="0.25">
      <c r="A413" s="18">
        <v>43100</v>
      </c>
      <c r="B413" s="19">
        <v>44987</v>
      </c>
      <c r="C413" s="18">
        <v>43100</v>
      </c>
      <c r="D413" s="19">
        <v>44987</v>
      </c>
      <c r="E413" s="18">
        <v>34</v>
      </c>
      <c r="F413" s="18">
        <v>27</v>
      </c>
      <c r="G413">
        <v>385.71428571428572</v>
      </c>
      <c r="H413" s="18">
        <v>729</v>
      </c>
      <c r="I413" s="18">
        <v>0</v>
      </c>
      <c r="J413" s="18">
        <v>54.55</v>
      </c>
      <c r="K413" s="18">
        <v>-143.94999999999999</v>
      </c>
      <c r="L413">
        <v>-72.51889168765743</v>
      </c>
      <c r="M413">
        <v>34950</v>
      </c>
      <c r="N413">
        <v>600</v>
      </c>
      <c r="O413" s="18">
        <v>41569.050000000003</v>
      </c>
      <c r="P413" s="18">
        <v>43100</v>
      </c>
      <c r="Q413" s="19">
        <v>44987</v>
      </c>
      <c r="R413" s="18">
        <v>2</v>
      </c>
      <c r="S413" s="18">
        <v>1</v>
      </c>
      <c r="T413">
        <v>100</v>
      </c>
      <c r="U413" s="18">
        <v>10</v>
      </c>
      <c r="V413" s="18">
        <v>0</v>
      </c>
      <c r="W413" s="18">
        <v>1362.2</v>
      </c>
      <c r="X413" s="18">
        <v>14.900000000000091</v>
      </c>
      <c r="Y413">
        <v>1.105915534773257</v>
      </c>
      <c r="Z413">
        <v>1900</v>
      </c>
      <c r="AA413">
        <v>2000</v>
      </c>
      <c r="AB413" s="18">
        <v>41569.050000000003</v>
      </c>
    </row>
    <row r="414" spans="1:28" x14ac:dyDescent="0.25">
      <c r="A414" s="18">
        <v>43200</v>
      </c>
      <c r="B414" s="19">
        <v>44980</v>
      </c>
      <c r="C414" s="18">
        <v>43200</v>
      </c>
      <c r="D414" s="19">
        <v>44980</v>
      </c>
      <c r="E414" s="18">
        <v>7823</v>
      </c>
      <c r="F414" s="18">
        <v>2730</v>
      </c>
      <c r="G414">
        <v>53.602984488513648</v>
      </c>
      <c r="H414" s="18">
        <v>81584</v>
      </c>
      <c r="I414" s="18">
        <v>0</v>
      </c>
      <c r="J414" s="18">
        <v>13.65</v>
      </c>
      <c r="K414" s="18">
        <v>-7.2499999999999982</v>
      </c>
      <c r="L414">
        <v>-34.688995215310996</v>
      </c>
      <c r="M414">
        <v>77100</v>
      </c>
      <c r="N414">
        <v>8625</v>
      </c>
      <c r="O414" s="18">
        <v>41569.050000000003</v>
      </c>
      <c r="P414" s="18">
        <v>43200</v>
      </c>
      <c r="Q414" s="19">
        <v>44980</v>
      </c>
      <c r="R414" s="18">
        <v>166</v>
      </c>
      <c r="S414" s="18">
        <v>-3</v>
      </c>
      <c r="T414">
        <v>-1.7751479289940828</v>
      </c>
      <c r="U414" s="18">
        <v>127</v>
      </c>
      <c r="V414" s="18">
        <v>0</v>
      </c>
      <c r="W414" s="18">
        <v>1545.75</v>
      </c>
      <c r="X414" s="18">
        <v>60.349999999999909</v>
      </c>
      <c r="Y414">
        <v>4.0628786858758525</v>
      </c>
      <c r="Z414">
        <v>8450</v>
      </c>
      <c r="AA414">
        <v>5625</v>
      </c>
      <c r="AB414" s="18">
        <v>41569.050000000003</v>
      </c>
    </row>
    <row r="415" spans="1:28" x14ac:dyDescent="0.25">
      <c r="A415" s="18">
        <v>43200</v>
      </c>
      <c r="B415" s="19">
        <v>44987</v>
      </c>
      <c r="C415" s="18">
        <v>43200</v>
      </c>
      <c r="D415" s="19">
        <v>44987</v>
      </c>
      <c r="E415" s="18">
        <v>0</v>
      </c>
      <c r="F415" s="18">
        <v>0</v>
      </c>
      <c r="G415">
        <v>0</v>
      </c>
      <c r="H415" s="18">
        <v>0</v>
      </c>
      <c r="I415" s="18">
        <v>0</v>
      </c>
      <c r="J415" s="18">
        <v>0</v>
      </c>
      <c r="K415" s="18">
        <v>0</v>
      </c>
      <c r="L415">
        <v>0</v>
      </c>
      <c r="M415">
        <v>20175</v>
      </c>
      <c r="N415">
        <v>2800</v>
      </c>
      <c r="O415" s="18">
        <v>41569.050000000003</v>
      </c>
      <c r="P415" s="18">
        <v>43200</v>
      </c>
      <c r="Q415" s="19">
        <v>44987</v>
      </c>
      <c r="R415" s="18">
        <v>1</v>
      </c>
      <c r="S415" s="18">
        <v>0</v>
      </c>
      <c r="T415">
        <v>0</v>
      </c>
      <c r="U415" s="18">
        <v>2</v>
      </c>
      <c r="V415" s="18">
        <v>0</v>
      </c>
      <c r="W415" s="18">
        <v>1384.45</v>
      </c>
      <c r="X415" s="18">
        <v>-207.5</v>
      </c>
      <c r="Y415">
        <v>-13.034328967618331</v>
      </c>
      <c r="Z415">
        <v>2150</v>
      </c>
      <c r="AA415">
        <v>1400</v>
      </c>
      <c r="AB415" s="18">
        <v>41569.050000000003</v>
      </c>
    </row>
    <row r="416" spans="1:28" x14ac:dyDescent="0.25">
      <c r="A416" s="18">
        <v>43200</v>
      </c>
      <c r="B416" s="19">
        <v>44994</v>
      </c>
      <c r="C416" s="18">
        <v>43200</v>
      </c>
      <c r="D416" s="19">
        <v>44994</v>
      </c>
      <c r="E416" s="18">
        <v>0</v>
      </c>
      <c r="F416" s="18">
        <v>0</v>
      </c>
      <c r="G416">
        <v>0</v>
      </c>
      <c r="H416" s="18">
        <v>0</v>
      </c>
      <c r="I416" s="18">
        <v>0</v>
      </c>
      <c r="J416" s="18">
        <v>0</v>
      </c>
      <c r="K416" s="18">
        <v>0</v>
      </c>
      <c r="L416">
        <v>0</v>
      </c>
      <c r="M416">
        <v>1025</v>
      </c>
      <c r="N416">
        <v>900</v>
      </c>
      <c r="O416" s="18">
        <v>41569.050000000003</v>
      </c>
      <c r="P416" s="18">
        <v>43200</v>
      </c>
      <c r="Q416" s="19">
        <v>44994</v>
      </c>
      <c r="R416" s="18">
        <v>0</v>
      </c>
      <c r="S416" s="18">
        <v>0</v>
      </c>
      <c r="T416">
        <v>0</v>
      </c>
      <c r="U416" s="18">
        <v>0</v>
      </c>
      <c r="V416" s="18">
        <v>0</v>
      </c>
      <c r="W416" s="18">
        <v>0</v>
      </c>
      <c r="X416" s="18">
        <v>0</v>
      </c>
      <c r="Y416">
        <v>0</v>
      </c>
      <c r="Z416">
        <v>825</v>
      </c>
      <c r="AA416">
        <v>875</v>
      </c>
      <c r="AB416" s="18">
        <v>41569.050000000003</v>
      </c>
    </row>
    <row r="417" spans="1:28" x14ac:dyDescent="0.25">
      <c r="A417" s="18">
        <v>43200</v>
      </c>
      <c r="B417" s="19">
        <v>45014</v>
      </c>
      <c r="C417" s="18">
        <v>43200</v>
      </c>
      <c r="D417" s="19">
        <v>45014</v>
      </c>
      <c r="E417" s="18">
        <v>281</v>
      </c>
      <c r="F417" s="18">
        <v>13</v>
      </c>
      <c r="G417">
        <v>4.8507462686567164</v>
      </c>
      <c r="H417" s="18">
        <v>657</v>
      </c>
      <c r="I417" s="18">
        <v>0</v>
      </c>
      <c r="J417" s="18">
        <v>266.75</v>
      </c>
      <c r="K417" s="18">
        <v>-64</v>
      </c>
      <c r="L417">
        <v>-19.349962207105065</v>
      </c>
      <c r="M417">
        <v>600</v>
      </c>
      <c r="N417">
        <v>700</v>
      </c>
      <c r="O417" s="18">
        <v>41569.050000000003</v>
      </c>
      <c r="P417" s="18">
        <v>43200</v>
      </c>
      <c r="Q417" s="19">
        <v>45014</v>
      </c>
      <c r="R417" s="18">
        <v>31</v>
      </c>
      <c r="S417" s="18">
        <v>0</v>
      </c>
      <c r="T417">
        <v>0</v>
      </c>
      <c r="U417" s="18">
        <v>7</v>
      </c>
      <c r="V417" s="18">
        <v>11.43</v>
      </c>
      <c r="W417" s="18">
        <v>1378.9</v>
      </c>
      <c r="X417" s="18">
        <v>-441</v>
      </c>
      <c r="Y417">
        <v>-24.232100664871695</v>
      </c>
      <c r="Z417">
        <v>1875</v>
      </c>
      <c r="AA417">
        <v>1225</v>
      </c>
      <c r="AB417" s="18">
        <v>41569.050000000003</v>
      </c>
    </row>
    <row r="418" spans="1:28" x14ac:dyDescent="0.25">
      <c r="A418" s="18">
        <v>43200</v>
      </c>
      <c r="B418" s="19">
        <v>44973</v>
      </c>
      <c r="C418" s="18">
        <v>43200</v>
      </c>
      <c r="D418" s="19">
        <v>44973</v>
      </c>
      <c r="E418" s="18">
        <v>19604</v>
      </c>
      <c r="F418" s="18">
        <v>5181</v>
      </c>
      <c r="G418">
        <v>35.921791582888439</v>
      </c>
      <c r="H418" s="18">
        <v>406448</v>
      </c>
      <c r="I418" s="18">
        <v>0</v>
      </c>
      <c r="J418" s="18">
        <v>0.05</v>
      </c>
      <c r="K418" s="18">
        <v>-2.35</v>
      </c>
      <c r="L418">
        <v>-97.916666666666671</v>
      </c>
      <c r="M418">
        <v>1150</v>
      </c>
      <c r="N418">
        <v>35300</v>
      </c>
      <c r="O418" s="18">
        <v>41569.050000000003</v>
      </c>
      <c r="P418" s="18">
        <v>43200</v>
      </c>
      <c r="Q418" s="19">
        <v>44973</v>
      </c>
      <c r="R418" s="18">
        <v>64</v>
      </c>
      <c r="S418" s="18">
        <v>0</v>
      </c>
      <c r="T418">
        <v>0</v>
      </c>
      <c r="U418" s="18">
        <v>175</v>
      </c>
      <c r="V418" s="18">
        <v>0</v>
      </c>
      <c r="W418" s="18">
        <v>1571.45</v>
      </c>
      <c r="X418" s="18">
        <v>76.450000000000045</v>
      </c>
      <c r="Y418">
        <v>5.1137123745819428</v>
      </c>
      <c r="Z418">
        <v>19975</v>
      </c>
      <c r="AA418">
        <v>3900</v>
      </c>
      <c r="AB418" s="18">
        <v>41569.050000000003</v>
      </c>
    </row>
    <row r="419" spans="1:28" x14ac:dyDescent="0.25">
      <c r="A419" s="18">
        <v>43300</v>
      </c>
      <c r="B419" s="19">
        <v>44980</v>
      </c>
      <c r="C419" s="18">
        <v>43300</v>
      </c>
      <c r="D419" s="19">
        <v>44980</v>
      </c>
      <c r="E419" s="18">
        <v>4480</v>
      </c>
      <c r="F419" s="18">
        <v>847</v>
      </c>
      <c r="G419">
        <v>23.314065510597302</v>
      </c>
      <c r="H419" s="18">
        <v>76370</v>
      </c>
      <c r="I419" s="18">
        <v>0</v>
      </c>
      <c r="J419" s="18">
        <v>13</v>
      </c>
      <c r="K419" s="18">
        <v>-4.1000000000000014</v>
      </c>
      <c r="L419">
        <v>-23.976608187134509</v>
      </c>
      <c r="M419">
        <v>84425</v>
      </c>
      <c r="N419">
        <v>5550</v>
      </c>
      <c r="O419" s="18">
        <v>41569.050000000003</v>
      </c>
      <c r="P419" s="18">
        <v>43300</v>
      </c>
      <c r="Q419" s="19">
        <v>44980</v>
      </c>
      <c r="R419" s="18">
        <v>198</v>
      </c>
      <c r="S419" s="18">
        <v>-4</v>
      </c>
      <c r="T419">
        <v>-1.9801980198019802</v>
      </c>
      <c r="U419" s="18">
        <v>38</v>
      </c>
      <c r="V419" s="18">
        <v>0</v>
      </c>
      <c r="W419" s="18">
        <v>1600</v>
      </c>
      <c r="X419" s="18">
        <v>-20</v>
      </c>
      <c r="Y419">
        <v>-1.2345679012345678</v>
      </c>
      <c r="Z419">
        <v>7550</v>
      </c>
      <c r="AA419">
        <v>3200</v>
      </c>
      <c r="AB419" s="18">
        <v>41569.050000000003</v>
      </c>
    </row>
    <row r="420" spans="1:28" x14ac:dyDescent="0.25">
      <c r="A420" s="18">
        <v>43300</v>
      </c>
      <c r="B420" s="19">
        <v>44987</v>
      </c>
      <c r="C420" s="18">
        <v>43300</v>
      </c>
      <c r="D420" s="19">
        <v>44987</v>
      </c>
      <c r="E420" s="18">
        <v>0</v>
      </c>
      <c r="F420" s="18">
        <v>0</v>
      </c>
      <c r="G420">
        <v>0</v>
      </c>
      <c r="H420" s="18">
        <v>0</v>
      </c>
      <c r="I420" s="18">
        <v>0</v>
      </c>
      <c r="J420" s="18">
        <v>0</v>
      </c>
      <c r="K420" s="18">
        <v>0</v>
      </c>
      <c r="L420">
        <v>0</v>
      </c>
      <c r="M420">
        <v>19975</v>
      </c>
      <c r="N420">
        <v>1975</v>
      </c>
      <c r="O420" s="18">
        <v>41569.050000000003</v>
      </c>
      <c r="P420" s="18">
        <v>43300</v>
      </c>
      <c r="Q420" s="19">
        <v>44987</v>
      </c>
      <c r="R420" s="18">
        <v>0</v>
      </c>
      <c r="S420" s="18">
        <v>0</v>
      </c>
      <c r="T420">
        <v>0</v>
      </c>
      <c r="U420" s="18">
        <v>0</v>
      </c>
      <c r="V420" s="18">
        <v>0</v>
      </c>
      <c r="W420" s="18">
        <v>0</v>
      </c>
      <c r="X420" s="18">
        <v>0</v>
      </c>
      <c r="Y420">
        <v>0</v>
      </c>
      <c r="Z420">
        <v>2150</v>
      </c>
      <c r="AA420">
        <v>1425</v>
      </c>
      <c r="AB420" s="18">
        <v>41569.050000000003</v>
      </c>
    </row>
    <row r="421" spans="1:28" x14ac:dyDescent="0.25">
      <c r="A421" s="18">
        <v>43300</v>
      </c>
      <c r="B421" s="19">
        <v>44994</v>
      </c>
      <c r="C421" s="18">
        <v>43300</v>
      </c>
      <c r="D421" s="19">
        <v>44994</v>
      </c>
      <c r="E421" s="18">
        <v>0</v>
      </c>
      <c r="F421" s="18">
        <v>0</v>
      </c>
      <c r="G421">
        <v>0</v>
      </c>
      <c r="H421" s="18">
        <v>0</v>
      </c>
      <c r="I421" s="18">
        <v>0</v>
      </c>
      <c r="J421" s="18">
        <v>0</v>
      </c>
      <c r="K421" s="18">
        <v>0</v>
      </c>
      <c r="L421">
        <v>0</v>
      </c>
      <c r="M421">
        <v>900</v>
      </c>
      <c r="N421">
        <v>0</v>
      </c>
      <c r="O421" s="18">
        <v>41569.050000000003</v>
      </c>
      <c r="P421" s="18">
        <v>43300</v>
      </c>
      <c r="Q421" s="19">
        <v>44994</v>
      </c>
      <c r="R421" s="18">
        <v>0</v>
      </c>
      <c r="S421" s="18">
        <v>0</v>
      </c>
      <c r="T421">
        <v>0</v>
      </c>
      <c r="U421" s="18">
        <v>0</v>
      </c>
      <c r="V421" s="18">
        <v>0</v>
      </c>
      <c r="W421" s="18">
        <v>0</v>
      </c>
      <c r="X421" s="18">
        <v>0</v>
      </c>
      <c r="Y421">
        <v>0</v>
      </c>
      <c r="Z421">
        <v>0</v>
      </c>
      <c r="AA421">
        <v>875</v>
      </c>
      <c r="AB421" s="18">
        <v>41569.050000000003</v>
      </c>
    </row>
    <row r="422" spans="1:28" x14ac:dyDescent="0.25">
      <c r="A422" s="18">
        <v>43300</v>
      </c>
      <c r="B422" s="19">
        <v>45014</v>
      </c>
      <c r="C422" s="18">
        <v>43300</v>
      </c>
      <c r="D422" s="19">
        <v>45014</v>
      </c>
      <c r="E422" s="18">
        <v>207</v>
      </c>
      <c r="F422" s="18">
        <v>5</v>
      </c>
      <c r="G422">
        <v>2.4752475247524752</v>
      </c>
      <c r="H422" s="18">
        <v>385</v>
      </c>
      <c r="I422" s="18">
        <v>12.3</v>
      </c>
      <c r="J422" s="18">
        <v>240.15</v>
      </c>
      <c r="K422" s="18">
        <v>-60.499999999999972</v>
      </c>
      <c r="L422">
        <v>-20.123066688840836</v>
      </c>
      <c r="M422">
        <v>2550</v>
      </c>
      <c r="N422">
        <v>575</v>
      </c>
      <c r="O422" s="18">
        <v>41569.050000000003</v>
      </c>
      <c r="P422" s="18">
        <v>43300</v>
      </c>
      <c r="Q422" s="19">
        <v>45014</v>
      </c>
      <c r="R422" s="18">
        <v>92</v>
      </c>
      <c r="S422" s="18">
        <v>0</v>
      </c>
      <c r="T422">
        <v>0</v>
      </c>
      <c r="U422" s="18">
        <v>1</v>
      </c>
      <c r="V422" s="18">
        <v>14.01</v>
      </c>
      <c r="W422" s="18">
        <v>1569.65</v>
      </c>
      <c r="X422" s="18">
        <v>-318</v>
      </c>
      <c r="Y422">
        <v>-16.846343336953353</v>
      </c>
      <c r="Z422">
        <v>1000</v>
      </c>
      <c r="AA422">
        <v>1850</v>
      </c>
      <c r="AB422" s="18">
        <v>41569.050000000003</v>
      </c>
    </row>
    <row r="423" spans="1:28" x14ac:dyDescent="0.25">
      <c r="A423" s="18">
        <v>43300</v>
      </c>
      <c r="B423" s="19">
        <v>44973</v>
      </c>
      <c r="C423" s="18">
        <v>43300</v>
      </c>
      <c r="D423" s="19">
        <v>44973</v>
      </c>
      <c r="E423" s="18">
        <v>17483</v>
      </c>
      <c r="F423" s="18">
        <v>5400</v>
      </c>
      <c r="G423">
        <v>44.690888024497227</v>
      </c>
      <c r="H423" s="18">
        <v>306252</v>
      </c>
      <c r="I423" s="18">
        <v>0</v>
      </c>
      <c r="J423" s="18">
        <v>0.05</v>
      </c>
      <c r="K423" s="18">
        <v>-2.25</v>
      </c>
      <c r="L423">
        <v>-97.826086956521749</v>
      </c>
      <c r="M423">
        <v>0</v>
      </c>
      <c r="N423">
        <v>68575</v>
      </c>
      <c r="O423" s="18">
        <v>41569.050000000003</v>
      </c>
      <c r="P423" s="18">
        <v>43300</v>
      </c>
      <c r="Q423" s="19">
        <v>44973</v>
      </c>
      <c r="R423" s="18">
        <v>90</v>
      </c>
      <c r="S423" s="18">
        <v>4</v>
      </c>
      <c r="T423">
        <v>4.6511627906976747</v>
      </c>
      <c r="U423" s="18">
        <v>289</v>
      </c>
      <c r="V423" s="18">
        <v>0</v>
      </c>
      <c r="W423" s="18">
        <v>1675.55</v>
      </c>
      <c r="X423" s="18">
        <v>-46.049999999999955</v>
      </c>
      <c r="Y423">
        <v>-2.6748373605947928</v>
      </c>
      <c r="Z423">
        <v>22575</v>
      </c>
      <c r="AA423">
        <v>3825</v>
      </c>
      <c r="AB423" s="18">
        <v>41569.050000000003</v>
      </c>
    </row>
    <row r="424" spans="1:28" x14ac:dyDescent="0.25">
      <c r="A424" s="18">
        <v>43400</v>
      </c>
      <c r="B424" s="19">
        <v>44973</v>
      </c>
      <c r="C424" s="18">
        <v>43400</v>
      </c>
      <c r="D424" s="19">
        <v>44973</v>
      </c>
      <c r="E424" s="18">
        <v>21603</v>
      </c>
      <c r="F424" s="18">
        <v>12090</v>
      </c>
      <c r="G424">
        <v>127.08924629454431</v>
      </c>
      <c r="H424" s="18">
        <v>313637</v>
      </c>
      <c r="I424" s="18">
        <v>25.55</v>
      </c>
      <c r="J424" s="18">
        <v>0.05</v>
      </c>
      <c r="K424" s="18">
        <v>-2.2000000000000002</v>
      </c>
      <c r="L424">
        <v>-97.777777777777786</v>
      </c>
      <c r="M424">
        <v>475</v>
      </c>
      <c r="N424">
        <v>30125</v>
      </c>
      <c r="O424" s="18">
        <v>41569.050000000003</v>
      </c>
      <c r="P424" s="18">
        <v>43400</v>
      </c>
      <c r="Q424" s="19">
        <v>44973</v>
      </c>
      <c r="R424" s="18">
        <v>15</v>
      </c>
      <c r="S424" s="18">
        <v>0</v>
      </c>
      <c r="T424">
        <v>0</v>
      </c>
      <c r="U424" s="18">
        <v>54</v>
      </c>
      <c r="V424" s="18">
        <v>0</v>
      </c>
      <c r="W424" s="18">
        <v>1715</v>
      </c>
      <c r="X424" s="18">
        <v>-28.950000000000045</v>
      </c>
      <c r="Y424">
        <v>-1.6600246566702053</v>
      </c>
      <c r="Z424">
        <v>18650</v>
      </c>
      <c r="AA424">
        <v>3325</v>
      </c>
      <c r="AB424" s="18">
        <v>41569.050000000003</v>
      </c>
    </row>
    <row r="425" spans="1:28" x14ac:dyDescent="0.25">
      <c r="A425" s="18">
        <v>43400</v>
      </c>
      <c r="B425" s="19">
        <v>44980</v>
      </c>
      <c r="C425" s="18">
        <v>43400</v>
      </c>
      <c r="D425" s="19">
        <v>44980</v>
      </c>
      <c r="E425" s="18">
        <v>2392</v>
      </c>
      <c r="F425" s="18">
        <v>554</v>
      </c>
      <c r="G425">
        <v>30.14145810663765</v>
      </c>
      <c r="H425" s="18">
        <v>40550</v>
      </c>
      <c r="I425" s="18">
        <v>0</v>
      </c>
      <c r="J425" s="18">
        <v>11.7</v>
      </c>
      <c r="K425" s="18">
        <v>-2.5500000000000007</v>
      </c>
      <c r="L425">
        <v>-17.894736842105267</v>
      </c>
      <c r="M425">
        <v>97200</v>
      </c>
      <c r="N425">
        <v>6125</v>
      </c>
      <c r="O425" s="18">
        <v>41569.050000000003</v>
      </c>
      <c r="P425" s="18">
        <v>43400</v>
      </c>
      <c r="Q425" s="19">
        <v>44980</v>
      </c>
      <c r="R425" s="18">
        <v>188</v>
      </c>
      <c r="S425" s="18">
        <v>0</v>
      </c>
      <c r="T425">
        <v>0</v>
      </c>
      <c r="U425" s="18">
        <v>59</v>
      </c>
      <c r="V425" s="18">
        <v>0</v>
      </c>
      <c r="W425" s="18">
        <v>1718.55</v>
      </c>
      <c r="X425" s="18">
        <v>-94.450000000000045</v>
      </c>
      <c r="Y425">
        <v>-5.2095973524544981</v>
      </c>
      <c r="Z425">
        <v>6550</v>
      </c>
      <c r="AA425">
        <v>4600</v>
      </c>
      <c r="AB425" s="18">
        <v>41569.050000000003</v>
      </c>
    </row>
    <row r="426" spans="1:28" x14ac:dyDescent="0.25">
      <c r="A426" s="18">
        <v>43400</v>
      </c>
      <c r="B426" s="19">
        <v>44987</v>
      </c>
      <c r="C426" s="18">
        <v>43400</v>
      </c>
      <c r="D426" s="19">
        <v>44987</v>
      </c>
      <c r="E426" s="18">
        <v>0</v>
      </c>
      <c r="F426" s="18">
        <v>0</v>
      </c>
      <c r="G426">
        <v>0</v>
      </c>
      <c r="H426" s="18">
        <v>62</v>
      </c>
      <c r="I426" s="18">
        <v>13.26</v>
      </c>
      <c r="J426" s="18">
        <v>31</v>
      </c>
      <c r="K426" s="18">
        <v>-1099.2</v>
      </c>
      <c r="L426">
        <v>-97.257122633162268</v>
      </c>
      <c r="M426">
        <v>35725</v>
      </c>
      <c r="N426">
        <v>750</v>
      </c>
      <c r="O426" s="18">
        <v>41569.050000000003</v>
      </c>
      <c r="P426" s="18">
        <v>43400</v>
      </c>
      <c r="Q426" s="19">
        <v>44987</v>
      </c>
      <c r="R426" s="18">
        <v>0</v>
      </c>
      <c r="S426" s="18">
        <v>0</v>
      </c>
      <c r="T426">
        <v>0</v>
      </c>
      <c r="U426" s="18">
        <v>0</v>
      </c>
      <c r="V426" s="18">
        <v>0</v>
      </c>
      <c r="W426" s="18">
        <v>0</v>
      </c>
      <c r="X426" s="18">
        <v>0</v>
      </c>
      <c r="Y426">
        <v>0</v>
      </c>
      <c r="Z426">
        <v>2425</v>
      </c>
      <c r="AA426">
        <v>2425</v>
      </c>
      <c r="AB426" s="18">
        <v>41569.050000000003</v>
      </c>
    </row>
    <row r="427" spans="1:28" x14ac:dyDescent="0.25">
      <c r="A427" s="18">
        <v>43400</v>
      </c>
      <c r="B427" s="19">
        <v>44994</v>
      </c>
      <c r="C427" s="18">
        <v>43400</v>
      </c>
      <c r="D427" s="19">
        <v>44994</v>
      </c>
      <c r="E427" s="18">
        <v>0</v>
      </c>
      <c r="F427" s="18">
        <v>0</v>
      </c>
      <c r="G427">
        <v>0</v>
      </c>
      <c r="H427" s="18">
        <v>0</v>
      </c>
      <c r="I427" s="18">
        <v>0</v>
      </c>
      <c r="J427" s="18">
        <v>0</v>
      </c>
      <c r="K427" s="18">
        <v>0</v>
      </c>
      <c r="L427">
        <v>0</v>
      </c>
      <c r="M427">
        <v>0</v>
      </c>
      <c r="N427">
        <v>900</v>
      </c>
      <c r="O427" s="18">
        <v>41569.050000000003</v>
      </c>
      <c r="P427" s="18">
        <v>43400</v>
      </c>
      <c r="Q427" s="19">
        <v>44994</v>
      </c>
      <c r="R427" s="18">
        <v>0</v>
      </c>
      <c r="S427" s="18">
        <v>0</v>
      </c>
      <c r="T427">
        <v>0</v>
      </c>
      <c r="U427" s="18">
        <v>0</v>
      </c>
      <c r="V427" s="18">
        <v>0</v>
      </c>
      <c r="W427" s="18">
        <v>0</v>
      </c>
      <c r="X427" s="18">
        <v>0</v>
      </c>
      <c r="Y427">
        <v>0</v>
      </c>
      <c r="Z427">
        <v>0</v>
      </c>
      <c r="AA427">
        <v>875</v>
      </c>
      <c r="AB427" s="18">
        <v>41569.050000000003</v>
      </c>
    </row>
    <row r="428" spans="1:28" x14ac:dyDescent="0.25">
      <c r="A428" s="18">
        <v>43400</v>
      </c>
      <c r="B428" s="19">
        <v>45014</v>
      </c>
      <c r="C428" s="18">
        <v>43400</v>
      </c>
      <c r="D428" s="19">
        <v>45014</v>
      </c>
      <c r="E428" s="18">
        <v>223</v>
      </c>
      <c r="F428" s="18">
        <v>0</v>
      </c>
      <c r="G428">
        <v>0</v>
      </c>
      <c r="H428" s="18">
        <v>0</v>
      </c>
      <c r="I428" s="18">
        <v>0</v>
      </c>
      <c r="J428" s="18">
        <v>0</v>
      </c>
      <c r="K428" s="18">
        <v>0</v>
      </c>
      <c r="L428">
        <v>0</v>
      </c>
      <c r="M428">
        <v>250</v>
      </c>
      <c r="N428">
        <v>1400</v>
      </c>
      <c r="O428" s="18">
        <v>41569.050000000003</v>
      </c>
      <c r="P428" s="18">
        <v>43400</v>
      </c>
      <c r="Q428" s="19">
        <v>45014</v>
      </c>
      <c r="R428" s="18">
        <v>11</v>
      </c>
      <c r="S428" s="18">
        <v>0</v>
      </c>
      <c r="T428">
        <v>0</v>
      </c>
      <c r="U428" s="18">
        <v>0</v>
      </c>
      <c r="V428" s="18">
        <v>0</v>
      </c>
      <c r="W428" s="18">
        <v>0</v>
      </c>
      <c r="X428" s="18">
        <v>0</v>
      </c>
      <c r="Y428">
        <v>0</v>
      </c>
      <c r="Z428">
        <v>2350</v>
      </c>
      <c r="AA428">
        <v>2000</v>
      </c>
      <c r="AB428" s="18">
        <v>41569.050000000003</v>
      </c>
    </row>
    <row r="429" spans="1:28" x14ac:dyDescent="0.25">
      <c r="A429" s="18">
        <v>43500</v>
      </c>
      <c r="B429" s="19">
        <v>44973</v>
      </c>
      <c r="C429" s="18">
        <v>43500</v>
      </c>
      <c r="D429" s="19">
        <v>44973</v>
      </c>
      <c r="E429" s="18">
        <v>83093</v>
      </c>
      <c r="F429" s="18">
        <v>21124</v>
      </c>
      <c r="G429">
        <v>34.088011747809389</v>
      </c>
      <c r="H429" s="18">
        <v>1069730</v>
      </c>
      <c r="I429" s="18">
        <v>26.8</v>
      </c>
      <c r="J429" s="18">
        <v>0.05</v>
      </c>
      <c r="K429" s="18">
        <v>-2.0500000000000003</v>
      </c>
      <c r="L429">
        <v>-97.61904761904762</v>
      </c>
      <c r="M429">
        <v>0</v>
      </c>
      <c r="N429">
        <v>41200</v>
      </c>
      <c r="O429" s="18">
        <v>41569.050000000003</v>
      </c>
      <c r="P429" s="18">
        <v>43500</v>
      </c>
      <c r="Q429" s="19">
        <v>44973</v>
      </c>
      <c r="R429" s="18">
        <v>490</v>
      </c>
      <c r="S429" s="18">
        <v>-24</v>
      </c>
      <c r="T429">
        <v>-4.6692607003891053</v>
      </c>
      <c r="U429" s="18">
        <v>871</v>
      </c>
      <c r="V429" s="18">
        <v>0</v>
      </c>
      <c r="W429" s="18">
        <v>1872</v>
      </c>
      <c r="X429" s="18">
        <v>123.70000000000005</v>
      </c>
      <c r="Y429">
        <v>7.0754447177257926</v>
      </c>
      <c r="Z429">
        <v>55200</v>
      </c>
      <c r="AA429">
        <v>3775</v>
      </c>
      <c r="AB429" s="18">
        <v>41569.050000000003</v>
      </c>
    </row>
    <row r="430" spans="1:28" x14ac:dyDescent="0.25">
      <c r="A430" s="18">
        <v>43500</v>
      </c>
      <c r="B430" s="19">
        <v>44980</v>
      </c>
      <c r="C430" s="18">
        <v>43500</v>
      </c>
      <c r="D430" s="19">
        <v>44980</v>
      </c>
      <c r="E430" s="18">
        <v>20365</v>
      </c>
      <c r="F430" s="18">
        <v>380</v>
      </c>
      <c r="G430">
        <v>1.9014260695521641</v>
      </c>
      <c r="H430" s="18">
        <v>167893</v>
      </c>
      <c r="I430" s="18">
        <v>16.29</v>
      </c>
      <c r="J430" s="18">
        <v>9.4</v>
      </c>
      <c r="K430" s="18">
        <v>-2.9000000000000004</v>
      </c>
      <c r="L430">
        <v>-23.577235772357724</v>
      </c>
      <c r="M430">
        <v>73575</v>
      </c>
      <c r="N430">
        <v>26925</v>
      </c>
      <c r="O430" s="18">
        <v>41569.050000000003</v>
      </c>
      <c r="P430" s="18">
        <v>43500</v>
      </c>
      <c r="Q430" s="19">
        <v>44980</v>
      </c>
      <c r="R430" s="18">
        <v>1973</v>
      </c>
      <c r="S430" s="18">
        <v>16</v>
      </c>
      <c r="T430">
        <v>0.81757792539601426</v>
      </c>
      <c r="U430" s="18">
        <v>1146</v>
      </c>
      <c r="V430" s="18">
        <v>0</v>
      </c>
      <c r="W430" s="18">
        <v>1807.85</v>
      </c>
      <c r="X430" s="18">
        <v>118.5</v>
      </c>
      <c r="Y430">
        <v>7.0145322165329871</v>
      </c>
      <c r="Z430">
        <v>310300</v>
      </c>
      <c r="AA430">
        <v>3925</v>
      </c>
      <c r="AB430" s="18">
        <v>41569.050000000003</v>
      </c>
    </row>
    <row r="431" spans="1:28" x14ac:dyDescent="0.25">
      <c r="A431" s="18">
        <v>43500</v>
      </c>
      <c r="B431" s="19">
        <v>44987</v>
      </c>
      <c r="C431" s="18">
        <v>43500</v>
      </c>
      <c r="D431" s="19">
        <v>44987</v>
      </c>
      <c r="E431" s="18">
        <v>3664</v>
      </c>
      <c r="F431" s="18">
        <v>759</v>
      </c>
      <c r="G431">
        <v>26.12736660929432</v>
      </c>
      <c r="H431" s="18">
        <v>11511</v>
      </c>
      <c r="I431" s="18">
        <v>13.45</v>
      </c>
      <c r="J431" s="18">
        <v>26.8</v>
      </c>
      <c r="K431" s="18">
        <v>-13.650000000000002</v>
      </c>
      <c r="L431">
        <v>-33.745364647713231</v>
      </c>
      <c r="M431">
        <v>54250</v>
      </c>
      <c r="N431">
        <v>2950</v>
      </c>
      <c r="O431" s="18">
        <v>41569.050000000003</v>
      </c>
      <c r="P431" s="18">
        <v>43500</v>
      </c>
      <c r="Q431" s="19">
        <v>44987</v>
      </c>
      <c r="R431" s="18">
        <v>34</v>
      </c>
      <c r="S431" s="18">
        <v>8</v>
      </c>
      <c r="T431">
        <v>30.76923076923077</v>
      </c>
      <c r="U431" s="18">
        <v>42</v>
      </c>
      <c r="V431" s="18">
        <v>0</v>
      </c>
      <c r="W431" s="18">
        <v>1682</v>
      </c>
      <c r="X431" s="18">
        <v>-20.099999999999909</v>
      </c>
      <c r="Y431">
        <v>-1.1808941895305747</v>
      </c>
      <c r="Z431">
        <v>2950</v>
      </c>
      <c r="AA431">
        <v>2075</v>
      </c>
      <c r="AB431" s="18">
        <v>41569.050000000003</v>
      </c>
    </row>
    <row r="432" spans="1:28" x14ac:dyDescent="0.25">
      <c r="A432" s="18">
        <v>43500</v>
      </c>
      <c r="B432" s="19">
        <v>44994</v>
      </c>
      <c r="C432" s="18">
        <v>43500</v>
      </c>
      <c r="D432" s="19">
        <v>44994</v>
      </c>
      <c r="E432" s="18">
        <v>0</v>
      </c>
      <c r="F432" s="18">
        <v>0</v>
      </c>
      <c r="G432">
        <v>0</v>
      </c>
      <c r="H432" s="18">
        <v>0</v>
      </c>
      <c r="I432" s="18">
        <v>0</v>
      </c>
      <c r="J432" s="18">
        <v>0</v>
      </c>
      <c r="K432" s="18">
        <v>0</v>
      </c>
      <c r="L432">
        <v>0</v>
      </c>
      <c r="M432">
        <v>3300</v>
      </c>
      <c r="N432">
        <v>1000</v>
      </c>
      <c r="O432" s="18">
        <v>41569.050000000003</v>
      </c>
      <c r="P432" s="18">
        <v>43500</v>
      </c>
      <c r="Q432" s="19">
        <v>44994</v>
      </c>
      <c r="R432" s="18">
        <v>0</v>
      </c>
      <c r="S432" s="18">
        <v>0</v>
      </c>
      <c r="T432">
        <v>0</v>
      </c>
      <c r="U432" s="18">
        <v>0</v>
      </c>
      <c r="V432" s="18">
        <v>0</v>
      </c>
      <c r="W432" s="18">
        <v>0</v>
      </c>
      <c r="X432" s="18">
        <v>0</v>
      </c>
      <c r="Y432">
        <v>0</v>
      </c>
      <c r="Z432">
        <v>900</v>
      </c>
      <c r="AA432">
        <v>875</v>
      </c>
      <c r="AB432" s="18">
        <v>41569.050000000003</v>
      </c>
    </row>
    <row r="433" spans="1:28" x14ac:dyDescent="0.25">
      <c r="A433" s="18">
        <v>43500</v>
      </c>
      <c r="B433" s="19">
        <v>45001</v>
      </c>
      <c r="C433" s="18">
        <v>43500</v>
      </c>
      <c r="D433" s="19">
        <v>45001</v>
      </c>
      <c r="E433" s="18">
        <v>0</v>
      </c>
      <c r="F433" s="18">
        <v>0</v>
      </c>
      <c r="G433">
        <v>0</v>
      </c>
      <c r="H433" s="18">
        <v>0</v>
      </c>
      <c r="I433" s="18">
        <v>0</v>
      </c>
      <c r="J433" s="18">
        <v>0</v>
      </c>
      <c r="K433" s="18">
        <v>0</v>
      </c>
      <c r="L433">
        <v>0</v>
      </c>
      <c r="M433">
        <v>0</v>
      </c>
      <c r="N433">
        <v>900</v>
      </c>
      <c r="O433" s="18">
        <v>41569.050000000003</v>
      </c>
      <c r="P433" s="18">
        <v>0</v>
      </c>
      <c r="Q433" s="19">
        <v>0</v>
      </c>
      <c r="R433" s="18">
        <v>0</v>
      </c>
      <c r="S433" s="18">
        <v>0</v>
      </c>
      <c r="T433">
        <v>0</v>
      </c>
      <c r="U433" s="18">
        <v>0</v>
      </c>
      <c r="V433" s="18">
        <v>0</v>
      </c>
      <c r="W433" s="18">
        <v>0</v>
      </c>
      <c r="X433" s="18">
        <v>0</v>
      </c>
      <c r="Y433">
        <v>0</v>
      </c>
      <c r="Z433">
        <v>0</v>
      </c>
      <c r="AA433">
        <v>0</v>
      </c>
      <c r="AB433" s="18">
        <v>0</v>
      </c>
    </row>
    <row r="434" spans="1:28" x14ac:dyDescent="0.25">
      <c r="A434" s="18">
        <v>43500</v>
      </c>
      <c r="B434" s="19">
        <v>45014</v>
      </c>
      <c r="C434" s="18">
        <v>43500</v>
      </c>
      <c r="D434" s="19">
        <v>45014</v>
      </c>
      <c r="E434" s="18">
        <v>5637</v>
      </c>
      <c r="F434" s="18">
        <v>177</v>
      </c>
      <c r="G434">
        <v>3.2417582417582418</v>
      </c>
      <c r="H434" s="18">
        <v>7874</v>
      </c>
      <c r="I434" s="18">
        <v>12.28</v>
      </c>
      <c r="J434" s="18">
        <v>196.95</v>
      </c>
      <c r="K434" s="18">
        <v>-53.150000000000006</v>
      </c>
      <c r="L434">
        <v>-21.251499400239908</v>
      </c>
      <c r="M434">
        <v>17500</v>
      </c>
      <c r="N434">
        <v>9475</v>
      </c>
      <c r="O434" s="18">
        <v>41569.050000000003</v>
      </c>
      <c r="P434" s="18">
        <v>43500</v>
      </c>
      <c r="Q434" s="19">
        <v>45014</v>
      </c>
      <c r="R434" s="18">
        <v>1193</v>
      </c>
      <c r="S434" s="18">
        <v>-92</v>
      </c>
      <c r="T434">
        <v>-7.1595330739299614</v>
      </c>
      <c r="U434" s="18">
        <v>802</v>
      </c>
      <c r="V434" s="18">
        <v>0</v>
      </c>
      <c r="W434" s="18">
        <v>1764.45</v>
      </c>
      <c r="X434" s="18">
        <v>26.5</v>
      </c>
      <c r="Y434">
        <v>1.524784947783308</v>
      </c>
      <c r="Z434">
        <v>2450</v>
      </c>
      <c r="AA434">
        <v>2700</v>
      </c>
      <c r="AB434" s="18">
        <v>41569.050000000003</v>
      </c>
    </row>
    <row r="435" spans="1:28" x14ac:dyDescent="0.25">
      <c r="A435" s="18">
        <v>43500</v>
      </c>
      <c r="B435" s="19">
        <v>45043</v>
      </c>
      <c r="C435" s="18">
        <v>43500</v>
      </c>
      <c r="D435" s="19">
        <v>45043</v>
      </c>
      <c r="E435" s="18">
        <v>0</v>
      </c>
      <c r="F435" s="18">
        <v>0</v>
      </c>
      <c r="G435">
        <v>0</v>
      </c>
      <c r="H435" s="18">
        <v>0</v>
      </c>
      <c r="I435" s="18">
        <v>0</v>
      </c>
      <c r="J435" s="18">
        <v>0</v>
      </c>
      <c r="K435" s="18">
        <v>0</v>
      </c>
      <c r="L435">
        <v>0</v>
      </c>
      <c r="M435">
        <v>625</v>
      </c>
      <c r="N435">
        <v>225</v>
      </c>
      <c r="O435" s="18">
        <v>41569.050000000003</v>
      </c>
      <c r="P435" s="18">
        <v>43500</v>
      </c>
      <c r="Q435" s="19">
        <v>45043</v>
      </c>
      <c r="R435" s="18">
        <v>0</v>
      </c>
      <c r="S435" s="18">
        <v>0</v>
      </c>
      <c r="T435">
        <v>0</v>
      </c>
      <c r="U435" s="18">
        <v>0</v>
      </c>
      <c r="V435" s="18">
        <v>0</v>
      </c>
      <c r="W435" s="18">
        <v>0</v>
      </c>
      <c r="X435" s="18">
        <v>0</v>
      </c>
      <c r="Y435">
        <v>0</v>
      </c>
      <c r="Z435">
        <v>0</v>
      </c>
      <c r="AA435">
        <v>275</v>
      </c>
      <c r="AB435" s="18">
        <v>41569.050000000003</v>
      </c>
    </row>
    <row r="436" spans="1:28" x14ac:dyDescent="0.25">
      <c r="A436" s="18">
        <v>43500</v>
      </c>
      <c r="B436" s="19">
        <v>45106</v>
      </c>
      <c r="C436" s="18">
        <v>43500</v>
      </c>
      <c r="D436" s="19">
        <v>45106</v>
      </c>
      <c r="E436" s="18">
        <v>297</v>
      </c>
      <c r="F436" s="18">
        <v>0</v>
      </c>
      <c r="G436">
        <v>0</v>
      </c>
      <c r="H436" s="18">
        <v>24</v>
      </c>
      <c r="I436" s="18">
        <v>11.14</v>
      </c>
      <c r="J436" s="18">
        <v>940</v>
      </c>
      <c r="K436" s="18">
        <v>-49.799999999999955</v>
      </c>
      <c r="L436">
        <v>-5.0313194584764558</v>
      </c>
      <c r="M436">
        <v>1500</v>
      </c>
      <c r="N436">
        <v>250</v>
      </c>
      <c r="O436" s="18">
        <v>41569.050000000003</v>
      </c>
      <c r="P436" s="18">
        <v>43500</v>
      </c>
      <c r="Q436" s="19">
        <v>45106</v>
      </c>
      <c r="R436" s="18">
        <v>0</v>
      </c>
      <c r="S436" s="18">
        <v>0</v>
      </c>
      <c r="T436">
        <v>0</v>
      </c>
      <c r="U436" s="18">
        <v>0</v>
      </c>
      <c r="V436" s="18">
        <v>0</v>
      </c>
      <c r="W436" s="18">
        <v>0</v>
      </c>
      <c r="X436" s="18">
        <v>0</v>
      </c>
      <c r="Y436">
        <v>0</v>
      </c>
      <c r="Z436">
        <v>0</v>
      </c>
      <c r="AA436">
        <v>0</v>
      </c>
      <c r="AB436" s="18">
        <v>41569.050000000003</v>
      </c>
    </row>
    <row r="437" spans="1:28" x14ac:dyDescent="0.25">
      <c r="A437" s="18">
        <v>43600</v>
      </c>
      <c r="B437" s="19">
        <v>44973</v>
      </c>
      <c r="C437" s="18">
        <v>43600</v>
      </c>
      <c r="D437" s="19">
        <v>44973</v>
      </c>
      <c r="E437" s="18">
        <v>6725</v>
      </c>
      <c r="F437" s="18">
        <v>1732</v>
      </c>
      <c r="G437">
        <v>34.688563989585418</v>
      </c>
      <c r="H437" s="18">
        <v>223956</v>
      </c>
      <c r="I437" s="18">
        <v>28.05</v>
      </c>
      <c r="J437" s="18">
        <v>0.15</v>
      </c>
      <c r="K437" s="18">
        <v>-1.85</v>
      </c>
      <c r="L437">
        <v>-92.5</v>
      </c>
      <c r="M437">
        <v>525</v>
      </c>
      <c r="N437">
        <v>23275</v>
      </c>
      <c r="O437" s="18">
        <v>41569.050000000003</v>
      </c>
      <c r="P437" s="18">
        <v>43600</v>
      </c>
      <c r="Q437" s="19">
        <v>44973</v>
      </c>
      <c r="R437" s="18">
        <v>16</v>
      </c>
      <c r="S437" s="18">
        <v>0</v>
      </c>
      <c r="T437">
        <v>0</v>
      </c>
      <c r="U437" s="18">
        <v>0</v>
      </c>
      <c r="V437" s="18">
        <v>0</v>
      </c>
      <c r="W437" s="18">
        <v>0</v>
      </c>
      <c r="X437" s="18">
        <v>0</v>
      </c>
      <c r="Y437">
        <v>0</v>
      </c>
      <c r="Z437">
        <v>37175</v>
      </c>
      <c r="AA437">
        <v>3300</v>
      </c>
      <c r="AB437" s="18">
        <v>41569.050000000003</v>
      </c>
    </row>
    <row r="438" spans="1:28" x14ac:dyDescent="0.25">
      <c r="A438" s="18">
        <v>43600</v>
      </c>
      <c r="B438" s="19">
        <v>44980</v>
      </c>
      <c r="C438" s="18">
        <v>43600</v>
      </c>
      <c r="D438" s="19">
        <v>44980</v>
      </c>
      <c r="E438" s="18">
        <v>3173</v>
      </c>
      <c r="F438" s="18">
        <v>729</v>
      </c>
      <c r="G438">
        <v>29.828150572831422</v>
      </c>
      <c r="H438" s="18">
        <v>30266</v>
      </c>
      <c r="I438" s="18">
        <v>16.8</v>
      </c>
      <c r="J438" s="18">
        <v>9.65</v>
      </c>
      <c r="K438" s="18">
        <v>-0.54999999999999893</v>
      </c>
      <c r="L438">
        <v>-5.3921568627450878</v>
      </c>
      <c r="M438">
        <v>109775</v>
      </c>
      <c r="N438">
        <v>11225</v>
      </c>
      <c r="O438" s="18">
        <v>41569.050000000003</v>
      </c>
      <c r="P438" s="18">
        <v>43600</v>
      </c>
      <c r="Q438" s="19">
        <v>44980</v>
      </c>
      <c r="R438" s="18">
        <v>183</v>
      </c>
      <c r="S438" s="18">
        <v>0</v>
      </c>
      <c r="T438">
        <v>0</v>
      </c>
      <c r="U438" s="18">
        <v>2</v>
      </c>
      <c r="V438" s="18">
        <v>0</v>
      </c>
      <c r="W438" s="18">
        <v>1707.9</v>
      </c>
      <c r="X438" s="18">
        <v>-281</v>
      </c>
      <c r="Y438">
        <v>-14.128412690431896</v>
      </c>
      <c r="Z438">
        <v>4700</v>
      </c>
      <c r="AA438">
        <v>4200</v>
      </c>
      <c r="AB438" s="18">
        <v>41569.050000000003</v>
      </c>
    </row>
    <row r="439" spans="1:28" x14ac:dyDescent="0.25">
      <c r="A439" s="18">
        <v>43600</v>
      </c>
      <c r="B439" s="19">
        <v>44994</v>
      </c>
      <c r="C439" s="18">
        <v>43600</v>
      </c>
      <c r="D439" s="19">
        <v>44994</v>
      </c>
      <c r="E439" s="18">
        <v>0</v>
      </c>
      <c r="F439" s="18">
        <v>0</v>
      </c>
      <c r="G439">
        <v>0</v>
      </c>
      <c r="H439" s="18">
        <v>0</v>
      </c>
      <c r="I439" s="18">
        <v>0</v>
      </c>
      <c r="J439" s="18">
        <v>0</v>
      </c>
      <c r="K439" s="18">
        <v>0</v>
      </c>
      <c r="L439">
        <v>0</v>
      </c>
      <c r="M439">
        <v>0</v>
      </c>
      <c r="N439">
        <v>875</v>
      </c>
      <c r="O439" s="18">
        <v>41569.050000000003</v>
      </c>
      <c r="P439" s="18">
        <v>43600</v>
      </c>
      <c r="Q439" s="19">
        <v>44994</v>
      </c>
      <c r="R439" s="18">
        <v>0</v>
      </c>
      <c r="S439" s="18">
        <v>0</v>
      </c>
      <c r="T439">
        <v>0</v>
      </c>
      <c r="U439" s="18">
        <v>0</v>
      </c>
      <c r="V439" s="18">
        <v>0</v>
      </c>
      <c r="W439" s="18">
        <v>0</v>
      </c>
      <c r="X439" s="18">
        <v>0</v>
      </c>
      <c r="Y439">
        <v>0</v>
      </c>
      <c r="Z439">
        <v>900</v>
      </c>
      <c r="AA439">
        <v>875</v>
      </c>
      <c r="AB439" s="18">
        <v>41569.050000000003</v>
      </c>
    </row>
    <row r="440" spans="1:28" x14ac:dyDescent="0.25">
      <c r="A440" s="18">
        <v>43600</v>
      </c>
      <c r="B440" s="19">
        <v>45014</v>
      </c>
      <c r="C440" s="18">
        <v>43600</v>
      </c>
      <c r="D440" s="19">
        <v>45014</v>
      </c>
      <c r="E440" s="18">
        <v>0</v>
      </c>
      <c r="F440" s="18">
        <v>0</v>
      </c>
      <c r="G440">
        <v>0</v>
      </c>
      <c r="H440" s="18">
        <v>0</v>
      </c>
      <c r="I440" s="18">
        <v>0</v>
      </c>
      <c r="J440" s="18">
        <v>0</v>
      </c>
      <c r="K440" s="18">
        <v>0</v>
      </c>
      <c r="L440">
        <v>0</v>
      </c>
      <c r="M440">
        <v>225</v>
      </c>
      <c r="N440">
        <v>1425</v>
      </c>
      <c r="O440" s="18">
        <v>41569.050000000003</v>
      </c>
      <c r="P440" s="18">
        <v>43600</v>
      </c>
      <c r="Q440" s="19">
        <v>45014</v>
      </c>
      <c r="R440" s="18">
        <v>1</v>
      </c>
      <c r="S440" s="18">
        <v>0</v>
      </c>
      <c r="T440">
        <v>0</v>
      </c>
      <c r="U440" s="18">
        <v>0</v>
      </c>
      <c r="V440" s="18">
        <v>0</v>
      </c>
      <c r="W440" s="18">
        <v>0</v>
      </c>
      <c r="X440" s="18">
        <v>0</v>
      </c>
      <c r="Y440">
        <v>0</v>
      </c>
      <c r="Z440">
        <v>1675</v>
      </c>
      <c r="AA440">
        <v>1875</v>
      </c>
      <c r="AB440" s="18">
        <v>41569.050000000003</v>
      </c>
    </row>
    <row r="441" spans="1:28" x14ac:dyDescent="0.25">
      <c r="A441" s="18">
        <v>43600</v>
      </c>
      <c r="B441" s="19">
        <v>44987</v>
      </c>
      <c r="C441" s="18">
        <v>43600</v>
      </c>
      <c r="D441" s="19">
        <v>44987</v>
      </c>
      <c r="E441" s="18">
        <v>0</v>
      </c>
      <c r="F441" s="18">
        <v>0</v>
      </c>
      <c r="G441">
        <v>0</v>
      </c>
      <c r="H441" s="18">
        <v>0</v>
      </c>
      <c r="I441" s="18">
        <v>0</v>
      </c>
      <c r="J441" s="18">
        <v>0</v>
      </c>
      <c r="K441" s="18">
        <v>0</v>
      </c>
      <c r="L441">
        <v>0</v>
      </c>
      <c r="M441">
        <v>10900</v>
      </c>
      <c r="N441">
        <v>2775</v>
      </c>
      <c r="O441" s="18">
        <v>41569.050000000003</v>
      </c>
      <c r="P441" s="18">
        <v>43600</v>
      </c>
      <c r="Q441" s="19">
        <v>44987</v>
      </c>
      <c r="R441" s="18">
        <v>0</v>
      </c>
      <c r="S441" s="18">
        <v>0</v>
      </c>
      <c r="T441">
        <v>0</v>
      </c>
      <c r="U441" s="18">
        <v>0</v>
      </c>
      <c r="V441" s="18">
        <v>0</v>
      </c>
      <c r="W441" s="18">
        <v>0</v>
      </c>
      <c r="X441" s="18">
        <v>0</v>
      </c>
      <c r="Y441">
        <v>0</v>
      </c>
      <c r="Z441">
        <v>2125</v>
      </c>
      <c r="AA441">
        <v>2125</v>
      </c>
      <c r="AB441" s="18">
        <v>41569.050000000003</v>
      </c>
    </row>
    <row r="442" spans="1:28" x14ac:dyDescent="0.25">
      <c r="A442" s="18">
        <v>43700</v>
      </c>
      <c r="B442" s="19">
        <v>44980</v>
      </c>
      <c r="C442" s="18">
        <v>43700</v>
      </c>
      <c r="D442" s="19">
        <v>44980</v>
      </c>
      <c r="E442" s="18">
        <v>2929</v>
      </c>
      <c r="F442" s="18">
        <v>655</v>
      </c>
      <c r="G442">
        <v>28.803869832893579</v>
      </c>
      <c r="H442" s="18">
        <v>28699</v>
      </c>
      <c r="I442" s="18">
        <v>17.34</v>
      </c>
      <c r="J442" s="18">
        <v>8.5500000000000007</v>
      </c>
      <c r="K442" s="18">
        <v>-0.29999999999999893</v>
      </c>
      <c r="L442">
        <v>-3.3898305084745646</v>
      </c>
      <c r="M442">
        <v>88575</v>
      </c>
      <c r="N442">
        <v>7450</v>
      </c>
      <c r="O442" s="18">
        <v>41569.050000000003</v>
      </c>
      <c r="P442" s="18">
        <v>43700</v>
      </c>
      <c r="Q442" s="19">
        <v>44980</v>
      </c>
      <c r="R442" s="18">
        <v>316</v>
      </c>
      <c r="S442" s="18">
        <v>0</v>
      </c>
      <c r="T442">
        <v>0</v>
      </c>
      <c r="U442" s="18">
        <v>25</v>
      </c>
      <c r="V442" s="18">
        <v>0</v>
      </c>
      <c r="W442" s="18">
        <v>1970.15</v>
      </c>
      <c r="X442" s="18">
        <v>-59.849999999999909</v>
      </c>
      <c r="Y442">
        <v>-2.9482758620689613</v>
      </c>
      <c r="Z442">
        <v>3575</v>
      </c>
      <c r="AA442">
        <v>4000</v>
      </c>
      <c r="AB442" s="18">
        <v>41569.050000000003</v>
      </c>
    </row>
    <row r="443" spans="1:28" x14ac:dyDescent="0.25">
      <c r="A443" s="18">
        <v>43700</v>
      </c>
      <c r="B443" s="19">
        <v>44987</v>
      </c>
      <c r="C443" s="18">
        <v>43700</v>
      </c>
      <c r="D443" s="19">
        <v>44987</v>
      </c>
      <c r="E443" s="18">
        <v>0</v>
      </c>
      <c r="F443" s="18">
        <v>0</v>
      </c>
      <c r="G443">
        <v>0</v>
      </c>
      <c r="H443" s="18">
        <v>0</v>
      </c>
      <c r="I443" s="18">
        <v>0</v>
      </c>
      <c r="J443" s="18">
        <v>0</v>
      </c>
      <c r="K443" s="18">
        <v>0</v>
      </c>
      <c r="L443">
        <v>0</v>
      </c>
      <c r="M443">
        <v>2150</v>
      </c>
      <c r="N443">
        <v>2825</v>
      </c>
      <c r="O443" s="18">
        <v>41569.050000000003</v>
      </c>
      <c r="P443" s="18">
        <v>43700</v>
      </c>
      <c r="Q443" s="19">
        <v>44987</v>
      </c>
      <c r="R443" s="18">
        <v>0</v>
      </c>
      <c r="S443" s="18">
        <v>0</v>
      </c>
      <c r="T443">
        <v>0</v>
      </c>
      <c r="U443" s="18">
        <v>0</v>
      </c>
      <c r="V443" s="18">
        <v>0</v>
      </c>
      <c r="W443" s="18">
        <v>0</v>
      </c>
      <c r="X443" s="18">
        <v>0</v>
      </c>
      <c r="Y443">
        <v>0</v>
      </c>
      <c r="Z443">
        <v>2125</v>
      </c>
      <c r="AA443">
        <v>2125</v>
      </c>
      <c r="AB443" s="18">
        <v>41569.050000000003</v>
      </c>
    </row>
    <row r="444" spans="1:28" x14ac:dyDescent="0.25">
      <c r="A444" s="18">
        <v>43700</v>
      </c>
      <c r="B444" s="19">
        <v>45001</v>
      </c>
      <c r="C444" s="18">
        <v>43700</v>
      </c>
      <c r="D444" s="19">
        <v>45001</v>
      </c>
      <c r="E444" s="18">
        <v>0</v>
      </c>
      <c r="F444" s="18">
        <v>0</v>
      </c>
      <c r="G444">
        <v>0</v>
      </c>
      <c r="H444" s="18">
        <v>0</v>
      </c>
      <c r="I444" s="18">
        <v>0</v>
      </c>
      <c r="J444" s="18">
        <v>0</v>
      </c>
      <c r="K444" s="18">
        <v>0</v>
      </c>
      <c r="L444">
        <v>0</v>
      </c>
      <c r="M444">
        <v>525</v>
      </c>
      <c r="N444">
        <v>0</v>
      </c>
      <c r="O444" s="18">
        <v>41569.050000000003</v>
      </c>
      <c r="P444" s="18">
        <v>0</v>
      </c>
      <c r="Q444" s="19">
        <v>0</v>
      </c>
      <c r="R444" s="18">
        <v>0</v>
      </c>
      <c r="S444" s="18">
        <v>0</v>
      </c>
      <c r="T444">
        <v>0</v>
      </c>
      <c r="U444" s="18">
        <v>0</v>
      </c>
      <c r="V444" s="18">
        <v>0</v>
      </c>
      <c r="W444" s="18">
        <v>0</v>
      </c>
      <c r="X444" s="18">
        <v>0</v>
      </c>
      <c r="Y444">
        <v>0</v>
      </c>
      <c r="Z444">
        <v>0</v>
      </c>
      <c r="AA444">
        <v>0</v>
      </c>
      <c r="AB444" s="18">
        <v>0</v>
      </c>
    </row>
    <row r="445" spans="1:28" x14ac:dyDescent="0.25">
      <c r="A445" s="18">
        <v>43700</v>
      </c>
      <c r="B445" s="19">
        <v>45014</v>
      </c>
      <c r="C445" s="18">
        <v>43700</v>
      </c>
      <c r="D445" s="19">
        <v>45014</v>
      </c>
      <c r="E445" s="18">
        <v>0</v>
      </c>
      <c r="F445" s="18">
        <v>0</v>
      </c>
      <c r="G445">
        <v>0</v>
      </c>
      <c r="H445" s="18">
        <v>0</v>
      </c>
      <c r="I445" s="18">
        <v>0</v>
      </c>
      <c r="J445" s="18">
        <v>0</v>
      </c>
      <c r="K445" s="18">
        <v>0</v>
      </c>
      <c r="L445">
        <v>0</v>
      </c>
      <c r="M445">
        <v>225</v>
      </c>
      <c r="N445">
        <v>1425</v>
      </c>
      <c r="O445" s="18">
        <v>41569.050000000003</v>
      </c>
      <c r="P445" s="18">
        <v>43700</v>
      </c>
      <c r="Q445" s="19">
        <v>45014</v>
      </c>
      <c r="R445" s="18">
        <v>3</v>
      </c>
      <c r="S445" s="18">
        <v>0</v>
      </c>
      <c r="T445">
        <v>0</v>
      </c>
      <c r="U445" s="18">
        <v>0</v>
      </c>
      <c r="V445" s="18">
        <v>0</v>
      </c>
      <c r="W445" s="18">
        <v>0</v>
      </c>
      <c r="X445" s="18">
        <v>0</v>
      </c>
      <c r="Y445">
        <v>0</v>
      </c>
      <c r="Z445">
        <v>1525</v>
      </c>
      <c r="AA445">
        <v>1900</v>
      </c>
      <c r="AB445" s="18">
        <v>41569.050000000003</v>
      </c>
    </row>
    <row r="446" spans="1:28" x14ac:dyDescent="0.25">
      <c r="A446" s="18">
        <v>43700</v>
      </c>
      <c r="B446" s="19">
        <v>44973</v>
      </c>
      <c r="C446" s="18">
        <v>43700</v>
      </c>
      <c r="D446" s="19">
        <v>44973</v>
      </c>
      <c r="E446" s="18">
        <v>12578</v>
      </c>
      <c r="F446" s="18">
        <v>5334</v>
      </c>
      <c r="G446">
        <v>73.633351739370511</v>
      </c>
      <c r="H446" s="18">
        <v>212710</v>
      </c>
      <c r="I446" s="18">
        <v>0</v>
      </c>
      <c r="J446" s="18">
        <v>0.05</v>
      </c>
      <c r="K446" s="18">
        <v>-1.75</v>
      </c>
      <c r="L446">
        <v>-97.222222222222214</v>
      </c>
      <c r="M446">
        <v>0</v>
      </c>
      <c r="N446">
        <v>23525</v>
      </c>
      <c r="O446" s="18">
        <v>41569.050000000003</v>
      </c>
      <c r="P446" s="18">
        <v>43700</v>
      </c>
      <c r="Q446" s="19">
        <v>44973</v>
      </c>
      <c r="R446" s="18">
        <v>16</v>
      </c>
      <c r="S446" s="18">
        <v>0</v>
      </c>
      <c r="T446">
        <v>0</v>
      </c>
      <c r="U446" s="18">
        <v>5</v>
      </c>
      <c r="V446" s="18">
        <v>0</v>
      </c>
      <c r="W446" s="18">
        <v>2050</v>
      </c>
      <c r="X446" s="18">
        <v>-390.19999999999982</v>
      </c>
      <c r="Y446">
        <v>-15.990492582575191</v>
      </c>
      <c r="Z446">
        <v>37175</v>
      </c>
      <c r="AA446">
        <v>3900</v>
      </c>
      <c r="AB446" s="18">
        <v>41569.050000000003</v>
      </c>
    </row>
    <row r="447" spans="1:28" x14ac:dyDescent="0.25">
      <c r="A447" s="18">
        <v>43700</v>
      </c>
      <c r="B447" s="19">
        <v>44994</v>
      </c>
      <c r="C447" s="18">
        <v>43700</v>
      </c>
      <c r="D447" s="19">
        <v>44994</v>
      </c>
      <c r="E447" s="18">
        <v>0</v>
      </c>
      <c r="F447" s="18">
        <v>0</v>
      </c>
      <c r="G447">
        <v>0</v>
      </c>
      <c r="H447" s="18">
        <v>0</v>
      </c>
      <c r="I447" s="18">
        <v>0</v>
      </c>
      <c r="J447" s="18">
        <v>0</v>
      </c>
      <c r="K447" s="18">
        <v>0</v>
      </c>
      <c r="L447">
        <v>0</v>
      </c>
      <c r="M447">
        <v>0</v>
      </c>
      <c r="N447">
        <v>875</v>
      </c>
      <c r="O447" s="18">
        <v>41569.050000000003</v>
      </c>
      <c r="P447" s="18">
        <v>43700</v>
      </c>
      <c r="Q447" s="19">
        <v>44994</v>
      </c>
      <c r="R447" s="18">
        <v>0</v>
      </c>
      <c r="S447" s="18">
        <v>0</v>
      </c>
      <c r="T447">
        <v>0</v>
      </c>
      <c r="U447" s="18">
        <v>0</v>
      </c>
      <c r="V447" s="18">
        <v>0</v>
      </c>
      <c r="W447" s="18">
        <v>0</v>
      </c>
      <c r="X447" s="18">
        <v>0</v>
      </c>
      <c r="Y447">
        <v>0</v>
      </c>
      <c r="Z447">
        <v>900</v>
      </c>
      <c r="AA447">
        <v>875</v>
      </c>
      <c r="AB447" s="18">
        <v>41569.050000000003</v>
      </c>
    </row>
    <row r="448" spans="1:28" x14ac:dyDescent="0.25">
      <c r="A448" s="18">
        <v>43800</v>
      </c>
      <c r="B448" s="19">
        <v>44987</v>
      </c>
      <c r="C448" s="18">
        <v>43800</v>
      </c>
      <c r="D448" s="19">
        <v>44987</v>
      </c>
      <c r="E448" s="18">
        <v>0</v>
      </c>
      <c r="F448" s="18">
        <v>0</v>
      </c>
      <c r="G448">
        <v>0</v>
      </c>
      <c r="H448" s="18">
        <v>0</v>
      </c>
      <c r="I448" s="18">
        <v>0</v>
      </c>
      <c r="J448" s="18">
        <v>0</v>
      </c>
      <c r="K448" s="18">
        <v>0</v>
      </c>
      <c r="L448">
        <v>0</v>
      </c>
      <c r="M448">
        <v>28800</v>
      </c>
      <c r="N448">
        <v>2825</v>
      </c>
      <c r="O448" s="18">
        <v>41569.050000000003</v>
      </c>
      <c r="P448" s="18">
        <v>43800</v>
      </c>
      <c r="Q448" s="19">
        <v>44987</v>
      </c>
      <c r="R448" s="18">
        <v>0</v>
      </c>
      <c r="S448" s="18">
        <v>0</v>
      </c>
      <c r="T448">
        <v>0</v>
      </c>
      <c r="U448" s="18">
        <v>0</v>
      </c>
      <c r="V448" s="18">
        <v>0</v>
      </c>
      <c r="W448" s="18">
        <v>0</v>
      </c>
      <c r="X448" s="18">
        <v>0</v>
      </c>
      <c r="Y448">
        <v>0</v>
      </c>
      <c r="Z448">
        <v>2125</v>
      </c>
      <c r="AA448">
        <v>2125</v>
      </c>
      <c r="AB448" s="18">
        <v>41569.050000000003</v>
      </c>
    </row>
    <row r="449" spans="1:28" x14ac:dyDescent="0.25">
      <c r="A449" s="18">
        <v>43800</v>
      </c>
      <c r="B449" s="19">
        <v>44980</v>
      </c>
      <c r="C449" s="18">
        <v>43800</v>
      </c>
      <c r="D449" s="19">
        <v>44980</v>
      </c>
      <c r="E449" s="18">
        <v>2217</v>
      </c>
      <c r="F449" s="18">
        <v>265</v>
      </c>
      <c r="G449">
        <v>13.575819672131148</v>
      </c>
      <c r="H449" s="18">
        <v>24285</v>
      </c>
      <c r="I449" s="18">
        <v>0</v>
      </c>
      <c r="J449" s="18">
        <v>8</v>
      </c>
      <c r="K449" s="18">
        <v>0.45000000000000018</v>
      </c>
      <c r="L449">
        <v>5.9602649006622546</v>
      </c>
      <c r="M449">
        <v>68000</v>
      </c>
      <c r="N449">
        <v>3725</v>
      </c>
      <c r="O449" s="18">
        <v>41569.050000000003</v>
      </c>
      <c r="P449" s="18">
        <v>43800</v>
      </c>
      <c r="Q449" s="19">
        <v>44980</v>
      </c>
      <c r="R449" s="18">
        <v>186</v>
      </c>
      <c r="S449" s="18">
        <v>0</v>
      </c>
      <c r="T449">
        <v>0</v>
      </c>
      <c r="U449" s="18">
        <v>5</v>
      </c>
      <c r="V449" s="18">
        <v>0</v>
      </c>
      <c r="W449" s="18">
        <v>1895</v>
      </c>
      <c r="X449" s="18">
        <v>-351</v>
      </c>
      <c r="Y449">
        <v>-15.627782724844167</v>
      </c>
      <c r="Z449">
        <v>4775</v>
      </c>
      <c r="AA449">
        <v>3925</v>
      </c>
      <c r="AB449" s="18">
        <v>41569.050000000003</v>
      </c>
    </row>
    <row r="450" spans="1:28" x14ac:dyDescent="0.25">
      <c r="A450" s="18">
        <v>43800</v>
      </c>
      <c r="B450" s="19">
        <v>45014</v>
      </c>
      <c r="C450" s="18">
        <v>43800</v>
      </c>
      <c r="D450" s="19">
        <v>45014</v>
      </c>
      <c r="E450" s="18">
        <v>0</v>
      </c>
      <c r="F450" s="18">
        <v>0</v>
      </c>
      <c r="G450">
        <v>0</v>
      </c>
      <c r="H450" s="18">
        <v>0</v>
      </c>
      <c r="I450" s="18">
        <v>0</v>
      </c>
      <c r="J450" s="18">
        <v>0</v>
      </c>
      <c r="K450" s="18">
        <v>0</v>
      </c>
      <c r="L450">
        <v>0</v>
      </c>
      <c r="M450">
        <v>250</v>
      </c>
      <c r="N450">
        <v>1425</v>
      </c>
      <c r="O450" s="18">
        <v>41569.050000000003</v>
      </c>
      <c r="P450" s="18">
        <v>43800</v>
      </c>
      <c r="Q450" s="19">
        <v>45014</v>
      </c>
      <c r="R450" s="18">
        <v>8</v>
      </c>
      <c r="S450" s="18">
        <v>0</v>
      </c>
      <c r="T450">
        <v>0</v>
      </c>
      <c r="U450" s="18">
        <v>0</v>
      </c>
      <c r="V450" s="18">
        <v>0</v>
      </c>
      <c r="W450" s="18">
        <v>0</v>
      </c>
      <c r="X450" s="18">
        <v>0</v>
      </c>
      <c r="Y450">
        <v>0</v>
      </c>
      <c r="Z450">
        <v>2550</v>
      </c>
      <c r="AA450">
        <v>2525</v>
      </c>
      <c r="AB450" s="18">
        <v>41569.050000000003</v>
      </c>
    </row>
    <row r="451" spans="1:28" x14ac:dyDescent="0.25">
      <c r="A451" s="18">
        <v>43800</v>
      </c>
      <c r="B451" s="19">
        <v>44973</v>
      </c>
      <c r="C451" s="18">
        <v>43800</v>
      </c>
      <c r="D451" s="19">
        <v>44973</v>
      </c>
      <c r="E451" s="18">
        <v>9686</v>
      </c>
      <c r="F451" s="18">
        <v>4284</v>
      </c>
      <c r="G451">
        <v>79.303961495742314</v>
      </c>
      <c r="H451" s="18">
        <v>185740</v>
      </c>
      <c r="I451" s="18">
        <v>0</v>
      </c>
      <c r="J451" s="18">
        <v>0.05</v>
      </c>
      <c r="K451" s="18">
        <v>-1.8</v>
      </c>
      <c r="L451">
        <v>-97.297297297297291</v>
      </c>
      <c r="M451">
        <v>0</v>
      </c>
      <c r="N451">
        <v>24925</v>
      </c>
      <c r="O451" s="18">
        <v>41569.050000000003</v>
      </c>
      <c r="P451" s="18">
        <v>43800</v>
      </c>
      <c r="Q451" s="19">
        <v>44973</v>
      </c>
      <c r="R451" s="18">
        <v>17</v>
      </c>
      <c r="S451" s="18">
        <v>0</v>
      </c>
      <c r="T451">
        <v>0</v>
      </c>
      <c r="U451" s="18">
        <v>0</v>
      </c>
      <c r="V451" s="18">
        <v>0</v>
      </c>
      <c r="W451" s="18">
        <v>0</v>
      </c>
      <c r="X451" s="18">
        <v>0</v>
      </c>
      <c r="Y451">
        <v>0</v>
      </c>
      <c r="Z451">
        <v>61175</v>
      </c>
      <c r="AA451">
        <v>3150</v>
      </c>
      <c r="AB451" s="18">
        <v>41569.050000000003</v>
      </c>
    </row>
    <row r="452" spans="1:28" x14ac:dyDescent="0.25">
      <c r="A452" s="18">
        <v>43900</v>
      </c>
      <c r="B452" s="19">
        <v>44973</v>
      </c>
      <c r="C452" s="18">
        <v>43900</v>
      </c>
      <c r="D452" s="19">
        <v>44973</v>
      </c>
      <c r="E452" s="18">
        <v>13309</v>
      </c>
      <c r="F452" s="18">
        <v>11430</v>
      </c>
      <c r="G452">
        <v>608.30228845130387</v>
      </c>
      <c r="H452" s="18">
        <v>175932</v>
      </c>
      <c r="I452" s="18">
        <v>30.22</v>
      </c>
      <c r="J452" s="18">
        <v>0.05</v>
      </c>
      <c r="K452" s="18">
        <v>-1.7</v>
      </c>
      <c r="L452">
        <v>-97.142857142857139</v>
      </c>
      <c r="M452">
        <v>0</v>
      </c>
      <c r="N452">
        <v>37175</v>
      </c>
      <c r="O452" s="18">
        <v>41569.050000000003</v>
      </c>
      <c r="P452" s="18">
        <v>43900</v>
      </c>
      <c r="Q452" s="19">
        <v>44973</v>
      </c>
      <c r="R452" s="18">
        <v>2</v>
      </c>
      <c r="S452" s="18">
        <v>0</v>
      </c>
      <c r="T452">
        <v>0</v>
      </c>
      <c r="U452" s="18">
        <v>0</v>
      </c>
      <c r="V452" s="18">
        <v>0</v>
      </c>
      <c r="W452" s="18">
        <v>0</v>
      </c>
      <c r="X452" s="18">
        <v>0</v>
      </c>
      <c r="Y452">
        <v>0</v>
      </c>
      <c r="Z452">
        <v>83950</v>
      </c>
      <c r="AA452">
        <v>3900</v>
      </c>
      <c r="AB452" s="18">
        <v>41569.050000000003</v>
      </c>
    </row>
    <row r="453" spans="1:28" x14ac:dyDescent="0.25">
      <c r="A453" s="18">
        <v>43900</v>
      </c>
      <c r="B453" s="19">
        <v>44980</v>
      </c>
      <c r="C453" s="18">
        <v>43900</v>
      </c>
      <c r="D453" s="19">
        <v>44980</v>
      </c>
      <c r="E453" s="18">
        <v>1091</v>
      </c>
      <c r="F453" s="18">
        <v>232</v>
      </c>
      <c r="G453">
        <v>27.0081490104773</v>
      </c>
      <c r="H453" s="18">
        <v>23113</v>
      </c>
      <c r="I453" s="18">
        <v>0</v>
      </c>
      <c r="J453" s="18">
        <v>8.1</v>
      </c>
      <c r="K453" s="18">
        <v>1.1999999999999993</v>
      </c>
      <c r="L453">
        <v>17.391304347826075</v>
      </c>
      <c r="M453">
        <v>66625</v>
      </c>
      <c r="N453">
        <v>2475</v>
      </c>
      <c r="O453" s="18">
        <v>41569.050000000003</v>
      </c>
      <c r="P453" s="18">
        <v>43900</v>
      </c>
      <c r="Q453" s="19">
        <v>44980</v>
      </c>
      <c r="R453" s="18">
        <v>66</v>
      </c>
      <c r="S453" s="18">
        <v>0</v>
      </c>
      <c r="T453">
        <v>0</v>
      </c>
      <c r="U453" s="18">
        <v>5</v>
      </c>
      <c r="V453" s="18">
        <v>0</v>
      </c>
      <c r="W453" s="18">
        <v>1980</v>
      </c>
      <c r="X453" s="18">
        <v>-229.55000000000018</v>
      </c>
      <c r="Y453">
        <v>-10.388993233916416</v>
      </c>
      <c r="Z453">
        <v>3725</v>
      </c>
      <c r="AA453">
        <v>3475</v>
      </c>
      <c r="AB453" s="18">
        <v>41569.050000000003</v>
      </c>
    </row>
    <row r="454" spans="1:28" x14ac:dyDescent="0.25">
      <c r="A454" s="18">
        <v>43900</v>
      </c>
      <c r="B454" s="19">
        <v>44987</v>
      </c>
      <c r="C454" s="18">
        <v>43900</v>
      </c>
      <c r="D454" s="19">
        <v>44987</v>
      </c>
      <c r="E454" s="18">
        <v>44</v>
      </c>
      <c r="F454" s="18">
        <v>0</v>
      </c>
      <c r="G454">
        <v>0</v>
      </c>
      <c r="H454" s="18">
        <v>0</v>
      </c>
      <c r="I454" s="18">
        <v>0</v>
      </c>
      <c r="J454" s="18">
        <v>0</v>
      </c>
      <c r="K454" s="18">
        <v>0</v>
      </c>
      <c r="L454">
        <v>0</v>
      </c>
      <c r="M454">
        <v>2000</v>
      </c>
      <c r="N454">
        <v>3075</v>
      </c>
      <c r="O454" s="18">
        <v>41569.050000000003</v>
      </c>
      <c r="P454" s="18">
        <v>43900</v>
      </c>
      <c r="Q454" s="19">
        <v>44987</v>
      </c>
      <c r="R454" s="18">
        <v>0</v>
      </c>
      <c r="S454" s="18">
        <v>0</v>
      </c>
      <c r="T454">
        <v>0</v>
      </c>
      <c r="U454" s="18">
        <v>0</v>
      </c>
      <c r="V454" s="18">
        <v>0</v>
      </c>
      <c r="W454" s="18">
        <v>0</v>
      </c>
      <c r="X454" s="18">
        <v>0</v>
      </c>
      <c r="Y454">
        <v>0</v>
      </c>
      <c r="Z454">
        <v>2275</v>
      </c>
      <c r="AA454">
        <v>2275</v>
      </c>
      <c r="AB454" s="18">
        <v>41569.050000000003</v>
      </c>
    </row>
    <row r="455" spans="1:28" x14ac:dyDescent="0.25">
      <c r="A455" s="18">
        <v>43900</v>
      </c>
      <c r="B455" s="19">
        <v>45014</v>
      </c>
      <c r="C455" s="18">
        <v>43900</v>
      </c>
      <c r="D455" s="19">
        <v>45014</v>
      </c>
      <c r="E455" s="18">
        <v>0</v>
      </c>
      <c r="F455" s="18">
        <v>0</v>
      </c>
      <c r="G455">
        <v>0</v>
      </c>
      <c r="H455" s="18">
        <v>0</v>
      </c>
      <c r="I455" s="18">
        <v>0</v>
      </c>
      <c r="J455" s="18">
        <v>0</v>
      </c>
      <c r="K455" s="18">
        <v>0</v>
      </c>
      <c r="L455">
        <v>0</v>
      </c>
      <c r="M455">
        <v>225</v>
      </c>
      <c r="N455">
        <v>1475</v>
      </c>
      <c r="O455" s="18">
        <v>41569.050000000003</v>
      </c>
      <c r="P455" s="18">
        <v>43900</v>
      </c>
      <c r="Q455" s="19">
        <v>45014</v>
      </c>
      <c r="R455" s="18">
        <v>2</v>
      </c>
      <c r="S455" s="18">
        <v>0</v>
      </c>
      <c r="T455">
        <v>0</v>
      </c>
      <c r="U455" s="18">
        <v>0</v>
      </c>
      <c r="V455" s="18">
        <v>0</v>
      </c>
      <c r="W455" s="18">
        <v>0</v>
      </c>
      <c r="X455" s="18">
        <v>0</v>
      </c>
      <c r="Y455">
        <v>0</v>
      </c>
      <c r="Z455">
        <v>1800</v>
      </c>
      <c r="AA455">
        <v>1950</v>
      </c>
      <c r="AB455" s="18">
        <v>41569.050000000003</v>
      </c>
    </row>
    <row r="456" spans="1:28" x14ac:dyDescent="0.25">
      <c r="A456" s="18">
        <v>44000</v>
      </c>
      <c r="B456" s="19">
        <v>44987</v>
      </c>
      <c r="C456" s="18">
        <v>44000</v>
      </c>
      <c r="D456" s="19">
        <v>44987</v>
      </c>
      <c r="E456" s="18">
        <v>4232</v>
      </c>
      <c r="F456" s="18">
        <v>343</v>
      </c>
      <c r="G456">
        <v>8.8197480071997951</v>
      </c>
      <c r="H456" s="18">
        <v>8918</v>
      </c>
      <c r="I456" s="18">
        <v>14.48</v>
      </c>
      <c r="J456" s="18">
        <v>14.95</v>
      </c>
      <c r="K456" s="18">
        <v>-2.3500000000000014</v>
      </c>
      <c r="L456">
        <v>-13.583815028901741</v>
      </c>
      <c r="M456">
        <v>46125</v>
      </c>
      <c r="N456">
        <v>8050</v>
      </c>
      <c r="O456" s="18">
        <v>41569.050000000003</v>
      </c>
      <c r="P456" s="18">
        <v>44000</v>
      </c>
      <c r="Q456" s="19">
        <v>44987</v>
      </c>
      <c r="R456" s="18">
        <v>1</v>
      </c>
      <c r="S456" s="18">
        <v>0</v>
      </c>
      <c r="T456">
        <v>0</v>
      </c>
      <c r="U456" s="18">
        <v>0</v>
      </c>
      <c r="V456" s="18">
        <v>0</v>
      </c>
      <c r="W456" s="18">
        <v>0</v>
      </c>
      <c r="X456" s="18">
        <v>0</v>
      </c>
      <c r="Y456">
        <v>0</v>
      </c>
      <c r="Z456">
        <v>3000</v>
      </c>
      <c r="AA456">
        <v>2950</v>
      </c>
      <c r="AB456" s="18">
        <v>41569.050000000003</v>
      </c>
    </row>
    <row r="457" spans="1:28" x14ac:dyDescent="0.25">
      <c r="A457" s="18">
        <v>44000</v>
      </c>
      <c r="B457" s="19">
        <v>44973</v>
      </c>
      <c r="C457" s="18">
        <v>44000</v>
      </c>
      <c r="D457" s="19">
        <v>44973</v>
      </c>
      <c r="E457" s="18">
        <v>94546</v>
      </c>
      <c r="F457" s="18">
        <v>19853</v>
      </c>
      <c r="G457">
        <v>26.579465277870749</v>
      </c>
      <c r="H457" s="18">
        <v>968533</v>
      </c>
      <c r="I457" s="18">
        <v>31.4</v>
      </c>
      <c r="J457" s="18">
        <v>0.05</v>
      </c>
      <c r="K457" s="18">
        <v>-1.65</v>
      </c>
      <c r="L457">
        <v>-97.058823529411768</v>
      </c>
      <c r="M457">
        <v>0</v>
      </c>
      <c r="N457">
        <v>60125</v>
      </c>
      <c r="O457" s="18">
        <v>41569.050000000003</v>
      </c>
      <c r="P457" s="18">
        <v>44000</v>
      </c>
      <c r="Q457" s="19">
        <v>44973</v>
      </c>
      <c r="R457" s="18">
        <v>337</v>
      </c>
      <c r="S457" s="18">
        <v>1</v>
      </c>
      <c r="T457">
        <v>0.29761904761904762</v>
      </c>
      <c r="U457" s="18">
        <v>295</v>
      </c>
      <c r="V457" s="18">
        <v>0</v>
      </c>
      <c r="W457" s="18">
        <v>2372.5</v>
      </c>
      <c r="X457" s="18">
        <v>77.150000000000091</v>
      </c>
      <c r="Y457">
        <v>3.3611431807785341</v>
      </c>
      <c r="Z457">
        <v>5275</v>
      </c>
      <c r="AA457">
        <v>3525</v>
      </c>
      <c r="AB457" s="18">
        <v>41569.050000000003</v>
      </c>
    </row>
    <row r="458" spans="1:28" x14ac:dyDescent="0.25">
      <c r="A458" s="18">
        <v>44000</v>
      </c>
      <c r="B458" s="19">
        <v>45001</v>
      </c>
      <c r="C458" s="18">
        <v>44000</v>
      </c>
      <c r="D458" s="19">
        <v>45001</v>
      </c>
      <c r="E458" s="18">
        <v>0</v>
      </c>
      <c r="F458" s="18">
        <v>0</v>
      </c>
      <c r="G458">
        <v>0</v>
      </c>
      <c r="H458" s="18">
        <v>0</v>
      </c>
      <c r="I458" s="18">
        <v>0</v>
      </c>
      <c r="J458" s="18">
        <v>0</v>
      </c>
      <c r="K458" s="18">
        <v>0</v>
      </c>
      <c r="L458">
        <v>0</v>
      </c>
      <c r="M458">
        <v>0</v>
      </c>
      <c r="N458">
        <v>900</v>
      </c>
      <c r="O458" s="18">
        <v>41569.050000000003</v>
      </c>
      <c r="P458" s="18">
        <v>0</v>
      </c>
      <c r="Q458" s="19">
        <v>0</v>
      </c>
      <c r="R458" s="18">
        <v>0</v>
      </c>
      <c r="S458" s="18">
        <v>0</v>
      </c>
      <c r="T458">
        <v>0</v>
      </c>
      <c r="U458" s="18">
        <v>0</v>
      </c>
      <c r="V458" s="18">
        <v>0</v>
      </c>
      <c r="W458" s="18">
        <v>0</v>
      </c>
      <c r="X458" s="18">
        <v>0</v>
      </c>
      <c r="Y458">
        <v>0</v>
      </c>
      <c r="Z458">
        <v>0</v>
      </c>
      <c r="AA458">
        <v>0</v>
      </c>
      <c r="AB458" s="18">
        <v>0</v>
      </c>
    </row>
    <row r="459" spans="1:28" x14ac:dyDescent="0.25">
      <c r="A459" s="18">
        <v>44000</v>
      </c>
      <c r="B459" s="19">
        <v>45014</v>
      </c>
      <c r="C459" s="18">
        <v>44000</v>
      </c>
      <c r="D459" s="19">
        <v>45014</v>
      </c>
      <c r="E459" s="18">
        <v>15667</v>
      </c>
      <c r="F459" s="18">
        <v>6743</v>
      </c>
      <c r="G459">
        <v>75.560286866875842</v>
      </c>
      <c r="H459" s="18">
        <v>33915</v>
      </c>
      <c r="I459" s="18">
        <v>12.1</v>
      </c>
      <c r="J459" s="18">
        <v>112.7</v>
      </c>
      <c r="K459" s="18">
        <v>-40.399999999999991</v>
      </c>
      <c r="L459">
        <v>-26.387981711299801</v>
      </c>
      <c r="M459">
        <v>14900</v>
      </c>
      <c r="N459">
        <v>33425</v>
      </c>
      <c r="O459" s="18">
        <v>41569.050000000003</v>
      </c>
      <c r="P459" s="18">
        <v>44000</v>
      </c>
      <c r="Q459" s="19">
        <v>45014</v>
      </c>
      <c r="R459" s="18">
        <v>784</v>
      </c>
      <c r="S459" s="18">
        <v>82</v>
      </c>
      <c r="T459">
        <v>11.680911680911681</v>
      </c>
      <c r="U459" s="18">
        <v>1036</v>
      </c>
      <c r="V459" s="18">
        <v>0</v>
      </c>
      <c r="W459" s="18">
        <v>2145.1</v>
      </c>
      <c r="X459" s="18">
        <v>58.449999999999818</v>
      </c>
      <c r="Y459">
        <v>2.801140584189961</v>
      </c>
      <c r="Z459">
        <v>2575</v>
      </c>
      <c r="AA459">
        <v>560075</v>
      </c>
      <c r="AB459" s="18">
        <v>41569.050000000003</v>
      </c>
    </row>
    <row r="460" spans="1:28" x14ac:dyDescent="0.25">
      <c r="A460" s="18">
        <v>44000</v>
      </c>
      <c r="B460" s="19">
        <v>45043</v>
      </c>
      <c r="C460" s="18">
        <v>44000</v>
      </c>
      <c r="D460" s="19">
        <v>45043</v>
      </c>
      <c r="E460" s="18">
        <v>436</v>
      </c>
      <c r="F460" s="18">
        <v>96</v>
      </c>
      <c r="G460">
        <v>28.235294117647058</v>
      </c>
      <c r="H460" s="18">
        <v>1040</v>
      </c>
      <c r="I460" s="18">
        <v>12.21</v>
      </c>
      <c r="J460" s="18">
        <v>319.95</v>
      </c>
      <c r="K460" s="18">
        <v>-44.350000000000023</v>
      </c>
      <c r="L460">
        <v>-12.174032390886639</v>
      </c>
      <c r="M460">
        <v>950</v>
      </c>
      <c r="N460">
        <v>1950</v>
      </c>
      <c r="O460" s="18">
        <v>41569.050000000003</v>
      </c>
      <c r="P460" s="18">
        <v>44000</v>
      </c>
      <c r="Q460" s="19">
        <v>45043</v>
      </c>
      <c r="R460" s="18">
        <v>16</v>
      </c>
      <c r="S460" s="18">
        <v>0</v>
      </c>
      <c r="T460">
        <v>0</v>
      </c>
      <c r="U460" s="18">
        <v>57</v>
      </c>
      <c r="V460" s="18">
        <v>17.02</v>
      </c>
      <c r="W460" s="18">
        <v>2218.3000000000002</v>
      </c>
      <c r="X460" s="18">
        <v>-281.69999999999982</v>
      </c>
      <c r="Y460">
        <v>-11.267999999999994</v>
      </c>
      <c r="Z460">
        <v>925</v>
      </c>
      <c r="AA460">
        <v>1125</v>
      </c>
      <c r="AB460" s="18">
        <v>41569.050000000003</v>
      </c>
    </row>
    <row r="461" spans="1:28" x14ac:dyDescent="0.25">
      <c r="A461" s="18">
        <v>44000</v>
      </c>
      <c r="B461" s="19">
        <v>44980</v>
      </c>
      <c r="C461" s="18">
        <v>44000</v>
      </c>
      <c r="D461" s="19">
        <v>44980</v>
      </c>
      <c r="E461" s="18">
        <v>33880</v>
      </c>
      <c r="F461" s="18">
        <v>-4866</v>
      </c>
      <c r="G461">
        <v>-12.558715738398803</v>
      </c>
      <c r="H461" s="18">
        <v>294385</v>
      </c>
      <c r="I461" s="18">
        <v>0</v>
      </c>
      <c r="J461" s="18">
        <v>7.65</v>
      </c>
      <c r="K461" s="18">
        <v>1.75</v>
      </c>
      <c r="L461">
        <v>29.66101694915254</v>
      </c>
      <c r="M461">
        <v>120375</v>
      </c>
      <c r="N461">
        <v>36575</v>
      </c>
      <c r="O461" s="18">
        <v>41569.050000000003</v>
      </c>
      <c r="P461" s="18">
        <v>44000</v>
      </c>
      <c r="Q461" s="19">
        <v>44980</v>
      </c>
      <c r="R461" s="18">
        <v>24120</v>
      </c>
      <c r="S461" s="18">
        <v>-36</v>
      </c>
      <c r="T461">
        <v>-0.14903129657228018</v>
      </c>
      <c r="U461" s="18">
        <v>1466</v>
      </c>
      <c r="V461" s="18">
        <v>0</v>
      </c>
      <c r="W461" s="18">
        <v>2306.5</v>
      </c>
      <c r="X461" s="18">
        <v>115.5</v>
      </c>
      <c r="Y461">
        <v>5.2715654952076676</v>
      </c>
      <c r="Z461">
        <v>566175</v>
      </c>
      <c r="AA461">
        <v>4575</v>
      </c>
      <c r="AB461" s="18">
        <v>41569.050000000003</v>
      </c>
    </row>
    <row r="462" spans="1:28" x14ac:dyDescent="0.25">
      <c r="A462" s="18">
        <v>44000</v>
      </c>
      <c r="B462" s="19">
        <v>44994</v>
      </c>
      <c r="C462" s="18">
        <v>44000</v>
      </c>
      <c r="D462" s="19">
        <v>44994</v>
      </c>
      <c r="E462" s="18">
        <v>0</v>
      </c>
      <c r="F462" s="18">
        <v>0</v>
      </c>
      <c r="G462">
        <v>0</v>
      </c>
      <c r="H462" s="18">
        <v>0</v>
      </c>
      <c r="I462" s="18">
        <v>0</v>
      </c>
      <c r="J462" s="18">
        <v>0</v>
      </c>
      <c r="K462" s="18">
        <v>0</v>
      </c>
      <c r="L462">
        <v>0</v>
      </c>
      <c r="M462">
        <v>2725</v>
      </c>
      <c r="N462">
        <v>1950</v>
      </c>
      <c r="O462" s="18">
        <v>41569.050000000003</v>
      </c>
      <c r="P462" s="18">
        <v>44000</v>
      </c>
      <c r="Q462" s="19">
        <v>44994</v>
      </c>
      <c r="R462" s="18">
        <v>0</v>
      </c>
      <c r="S462" s="18">
        <v>0</v>
      </c>
      <c r="T462">
        <v>0</v>
      </c>
      <c r="U462" s="18">
        <v>0</v>
      </c>
      <c r="V462" s="18">
        <v>0</v>
      </c>
      <c r="W462" s="18">
        <v>0</v>
      </c>
      <c r="X462" s="18">
        <v>0</v>
      </c>
      <c r="Y462">
        <v>0</v>
      </c>
      <c r="Z462">
        <v>900</v>
      </c>
      <c r="AA462">
        <v>875</v>
      </c>
      <c r="AB462" s="18">
        <v>41569.050000000003</v>
      </c>
    </row>
    <row r="463" spans="1:28" x14ac:dyDescent="0.25">
      <c r="A463" s="18">
        <v>44100</v>
      </c>
      <c r="B463" s="19">
        <v>44980</v>
      </c>
      <c r="C463" s="18">
        <v>44100</v>
      </c>
      <c r="D463" s="19">
        <v>44980</v>
      </c>
      <c r="E463" s="18">
        <v>1338</v>
      </c>
      <c r="F463" s="18">
        <v>82</v>
      </c>
      <c r="G463">
        <v>6.5286624203821653</v>
      </c>
      <c r="H463" s="18">
        <v>13533</v>
      </c>
      <c r="I463" s="18">
        <v>19.510000000000002</v>
      </c>
      <c r="J463" s="18">
        <v>6.7</v>
      </c>
      <c r="K463" s="18">
        <v>0.79999999999999982</v>
      </c>
      <c r="L463">
        <v>13.559322033898303</v>
      </c>
      <c r="M463">
        <v>64400</v>
      </c>
      <c r="N463">
        <v>3275</v>
      </c>
      <c r="O463" s="18">
        <v>41569.050000000003</v>
      </c>
      <c r="P463" s="18">
        <v>44100</v>
      </c>
      <c r="Q463" s="19">
        <v>44980</v>
      </c>
      <c r="R463" s="18">
        <v>88</v>
      </c>
      <c r="S463" s="18">
        <v>0</v>
      </c>
      <c r="T463">
        <v>0</v>
      </c>
      <c r="U463" s="18">
        <v>25</v>
      </c>
      <c r="V463" s="18">
        <v>0</v>
      </c>
      <c r="W463" s="18">
        <v>2190</v>
      </c>
      <c r="X463" s="18">
        <v>-1979.4499999999998</v>
      </c>
      <c r="Y463">
        <v>-47.47508664212306</v>
      </c>
      <c r="Z463">
        <v>3675</v>
      </c>
      <c r="AA463">
        <v>3525</v>
      </c>
      <c r="AB463" s="18">
        <v>41569.050000000003</v>
      </c>
    </row>
    <row r="464" spans="1:28" x14ac:dyDescent="0.25">
      <c r="A464" s="18">
        <v>44100</v>
      </c>
      <c r="B464" s="19">
        <v>44987</v>
      </c>
      <c r="C464" s="18">
        <v>44100</v>
      </c>
      <c r="D464" s="19">
        <v>44987</v>
      </c>
      <c r="E464" s="18">
        <v>0</v>
      </c>
      <c r="F464" s="18">
        <v>0</v>
      </c>
      <c r="G464">
        <v>0</v>
      </c>
      <c r="H464" s="18">
        <v>0</v>
      </c>
      <c r="I464" s="18">
        <v>0</v>
      </c>
      <c r="J464" s="18">
        <v>0</v>
      </c>
      <c r="K464" s="18">
        <v>0</v>
      </c>
      <c r="L464">
        <v>0</v>
      </c>
      <c r="M464">
        <v>5100</v>
      </c>
      <c r="N464">
        <v>2575</v>
      </c>
      <c r="O464" s="18">
        <v>41569.050000000003</v>
      </c>
      <c r="P464" s="18">
        <v>44100</v>
      </c>
      <c r="Q464" s="19">
        <v>44987</v>
      </c>
      <c r="R464" s="18">
        <v>0</v>
      </c>
      <c r="S464" s="18">
        <v>0</v>
      </c>
      <c r="T464">
        <v>0</v>
      </c>
      <c r="U464" s="18">
        <v>0</v>
      </c>
      <c r="V464" s="18">
        <v>0</v>
      </c>
      <c r="W464" s="18">
        <v>0</v>
      </c>
      <c r="X464" s="18">
        <v>0</v>
      </c>
      <c r="Y464">
        <v>0</v>
      </c>
      <c r="Z464">
        <v>1250</v>
      </c>
      <c r="AA464">
        <v>2125</v>
      </c>
      <c r="AB464" s="18">
        <v>41569.050000000003</v>
      </c>
    </row>
    <row r="465" spans="1:28" x14ac:dyDescent="0.25">
      <c r="A465" s="18">
        <v>44100</v>
      </c>
      <c r="B465" s="19">
        <v>45014</v>
      </c>
      <c r="C465" s="18">
        <v>44100</v>
      </c>
      <c r="D465" s="19">
        <v>45014</v>
      </c>
      <c r="E465" s="18">
        <v>0</v>
      </c>
      <c r="F465" s="18">
        <v>0</v>
      </c>
      <c r="G465">
        <v>0</v>
      </c>
      <c r="H465" s="18">
        <v>0</v>
      </c>
      <c r="I465" s="18">
        <v>0</v>
      </c>
      <c r="J465" s="18">
        <v>0</v>
      </c>
      <c r="K465" s="18">
        <v>0</v>
      </c>
      <c r="L465">
        <v>0</v>
      </c>
      <c r="M465">
        <v>225</v>
      </c>
      <c r="N465">
        <v>1475</v>
      </c>
      <c r="O465" s="18">
        <v>41569.050000000003</v>
      </c>
      <c r="P465" s="18">
        <v>44100</v>
      </c>
      <c r="Q465" s="19">
        <v>45014</v>
      </c>
      <c r="R465" s="18">
        <v>65</v>
      </c>
      <c r="S465" s="18">
        <v>0</v>
      </c>
      <c r="T465">
        <v>0</v>
      </c>
      <c r="U465" s="18">
        <v>0</v>
      </c>
      <c r="V465" s="18">
        <v>0</v>
      </c>
      <c r="W465" s="18">
        <v>0</v>
      </c>
      <c r="X465" s="18">
        <v>0</v>
      </c>
      <c r="Y465">
        <v>0</v>
      </c>
      <c r="Z465">
        <v>2550</v>
      </c>
      <c r="AA465">
        <v>2525</v>
      </c>
      <c r="AB465" s="18">
        <v>41569.050000000003</v>
      </c>
    </row>
    <row r="466" spans="1:28" x14ac:dyDescent="0.25">
      <c r="A466" s="18">
        <v>44100</v>
      </c>
      <c r="B466" s="19">
        <v>44973</v>
      </c>
      <c r="C466" s="18">
        <v>44100</v>
      </c>
      <c r="D466" s="19">
        <v>44973</v>
      </c>
      <c r="E466" s="18">
        <v>5975</v>
      </c>
      <c r="F466" s="18">
        <v>2715</v>
      </c>
      <c r="G466">
        <v>83.282208588957062</v>
      </c>
      <c r="H466" s="18">
        <v>149544</v>
      </c>
      <c r="I466" s="18">
        <v>32.56</v>
      </c>
      <c r="J466" s="18">
        <v>0.05</v>
      </c>
      <c r="K466" s="18">
        <v>-1.5</v>
      </c>
      <c r="L466">
        <v>-96.774193548387089</v>
      </c>
      <c r="M466">
        <v>0</v>
      </c>
      <c r="N466">
        <v>39200</v>
      </c>
      <c r="O466" s="18">
        <v>41569.050000000003</v>
      </c>
      <c r="P466" s="18">
        <v>44100</v>
      </c>
      <c r="Q466" s="19">
        <v>44973</v>
      </c>
      <c r="R466" s="18">
        <v>0</v>
      </c>
      <c r="S466" s="18">
        <v>0</v>
      </c>
      <c r="T466">
        <v>0</v>
      </c>
      <c r="U466" s="18">
        <v>0</v>
      </c>
      <c r="V466" s="18">
        <v>0</v>
      </c>
      <c r="W466" s="18">
        <v>0</v>
      </c>
      <c r="X466" s="18">
        <v>0</v>
      </c>
      <c r="Y466">
        <v>0</v>
      </c>
      <c r="Z466">
        <v>3000</v>
      </c>
      <c r="AA466">
        <v>3000</v>
      </c>
      <c r="AB466" s="18">
        <v>41569.050000000003</v>
      </c>
    </row>
    <row r="467" spans="1:28" x14ac:dyDescent="0.25">
      <c r="A467" s="18">
        <v>44200</v>
      </c>
      <c r="B467" s="19">
        <v>44980</v>
      </c>
      <c r="C467" s="18">
        <v>44200</v>
      </c>
      <c r="D467" s="19">
        <v>44980</v>
      </c>
      <c r="E467" s="18">
        <v>998</v>
      </c>
      <c r="F467" s="18">
        <v>90</v>
      </c>
      <c r="G467">
        <v>9.9118942731277535</v>
      </c>
      <c r="H467" s="18">
        <v>15053</v>
      </c>
      <c r="I467" s="18">
        <v>19.96</v>
      </c>
      <c r="J467" s="18">
        <v>7</v>
      </c>
      <c r="K467" s="18">
        <v>1.4000000000000004</v>
      </c>
      <c r="L467">
        <v>25.000000000000007</v>
      </c>
      <c r="M467">
        <v>59900</v>
      </c>
      <c r="N467">
        <v>6000</v>
      </c>
      <c r="O467" s="18">
        <v>41569.050000000003</v>
      </c>
      <c r="P467" s="18">
        <v>44200</v>
      </c>
      <c r="Q467" s="19">
        <v>44980</v>
      </c>
      <c r="R467" s="18">
        <v>74</v>
      </c>
      <c r="S467" s="18">
        <v>0</v>
      </c>
      <c r="T467">
        <v>0</v>
      </c>
      <c r="U467" s="18">
        <v>1</v>
      </c>
      <c r="V467" s="18">
        <v>0</v>
      </c>
      <c r="W467" s="18">
        <v>2262.9</v>
      </c>
      <c r="X467" s="18">
        <v>-370.44999999999982</v>
      </c>
      <c r="Y467">
        <v>-14.067632483338707</v>
      </c>
      <c r="Z467">
        <v>3450</v>
      </c>
      <c r="AA467">
        <v>3600</v>
      </c>
      <c r="AB467" s="18">
        <v>41569.050000000003</v>
      </c>
    </row>
    <row r="468" spans="1:28" x14ac:dyDescent="0.25">
      <c r="A468" s="18">
        <v>44200</v>
      </c>
      <c r="B468" s="19">
        <v>44987</v>
      </c>
      <c r="C468" s="18">
        <v>44200</v>
      </c>
      <c r="D468" s="19">
        <v>44987</v>
      </c>
      <c r="E468" s="18">
        <v>0</v>
      </c>
      <c r="F468" s="18">
        <v>0</v>
      </c>
      <c r="G468">
        <v>0</v>
      </c>
      <c r="H468" s="18">
        <v>0</v>
      </c>
      <c r="I468" s="18">
        <v>0</v>
      </c>
      <c r="J468" s="18">
        <v>0</v>
      </c>
      <c r="K468" s="18">
        <v>0</v>
      </c>
      <c r="L468">
        <v>0</v>
      </c>
      <c r="M468">
        <v>8700</v>
      </c>
      <c r="N468">
        <v>1250</v>
      </c>
      <c r="O468" s="18">
        <v>41569.050000000003</v>
      </c>
      <c r="P468" s="18">
        <v>44200</v>
      </c>
      <c r="Q468" s="19">
        <v>44987</v>
      </c>
      <c r="R468" s="18">
        <v>0</v>
      </c>
      <c r="S468" s="18">
        <v>0</v>
      </c>
      <c r="T468">
        <v>0</v>
      </c>
      <c r="U468" s="18">
        <v>0</v>
      </c>
      <c r="V468" s="18">
        <v>0</v>
      </c>
      <c r="W468" s="18">
        <v>0</v>
      </c>
      <c r="X468" s="18">
        <v>0</v>
      </c>
      <c r="Y468">
        <v>0</v>
      </c>
      <c r="Z468">
        <v>2125</v>
      </c>
      <c r="AA468">
        <v>2125</v>
      </c>
      <c r="AB468" s="18">
        <v>41569.050000000003</v>
      </c>
    </row>
    <row r="469" spans="1:28" x14ac:dyDescent="0.25">
      <c r="A469" s="18">
        <v>44200</v>
      </c>
      <c r="B469" s="19">
        <v>45014</v>
      </c>
      <c r="C469" s="18">
        <v>44200</v>
      </c>
      <c r="D469" s="19">
        <v>45014</v>
      </c>
      <c r="E469" s="18">
        <v>6</v>
      </c>
      <c r="F469" s="18">
        <v>0</v>
      </c>
      <c r="G469">
        <v>0</v>
      </c>
      <c r="H469" s="18">
        <v>0</v>
      </c>
      <c r="I469" s="18">
        <v>0</v>
      </c>
      <c r="J469" s="18">
        <v>0</v>
      </c>
      <c r="K469" s="18">
        <v>0</v>
      </c>
      <c r="L469">
        <v>0</v>
      </c>
      <c r="M469">
        <v>225</v>
      </c>
      <c r="N469">
        <v>1550</v>
      </c>
      <c r="O469" s="18">
        <v>41569.050000000003</v>
      </c>
      <c r="P469" s="18">
        <v>44200</v>
      </c>
      <c r="Q469" s="19">
        <v>45014</v>
      </c>
      <c r="R469" s="18">
        <v>14</v>
      </c>
      <c r="S469" s="18">
        <v>0</v>
      </c>
      <c r="T469">
        <v>0</v>
      </c>
      <c r="U469" s="18">
        <v>0</v>
      </c>
      <c r="V469" s="18">
        <v>0</v>
      </c>
      <c r="W469" s="18">
        <v>0</v>
      </c>
      <c r="X469" s="18">
        <v>0</v>
      </c>
      <c r="Y469">
        <v>0</v>
      </c>
      <c r="Z469">
        <v>2550</v>
      </c>
      <c r="AA469">
        <v>2525</v>
      </c>
      <c r="AB469" s="18">
        <v>41569.050000000003</v>
      </c>
    </row>
    <row r="470" spans="1:28" x14ac:dyDescent="0.25">
      <c r="A470" s="18">
        <v>44200</v>
      </c>
      <c r="B470" s="19">
        <v>44973</v>
      </c>
      <c r="C470" s="18">
        <v>44200</v>
      </c>
      <c r="D470" s="19">
        <v>44973</v>
      </c>
      <c r="E470" s="18">
        <v>6526</v>
      </c>
      <c r="F470" s="18">
        <v>1109</v>
      </c>
      <c r="G470">
        <v>20.472586302381391</v>
      </c>
      <c r="H470" s="18">
        <v>134681</v>
      </c>
      <c r="I470" s="18">
        <v>33.72</v>
      </c>
      <c r="J470" s="18">
        <v>0.05</v>
      </c>
      <c r="K470" s="18">
        <v>-1.55</v>
      </c>
      <c r="L470">
        <v>-96.875</v>
      </c>
      <c r="M470">
        <v>0</v>
      </c>
      <c r="N470">
        <v>73050</v>
      </c>
      <c r="O470" s="18">
        <v>41569.050000000003</v>
      </c>
      <c r="P470" s="18">
        <v>44200</v>
      </c>
      <c r="Q470" s="19">
        <v>44973</v>
      </c>
      <c r="R470" s="18">
        <v>0</v>
      </c>
      <c r="S470" s="18">
        <v>0</v>
      </c>
      <c r="T470">
        <v>0</v>
      </c>
      <c r="U470" s="18">
        <v>0</v>
      </c>
      <c r="V470" s="18">
        <v>0</v>
      </c>
      <c r="W470" s="18">
        <v>0</v>
      </c>
      <c r="X470" s="18">
        <v>0</v>
      </c>
      <c r="Y470">
        <v>0</v>
      </c>
      <c r="Z470">
        <v>2225</v>
      </c>
      <c r="AA470">
        <v>3000</v>
      </c>
      <c r="AB470" s="18">
        <v>41569.050000000003</v>
      </c>
    </row>
    <row r="471" spans="1:28" x14ac:dyDescent="0.25">
      <c r="A471" s="18">
        <v>44300</v>
      </c>
      <c r="B471" s="19">
        <v>44973</v>
      </c>
      <c r="C471" s="18">
        <v>44300</v>
      </c>
      <c r="D471" s="19">
        <v>44973</v>
      </c>
      <c r="E471" s="18">
        <v>3210</v>
      </c>
      <c r="F471" s="18">
        <v>2035</v>
      </c>
      <c r="G471">
        <v>173.19148936170214</v>
      </c>
      <c r="H471" s="18">
        <v>102197</v>
      </c>
      <c r="I471" s="18">
        <v>0</v>
      </c>
      <c r="J471" s="18">
        <v>0.05</v>
      </c>
      <c r="K471" s="18">
        <v>-1.55</v>
      </c>
      <c r="L471">
        <v>-96.875</v>
      </c>
      <c r="M471">
        <v>0</v>
      </c>
      <c r="N471">
        <v>52350</v>
      </c>
      <c r="O471" s="18">
        <v>41569.050000000003</v>
      </c>
      <c r="P471" s="18">
        <v>44300</v>
      </c>
      <c r="Q471" s="19">
        <v>44973</v>
      </c>
      <c r="R471" s="18">
        <v>0</v>
      </c>
      <c r="S471" s="18">
        <v>0</v>
      </c>
      <c r="T471">
        <v>0</v>
      </c>
      <c r="U471" s="18">
        <v>0</v>
      </c>
      <c r="V471" s="18">
        <v>0</v>
      </c>
      <c r="W471" s="18">
        <v>0</v>
      </c>
      <c r="X471" s="18">
        <v>0</v>
      </c>
      <c r="Y471">
        <v>0</v>
      </c>
      <c r="Z471">
        <v>2125</v>
      </c>
      <c r="AA471">
        <v>3000</v>
      </c>
      <c r="AB471" s="18">
        <v>41569.050000000003</v>
      </c>
    </row>
    <row r="472" spans="1:28" x14ac:dyDescent="0.25">
      <c r="A472" s="18">
        <v>44300</v>
      </c>
      <c r="B472" s="19">
        <v>44980</v>
      </c>
      <c r="C472" s="18">
        <v>44300</v>
      </c>
      <c r="D472" s="19">
        <v>44980</v>
      </c>
      <c r="E472" s="18">
        <v>400</v>
      </c>
      <c r="F472" s="18">
        <v>52</v>
      </c>
      <c r="G472">
        <v>14.942528735632184</v>
      </c>
      <c r="H472" s="18">
        <v>11121</v>
      </c>
      <c r="I472" s="18">
        <v>20.49</v>
      </c>
      <c r="J472" s="18">
        <v>6.6</v>
      </c>
      <c r="K472" s="18">
        <v>1.25</v>
      </c>
      <c r="L472">
        <v>23.364485981308412</v>
      </c>
      <c r="M472">
        <v>71125</v>
      </c>
      <c r="N472">
        <v>2975</v>
      </c>
      <c r="O472" s="18">
        <v>41569.050000000003</v>
      </c>
      <c r="P472" s="18">
        <v>44300</v>
      </c>
      <c r="Q472" s="19">
        <v>44980</v>
      </c>
      <c r="R472" s="18">
        <v>30</v>
      </c>
      <c r="S472" s="18">
        <v>0</v>
      </c>
      <c r="T472">
        <v>0</v>
      </c>
      <c r="U472" s="18">
        <v>14</v>
      </c>
      <c r="V472" s="18">
        <v>0</v>
      </c>
      <c r="W472" s="18">
        <v>2494</v>
      </c>
      <c r="X472" s="18">
        <v>-129.69999999999982</v>
      </c>
      <c r="Y472">
        <v>-4.9434005412204076</v>
      </c>
      <c r="Z472">
        <v>3100</v>
      </c>
      <c r="AA472">
        <v>3400</v>
      </c>
      <c r="AB472" s="18">
        <v>41569.050000000003</v>
      </c>
    </row>
    <row r="473" spans="1:28" x14ac:dyDescent="0.25">
      <c r="A473" s="18">
        <v>44300</v>
      </c>
      <c r="B473" s="19">
        <v>45014</v>
      </c>
      <c r="C473" s="18">
        <v>44300</v>
      </c>
      <c r="D473" s="19">
        <v>45014</v>
      </c>
      <c r="E473" s="18">
        <v>1</v>
      </c>
      <c r="F473" s="18">
        <v>0</v>
      </c>
      <c r="G473">
        <v>0</v>
      </c>
      <c r="H473" s="18">
        <v>0</v>
      </c>
      <c r="I473" s="18">
        <v>0</v>
      </c>
      <c r="J473" s="18">
        <v>0</v>
      </c>
      <c r="K473" s="18">
        <v>0</v>
      </c>
      <c r="L473">
        <v>0</v>
      </c>
      <c r="M473">
        <v>225</v>
      </c>
      <c r="N473">
        <v>1475</v>
      </c>
      <c r="O473" s="18">
        <v>41569.050000000003</v>
      </c>
      <c r="P473" s="18">
        <v>44300</v>
      </c>
      <c r="Q473" s="19">
        <v>45014</v>
      </c>
      <c r="R473" s="18">
        <v>10</v>
      </c>
      <c r="S473" s="18">
        <v>0</v>
      </c>
      <c r="T473">
        <v>0</v>
      </c>
      <c r="U473" s="18">
        <v>0</v>
      </c>
      <c r="V473" s="18">
        <v>0</v>
      </c>
      <c r="W473" s="18">
        <v>0</v>
      </c>
      <c r="X473" s="18">
        <v>0</v>
      </c>
      <c r="Y473">
        <v>0</v>
      </c>
      <c r="Z473">
        <v>2550</v>
      </c>
      <c r="AA473">
        <v>1925</v>
      </c>
      <c r="AB473" s="18">
        <v>41569.050000000003</v>
      </c>
    </row>
    <row r="474" spans="1:28" x14ac:dyDescent="0.25">
      <c r="A474" s="18">
        <v>44300</v>
      </c>
      <c r="B474" s="19">
        <v>44987</v>
      </c>
      <c r="C474" s="18">
        <v>44300</v>
      </c>
      <c r="D474" s="19">
        <v>44987</v>
      </c>
      <c r="E474" s="18">
        <v>2</v>
      </c>
      <c r="F474" s="18">
        <v>0</v>
      </c>
      <c r="G474">
        <v>0</v>
      </c>
      <c r="H474" s="18">
        <v>0</v>
      </c>
      <c r="I474" s="18">
        <v>0</v>
      </c>
      <c r="J474" s="18">
        <v>0</v>
      </c>
      <c r="K474" s="18">
        <v>0</v>
      </c>
      <c r="L474">
        <v>0</v>
      </c>
      <c r="M474">
        <v>3900</v>
      </c>
      <c r="N474">
        <v>1250</v>
      </c>
      <c r="O474" s="18">
        <v>41569.050000000003</v>
      </c>
      <c r="P474" s="18">
        <v>44300</v>
      </c>
      <c r="Q474" s="19">
        <v>44987</v>
      </c>
      <c r="R474" s="18">
        <v>0</v>
      </c>
      <c r="S474" s="18">
        <v>0</v>
      </c>
      <c r="T474">
        <v>0</v>
      </c>
      <c r="U474" s="18">
        <v>0</v>
      </c>
      <c r="V474" s="18">
        <v>0</v>
      </c>
      <c r="W474" s="18">
        <v>0</v>
      </c>
      <c r="X474" s="18">
        <v>0</v>
      </c>
      <c r="Y474">
        <v>0</v>
      </c>
      <c r="Z474">
        <v>2125</v>
      </c>
      <c r="AA474">
        <v>2125</v>
      </c>
      <c r="AB474" s="18">
        <v>41569.050000000003</v>
      </c>
    </row>
    <row r="475" spans="1:28" x14ac:dyDescent="0.25">
      <c r="A475" s="18">
        <v>44400</v>
      </c>
      <c r="B475" s="19">
        <v>44980</v>
      </c>
      <c r="C475" s="18">
        <v>44400</v>
      </c>
      <c r="D475" s="19">
        <v>44980</v>
      </c>
      <c r="E475" s="18">
        <v>658</v>
      </c>
      <c r="F475" s="18">
        <v>22</v>
      </c>
      <c r="G475">
        <v>3.459119496855346</v>
      </c>
      <c r="H475" s="18">
        <v>6735</v>
      </c>
      <c r="I475" s="18">
        <v>0</v>
      </c>
      <c r="J475" s="18">
        <v>5.65</v>
      </c>
      <c r="K475" s="18">
        <v>0.25</v>
      </c>
      <c r="L475">
        <v>4.6296296296296298</v>
      </c>
      <c r="M475">
        <v>86300</v>
      </c>
      <c r="N475">
        <v>4075</v>
      </c>
      <c r="O475" s="18">
        <v>41569.050000000003</v>
      </c>
      <c r="P475" s="18">
        <v>44400</v>
      </c>
      <c r="Q475" s="19">
        <v>44980</v>
      </c>
      <c r="R475" s="18">
        <v>24</v>
      </c>
      <c r="S475" s="18">
        <v>0</v>
      </c>
      <c r="T475">
        <v>0</v>
      </c>
      <c r="U475" s="18">
        <v>14</v>
      </c>
      <c r="V475" s="18">
        <v>0</v>
      </c>
      <c r="W475" s="18">
        <v>2460.65</v>
      </c>
      <c r="X475" s="18">
        <v>-1119.1999999999998</v>
      </c>
      <c r="Y475">
        <v>-31.263879771498804</v>
      </c>
      <c r="Z475">
        <v>3350</v>
      </c>
      <c r="AA475">
        <v>3475</v>
      </c>
      <c r="AB475" s="18">
        <v>41569.050000000003</v>
      </c>
    </row>
    <row r="476" spans="1:28" x14ac:dyDescent="0.25">
      <c r="A476" s="18">
        <v>44400</v>
      </c>
      <c r="B476" s="19">
        <v>44987</v>
      </c>
      <c r="C476" s="18">
        <v>44400</v>
      </c>
      <c r="D476" s="19">
        <v>44987</v>
      </c>
      <c r="E476" s="18">
        <v>0</v>
      </c>
      <c r="F476" s="18">
        <v>0</v>
      </c>
      <c r="G476">
        <v>0</v>
      </c>
      <c r="H476" s="18">
        <v>0</v>
      </c>
      <c r="I476" s="18">
        <v>0</v>
      </c>
      <c r="J476" s="18">
        <v>0</v>
      </c>
      <c r="K476" s="18">
        <v>0</v>
      </c>
      <c r="L476">
        <v>0</v>
      </c>
      <c r="M476">
        <v>6000</v>
      </c>
      <c r="N476">
        <v>1225</v>
      </c>
      <c r="O476" s="18">
        <v>41569.050000000003</v>
      </c>
      <c r="P476" s="18">
        <v>44400</v>
      </c>
      <c r="Q476" s="19">
        <v>44987</v>
      </c>
      <c r="R476" s="18">
        <v>0</v>
      </c>
      <c r="S476" s="18">
        <v>0</v>
      </c>
      <c r="T476">
        <v>0</v>
      </c>
      <c r="U476" s="18">
        <v>0</v>
      </c>
      <c r="V476" s="18">
        <v>0</v>
      </c>
      <c r="W476" s="18">
        <v>0</v>
      </c>
      <c r="X476" s="18">
        <v>0</v>
      </c>
      <c r="Y476">
        <v>0</v>
      </c>
      <c r="Z476">
        <v>2125</v>
      </c>
      <c r="AA476">
        <v>2125</v>
      </c>
      <c r="AB476" s="18">
        <v>41569.050000000003</v>
      </c>
    </row>
    <row r="477" spans="1:28" x14ac:dyDescent="0.25">
      <c r="A477" s="18">
        <v>44400</v>
      </c>
      <c r="B477" s="19">
        <v>44973</v>
      </c>
      <c r="C477" s="18">
        <v>44400</v>
      </c>
      <c r="D477" s="19">
        <v>44973</v>
      </c>
      <c r="E477" s="18">
        <v>3112</v>
      </c>
      <c r="F477" s="18">
        <v>1731</v>
      </c>
      <c r="G477">
        <v>125.34395365677045</v>
      </c>
      <c r="H477" s="18">
        <v>93599</v>
      </c>
      <c r="I477" s="18">
        <v>0</v>
      </c>
      <c r="J477" s="18">
        <v>0.05</v>
      </c>
      <c r="K477" s="18">
        <v>-1.5</v>
      </c>
      <c r="L477">
        <v>-96.774193548387089</v>
      </c>
      <c r="M477">
        <v>0</v>
      </c>
      <c r="N477">
        <v>27100</v>
      </c>
      <c r="O477" s="18">
        <v>41569.050000000003</v>
      </c>
      <c r="P477" s="18">
        <v>44400</v>
      </c>
      <c r="Q477" s="19">
        <v>44973</v>
      </c>
      <c r="R477" s="18">
        <v>0</v>
      </c>
      <c r="S477" s="18">
        <v>0</v>
      </c>
      <c r="T477">
        <v>0</v>
      </c>
      <c r="U477" s="18">
        <v>0</v>
      </c>
      <c r="V477" s="18">
        <v>0</v>
      </c>
      <c r="W477" s="18">
        <v>0</v>
      </c>
      <c r="X477" s="18">
        <v>0</v>
      </c>
      <c r="Y477">
        <v>0</v>
      </c>
      <c r="Z477">
        <v>3000</v>
      </c>
      <c r="AA477">
        <v>2250</v>
      </c>
      <c r="AB477" s="18">
        <v>41569.050000000003</v>
      </c>
    </row>
    <row r="478" spans="1:28" x14ac:dyDescent="0.25">
      <c r="A478" s="18">
        <v>44400</v>
      </c>
      <c r="B478" s="19">
        <v>45014</v>
      </c>
      <c r="C478" s="18">
        <v>44400</v>
      </c>
      <c r="D478" s="19">
        <v>45014</v>
      </c>
      <c r="E478" s="18">
        <v>0</v>
      </c>
      <c r="F478" s="18">
        <v>0</v>
      </c>
      <c r="G478">
        <v>0</v>
      </c>
      <c r="H478" s="18">
        <v>0</v>
      </c>
      <c r="I478" s="18">
        <v>0</v>
      </c>
      <c r="J478" s="18">
        <v>0</v>
      </c>
      <c r="K478" s="18">
        <v>0</v>
      </c>
      <c r="L478">
        <v>0</v>
      </c>
      <c r="M478">
        <v>2075</v>
      </c>
      <c r="N478">
        <v>1475</v>
      </c>
      <c r="O478" s="18">
        <v>41569.050000000003</v>
      </c>
      <c r="P478" s="18">
        <v>44400</v>
      </c>
      <c r="Q478" s="19">
        <v>45014</v>
      </c>
      <c r="R478" s="18">
        <v>444</v>
      </c>
      <c r="S478" s="18">
        <v>0</v>
      </c>
      <c r="T478">
        <v>0</v>
      </c>
      <c r="U478" s="18">
        <v>0</v>
      </c>
      <c r="V478" s="18">
        <v>0</v>
      </c>
      <c r="W478" s="18">
        <v>0</v>
      </c>
      <c r="X478" s="18">
        <v>0</v>
      </c>
      <c r="Y478">
        <v>0</v>
      </c>
      <c r="Z478">
        <v>2550</v>
      </c>
      <c r="AA478">
        <v>1925</v>
      </c>
      <c r="AB478" s="18">
        <v>41569.050000000003</v>
      </c>
    </row>
    <row r="479" spans="1:28" x14ac:dyDescent="0.25">
      <c r="A479" s="18">
        <v>44500</v>
      </c>
      <c r="B479" s="19">
        <v>44987</v>
      </c>
      <c r="C479" s="18">
        <v>44500</v>
      </c>
      <c r="D479" s="19">
        <v>44987</v>
      </c>
      <c r="E479" s="18">
        <v>95</v>
      </c>
      <c r="F479" s="18">
        <v>54</v>
      </c>
      <c r="G479">
        <v>131.70731707317074</v>
      </c>
      <c r="H479" s="18">
        <v>1279</v>
      </c>
      <c r="I479" s="18">
        <v>0</v>
      </c>
      <c r="J479" s="18">
        <v>11.35</v>
      </c>
      <c r="K479" s="18">
        <v>-2.2000000000000011</v>
      </c>
      <c r="L479">
        <v>-16.236162361623624</v>
      </c>
      <c r="M479">
        <v>31525</v>
      </c>
      <c r="N479">
        <v>7100</v>
      </c>
      <c r="O479" s="18">
        <v>41569.050000000003</v>
      </c>
      <c r="P479" s="18">
        <v>44500</v>
      </c>
      <c r="Q479" s="19">
        <v>44987</v>
      </c>
      <c r="R479" s="18">
        <v>0</v>
      </c>
      <c r="S479" s="18">
        <v>0</v>
      </c>
      <c r="T479">
        <v>0</v>
      </c>
      <c r="U479" s="18">
        <v>0</v>
      </c>
      <c r="V479" s="18">
        <v>0</v>
      </c>
      <c r="W479" s="18">
        <v>0</v>
      </c>
      <c r="X479" s="18">
        <v>0</v>
      </c>
      <c r="Y479">
        <v>0</v>
      </c>
      <c r="Z479">
        <v>2850</v>
      </c>
      <c r="AA479">
        <v>2925</v>
      </c>
      <c r="AB479" s="18">
        <v>41569.050000000003</v>
      </c>
    </row>
    <row r="480" spans="1:28" x14ac:dyDescent="0.25">
      <c r="A480" s="18">
        <v>44500</v>
      </c>
      <c r="B480" s="19">
        <v>44980</v>
      </c>
      <c r="C480" s="18">
        <v>44500</v>
      </c>
      <c r="D480" s="19">
        <v>44980</v>
      </c>
      <c r="E480" s="18">
        <v>8067</v>
      </c>
      <c r="F480" s="18">
        <v>239</v>
      </c>
      <c r="G480">
        <v>3.0531425651507411</v>
      </c>
      <c r="H480" s="18">
        <v>86834</v>
      </c>
      <c r="I480" s="18">
        <v>0</v>
      </c>
      <c r="J480" s="18">
        <v>6.5</v>
      </c>
      <c r="K480" s="18">
        <v>1.5</v>
      </c>
      <c r="L480">
        <v>30</v>
      </c>
      <c r="M480">
        <v>93675</v>
      </c>
      <c r="N480">
        <v>18975</v>
      </c>
      <c r="O480" s="18">
        <v>41569.050000000003</v>
      </c>
      <c r="P480" s="18">
        <v>44500</v>
      </c>
      <c r="Q480" s="19">
        <v>44980</v>
      </c>
      <c r="R480" s="18">
        <v>694</v>
      </c>
      <c r="S480" s="18">
        <v>-1</v>
      </c>
      <c r="T480">
        <v>-0.14388489208633093</v>
      </c>
      <c r="U480" s="18">
        <v>102</v>
      </c>
      <c r="V480" s="18">
        <v>0</v>
      </c>
      <c r="W480" s="18">
        <v>2805.75</v>
      </c>
      <c r="X480" s="18">
        <v>75.75</v>
      </c>
      <c r="Y480">
        <v>2.7747252747252746</v>
      </c>
      <c r="Z480">
        <v>4225</v>
      </c>
      <c r="AA480">
        <v>4950</v>
      </c>
      <c r="AB480" s="18">
        <v>41569.050000000003</v>
      </c>
    </row>
    <row r="481" spans="1:28" x14ac:dyDescent="0.25">
      <c r="A481" s="18">
        <v>44500</v>
      </c>
      <c r="B481" s="19">
        <v>45001</v>
      </c>
      <c r="C481" s="18">
        <v>44500</v>
      </c>
      <c r="D481" s="19">
        <v>45001</v>
      </c>
      <c r="E481" s="18">
        <v>0</v>
      </c>
      <c r="F481" s="18">
        <v>0</v>
      </c>
      <c r="G481">
        <v>0</v>
      </c>
      <c r="H481" s="18">
        <v>0</v>
      </c>
      <c r="I481" s="18">
        <v>0</v>
      </c>
      <c r="J481" s="18">
        <v>0</v>
      </c>
      <c r="K481" s="18">
        <v>0</v>
      </c>
      <c r="L481">
        <v>0</v>
      </c>
      <c r="M481">
        <v>0</v>
      </c>
      <c r="N481">
        <v>900</v>
      </c>
      <c r="O481" s="18">
        <v>41569.050000000003</v>
      </c>
      <c r="P481" s="18">
        <v>0</v>
      </c>
      <c r="Q481" s="19">
        <v>0</v>
      </c>
      <c r="R481" s="18">
        <v>0</v>
      </c>
      <c r="S481" s="18">
        <v>0</v>
      </c>
      <c r="T481">
        <v>0</v>
      </c>
      <c r="U481" s="18">
        <v>0</v>
      </c>
      <c r="V481" s="18">
        <v>0</v>
      </c>
      <c r="W481" s="18">
        <v>0</v>
      </c>
      <c r="X481" s="18">
        <v>0</v>
      </c>
      <c r="Y481">
        <v>0</v>
      </c>
      <c r="Z481">
        <v>0</v>
      </c>
      <c r="AA481">
        <v>0</v>
      </c>
      <c r="AB481" s="18">
        <v>0</v>
      </c>
    </row>
    <row r="482" spans="1:28" x14ac:dyDescent="0.25">
      <c r="A482" s="18">
        <v>44500</v>
      </c>
      <c r="B482" s="19">
        <v>45014</v>
      </c>
      <c r="C482" s="18">
        <v>44500</v>
      </c>
      <c r="D482" s="19">
        <v>45014</v>
      </c>
      <c r="E482" s="18">
        <v>4092</v>
      </c>
      <c r="F482" s="18">
        <v>284</v>
      </c>
      <c r="G482">
        <v>7.4579831932773111</v>
      </c>
      <c r="H482" s="18">
        <v>7383</v>
      </c>
      <c r="I482" s="18">
        <v>12.21</v>
      </c>
      <c r="J482" s="18">
        <v>65</v>
      </c>
      <c r="K482" s="18">
        <v>-24.650000000000006</v>
      </c>
      <c r="L482">
        <v>-27.495817066369217</v>
      </c>
      <c r="M482">
        <v>9700</v>
      </c>
      <c r="N482">
        <v>1600</v>
      </c>
      <c r="O482" s="18">
        <v>41569.050000000003</v>
      </c>
      <c r="P482" s="18">
        <v>44500</v>
      </c>
      <c r="Q482" s="19">
        <v>45014</v>
      </c>
      <c r="R482" s="18">
        <v>385</v>
      </c>
      <c r="S482" s="18">
        <v>0</v>
      </c>
      <c r="T482">
        <v>0</v>
      </c>
      <c r="U482" s="18">
        <v>56</v>
      </c>
      <c r="V482" s="18">
        <v>0</v>
      </c>
      <c r="W482" s="18">
        <v>2390</v>
      </c>
      <c r="X482" s="18">
        <v>-244.80000000000018</v>
      </c>
      <c r="Y482">
        <v>-9.2910277819948437</v>
      </c>
      <c r="Z482">
        <v>2250</v>
      </c>
      <c r="AA482">
        <v>2850</v>
      </c>
      <c r="AB482" s="18">
        <v>41569.050000000003</v>
      </c>
    </row>
    <row r="483" spans="1:28" x14ac:dyDescent="0.25">
      <c r="A483" s="18">
        <v>44500</v>
      </c>
      <c r="B483" s="19">
        <v>45043</v>
      </c>
      <c r="C483" s="18">
        <v>44500</v>
      </c>
      <c r="D483" s="19">
        <v>45043</v>
      </c>
      <c r="E483" s="18">
        <v>0</v>
      </c>
      <c r="F483" s="18">
        <v>0</v>
      </c>
      <c r="G483">
        <v>0</v>
      </c>
      <c r="H483" s="18">
        <v>0</v>
      </c>
      <c r="I483" s="18">
        <v>0</v>
      </c>
      <c r="J483" s="18">
        <v>0</v>
      </c>
      <c r="K483" s="18">
        <v>0</v>
      </c>
      <c r="L483">
        <v>0</v>
      </c>
      <c r="M483">
        <v>0</v>
      </c>
      <c r="N483">
        <v>200</v>
      </c>
      <c r="O483" s="18">
        <v>41569.050000000003</v>
      </c>
      <c r="P483" s="18">
        <v>44500</v>
      </c>
      <c r="Q483" s="19">
        <v>45043</v>
      </c>
      <c r="R483" s="18">
        <v>0</v>
      </c>
      <c r="S483" s="18">
        <v>0</v>
      </c>
      <c r="T483">
        <v>0</v>
      </c>
      <c r="U483" s="18">
        <v>0</v>
      </c>
      <c r="V483" s="18">
        <v>0</v>
      </c>
      <c r="W483" s="18">
        <v>0</v>
      </c>
      <c r="X483" s="18">
        <v>0</v>
      </c>
      <c r="Y483">
        <v>0</v>
      </c>
      <c r="Z483">
        <v>900</v>
      </c>
      <c r="AA483">
        <v>175</v>
      </c>
      <c r="AB483" s="18">
        <v>41569.050000000003</v>
      </c>
    </row>
    <row r="484" spans="1:28" x14ac:dyDescent="0.25">
      <c r="A484" s="18">
        <v>44500</v>
      </c>
      <c r="B484" s="19">
        <v>44973</v>
      </c>
      <c r="C484" s="18">
        <v>44500</v>
      </c>
      <c r="D484" s="19">
        <v>44973</v>
      </c>
      <c r="E484" s="18">
        <v>23654</v>
      </c>
      <c r="F484" s="18">
        <v>945</v>
      </c>
      <c r="G484">
        <v>4.1613457219604566</v>
      </c>
      <c r="H484" s="18">
        <v>370642</v>
      </c>
      <c r="I484" s="18">
        <v>0</v>
      </c>
      <c r="J484" s="18">
        <v>0.05</v>
      </c>
      <c r="K484" s="18">
        <v>-1.25</v>
      </c>
      <c r="L484">
        <v>-96.153846153846146</v>
      </c>
      <c r="M484">
        <v>0</v>
      </c>
      <c r="N484">
        <v>33825</v>
      </c>
      <c r="O484" s="18">
        <v>41569.050000000003</v>
      </c>
      <c r="P484" s="18">
        <v>44500</v>
      </c>
      <c r="Q484" s="19">
        <v>44973</v>
      </c>
      <c r="R484" s="18">
        <v>13</v>
      </c>
      <c r="S484" s="18">
        <v>0</v>
      </c>
      <c r="T484">
        <v>0</v>
      </c>
      <c r="U484" s="18">
        <v>10</v>
      </c>
      <c r="V484" s="18">
        <v>0</v>
      </c>
      <c r="W484" s="18">
        <v>2895.5</v>
      </c>
      <c r="X484" s="18">
        <v>182.05000000000018</v>
      </c>
      <c r="Y484">
        <v>6.7091709815917087</v>
      </c>
      <c r="Z484">
        <v>2400</v>
      </c>
      <c r="AA484">
        <v>2600</v>
      </c>
      <c r="AB484" s="18">
        <v>41569.050000000003</v>
      </c>
    </row>
    <row r="485" spans="1:28" x14ac:dyDescent="0.25">
      <c r="A485" s="18">
        <v>44500</v>
      </c>
      <c r="B485" s="19">
        <v>44994</v>
      </c>
      <c r="C485" s="18">
        <v>44500</v>
      </c>
      <c r="D485" s="19">
        <v>44994</v>
      </c>
      <c r="E485" s="18">
        <v>0</v>
      </c>
      <c r="F485" s="18">
        <v>0</v>
      </c>
      <c r="G485">
        <v>0</v>
      </c>
      <c r="H485" s="18">
        <v>0</v>
      </c>
      <c r="I485" s="18">
        <v>0</v>
      </c>
      <c r="J485" s="18">
        <v>0</v>
      </c>
      <c r="K485" s="18">
        <v>0</v>
      </c>
      <c r="L485">
        <v>0</v>
      </c>
      <c r="M485">
        <v>1825</v>
      </c>
      <c r="N485">
        <v>1050</v>
      </c>
      <c r="O485" s="18">
        <v>41569.050000000003</v>
      </c>
      <c r="P485" s="18">
        <v>44500</v>
      </c>
      <c r="Q485" s="19">
        <v>44994</v>
      </c>
      <c r="R485" s="18">
        <v>0</v>
      </c>
      <c r="S485" s="18">
        <v>0</v>
      </c>
      <c r="T485">
        <v>0</v>
      </c>
      <c r="U485" s="18">
        <v>0</v>
      </c>
      <c r="V485" s="18">
        <v>0</v>
      </c>
      <c r="W485" s="18">
        <v>0</v>
      </c>
      <c r="X485" s="18">
        <v>0</v>
      </c>
      <c r="Y485">
        <v>0</v>
      </c>
      <c r="Z485">
        <v>900</v>
      </c>
      <c r="AA485">
        <v>875</v>
      </c>
      <c r="AB485" s="18">
        <v>41569.050000000003</v>
      </c>
    </row>
    <row r="486" spans="1:28" x14ac:dyDescent="0.25">
      <c r="A486" s="18">
        <v>44600</v>
      </c>
      <c r="B486" s="19">
        <v>44980</v>
      </c>
      <c r="C486" s="18">
        <v>44600</v>
      </c>
      <c r="D486" s="19">
        <v>44980</v>
      </c>
      <c r="E486" s="18">
        <v>182</v>
      </c>
      <c r="F486" s="18">
        <v>53</v>
      </c>
      <c r="G486">
        <v>41.085271317829459</v>
      </c>
      <c r="H486" s="18">
        <v>6421</v>
      </c>
      <c r="I486" s="18">
        <v>0</v>
      </c>
      <c r="J486" s="18">
        <v>4.9000000000000004</v>
      </c>
      <c r="K486" s="18">
        <v>0.40000000000000036</v>
      </c>
      <c r="L486">
        <v>8.8888888888888964</v>
      </c>
      <c r="M486">
        <v>60275</v>
      </c>
      <c r="N486">
        <v>1575</v>
      </c>
      <c r="O486" s="18">
        <v>41569.050000000003</v>
      </c>
      <c r="P486" s="18">
        <v>44600</v>
      </c>
      <c r="Q486" s="19">
        <v>44980</v>
      </c>
      <c r="R486" s="18">
        <v>11</v>
      </c>
      <c r="S486" s="18">
        <v>0</v>
      </c>
      <c r="T486">
        <v>0</v>
      </c>
      <c r="U486" s="18">
        <v>0</v>
      </c>
      <c r="V486" s="18">
        <v>0</v>
      </c>
      <c r="W486" s="18">
        <v>0</v>
      </c>
      <c r="X486" s="18">
        <v>0</v>
      </c>
      <c r="Y486">
        <v>0</v>
      </c>
      <c r="Z486">
        <v>2275</v>
      </c>
      <c r="AA486">
        <v>3150</v>
      </c>
      <c r="AB486" s="18">
        <v>41569.050000000003</v>
      </c>
    </row>
    <row r="487" spans="1:28" x14ac:dyDescent="0.25">
      <c r="A487" s="18">
        <v>44600</v>
      </c>
      <c r="B487" s="19">
        <v>44973</v>
      </c>
      <c r="C487" s="18">
        <v>44600</v>
      </c>
      <c r="D487" s="19">
        <v>44973</v>
      </c>
      <c r="E487" s="18">
        <v>3436</v>
      </c>
      <c r="F487" s="18">
        <v>2477</v>
      </c>
      <c r="G487">
        <v>258.28988529718458</v>
      </c>
      <c r="H487" s="18">
        <v>70996</v>
      </c>
      <c r="I487" s="18">
        <v>38.32</v>
      </c>
      <c r="J487" s="18">
        <v>0.05</v>
      </c>
      <c r="K487" s="18">
        <v>-1.45</v>
      </c>
      <c r="L487">
        <v>-96.666666666666671</v>
      </c>
      <c r="M487">
        <v>0</v>
      </c>
      <c r="N487">
        <v>27875</v>
      </c>
      <c r="O487" s="18">
        <v>41569.050000000003</v>
      </c>
      <c r="P487" s="18">
        <v>44600</v>
      </c>
      <c r="Q487" s="19">
        <v>44973</v>
      </c>
      <c r="R487" s="18">
        <v>0</v>
      </c>
      <c r="S487" s="18">
        <v>0</v>
      </c>
      <c r="T487">
        <v>0</v>
      </c>
      <c r="U487" s="18">
        <v>0</v>
      </c>
      <c r="V487" s="18">
        <v>0</v>
      </c>
      <c r="W487" s="18">
        <v>0</v>
      </c>
      <c r="X487" s="18">
        <v>0</v>
      </c>
      <c r="Y487">
        <v>0</v>
      </c>
      <c r="Z487">
        <v>3000</v>
      </c>
      <c r="AA487">
        <v>3000</v>
      </c>
      <c r="AB487" s="18">
        <v>41569.050000000003</v>
      </c>
    </row>
    <row r="488" spans="1:28" x14ac:dyDescent="0.25">
      <c r="A488" s="18">
        <v>44600</v>
      </c>
      <c r="B488" s="19">
        <v>45014</v>
      </c>
      <c r="C488" s="18">
        <v>44600</v>
      </c>
      <c r="D488" s="19">
        <v>45014</v>
      </c>
      <c r="E488" s="18">
        <v>38</v>
      </c>
      <c r="F488" s="18">
        <v>0</v>
      </c>
      <c r="G488">
        <v>0</v>
      </c>
      <c r="H488" s="18">
        <v>0</v>
      </c>
      <c r="I488" s="18">
        <v>0</v>
      </c>
      <c r="J488" s="18">
        <v>0</v>
      </c>
      <c r="K488" s="18">
        <v>0</v>
      </c>
      <c r="L488">
        <v>0</v>
      </c>
      <c r="M488">
        <v>2150</v>
      </c>
      <c r="N488">
        <v>1800</v>
      </c>
      <c r="O488" s="18">
        <v>41569.050000000003</v>
      </c>
      <c r="P488" s="18">
        <v>44600</v>
      </c>
      <c r="Q488" s="19">
        <v>45014</v>
      </c>
      <c r="R488" s="18">
        <v>9</v>
      </c>
      <c r="S488" s="18">
        <v>0</v>
      </c>
      <c r="T488">
        <v>0</v>
      </c>
      <c r="U488" s="18">
        <v>0</v>
      </c>
      <c r="V488" s="18">
        <v>0</v>
      </c>
      <c r="W488" s="18">
        <v>0</v>
      </c>
      <c r="X488" s="18">
        <v>0</v>
      </c>
      <c r="Y488">
        <v>0</v>
      </c>
      <c r="Z488">
        <v>2550</v>
      </c>
      <c r="AA488">
        <v>1900</v>
      </c>
      <c r="AB488" s="18">
        <v>41569.050000000003</v>
      </c>
    </row>
    <row r="489" spans="1:28" x14ac:dyDescent="0.25">
      <c r="A489" s="18">
        <v>44600</v>
      </c>
      <c r="B489" s="19">
        <v>44987</v>
      </c>
      <c r="C489" s="18">
        <v>44600</v>
      </c>
      <c r="D489" s="19">
        <v>44987</v>
      </c>
      <c r="E489" s="18">
        <v>0</v>
      </c>
      <c r="F489" s="18">
        <v>0</v>
      </c>
      <c r="G489">
        <v>0</v>
      </c>
      <c r="H489" s="18">
        <v>0</v>
      </c>
      <c r="I489" s="18">
        <v>0</v>
      </c>
      <c r="J489" s="18">
        <v>0</v>
      </c>
      <c r="K489" s="18">
        <v>0</v>
      </c>
      <c r="L489">
        <v>0</v>
      </c>
      <c r="M489">
        <v>6900</v>
      </c>
      <c r="N489">
        <v>1775</v>
      </c>
      <c r="O489" s="18">
        <v>41569.050000000003</v>
      </c>
      <c r="P489" s="18">
        <v>44600</v>
      </c>
      <c r="Q489" s="19">
        <v>44987</v>
      </c>
      <c r="R489" s="18">
        <v>0</v>
      </c>
      <c r="S489" s="18">
        <v>0</v>
      </c>
      <c r="T489">
        <v>0</v>
      </c>
      <c r="U489" s="18">
        <v>0</v>
      </c>
      <c r="V489" s="18">
        <v>0</v>
      </c>
      <c r="W489" s="18">
        <v>0</v>
      </c>
      <c r="X489" s="18">
        <v>0</v>
      </c>
      <c r="Y489">
        <v>0</v>
      </c>
      <c r="Z489">
        <v>2125</v>
      </c>
      <c r="AA489">
        <v>2125</v>
      </c>
      <c r="AB489" s="18">
        <v>41569.050000000003</v>
      </c>
    </row>
    <row r="490" spans="1:28" x14ac:dyDescent="0.25">
      <c r="A490" s="18">
        <v>44700</v>
      </c>
      <c r="B490" s="19">
        <v>44973</v>
      </c>
      <c r="C490" s="18">
        <v>44700</v>
      </c>
      <c r="D490" s="19">
        <v>44973</v>
      </c>
      <c r="E490" s="18">
        <v>2553</v>
      </c>
      <c r="F490" s="18">
        <v>1755</v>
      </c>
      <c r="G490">
        <v>219.9248120300752</v>
      </c>
      <c r="H490" s="18">
        <v>43663</v>
      </c>
      <c r="I490" s="18">
        <v>42.66</v>
      </c>
      <c r="J490" s="18">
        <v>0.05</v>
      </c>
      <c r="K490" s="18">
        <v>-1.25</v>
      </c>
      <c r="L490">
        <v>-96.153846153846146</v>
      </c>
      <c r="M490">
        <v>375</v>
      </c>
      <c r="N490">
        <v>34275</v>
      </c>
      <c r="O490" s="18">
        <v>41569.050000000003</v>
      </c>
      <c r="P490" s="18">
        <v>44700</v>
      </c>
      <c r="Q490" s="19">
        <v>44973</v>
      </c>
      <c r="R490" s="18">
        <v>0</v>
      </c>
      <c r="S490" s="18">
        <v>0</v>
      </c>
      <c r="T490">
        <v>0</v>
      </c>
      <c r="U490" s="18">
        <v>0</v>
      </c>
      <c r="V490" s="18">
        <v>0</v>
      </c>
      <c r="W490" s="18">
        <v>0</v>
      </c>
      <c r="X490" s="18">
        <v>0</v>
      </c>
      <c r="Y490">
        <v>0</v>
      </c>
      <c r="Z490">
        <v>3000</v>
      </c>
      <c r="AA490">
        <v>3000</v>
      </c>
      <c r="AB490" s="18">
        <v>41569.050000000003</v>
      </c>
    </row>
    <row r="491" spans="1:28" x14ac:dyDescent="0.25">
      <c r="A491" s="18">
        <v>44700</v>
      </c>
      <c r="B491" s="19">
        <v>44987</v>
      </c>
      <c r="C491" s="18">
        <v>44700</v>
      </c>
      <c r="D491" s="19">
        <v>44987</v>
      </c>
      <c r="E491" s="18">
        <v>1</v>
      </c>
      <c r="F491" s="18">
        <v>0</v>
      </c>
      <c r="G491">
        <v>0</v>
      </c>
      <c r="H491" s="18">
        <v>0</v>
      </c>
      <c r="I491" s="18">
        <v>0</v>
      </c>
      <c r="J491" s="18">
        <v>0</v>
      </c>
      <c r="K491" s="18">
        <v>0</v>
      </c>
      <c r="L491">
        <v>0</v>
      </c>
      <c r="M491">
        <v>7200</v>
      </c>
      <c r="N491">
        <v>1075</v>
      </c>
      <c r="O491" s="18">
        <v>41569.050000000003</v>
      </c>
      <c r="P491" s="18">
        <v>44700</v>
      </c>
      <c r="Q491" s="19">
        <v>44987</v>
      </c>
      <c r="R491" s="18">
        <v>0</v>
      </c>
      <c r="S491" s="18">
        <v>0</v>
      </c>
      <c r="T491">
        <v>0</v>
      </c>
      <c r="U491" s="18">
        <v>0</v>
      </c>
      <c r="V491" s="18">
        <v>0</v>
      </c>
      <c r="W491" s="18">
        <v>0</v>
      </c>
      <c r="X491" s="18">
        <v>0</v>
      </c>
      <c r="Y491">
        <v>0</v>
      </c>
      <c r="Z491">
        <v>2125</v>
      </c>
      <c r="AA491">
        <v>2125</v>
      </c>
      <c r="AB491" s="18">
        <v>41569.050000000003</v>
      </c>
    </row>
    <row r="492" spans="1:28" x14ac:dyDescent="0.25">
      <c r="A492" s="18">
        <v>44700</v>
      </c>
      <c r="B492" s="19">
        <v>45014</v>
      </c>
      <c r="C492" s="18">
        <v>44700</v>
      </c>
      <c r="D492" s="19">
        <v>45014</v>
      </c>
      <c r="E492" s="18">
        <v>0</v>
      </c>
      <c r="F492" s="18">
        <v>0</v>
      </c>
      <c r="G492">
        <v>0</v>
      </c>
      <c r="H492" s="18">
        <v>0</v>
      </c>
      <c r="I492" s="18">
        <v>0</v>
      </c>
      <c r="J492" s="18">
        <v>0</v>
      </c>
      <c r="K492" s="18">
        <v>0</v>
      </c>
      <c r="L492">
        <v>0</v>
      </c>
      <c r="M492">
        <v>2900</v>
      </c>
      <c r="N492">
        <v>1500</v>
      </c>
      <c r="O492" s="18">
        <v>41569.050000000003</v>
      </c>
      <c r="P492" s="18">
        <v>44700</v>
      </c>
      <c r="Q492" s="19">
        <v>45014</v>
      </c>
      <c r="R492" s="18">
        <v>2</v>
      </c>
      <c r="S492" s="18">
        <v>0</v>
      </c>
      <c r="T492">
        <v>0</v>
      </c>
      <c r="U492" s="18">
        <v>0</v>
      </c>
      <c r="V492" s="18">
        <v>0</v>
      </c>
      <c r="W492" s="18">
        <v>0</v>
      </c>
      <c r="X492" s="18">
        <v>0</v>
      </c>
      <c r="Y492">
        <v>0</v>
      </c>
      <c r="Z492">
        <v>2550</v>
      </c>
      <c r="AA492">
        <v>2525</v>
      </c>
      <c r="AB492" s="18">
        <v>41569.050000000003</v>
      </c>
    </row>
    <row r="493" spans="1:28" x14ac:dyDescent="0.25">
      <c r="A493" s="18">
        <v>44700</v>
      </c>
      <c r="B493" s="19">
        <v>44980</v>
      </c>
      <c r="C493" s="18">
        <v>44700</v>
      </c>
      <c r="D493" s="19">
        <v>44980</v>
      </c>
      <c r="E493" s="18">
        <v>355</v>
      </c>
      <c r="F493" s="18">
        <v>-16</v>
      </c>
      <c r="G493">
        <v>-4.3126684636118595</v>
      </c>
      <c r="H493" s="18">
        <v>6535</v>
      </c>
      <c r="I493" s="18">
        <v>22.74</v>
      </c>
      <c r="J493" s="18">
        <v>4.3</v>
      </c>
      <c r="K493" s="18">
        <v>-0.75</v>
      </c>
      <c r="L493">
        <v>-14.85148514851485</v>
      </c>
      <c r="M493">
        <v>72750</v>
      </c>
      <c r="N493">
        <v>2525</v>
      </c>
      <c r="O493" s="18">
        <v>41569.050000000003</v>
      </c>
      <c r="P493" s="18">
        <v>44700</v>
      </c>
      <c r="Q493" s="19">
        <v>44980</v>
      </c>
      <c r="R493" s="18">
        <v>22</v>
      </c>
      <c r="S493" s="18">
        <v>0</v>
      </c>
      <c r="T493">
        <v>0</v>
      </c>
      <c r="U493" s="18">
        <v>0</v>
      </c>
      <c r="V493" s="18">
        <v>0</v>
      </c>
      <c r="W493" s="18">
        <v>0</v>
      </c>
      <c r="X493" s="18">
        <v>0</v>
      </c>
      <c r="Y493">
        <v>0</v>
      </c>
      <c r="Z493">
        <v>4100</v>
      </c>
      <c r="AA493">
        <v>4100</v>
      </c>
      <c r="AB493" s="18">
        <v>41569.050000000003</v>
      </c>
    </row>
    <row r="494" spans="1:28" x14ac:dyDescent="0.25">
      <c r="A494" s="18">
        <v>44800</v>
      </c>
      <c r="B494" s="19">
        <v>44973</v>
      </c>
      <c r="C494" s="18">
        <v>44800</v>
      </c>
      <c r="D494" s="19">
        <v>44973</v>
      </c>
      <c r="E494" s="18">
        <v>3233</v>
      </c>
      <c r="F494" s="18">
        <v>1822</v>
      </c>
      <c r="G494">
        <v>129.12827781715094</v>
      </c>
      <c r="H494" s="18">
        <v>35454</v>
      </c>
      <c r="I494" s="18">
        <v>40.590000000000003</v>
      </c>
      <c r="J494" s="18">
        <v>0.05</v>
      </c>
      <c r="K494" s="18">
        <v>-1.4</v>
      </c>
      <c r="L494">
        <v>-96.551724137931032</v>
      </c>
      <c r="M494">
        <v>0</v>
      </c>
      <c r="N494">
        <v>41775</v>
      </c>
      <c r="O494" s="18">
        <v>41569.050000000003</v>
      </c>
      <c r="P494" s="18">
        <v>44800</v>
      </c>
      <c r="Q494" s="19">
        <v>44973</v>
      </c>
      <c r="R494" s="18">
        <v>0</v>
      </c>
      <c r="S494" s="18">
        <v>0</v>
      </c>
      <c r="T494">
        <v>0</v>
      </c>
      <c r="U494" s="18">
        <v>0</v>
      </c>
      <c r="V494" s="18">
        <v>0</v>
      </c>
      <c r="W494" s="18">
        <v>0</v>
      </c>
      <c r="X494" s="18">
        <v>0</v>
      </c>
      <c r="Y494">
        <v>0</v>
      </c>
      <c r="Z494">
        <v>1625</v>
      </c>
      <c r="AA494">
        <v>3000</v>
      </c>
      <c r="AB494" s="18">
        <v>41569.050000000003</v>
      </c>
    </row>
    <row r="495" spans="1:28" x14ac:dyDescent="0.25">
      <c r="A495" s="18">
        <v>44800</v>
      </c>
      <c r="B495" s="19">
        <v>44987</v>
      </c>
      <c r="C495" s="18">
        <v>44800</v>
      </c>
      <c r="D495" s="19">
        <v>44987</v>
      </c>
      <c r="E495" s="18">
        <v>0</v>
      </c>
      <c r="F495" s="18">
        <v>0</v>
      </c>
      <c r="G495">
        <v>0</v>
      </c>
      <c r="H495" s="18">
        <v>14</v>
      </c>
      <c r="I495" s="18">
        <v>0</v>
      </c>
      <c r="J495" s="18">
        <v>10.050000000000001</v>
      </c>
      <c r="K495" s="18">
        <v>-654</v>
      </c>
      <c r="L495">
        <v>-98.486559747006993</v>
      </c>
      <c r="M495">
        <v>17900</v>
      </c>
      <c r="N495">
        <v>2400</v>
      </c>
      <c r="O495" s="18">
        <v>41569.050000000003</v>
      </c>
      <c r="P495" s="18">
        <v>44800</v>
      </c>
      <c r="Q495" s="19">
        <v>44987</v>
      </c>
      <c r="R495" s="18">
        <v>0</v>
      </c>
      <c r="S495" s="18">
        <v>0</v>
      </c>
      <c r="T495">
        <v>0</v>
      </c>
      <c r="U495" s="18">
        <v>0</v>
      </c>
      <c r="V495" s="18">
        <v>0</v>
      </c>
      <c r="W495" s="18">
        <v>0</v>
      </c>
      <c r="X495" s="18">
        <v>0</v>
      </c>
      <c r="Y495">
        <v>0</v>
      </c>
      <c r="Z495">
        <v>2125</v>
      </c>
      <c r="AA495">
        <v>2125</v>
      </c>
      <c r="AB495" s="18">
        <v>41569.050000000003</v>
      </c>
    </row>
    <row r="496" spans="1:28" x14ac:dyDescent="0.25">
      <c r="A496" s="18">
        <v>44800</v>
      </c>
      <c r="B496" s="19">
        <v>45014</v>
      </c>
      <c r="C496" s="18">
        <v>44800</v>
      </c>
      <c r="D496" s="19">
        <v>45014</v>
      </c>
      <c r="E496" s="18">
        <v>0</v>
      </c>
      <c r="F496" s="18">
        <v>0</v>
      </c>
      <c r="G496">
        <v>0</v>
      </c>
      <c r="H496" s="18">
        <v>0</v>
      </c>
      <c r="I496" s="18">
        <v>0</v>
      </c>
      <c r="J496" s="18">
        <v>0</v>
      </c>
      <c r="K496" s="18">
        <v>0</v>
      </c>
      <c r="L496">
        <v>0</v>
      </c>
      <c r="M496">
        <v>2950</v>
      </c>
      <c r="N496">
        <v>1500</v>
      </c>
      <c r="O496" s="18">
        <v>41569.050000000003</v>
      </c>
      <c r="P496" s="18">
        <v>44800</v>
      </c>
      <c r="Q496" s="19">
        <v>45014</v>
      </c>
      <c r="R496" s="18">
        <v>3</v>
      </c>
      <c r="S496" s="18">
        <v>0</v>
      </c>
      <c r="T496">
        <v>0</v>
      </c>
      <c r="U496" s="18">
        <v>0</v>
      </c>
      <c r="V496" s="18">
        <v>0</v>
      </c>
      <c r="W496" s="18">
        <v>0</v>
      </c>
      <c r="X496" s="18">
        <v>0</v>
      </c>
      <c r="Y496">
        <v>0</v>
      </c>
      <c r="Z496">
        <v>2550</v>
      </c>
      <c r="AA496">
        <v>2525</v>
      </c>
      <c r="AB496" s="18">
        <v>41569.050000000003</v>
      </c>
    </row>
    <row r="497" spans="1:28" x14ac:dyDescent="0.25">
      <c r="A497" s="18">
        <v>44800</v>
      </c>
      <c r="B497" s="19">
        <v>44980</v>
      </c>
      <c r="C497" s="18">
        <v>44800</v>
      </c>
      <c r="D497" s="19">
        <v>44980</v>
      </c>
      <c r="E497" s="18">
        <v>92</v>
      </c>
      <c r="F497" s="18">
        <v>10</v>
      </c>
      <c r="G497">
        <v>12.195121951219512</v>
      </c>
      <c r="H497" s="18">
        <v>3534</v>
      </c>
      <c r="I497" s="18">
        <v>23.19</v>
      </c>
      <c r="J497" s="18">
        <v>5.65</v>
      </c>
      <c r="K497" s="18">
        <v>0.75</v>
      </c>
      <c r="L497">
        <v>15.30612244897959</v>
      </c>
      <c r="M497">
        <v>75200</v>
      </c>
      <c r="N497">
        <v>2900</v>
      </c>
      <c r="O497" s="18">
        <v>41569.050000000003</v>
      </c>
      <c r="P497" s="18">
        <v>44800</v>
      </c>
      <c r="Q497" s="19">
        <v>44980</v>
      </c>
      <c r="R497" s="18">
        <v>9</v>
      </c>
      <c r="S497" s="18">
        <v>0</v>
      </c>
      <c r="T497">
        <v>0</v>
      </c>
      <c r="U497" s="18">
        <v>0</v>
      </c>
      <c r="V497" s="18">
        <v>0</v>
      </c>
      <c r="W497" s="18">
        <v>0</v>
      </c>
      <c r="X497" s="18">
        <v>0</v>
      </c>
      <c r="Y497">
        <v>0</v>
      </c>
      <c r="Z497">
        <v>4025</v>
      </c>
      <c r="AA497">
        <v>4025</v>
      </c>
      <c r="AB497" s="18">
        <v>41569.050000000003</v>
      </c>
    </row>
    <row r="498" spans="1:28" x14ac:dyDescent="0.25">
      <c r="A498" s="18">
        <v>44900</v>
      </c>
      <c r="B498" s="19">
        <v>44980</v>
      </c>
      <c r="C498" s="18">
        <v>44900</v>
      </c>
      <c r="D498" s="19">
        <v>44980</v>
      </c>
      <c r="E498" s="18">
        <v>245</v>
      </c>
      <c r="F498" s="18">
        <v>10</v>
      </c>
      <c r="G498">
        <v>4.2553191489361701</v>
      </c>
      <c r="H498" s="18">
        <v>1448</v>
      </c>
      <c r="I498" s="18">
        <v>23.77</v>
      </c>
      <c r="J498" s="18">
        <v>6.3</v>
      </c>
      <c r="K498" s="18">
        <v>1.6499999999999995</v>
      </c>
      <c r="L498">
        <v>35.483870967741922</v>
      </c>
      <c r="M498">
        <v>110600</v>
      </c>
      <c r="N498">
        <v>4200</v>
      </c>
      <c r="O498" s="18">
        <v>41569.050000000003</v>
      </c>
      <c r="P498" s="18">
        <v>44900</v>
      </c>
      <c r="Q498" s="19">
        <v>44980</v>
      </c>
      <c r="R498" s="18">
        <v>24</v>
      </c>
      <c r="S498" s="18">
        <v>0</v>
      </c>
      <c r="T498">
        <v>0</v>
      </c>
      <c r="U498" s="18">
        <v>0</v>
      </c>
      <c r="V498" s="18">
        <v>0</v>
      </c>
      <c r="W498" s="18">
        <v>0</v>
      </c>
      <c r="X498" s="18">
        <v>0</v>
      </c>
      <c r="Y498">
        <v>0</v>
      </c>
      <c r="Z498">
        <v>3025</v>
      </c>
      <c r="AA498">
        <v>3150</v>
      </c>
      <c r="AB498" s="18">
        <v>41569.050000000003</v>
      </c>
    </row>
    <row r="499" spans="1:28" x14ac:dyDescent="0.25">
      <c r="A499" s="18">
        <v>44900</v>
      </c>
      <c r="B499" s="19">
        <v>45014</v>
      </c>
      <c r="C499" s="18">
        <v>44900</v>
      </c>
      <c r="D499" s="19">
        <v>45014</v>
      </c>
      <c r="E499" s="18">
        <v>0</v>
      </c>
      <c r="F499" s="18">
        <v>0</v>
      </c>
      <c r="G499">
        <v>0</v>
      </c>
      <c r="H499" s="18">
        <v>0</v>
      </c>
      <c r="I499" s="18">
        <v>0</v>
      </c>
      <c r="J499" s="18">
        <v>0</v>
      </c>
      <c r="K499" s="18">
        <v>0</v>
      </c>
      <c r="L499">
        <v>0</v>
      </c>
      <c r="M499">
        <v>2900</v>
      </c>
      <c r="N499">
        <v>1500</v>
      </c>
      <c r="O499" s="18">
        <v>41569.050000000003</v>
      </c>
      <c r="P499" s="18">
        <v>44900</v>
      </c>
      <c r="Q499" s="19">
        <v>45014</v>
      </c>
      <c r="R499" s="18">
        <v>5</v>
      </c>
      <c r="S499" s="18">
        <v>0</v>
      </c>
      <c r="T499">
        <v>0</v>
      </c>
      <c r="U499" s="18">
        <v>0</v>
      </c>
      <c r="V499" s="18">
        <v>0</v>
      </c>
      <c r="W499" s="18">
        <v>0</v>
      </c>
      <c r="X499" s="18">
        <v>0</v>
      </c>
      <c r="Y499">
        <v>0</v>
      </c>
      <c r="Z499">
        <v>2550</v>
      </c>
      <c r="AA499">
        <v>2550</v>
      </c>
      <c r="AB499" s="18">
        <v>41569.050000000003</v>
      </c>
    </row>
    <row r="500" spans="1:28" x14ac:dyDescent="0.25">
      <c r="A500" s="18">
        <v>45000</v>
      </c>
      <c r="B500" s="19">
        <v>44973</v>
      </c>
      <c r="C500" s="18">
        <v>45000</v>
      </c>
      <c r="D500" s="19">
        <v>44973</v>
      </c>
      <c r="E500" s="18">
        <v>27201</v>
      </c>
      <c r="F500" s="18">
        <v>2273</v>
      </c>
      <c r="G500">
        <v>9.1182605905006415</v>
      </c>
      <c r="H500" s="18">
        <v>263886</v>
      </c>
      <c r="I500" s="18">
        <v>0</v>
      </c>
      <c r="J500" s="18">
        <v>0.05</v>
      </c>
      <c r="K500" s="18">
        <v>-1.0999999999999999</v>
      </c>
      <c r="L500">
        <v>-95.65217391304347</v>
      </c>
      <c r="M500">
        <v>0</v>
      </c>
      <c r="N500">
        <v>84450</v>
      </c>
      <c r="O500" s="18">
        <v>41569.050000000003</v>
      </c>
      <c r="P500" s="18">
        <v>45000</v>
      </c>
      <c r="Q500" s="19">
        <v>44973</v>
      </c>
      <c r="R500" s="18">
        <v>35</v>
      </c>
      <c r="S500" s="18">
        <v>0</v>
      </c>
      <c r="T500">
        <v>0</v>
      </c>
      <c r="U500" s="18">
        <v>5</v>
      </c>
      <c r="V500" s="18">
        <v>0</v>
      </c>
      <c r="W500" s="18">
        <v>3100</v>
      </c>
      <c r="X500" s="18">
        <v>-245</v>
      </c>
      <c r="Y500">
        <v>-7.3243647234678617</v>
      </c>
      <c r="Z500">
        <v>2725</v>
      </c>
      <c r="AA500">
        <v>3000</v>
      </c>
      <c r="AB500" s="18">
        <v>41569.050000000003</v>
      </c>
    </row>
    <row r="501" spans="1:28" x14ac:dyDescent="0.25">
      <c r="A501" s="18">
        <v>45000</v>
      </c>
      <c r="B501" s="19">
        <v>44980</v>
      </c>
      <c r="C501" s="18">
        <v>45000</v>
      </c>
      <c r="D501" s="19">
        <v>44980</v>
      </c>
      <c r="E501" s="18">
        <v>12887</v>
      </c>
      <c r="F501" s="18">
        <v>-115</v>
      </c>
      <c r="G501">
        <v>-0.88447931087525</v>
      </c>
      <c r="H501" s="18">
        <v>84264</v>
      </c>
      <c r="I501" s="18">
        <v>24.23</v>
      </c>
      <c r="J501" s="18">
        <v>5.4</v>
      </c>
      <c r="K501" s="18">
        <v>0.5</v>
      </c>
      <c r="L501">
        <v>10.204081632653059</v>
      </c>
      <c r="M501">
        <v>166725</v>
      </c>
      <c r="N501">
        <v>23100</v>
      </c>
      <c r="O501" s="18">
        <v>41569.050000000003</v>
      </c>
      <c r="P501" s="18">
        <v>45000</v>
      </c>
      <c r="Q501" s="19">
        <v>44980</v>
      </c>
      <c r="R501" s="18">
        <v>1128</v>
      </c>
      <c r="S501" s="18">
        <v>91</v>
      </c>
      <c r="T501">
        <v>8.775313404050145</v>
      </c>
      <c r="U501" s="18">
        <v>512</v>
      </c>
      <c r="V501" s="18">
        <v>0</v>
      </c>
      <c r="W501" s="18">
        <v>3320</v>
      </c>
      <c r="X501" s="18">
        <v>102.30000000000018</v>
      </c>
      <c r="Y501">
        <v>3.1792895546508437</v>
      </c>
      <c r="Z501">
        <v>4100</v>
      </c>
      <c r="AA501">
        <v>4950</v>
      </c>
      <c r="AB501" s="18">
        <v>41569.050000000003</v>
      </c>
    </row>
    <row r="502" spans="1:28" x14ac:dyDescent="0.25">
      <c r="A502" s="18">
        <v>45000</v>
      </c>
      <c r="B502" s="19">
        <v>44987</v>
      </c>
      <c r="C502" s="18">
        <v>45000</v>
      </c>
      <c r="D502" s="19">
        <v>44987</v>
      </c>
      <c r="E502" s="18">
        <v>339</v>
      </c>
      <c r="F502" s="18">
        <v>41</v>
      </c>
      <c r="G502">
        <v>13.758389261744966</v>
      </c>
      <c r="H502" s="18">
        <v>1051</v>
      </c>
      <c r="I502" s="18">
        <v>18.13</v>
      </c>
      <c r="J502" s="18">
        <v>9.15</v>
      </c>
      <c r="K502" s="18">
        <v>-0.59999999999999964</v>
      </c>
      <c r="L502">
        <v>-6.1538461538461497</v>
      </c>
      <c r="M502">
        <v>31175</v>
      </c>
      <c r="N502">
        <v>2625</v>
      </c>
      <c r="O502" s="18">
        <v>41569.050000000003</v>
      </c>
      <c r="P502" s="18">
        <v>45000</v>
      </c>
      <c r="Q502" s="19">
        <v>44987</v>
      </c>
      <c r="R502" s="18">
        <v>0</v>
      </c>
      <c r="S502" s="18">
        <v>0</v>
      </c>
      <c r="T502">
        <v>0</v>
      </c>
      <c r="U502" s="18">
        <v>0</v>
      </c>
      <c r="V502" s="18">
        <v>0</v>
      </c>
      <c r="W502" s="18">
        <v>0</v>
      </c>
      <c r="X502" s="18">
        <v>0</v>
      </c>
      <c r="Y502">
        <v>0</v>
      </c>
      <c r="Z502">
        <v>2250</v>
      </c>
      <c r="AA502">
        <v>2250</v>
      </c>
      <c r="AB502" s="18">
        <v>41569.050000000003</v>
      </c>
    </row>
    <row r="503" spans="1:28" x14ac:dyDescent="0.25">
      <c r="A503" s="18">
        <v>45000</v>
      </c>
      <c r="B503" s="19">
        <v>44994</v>
      </c>
      <c r="C503" s="18">
        <v>45000</v>
      </c>
      <c r="D503" s="19">
        <v>44994</v>
      </c>
      <c r="E503" s="18">
        <v>0</v>
      </c>
      <c r="F503" s="18">
        <v>0</v>
      </c>
      <c r="G503">
        <v>0</v>
      </c>
      <c r="H503" s="18">
        <v>0</v>
      </c>
      <c r="I503" s="18">
        <v>0</v>
      </c>
      <c r="J503" s="18">
        <v>0</v>
      </c>
      <c r="K503" s="18">
        <v>0</v>
      </c>
      <c r="L503">
        <v>0</v>
      </c>
      <c r="M503">
        <v>2050</v>
      </c>
      <c r="N503">
        <v>275</v>
      </c>
      <c r="O503" s="18">
        <v>41569.050000000003</v>
      </c>
      <c r="P503" s="18">
        <v>45000</v>
      </c>
      <c r="Q503" s="19">
        <v>44994</v>
      </c>
      <c r="R503" s="18">
        <v>0</v>
      </c>
      <c r="S503" s="18">
        <v>0</v>
      </c>
      <c r="T503">
        <v>0</v>
      </c>
      <c r="U503" s="18">
        <v>0</v>
      </c>
      <c r="V503" s="18">
        <v>0</v>
      </c>
      <c r="W503" s="18">
        <v>0</v>
      </c>
      <c r="X503" s="18">
        <v>0</v>
      </c>
      <c r="Y503">
        <v>0</v>
      </c>
      <c r="Z503">
        <v>900</v>
      </c>
      <c r="AA503">
        <v>875</v>
      </c>
      <c r="AB503" s="18">
        <v>41569.050000000003</v>
      </c>
    </row>
    <row r="504" spans="1:28" x14ac:dyDescent="0.25">
      <c r="A504" s="18">
        <v>45000</v>
      </c>
      <c r="B504" s="19">
        <v>45001</v>
      </c>
      <c r="C504" s="18">
        <v>45000</v>
      </c>
      <c r="D504" s="19">
        <v>45001</v>
      </c>
      <c r="E504" s="18">
        <v>0</v>
      </c>
      <c r="F504" s="18">
        <v>0</v>
      </c>
      <c r="G504">
        <v>0</v>
      </c>
      <c r="H504" s="18">
        <v>0</v>
      </c>
      <c r="I504" s="18">
        <v>0</v>
      </c>
      <c r="J504" s="18">
        <v>0</v>
      </c>
      <c r="K504" s="18">
        <v>0</v>
      </c>
      <c r="L504">
        <v>0</v>
      </c>
      <c r="M504">
        <v>0</v>
      </c>
      <c r="N504">
        <v>900</v>
      </c>
      <c r="O504" s="18">
        <v>41569.050000000003</v>
      </c>
      <c r="P504" s="18">
        <v>0</v>
      </c>
      <c r="Q504" s="19">
        <v>0</v>
      </c>
      <c r="R504" s="18">
        <v>0</v>
      </c>
      <c r="S504" s="18">
        <v>0</v>
      </c>
      <c r="T504">
        <v>0</v>
      </c>
      <c r="U504" s="18">
        <v>0</v>
      </c>
      <c r="V504" s="18">
        <v>0</v>
      </c>
      <c r="W504" s="18">
        <v>0</v>
      </c>
      <c r="X504" s="18">
        <v>0</v>
      </c>
      <c r="Y504">
        <v>0</v>
      </c>
      <c r="Z504">
        <v>0</v>
      </c>
      <c r="AA504">
        <v>0</v>
      </c>
      <c r="AB504" s="18">
        <v>0</v>
      </c>
    </row>
    <row r="505" spans="1:28" x14ac:dyDescent="0.25">
      <c r="A505" s="18">
        <v>45000</v>
      </c>
      <c r="B505" s="19">
        <v>45014</v>
      </c>
      <c r="C505" s="18">
        <v>45000</v>
      </c>
      <c r="D505" s="19">
        <v>45014</v>
      </c>
      <c r="E505" s="18">
        <v>6042</v>
      </c>
      <c r="F505" s="18">
        <v>316</v>
      </c>
      <c r="G505">
        <v>5.5186866922808244</v>
      </c>
      <c r="H505" s="18">
        <v>7117</v>
      </c>
      <c r="I505" s="18">
        <v>0</v>
      </c>
      <c r="J505" s="18">
        <v>41.5</v>
      </c>
      <c r="K505" s="18">
        <v>-11</v>
      </c>
      <c r="L505">
        <v>-20.952380952380953</v>
      </c>
      <c r="M505">
        <v>9850</v>
      </c>
      <c r="N505">
        <v>8800</v>
      </c>
      <c r="O505" s="18">
        <v>41569.050000000003</v>
      </c>
      <c r="P505" s="18">
        <v>45000</v>
      </c>
      <c r="Q505" s="19">
        <v>45014</v>
      </c>
      <c r="R505" s="18">
        <v>809</v>
      </c>
      <c r="S505" s="18">
        <v>-158</v>
      </c>
      <c r="T505">
        <v>-16.339193381592555</v>
      </c>
      <c r="U505" s="18">
        <v>327</v>
      </c>
      <c r="V505" s="18">
        <v>17.28</v>
      </c>
      <c r="W505" s="18">
        <v>3060</v>
      </c>
      <c r="X505" s="18">
        <v>114.84999999999991</v>
      </c>
      <c r="Y505">
        <v>3.8996315977114886</v>
      </c>
      <c r="Z505">
        <v>2275</v>
      </c>
      <c r="AA505">
        <v>2400</v>
      </c>
      <c r="AB505" s="18">
        <v>41569.050000000003</v>
      </c>
    </row>
    <row r="506" spans="1:28" x14ac:dyDescent="0.25">
      <c r="A506" s="18">
        <v>45000</v>
      </c>
      <c r="B506" s="19">
        <v>45043</v>
      </c>
      <c r="C506" s="18">
        <v>45000</v>
      </c>
      <c r="D506" s="19">
        <v>45043</v>
      </c>
      <c r="E506" s="18">
        <v>0</v>
      </c>
      <c r="F506" s="18">
        <v>0</v>
      </c>
      <c r="G506">
        <v>0</v>
      </c>
      <c r="H506" s="18">
        <v>0</v>
      </c>
      <c r="I506" s="18">
        <v>0</v>
      </c>
      <c r="J506" s="18">
        <v>0</v>
      </c>
      <c r="K506" s="18">
        <v>0</v>
      </c>
      <c r="L506">
        <v>0</v>
      </c>
      <c r="M506">
        <v>0</v>
      </c>
      <c r="N506">
        <v>225</v>
      </c>
      <c r="O506" s="18">
        <v>41569.050000000003</v>
      </c>
      <c r="P506" s="18">
        <v>45000</v>
      </c>
      <c r="Q506" s="19">
        <v>45043</v>
      </c>
      <c r="R506" s="18">
        <v>8</v>
      </c>
      <c r="S506" s="18">
        <v>0</v>
      </c>
      <c r="T506">
        <v>0</v>
      </c>
      <c r="U506" s="18">
        <v>19</v>
      </c>
      <c r="V506" s="18">
        <v>15.86</v>
      </c>
      <c r="W506" s="18">
        <v>2898.5</v>
      </c>
      <c r="X506" s="18">
        <v>-142.69999999999982</v>
      </c>
      <c r="Y506">
        <v>-4.6922267525976533</v>
      </c>
      <c r="Z506">
        <v>950</v>
      </c>
      <c r="AA506">
        <v>75</v>
      </c>
      <c r="AB506" s="18">
        <v>41569.050000000003</v>
      </c>
    </row>
    <row r="507" spans="1:28" x14ac:dyDescent="0.25">
      <c r="A507" s="18">
        <v>45000</v>
      </c>
      <c r="B507" s="19">
        <v>45106</v>
      </c>
      <c r="C507" s="18">
        <v>45000</v>
      </c>
      <c r="D507" s="19">
        <v>45106</v>
      </c>
      <c r="E507" s="18">
        <v>382</v>
      </c>
      <c r="F507" s="18">
        <v>11</v>
      </c>
      <c r="G507">
        <v>2.9649595687331538</v>
      </c>
      <c r="H507" s="18">
        <v>129</v>
      </c>
      <c r="I507" s="18">
        <v>11.66</v>
      </c>
      <c r="J507" s="18">
        <v>500</v>
      </c>
      <c r="K507" s="18">
        <v>-39.200000000000045</v>
      </c>
      <c r="L507">
        <v>-7.2700296735905123</v>
      </c>
      <c r="M507">
        <v>1800</v>
      </c>
      <c r="N507">
        <v>650</v>
      </c>
      <c r="O507" s="18">
        <v>41569.050000000003</v>
      </c>
      <c r="P507" s="18">
        <v>45000</v>
      </c>
      <c r="Q507" s="19">
        <v>45106</v>
      </c>
      <c r="R507" s="18">
        <v>0</v>
      </c>
      <c r="S507" s="18">
        <v>0</v>
      </c>
      <c r="T507">
        <v>0</v>
      </c>
      <c r="U507" s="18">
        <v>0</v>
      </c>
      <c r="V507" s="18">
        <v>0</v>
      </c>
      <c r="W507" s="18">
        <v>0</v>
      </c>
      <c r="X507" s="18">
        <v>0</v>
      </c>
      <c r="Y507">
        <v>0</v>
      </c>
      <c r="Z507">
        <v>25</v>
      </c>
      <c r="AA507">
        <v>0</v>
      </c>
      <c r="AB507" s="18">
        <v>41569.050000000003</v>
      </c>
    </row>
    <row r="508" spans="1:28" x14ac:dyDescent="0.25">
      <c r="A508" s="18">
        <v>45000</v>
      </c>
      <c r="B508" s="19">
        <v>45197</v>
      </c>
      <c r="C508" s="18">
        <v>45000</v>
      </c>
      <c r="D508" s="19">
        <v>45197</v>
      </c>
      <c r="E508" s="18">
        <v>34</v>
      </c>
      <c r="F508" s="18">
        <v>0</v>
      </c>
      <c r="G508">
        <v>0</v>
      </c>
      <c r="H508" s="18">
        <v>4</v>
      </c>
      <c r="I508" s="18">
        <v>11.05</v>
      </c>
      <c r="J508" s="18">
        <v>1100</v>
      </c>
      <c r="K508" s="18">
        <v>-24.650000000000091</v>
      </c>
      <c r="L508">
        <v>-2.1917930022673797</v>
      </c>
      <c r="M508">
        <v>1100</v>
      </c>
      <c r="N508">
        <v>200</v>
      </c>
      <c r="O508" s="18">
        <v>41569.050000000003</v>
      </c>
      <c r="P508" s="18">
        <v>0</v>
      </c>
      <c r="Q508" s="19">
        <v>0</v>
      </c>
      <c r="R508" s="18">
        <v>0</v>
      </c>
      <c r="S508" s="18">
        <v>0</v>
      </c>
      <c r="T508">
        <v>0</v>
      </c>
      <c r="U508" s="18">
        <v>0</v>
      </c>
      <c r="V508" s="18">
        <v>0</v>
      </c>
      <c r="W508" s="18">
        <v>0</v>
      </c>
      <c r="X508" s="18">
        <v>0</v>
      </c>
      <c r="Y508">
        <v>0</v>
      </c>
      <c r="Z508">
        <v>0</v>
      </c>
      <c r="AA508">
        <v>0</v>
      </c>
      <c r="AB508" s="18">
        <v>0</v>
      </c>
    </row>
    <row r="509" spans="1:28" x14ac:dyDescent="0.25">
      <c r="A509" s="18">
        <v>45000</v>
      </c>
      <c r="B509" s="19">
        <v>45288</v>
      </c>
      <c r="C509" s="18">
        <v>45000</v>
      </c>
      <c r="D509" s="19">
        <v>45288</v>
      </c>
      <c r="E509" s="18">
        <v>0</v>
      </c>
      <c r="F509" s="18">
        <v>0</v>
      </c>
      <c r="G509">
        <v>0</v>
      </c>
      <c r="H509" s="18">
        <v>0</v>
      </c>
      <c r="I509" s="18">
        <v>0</v>
      </c>
      <c r="J509" s="18">
        <v>0</v>
      </c>
      <c r="K509" s="18">
        <v>0</v>
      </c>
      <c r="L509">
        <v>0</v>
      </c>
      <c r="M509">
        <v>0</v>
      </c>
      <c r="N509">
        <v>0</v>
      </c>
      <c r="O509" s="18">
        <v>41569.050000000003</v>
      </c>
      <c r="P509" s="18">
        <v>0</v>
      </c>
      <c r="Q509" s="19">
        <v>0</v>
      </c>
      <c r="R509" s="18">
        <v>0</v>
      </c>
      <c r="S509" s="18">
        <v>0</v>
      </c>
      <c r="T509">
        <v>0</v>
      </c>
      <c r="U509" s="18">
        <v>0</v>
      </c>
      <c r="V509" s="18">
        <v>0</v>
      </c>
      <c r="W509" s="18">
        <v>0</v>
      </c>
      <c r="X509" s="18">
        <v>0</v>
      </c>
      <c r="Y509">
        <v>0</v>
      </c>
      <c r="Z509">
        <v>0</v>
      </c>
      <c r="AA509">
        <v>0</v>
      </c>
      <c r="AB509" s="18">
        <v>0</v>
      </c>
    </row>
    <row r="510" spans="1:28" x14ac:dyDescent="0.25">
      <c r="A510" s="18">
        <v>45100</v>
      </c>
      <c r="B510" s="19">
        <v>44980</v>
      </c>
      <c r="C510" s="18">
        <v>45100</v>
      </c>
      <c r="D510" s="19">
        <v>44980</v>
      </c>
      <c r="E510" s="18">
        <v>145</v>
      </c>
      <c r="F510" s="18">
        <v>18</v>
      </c>
      <c r="G510">
        <v>14.173228346456693</v>
      </c>
      <c r="H510" s="18">
        <v>729</v>
      </c>
      <c r="I510" s="18">
        <v>0</v>
      </c>
      <c r="J510" s="18">
        <v>5.25</v>
      </c>
      <c r="K510" s="18">
        <v>0.65000000000000036</v>
      </c>
      <c r="L510">
        <v>14.130434782608706</v>
      </c>
      <c r="M510">
        <v>70475</v>
      </c>
      <c r="N510">
        <v>1375</v>
      </c>
      <c r="O510" s="18">
        <v>41569.050000000003</v>
      </c>
      <c r="P510" s="18">
        <v>45100</v>
      </c>
      <c r="Q510" s="19">
        <v>44980</v>
      </c>
      <c r="R510" s="18">
        <v>1</v>
      </c>
      <c r="S510" s="18">
        <v>0</v>
      </c>
      <c r="T510">
        <v>0</v>
      </c>
      <c r="U510" s="18">
        <v>0</v>
      </c>
      <c r="V510" s="18">
        <v>0</v>
      </c>
      <c r="W510" s="18">
        <v>0</v>
      </c>
      <c r="X510" s="18">
        <v>0</v>
      </c>
      <c r="Y510">
        <v>0</v>
      </c>
      <c r="Z510">
        <v>4025</v>
      </c>
      <c r="AA510">
        <v>4025</v>
      </c>
      <c r="AB510" s="18">
        <v>41569.050000000003</v>
      </c>
    </row>
    <row r="511" spans="1:28" x14ac:dyDescent="0.25">
      <c r="A511" s="18">
        <v>45100</v>
      </c>
      <c r="B511" s="19">
        <v>45014</v>
      </c>
      <c r="C511" s="18">
        <v>45100</v>
      </c>
      <c r="D511" s="19">
        <v>45014</v>
      </c>
      <c r="E511" s="18">
        <v>0</v>
      </c>
      <c r="F511" s="18">
        <v>0</v>
      </c>
      <c r="G511">
        <v>0</v>
      </c>
      <c r="H511" s="18">
        <v>0</v>
      </c>
      <c r="I511" s="18">
        <v>0</v>
      </c>
      <c r="J511" s="18">
        <v>0</v>
      </c>
      <c r="K511" s="18">
        <v>0</v>
      </c>
      <c r="L511">
        <v>0</v>
      </c>
      <c r="M511">
        <v>3900</v>
      </c>
      <c r="N511">
        <v>1400</v>
      </c>
      <c r="O511" s="18">
        <v>41569.050000000003</v>
      </c>
      <c r="P511" s="18">
        <v>45100</v>
      </c>
      <c r="Q511" s="19">
        <v>45014</v>
      </c>
      <c r="R511" s="18">
        <v>0</v>
      </c>
      <c r="S511" s="18">
        <v>0</v>
      </c>
      <c r="T511">
        <v>0</v>
      </c>
      <c r="U511" s="18">
        <v>0</v>
      </c>
      <c r="V511" s="18">
        <v>0</v>
      </c>
      <c r="W511" s="18">
        <v>0</v>
      </c>
      <c r="X511" s="18">
        <v>0</v>
      </c>
      <c r="Y511">
        <v>0</v>
      </c>
      <c r="Z511">
        <v>2525</v>
      </c>
      <c r="AA511">
        <v>2525</v>
      </c>
      <c r="AB511" s="18">
        <v>41569.050000000003</v>
      </c>
    </row>
    <row r="512" spans="1:28" x14ac:dyDescent="0.25">
      <c r="A512" s="18">
        <v>45200</v>
      </c>
      <c r="B512" s="19">
        <v>45014</v>
      </c>
      <c r="C512" s="18">
        <v>45200</v>
      </c>
      <c r="D512" s="19">
        <v>45014</v>
      </c>
      <c r="E512" s="18">
        <v>0</v>
      </c>
      <c r="F512" s="18">
        <v>0</v>
      </c>
      <c r="G512">
        <v>0</v>
      </c>
      <c r="H512" s="18">
        <v>0</v>
      </c>
      <c r="I512" s="18">
        <v>0</v>
      </c>
      <c r="J512" s="18">
        <v>0</v>
      </c>
      <c r="K512" s="18">
        <v>0</v>
      </c>
      <c r="L512">
        <v>0</v>
      </c>
      <c r="M512">
        <v>4700</v>
      </c>
      <c r="N512">
        <v>1425</v>
      </c>
      <c r="O512" s="18">
        <v>41569.050000000003</v>
      </c>
      <c r="P512" s="18">
        <v>45200</v>
      </c>
      <c r="Q512" s="19">
        <v>45014</v>
      </c>
      <c r="R512" s="18">
        <v>0</v>
      </c>
      <c r="S512" s="18">
        <v>0</v>
      </c>
      <c r="T512">
        <v>0</v>
      </c>
      <c r="U512" s="18">
        <v>0</v>
      </c>
      <c r="V512" s="18">
        <v>0</v>
      </c>
      <c r="W512" s="18">
        <v>0</v>
      </c>
      <c r="X512" s="18">
        <v>0</v>
      </c>
      <c r="Y512">
        <v>0</v>
      </c>
      <c r="Z512">
        <v>2525</v>
      </c>
      <c r="AA512">
        <v>2525</v>
      </c>
      <c r="AB512" s="18">
        <v>41569.050000000003</v>
      </c>
    </row>
    <row r="513" spans="1:28" x14ac:dyDescent="0.25">
      <c r="A513" s="18">
        <v>45200</v>
      </c>
      <c r="B513" s="19">
        <v>44980</v>
      </c>
      <c r="C513" s="18">
        <v>45200</v>
      </c>
      <c r="D513" s="19">
        <v>44980</v>
      </c>
      <c r="E513" s="18">
        <v>99</v>
      </c>
      <c r="F513" s="18">
        <v>4</v>
      </c>
      <c r="G513">
        <v>4.2105263157894735</v>
      </c>
      <c r="H513" s="18">
        <v>723</v>
      </c>
      <c r="I513" s="18">
        <v>0</v>
      </c>
      <c r="J513" s="18">
        <v>5.0999999999999996</v>
      </c>
      <c r="K513" s="18">
        <v>0.5</v>
      </c>
      <c r="L513">
        <v>10.869565217391305</v>
      </c>
      <c r="M513">
        <v>15675</v>
      </c>
      <c r="N513">
        <v>100</v>
      </c>
      <c r="O513" s="18">
        <v>41569.050000000003</v>
      </c>
      <c r="P513" s="18">
        <v>45200</v>
      </c>
      <c r="Q513" s="19">
        <v>44980</v>
      </c>
      <c r="R513" s="18">
        <v>0</v>
      </c>
      <c r="S513" s="18">
        <v>0</v>
      </c>
      <c r="T513">
        <v>0</v>
      </c>
      <c r="U513" s="18">
        <v>0</v>
      </c>
      <c r="V513" s="18">
        <v>0</v>
      </c>
      <c r="W513" s="18">
        <v>0</v>
      </c>
      <c r="X513" s="18">
        <v>0</v>
      </c>
      <c r="Y513">
        <v>0</v>
      </c>
      <c r="Z513">
        <v>3900</v>
      </c>
      <c r="AA513">
        <v>3150</v>
      </c>
      <c r="AB513" s="18">
        <v>41569.050000000003</v>
      </c>
    </row>
    <row r="514" spans="1:28" x14ac:dyDescent="0.25">
      <c r="A514" s="18">
        <v>45300</v>
      </c>
      <c r="B514" s="19">
        <v>45014</v>
      </c>
      <c r="C514" s="18">
        <v>45300</v>
      </c>
      <c r="D514" s="19">
        <v>45014</v>
      </c>
      <c r="E514" s="18">
        <v>0</v>
      </c>
      <c r="F514" s="18">
        <v>0</v>
      </c>
      <c r="G514">
        <v>0</v>
      </c>
      <c r="H514" s="18">
        <v>0</v>
      </c>
      <c r="I514" s="18">
        <v>0</v>
      </c>
      <c r="J514" s="18">
        <v>0</v>
      </c>
      <c r="K514" s="18">
        <v>0</v>
      </c>
      <c r="L514">
        <v>0</v>
      </c>
      <c r="M514">
        <v>4750</v>
      </c>
      <c r="N514">
        <v>1425</v>
      </c>
      <c r="O514" s="18">
        <v>41569.050000000003</v>
      </c>
      <c r="P514" s="18">
        <v>45300</v>
      </c>
      <c r="Q514" s="19">
        <v>45014</v>
      </c>
      <c r="R514" s="18">
        <v>0</v>
      </c>
      <c r="S514" s="18">
        <v>0</v>
      </c>
      <c r="T514">
        <v>0</v>
      </c>
      <c r="U514" s="18">
        <v>0</v>
      </c>
      <c r="V514" s="18">
        <v>0</v>
      </c>
      <c r="W514" s="18">
        <v>0</v>
      </c>
      <c r="X514" s="18">
        <v>0</v>
      </c>
      <c r="Y514">
        <v>0</v>
      </c>
      <c r="Z514">
        <v>2525</v>
      </c>
      <c r="AA514">
        <v>2525</v>
      </c>
      <c r="AB514" s="18">
        <v>41569.050000000003</v>
      </c>
    </row>
    <row r="515" spans="1:28" x14ac:dyDescent="0.25">
      <c r="A515" s="18">
        <v>45300</v>
      </c>
      <c r="B515" s="19">
        <v>44980</v>
      </c>
      <c r="C515" s="18">
        <v>45300</v>
      </c>
      <c r="D515" s="19">
        <v>44980</v>
      </c>
      <c r="E515" s="18">
        <v>300</v>
      </c>
      <c r="F515" s="18">
        <v>25</v>
      </c>
      <c r="G515">
        <v>9.0909090909090917</v>
      </c>
      <c r="H515" s="18">
        <v>2242</v>
      </c>
      <c r="I515" s="18">
        <v>25.89</v>
      </c>
      <c r="J515" s="18">
        <v>4.95</v>
      </c>
      <c r="K515" s="18">
        <v>0.60000000000000053</v>
      </c>
      <c r="L515">
        <v>13.793103448275875</v>
      </c>
      <c r="M515">
        <v>15275</v>
      </c>
      <c r="N515">
        <v>925</v>
      </c>
      <c r="O515" s="18">
        <v>41569.050000000003</v>
      </c>
      <c r="P515" s="18">
        <v>45300</v>
      </c>
      <c r="Q515" s="19">
        <v>44980</v>
      </c>
      <c r="R515" s="18">
        <v>1</v>
      </c>
      <c r="S515" s="18">
        <v>0</v>
      </c>
      <c r="T515">
        <v>0</v>
      </c>
      <c r="U515" s="18">
        <v>0</v>
      </c>
      <c r="V515" s="18">
        <v>0</v>
      </c>
      <c r="W515" s="18">
        <v>0</v>
      </c>
      <c r="X515" s="18">
        <v>0</v>
      </c>
      <c r="Y515">
        <v>0</v>
      </c>
      <c r="Z515">
        <v>4025</v>
      </c>
      <c r="AA515">
        <v>4025</v>
      </c>
      <c r="AB515" s="18">
        <v>41569.050000000003</v>
      </c>
    </row>
    <row r="516" spans="1:28" x14ac:dyDescent="0.25">
      <c r="A516" s="18">
        <v>45400</v>
      </c>
      <c r="B516" s="19">
        <v>44980</v>
      </c>
      <c r="C516" s="18">
        <v>45400</v>
      </c>
      <c r="D516" s="19">
        <v>44980</v>
      </c>
      <c r="E516" s="18">
        <v>101</v>
      </c>
      <c r="F516" s="18">
        <v>1</v>
      </c>
      <c r="G516">
        <v>1</v>
      </c>
      <c r="H516" s="18">
        <v>556</v>
      </c>
      <c r="I516" s="18">
        <v>26.41</v>
      </c>
      <c r="J516" s="18">
        <v>5</v>
      </c>
      <c r="K516" s="18">
        <v>0.25</v>
      </c>
      <c r="L516">
        <v>5.2631578947368416</v>
      </c>
      <c r="M516">
        <v>11700</v>
      </c>
      <c r="N516">
        <v>3475</v>
      </c>
      <c r="O516" s="18">
        <v>41569.050000000003</v>
      </c>
      <c r="P516" s="18">
        <v>45400</v>
      </c>
      <c r="Q516" s="19">
        <v>44980</v>
      </c>
      <c r="R516" s="18">
        <v>1</v>
      </c>
      <c r="S516" s="18">
        <v>0</v>
      </c>
      <c r="T516">
        <v>0</v>
      </c>
      <c r="U516" s="18">
        <v>0</v>
      </c>
      <c r="V516" s="18">
        <v>0</v>
      </c>
      <c r="W516" s="18">
        <v>0</v>
      </c>
      <c r="X516" s="18">
        <v>0</v>
      </c>
      <c r="Y516">
        <v>0</v>
      </c>
      <c r="Z516">
        <v>3525</v>
      </c>
      <c r="AA516">
        <v>4025</v>
      </c>
      <c r="AB516" s="18">
        <v>41569.050000000003</v>
      </c>
    </row>
    <row r="517" spans="1:28" x14ac:dyDescent="0.25">
      <c r="A517" s="18">
        <v>45400</v>
      </c>
      <c r="B517" s="19">
        <v>45014</v>
      </c>
      <c r="C517" s="18">
        <v>45400</v>
      </c>
      <c r="D517" s="19">
        <v>45014</v>
      </c>
      <c r="E517" s="18">
        <v>0</v>
      </c>
      <c r="F517" s="18">
        <v>0</v>
      </c>
      <c r="G517">
        <v>0</v>
      </c>
      <c r="H517" s="18">
        <v>0</v>
      </c>
      <c r="I517" s="18">
        <v>0</v>
      </c>
      <c r="J517" s="18">
        <v>0</v>
      </c>
      <c r="K517" s="18">
        <v>0</v>
      </c>
      <c r="L517">
        <v>0</v>
      </c>
      <c r="M517">
        <v>3875</v>
      </c>
      <c r="N517">
        <v>1425</v>
      </c>
      <c r="O517" s="18">
        <v>41569.050000000003</v>
      </c>
      <c r="P517" s="18">
        <v>45400</v>
      </c>
      <c r="Q517" s="19">
        <v>45014</v>
      </c>
      <c r="R517" s="18">
        <v>0</v>
      </c>
      <c r="S517" s="18">
        <v>0</v>
      </c>
      <c r="T517">
        <v>0</v>
      </c>
      <c r="U517" s="18">
        <v>0</v>
      </c>
      <c r="V517" s="18">
        <v>0</v>
      </c>
      <c r="W517" s="18">
        <v>0</v>
      </c>
      <c r="X517" s="18">
        <v>0</v>
      </c>
      <c r="Y517">
        <v>0</v>
      </c>
      <c r="Z517">
        <v>2525</v>
      </c>
      <c r="AA517">
        <v>2525</v>
      </c>
      <c r="AB517" s="18">
        <v>41569.050000000003</v>
      </c>
    </row>
    <row r="518" spans="1:28" x14ac:dyDescent="0.25">
      <c r="A518" s="18">
        <v>45500</v>
      </c>
      <c r="B518" s="19">
        <v>44980</v>
      </c>
      <c r="C518" s="18">
        <v>45500</v>
      </c>
      <c r="D518" s="19">
        <v>44980</v>
      </c>
      <c r="E518" s="18">
        <v>3300</v>
      </c>
      <c r="F518" s="18">
        <v>63</v>
      </c>
      <c r="G518">
        <v>1.9462465245597775</v>
      </c>
      <c r="H518" s="18">
        <v>22778</v>
      </c>
      <c r="I518" s="18">
        <v>26.82</v>
      </c>
      <c r="J518" s="18">
        <v>5.2</v>
      </c>
      <c r="K518" s="18">
        <v>0.60000000000000053</v>
      </c>
      <c r="L518">
        <v>13.043478260869579</v>
      </c>
      <c r="M518">
        <v>15925</v>
      </c>
      <c r="N518">
        <v>6175</v>
      </c>
      <c r="O518" s="18">
        <v>41569.050000000003</v>
      </c>
      <c r="P518" s="18">
        <v>45500</v>
      </c>
      <c r="Q518" s="19">
        <v>44980</v>
      </c>
      <c r="R518" s="18">
        <v>501</v>
      </c>
      <c r="S518" s="18">
        <v>-1</v>
      </c>
      <c r="T518">
        <v>-0.19920318725099601</v>
      </c>
      <c r="U518" s="18">
        <v>71</v>
      </c>
      <c r="V518" s="18">
        <v>0</v>
      </c>
      <c r="W518" s="18">
        <v>3636.25</v>
      </c>
      <c r="X518" s="18">
        <v>-483.05000000000018</v>
      </c>
      <c r="Y518">
        <v>-11.726506930789215</v>
      </c>
      <c r="Z518">
        <v>4975</v>
      </c>
      <c r="AA518">
        <v>4800</v>
      </c>
      <c r="AB518" s="18">
        <v>41569.050000000003</v>
      </c>
    </row>
    <row r="519" spans="1:28" x14ac:dyDescent="0.25">
      <c r="A519" s="18">
        <v>45500</v>
      </c>
      <c r="B519" s="19">
        <v>44987</v>
      </c>
      <c r="C519" s="18">
        <v>45500</v>
      </c>
      <c r="D519" s="19">
        <v>44987</v>
      </c>
      <c r="E519" s="18">
        <v>152</v>
      </c>
      <c r="F519" s="18">
        <v>-5</v>
      </c>
      <c r="G519">
        <v>-3.1847133757961785</v>
      </c>
      <c r="H519" s="18">
        <v>406</v>
      </c>
      <c r="I519" s="18">
        <v>0</v>
      </c>
      <c r="J519" s="18">
        <v>10.199999999999999</v>
      </c>
      <c r="K519" s="18">
        <v>2</v>
      </c>
      <c r="L519">
        <v>24.390243902439028</v>
      </c>
      <c r="M519">
        <v>35825</v>
      </c>
      <c r="N519">
        <v>4325</v>
      </c>
      <c r="O519" s="18">
        <v>41569.050000000003</v>
      </c>
      <c r="P519" s="18">
        <v>45500</v>
      </c>
      <c r="Q519" s="19">
        <v>44987</v>
      </c>
      <c r="R519" s="18">
        <v>0</v>
      </c>
      <c r="S519" s="18">
        <v>0</v>
      </c>
      <c r="T519">
        <v>0</v>
      </c>
      <c r="U519" s="18">
        <v>0</v>
      </c>
      <c r="V519" s="18">
        <v>0</v>
      </c>
      <c r="W519" s="18">
        <v>0</v>
      </c>
      <c r="X519" s="18">
        <v>0</v>
      </c>
      <c r="Y519">
        <v>0</v>
      </c>
      <c r="Z519">
        <v>2250</v>
      </c>
      <c r="AA519">
        <v>2250</v>
      </c>
      <c r="AB519" s="18">
        <v>41569.050000000003</v>
      </c>
    </row>
    <row r="520" spans="1:28" x14ac:dyDescent="0.25">
      <c r="A520" s="18">
        <v>45500</v>
      </c>
      <c r="B520" s="19">
        <v>44994</v>
      </c>
      <c r="C520" s="18">
        <v>45500</v>
      </c>
      <c r="D520" s="19">
        <v>44994</v>
      </c>
      <c r="E520" s="18">
        <v>0</v>
      </c>
      <c r="F520" s="18">
        <v>0</v>
      </c>
      <c r="G520">
        <v>0</v>
      </c>
      <c r="H520" s="18">
        <v>0</v>
      </c>
      <c r="I520" s="18">
        <v>0</v>
      </c>
      <c r="J520" s="18">
        <v>0</v>
      </c>
      <c r="K520" s="18">
        <v>0</v>
      </c>
      <c r="L520">
        <v>0</v>
      </c>
      <c r="M520">
        <v>1850</v>
      </c>
      <c r="N520">
        <v>25</v>
      </c>
      <c r="O520" s="18">
        <v>41569.050000000003</v>
      </c>
      <c r="P520" s="18">
        <v>45500</v>
      </c>
      <c r="Q520" s="19">
        <v>44994</v>
      </c>
      <c r="R520" s="18">
        <v>0</v>
      </c>
      <c r="S520" s="18">
        <v>0</v>
      </c>
      <c r="T520">
        <v>0</v>
      </c>
      <c r="U520" s="18">
        <v>0</v>
      </c>
      <c r="V520" s="18">
        <v>0</v>
      </c>
      <c r="W520" s="18">
        <v>0</v>
      </c>
      <c r="X520" s="18">
        <v>0</v>
      </c>
      <c r="Y520">
        <v>0</v>
      </c>
      <c r="Z520">
        <v>875</v>
      </c>
      <c r="AA520">
        <v>875</v>
      </c>
      <c r="AB520" s="18">
        <v>41569.050000000003</v>
      </c>
    </row>
    <row r="521" spans="1:28" x14ac:dyDescent="0.25">
      <c r="A521" s="18">
        <v>45500</v>
      </c>
      <c r="B521" s="19">
        <v>45001</v>
      </c>
      <c r="C521" s="18">
        <v>45500</v>
      </c>
      <c r="D521" s="19">
        <v>45001</v>
      </c>
      <c r="E521" s="18">
        <v>0</v>
      </c>
      <c r="F521" s="18">
        <v>0</v>
      </c>
      <c r="G521">
        <v>0</v>
      </c>
      <c r="H521" s="18">
        <v>0</v>
      </c>
      <c r="I521" s="18">
        <v>0</v>
      </c>
      <c r="J521" s="18">
        <v>0</v>
      </c>
      <c r="K521" s="18">
        <v>0</v>
      </c>
      <c r="L521">
        <v>0</v>
      </c>
      <c r="M521">
        <v>0</v>
      </c>
      <c r="N521">
        <v>900</v>
      </c>
      <c r="O521" s="18">
        <v>41569.050000000003</v>
      </c>
      <c r="P521" s="18">
        <v>0</v>
      </c>
      <c r="Q521" s="19">
        <v>0</v>
      </c>
      <c r="R521" s="18">
        <v>0</v>
      </c>
      <c r="S521" s="18">
        <v>0</v>
      </c>
      <c r="T521">
        <v>0</v>
      </c>
      <c r="U521" s="18">
        <v>0</v>
      </c>
      <c r="V521" s="18">
        <v>0</v>
      </c>
      <c r="W521" s="18">
        <v>0</v>
      </c>
      <c r="X521" s="18">
        <v>0</v>
      </c>
      <c r="Y521">
        <v>0</v>
      </c>
      <c r="Z521">
        <v>0</v>
      </c>
      <c r="AA521">
        <v>0</v>
      </c>
      <c r="AB521" s="18">
        <v>0</v>
      </c>
    </row>
    <row r="522" spans="1:28" x14ac:dyDescent="0.25">
      <c r="A522" s="18">
        <v>45500</v>
      </c>
      <c r="B522" s="19">
        <v>45014</v>
      </c>
      <c r="C522" s="18">
        <v>45500</v>
      </c>
      <c r="D522" s="19">
        <v>45014</v>
      </c>
      <c r="E522" s="18">
        <v>1840</v>
      </c>
      <c r="F522" s="18">
        <v>29</v>
      </c>
      <c r="G522">
        <v>1.601325234676974</v>
      </c>
      <c r="H522" s="18">
        <v>1107</v>
      </c>
      <c r="I522" s="18">
        <v>13.33</v>
      </c>
      <c r="J522" s="18">
        <v>29</v>
      </c>
      <c r="K522" s="18">
        <v>-4.8500000000000014</v>
      </c>
      <c r="L522">
        <v>-14.327917282127034</v>
      </c>
      <c r="M522">
        <v>8550</v>
      </c>
      <c r="N522">
        <v>2900</v>
      </c>
      <c r="O522" s="18">
        <v>41569.050000000003</v>
      </c>
      <c r="P522" s="18">
        <v>45500</v>
      </c>
      <c r="Q522" s="19">
        <v>45014</v>
      </c>
      <c r="R522" s="18">
        <v>248</v>
      </c>
      <c r="S522" s="18">
        <v>-10</v>
      </c>
      <c r="T522">
        <v>-3.8759689922480618</v>
      </c>
      <c r="U522" s="18">
        <v>216</v>
      </c>
      <c r="V522" s="18">
        <v>11.57</v>
      </c>
      <c r="W522" s="18">
        <v>3441</v>
      </c>
      <c r="X522" s="18">
        <v>-70.099999999999909</v>
      </c>
      <c r="Y522">
        <v>-1.9965253054598249</v>
      </c>
      <c r="Z522">
        <v>1975</v>
      </c>
      <c r="AA522">
        <v>2500</v>
      </c>
      <c r="AB522" s="18">
        <v>41569.050000000003</v>
      </c>
    </row>
    <row r="523" spans="1:28" x14ac:dyDescent="0.25">
      <c r="A523" s="18">
        <v>45500</v>
      </c>
      <c r="B523" s="19">
        <v>45043</v>
      </c>
      <c r="C523" s="18">
        <v>45500</v>
      </c>
      <c r="D523" s="19">
        <v>45043</v>
      </c>
      <c r="E523" s="18">
        <v>0</v>
      </c>
      <c r="F523" s="18">
        <v>0</v>
      </c>
      <c r="G523">
        <v>0</v>
      </c>
      <c r="H523" s="18">
        <v>0</v>
      </c>
      <c r="I523" s="18">
        <v>0</v>
      </c>
      <c r="J523" s="18">
        <v>0</v>
      </c>
      <c r="K523" s="18">
        <v>0</v>
      </c>
      <c r="L523">
        <v>0</v>
      </c>
      <c r="M523">
        <v>0</v>
      </c>
      <c r="N523">
        <v>150</v>
      </c>
      <c r="O523" s="18">
        <v>41569.050000000003</v>
      </c>
      <c r="P523" s="18">
        <v>45500</v>
      </c>
      <c r="Q523" s="19">
        <v>45043</v>
      </c>
      <c r="R523" s="18">
        <v>0</v>
      </c>
      <c r="S523" s="18">
        <v>0</v>
      </c>
      <c r="T523">
        <v>0</v>
      </c>
      <c r="U523" s="18">
        <v>0</v>
      </c>
      <c r="V523" s="18">
        <v>0</v>
      </c>
      <c r="W523" s="18">
        <v>0</v>
      </c>
      <c r="X523" s="18">
        <v>0</v>
      </c>
      <c r="Y523">
        <v>0</v>
      </c>
      <c r="Z523">
        <v>900</v>
      </c>
      <c r="AA523">
        <v>175</v>
      </c>
      <c r="AB523" s="18">
        <v>41569.050000000003</v>
      </c>
    </row>
    <row r="524" spans="1:28" x14ac:dyDescent="0.25">
      <c r="A524" s="18">
        <v>45500</v>
      </c>
      <c r="B524" s="19">
        <v>44973</v>
      </c>
      <c r="C524" s="18">
        <v>45500</v>
      </c>
      <c r="D524" s="19">
        <v>44973</v>
      </c>
      <c r="E524" s="18">
        <v>8230</v>
      </c>
      <c r="F524" s="18">
        <v>1773</v>
      </c>
      <c r="G524">
        <v>27.458572092302926</v>
      </c>
      <c r="H524" s="18">
        <v>74965</v>
      </c>
      <c r="I524" s="18">
        <v>0</v>
      </c>
      <c r="J524" s="18">
        <v>0.1</v>
      </c>
      <c r="K524" s="18">
        <v>-1.0499999999999998</v>
      </c>
      <c r="L524">
        <v>-91.304347826086953</v>
      </c>
      <c r="M524">
        <v>0</v>
      </c>
      <c r="N524">
        <v>38125</v>
      </c>
      <c r="O524" s="18">
        <v>41569.050000000003</v>
      </c>
      <c r="P524" s="18">
        <v>45500</v>
      </c>
      <c r="Q524" s="19">
        <v>44973</v>
      </c>
      <c r="R524" s="18">
        <v>0</v>
      </c>
      <c r="S524" s="18">
        <v>0</v>
      </c>
      <c r="T524">
        <v>0</v>
      </c>
      <c r="U524" s="18">
        <v>0</v>
      </c>
      <c r="V524" s="18">
        <v>0</v>
      </c>
      <c r="W524" s="18">
        <v>0</v>
      </c>
      <c r="X524" s="18">
        <v>0</v>
      </c>
      <c r="Y524">
        <v>0</v>
      </c>
      <c r="Z524">
        <v>650</v>
      </c>
      <c r="AA524">
        <v>2250</v>
      </c>
      <c r="AB524" s="18">
        <v>41569.050000000003</v>
      </c>
    </row>
    <row r="525" spans="1:28" x14ac:dyDescent="0.25">
      <c r="A525" s="18">
        <v>45600</v>
      </c>
      <c r="B525" s="19">
        <v>44980</v>
      </c>
      <c r="C525" s="18">
        <v>45600</v>
      </c>
      <c r="D525" s="19">
        <v>44980</v>
      </c>
      <c r="E525" s="18">
        <v>106</v>
      </c>
      <c r="F525" s="18">
        <v>4</v>
      </c>
      <c r="G525">
        <v>3.9215686274509802</v>
      </c>
      <c r="H525" s="18">
        <v>303</v>
      </c>
      <c r="I525" s="18">
        <v>0</v>
      </c>
      <c r="J525" s="18">
        <v>5.25</v>
      </c>
      <c r="K525" s="18">
        <v>0.95000000000000018</v>
      </c>
      <c r="L525">
        <v>22.093023255813961</v>
      </c>
      <c r="M525">
        <v>12275</v>
      </c>
      <c r="N525">
        <v>2400</v>
      </c>
      <c r="O525" s="18">
        <v>41569.050000000003</v>
      </c>
      <c r="P525" s="18">
        <v>45600</v>
      </c>
      <c r="Q525" s="19">
        <v>44980</v>
      </c>
      <c r="R525" s="18">
        <v>1</v>
      </c>
      <c r="S525" s="18">
        <v>0</v>
      </c>
      <c r="T525">
        <v>0</v>
      </c>
      <c r="U525" s="18">
        <v>0</v>
      </c>
      <c r="V525" s="18">
        <v>0</v>
      </c>
      <c r="W525" s="18">
        <v>0</v>
      </c>
      <c r="X525" s="18">
        <v>0</v>
      </c>
      <c r="Y525">
        <v>0</v>
      </c>
      <c r="Z525">
        <v>3900</v>
      </c>
      <c r="AA525">
        <v>3900</v>
      </c>
      <c r="AB525" s="18">
        <v>41569.050000000003</v>
      </c>
    </row>
    <row r="526" spans="1:28" x14ac:dyDescent="0.25">
      <c r="A526" s="18">
        <v>45700</v>
      </c>
      <c r="B526" s="19">
        <v>44980</v>
      </c>
      <c r="C526" s="18">
        <v>45700</v>
      </c>
      <c r="D526" s="19">
        <v>44980</v>
      </c>
      <c r="E526" s="18">
        <v>83</v>
      </c>
      <c r="F526" s="18">
        <v>15</v>
      </c>
      <c r="G526">
        <v>22.058823529411764</v>
      </c>
      <c r="H526" s="18">
        <v>675</v>
      </c>
      <c r="I526" s="18">
        <v>0</v>
      </c>
      <c r="J526" s="18">
        <v>5.3</v>
      </c>
      <c r="K526" s="18">
        <v>1.65</v>
      </c>
      <c r="L526">
        <v>45.205479452054789</v>
      </c>
      <c r="M526">
        <v>9075</v>
      </c>
      <c r="N526">
        <v>2650</v>
      </c>
      <c r="O526" s="18">
        <v>41569.050000000003</v>
      </c>
      <c r="P526" s="18">
        <v>45700</v>
      </c>
      <c r="Q526" s="19">
        <v>44980</v>
      </c>
      <c r="R526" s="18">
        <v>0</v>
      </c>
      <c r="S526" s="18">
        <v>0</v>
      </c>
      <c r="T526">
        <v>0</v>
      </c>
      <c r="U526" s="18">
        <v>0</v>
      </c>
      <c r="V526" s="18">
        <v>0</v>
      </c>
      <c r="W526" s="18">
        <v>0</v>
      </c>
      <c r="X526" s="18">
        <v>0</v>
      </c>
      <c r="Y526">
        <v>0</v>
      </c>
      <c r="Z526">
        <v>3900</v>
      </c>
      <c r="AA526">
        <v>3900</v>
      </c>
      <c r="AB526" s="18">
        <v>41569.050000000003</v>
      </c>
    </row>
    <row r="527" spans="1:28" x14ac:dyDescent="0.25">
      <c r="A527" s="18">
        <v>45800</v>
      </c>
      <c r="B527" s="19">
        <v>44980</v>
      </c>
      <c r="C527" s="18">
        <v>45800</v>
      </c>
      <c r="D527" s="19">
        <v>44980</v>
      </c>
      <c r="E527" s="18">
        <v>145</v>
      </c>
      <c r="F527" s="18">
        <v>5</v>
      </c>
      <c r="G527">
        <v>3.5714285714285716</v>
      </c>
      <c r="H527" s="18">
        <v>723</v>
      </c>
      <c r="I527" s="18">
        <v>0</v>
      </c>
      <c r="J527" s="18">
        <v>5.2</v>
      </c>
      <c r="K527" s="18">
        <v>0.95000000000000018</v>
      </c>
      <c r="L527">
        <v>22.352941176470591</v>
      </c>
      <c r="M527">
        <v>11400</v>
      </c>
      <c r="N527">
        <v>3975</v>
      </c>
      <c r="O527" s="18">
        <v>41569.050000000003</v>
      </c>
      <c r="P527" s="18">
        <v>45800</v>
      </c>
      <c r="Q527" s="19">
        <v>44980</v>
      </c>
      <c r="R527" s="18">
        <v>0</v>
      </c>
      <c r="S527" s="18">
        <v>0</v>
      </c>
      <c r="T527">
        <v>0</v>
      </c>
      <c r="U527" s="18">
        <v>0</v>
      </c>
      <c r="V527" s="18">
        <v>0</v>
      </c>
      <c r="W527" s="18">
        <v>0</v>
      </c>
      <c r="X527" s="18">
        <v>0</v>
      </c>
      <c r="Y527">
        <v>0</v>
      </c>
      <c r="Z527">
        <v>3900</v>
      </c>
      <c r="AA527">
        <v>3900</v>
      </c>
      <c r="AB527" s="18">
        <v>41569.050000000003</v>
      </c>
    </row>
    <row r="528" spans="1:28" x14ac:dyDescent="0.25">
      <c r="A528" s="18">
        <v>45900</v>
      </c>
      <c r="B528" s="19">
        <v>44980</v>
      </c>
      <c r="C528" s="18">
        <v>45900</v>
      </c>
      <c r="D528" s="19">
        <v>44980</v>
      </c>
      <c r="E528" s="18">
        <v>116</v>
      </c>
      <c r="F528" s="18">
        <v>-1</v>
      </c>
      <c r="G528">
        <v>-0.85470085470085466</v>
      </c>
      <c r="H528" s="18">
        <v>522</v>
      </c>
      <c r="I528" s="18">
        <v>28.89</v>
      </c>
      <c r="J528" s="18">
        <v>3.7</v>
      </c>
      <c r="K528" s="18">
        <v>0</v>
      </c>
      <c r="L528">
        <v>0</v>
      </c>
      <c r="M528">
        <v>10275</v>
      </c>
      <c r="N528">
        <v>1625</v>
      </c>
      <c r="O528" s="18">
        <v>41569.050000000003</v>
      </c>
      <c r="P528" s="18">
        <v>45900</v>
      </c>
      <c r="Q528" s="19">
        <v>44980</v>
      </c>
      <c r="R528" s="18">
        <v>2</v>
      </c>
      <c r="S528" s="18">
        <v>0</v>
      </c>
      <c r="T528">
        <v>0</v>
      </c>
      <c r="U528" s="18">
        <v>0</v>
      </c>
      <c r="V528" s="18">
        <v>0</v>
      </c>
      <c r="W528" s="18">
        <v>0</v>
      </c>
      <c r="X528" s="18">
        <v>0</v>
      </c>
      <c r="Y528">
        <v>0</v>
      </c>
      <c r="Z528">
        <v>3900</v>
      </c>
      <c r="AA528">
        <v>3900</v>
      </c>
      <c r="AB528" s="18">
        <v>41569.050000000003</v>
      </c>
    </row>
    <row r="529" spans="1:28" x14ac:dyDescent="0.25">
      <c r="A529" s="18">
        <v>46000</v>
      </c>
      <c r="B529" s="19">
        <v>44973</v>
      </c>
      <c r="C529" s="18">
        <v>46000</v>
      </c>
      <c r="D529" s="19">
        <v>44973</v>
      </c>
      <c r="E529" s="18">
        <v>13028</v>
      </c>
      <c r="F529" s="18">
        <v>-2290</v>
      </c>
      <c r="G529">
        <v>-14.94973234103669</v>
      </c>
      <c r="H529" s="18">
        <v>100083</v>
      </c>
      <c r="I529" s="18">
        <v>53.82</v>
      </c>
      <c r="J529" s="18">
        <v>0.05</v>
      </c>
      <c r="K529" s="18">
        <v>-0.95</v>
      </c>
      <c r="L529">
        <v>-95</v>
      </c>
      <c r="M529">
        <v>0</v>
      </c>
      <c r="N529">
        <v>28825</v>
      </c>
      <c r="O529" s="18">
        <v>41569.050000000003</v>
      </c>
      <c r="P529" s="18">
        <v>46000</v>
      </c>
      <c r="Q529" s="19">
        <v>44973</v>
      </c>
      <c r="R529" s="18">
        <v>0</v>
      </c>
      <c r="S529" s="18">
        <v>0</v>
      </c>
      <c r="T529">
        <v>0</v>
      </c>
      <c r="U529" s="18">
        <v>0</v>
      </c>
      <c r="V529" s="18">
        <v>0</v>
      </c>
      <c r="W529" s="18">
        <v>0</v>
      </c>
      <c r="X529" s="18">
        <v>0</v>
      </c>
      <c r="Y529">
        <v>0</v>
      </c>
      <c r="Z529">
        <v>2275</v>
      </c>
      <c r="AA529">
        <v>3000</v>
      </c>
      <c r="AB529" s="18">
        <v>41569.050000000003</v>
      </c>
    </row>
    <row r="530" spans="1:28" x14ac:dyDescent="0.25">
      <c r="A530" s="18">
        <v>46000</v>
      </c>
      <c r="B530" s="19">
        <v>44980</v>
      </c>
      <c r="C530" s="18">
        <v>46000</v>
      </c>
      <c r="D530" s="19">
        <v>44980</v>
      </c>
      <c r="E530" s="18">
        <v>13680</v>
      </c>
      <c r="F530" s="18">
        <v>236</v>
      </c>
      <c r="G530">
        <v>1.7554299315679858</v>
      </c>
      <c r="H530" s="18">
        <v>51714</v>
      </c>
      <c r="I530" s="18">
        <v>29.61</v>
      </c>
      <c r="J530" s="18">
        <v>4.5</v>
      </c>
      <c r="K530" s="18">
        <v>4.9999999999999822E-2</v>
      </c>
      <c r="L530">
        <v>1.1235955056179736</v>
      </c>
      <c r="M530">
        <v>20600</v>
      </c>
      <c r="N530">
        <v>14400</v>
      </c>
      <c r="O530" s="18">
        <v>41569.050000000003</v>
      </c>
      <c r="P530" s="18">
        <v>46000</v>
      </c>
      <c r="Q530" s="19">
        <v>44980</v>
      </c>
      <c r="R530" s="18">
        <v>1648</v>
      </c>
      <c r="S530" s="18">
        <v>178</v>
      </c>
      <c r="T530">
        <v>12.108843537414966</v>
      </c>
      <c r="U530" s="18">
        <v>233</v>
      </c>
      <c r="V530" s="18">
        <v>0</v>
      </c>
      <c r="W530" s="18">
        <v>4327.3500000000004</v>
      </c>
      <c r="X530" s="18">
        <v>62.150000000000546</v>
      </c>
      <c r="Y530">
        <v>1.457141517396618</v>
      </c>
      <c r="Z530">
        <v>3150</v>
      </c>
      <c r="AA530">
        <v>5200</v>
      </c>
      <c r="AB530" s="18">
        <v>41569.050000000003</v>
      </c>
    </row>
    <row r="531" spans="1:28" x14ac:dyDescent="0.25">
      <c r="A531" s="18">
        <v>46000</v>
      </c>
      <c r="B531" s="19">
        <v>44994</v>
      </c>
      <c r="C531" s="18">
        <v>46000</v>
      </c>
      <c r="D531" s="19">
        <v>44994</v>
      </c>
      <c r="E531" s="18">
        <v>0</v>
      </c>
      <c r="F531" s="18">
        <v>0</v>
      </c>
      <c r="G531">
        <v>0</v>
      </c>
      <c r="H531" s="18">
        <v>0</v>
      </c>
      <c r="I531" s="18">
        <v>0</v>
      </c>
      <c r="J531" s="18">
        <v>0</v>
      </c>
      <c r="K531" s="18">
        <v>0</v>
      </c>
      <c r="L531">
        <v>0</v>
      </c>
      <c r="M531">
        <v>0</v>
      </c>
      <c r="N531">
        <v>25</v>
      </c>
      <c r="O531" s="18">
        <v>41569.050000000003</v>
      </c>
      <c r="P531" s="18">
        <v>46000</v>
      </c>
      <c r="Q531" s="19">
        <v>44994</v>
      </c>
      <c r="R531" s="18">
        <v>0</v>
      </c>
      <c r="S531" s="18">
        <v>0</v>
      </c>
      <c r="T531">
        <v>0</v>
      </c>
      <c r="U531" s="18">
        <v>0</v>
      </c>
      <c r="V531" s="18">
        <v>0</v>
      </c>
      <c r="W531" s="18">
        <v>0</v>
      </c>
      <c r="X531" s="18">
        <v>0</v>
      </c>
      <c r="Y531">
        <v>0</v>
      </c>
      <c r="Z531">
        <v>875</v>
      </c>
      <c r="AA531">
        <v>875</v>
      </c>
      <c r="AB531" s="18">
        <v>41569.050000000003</v>
      </c>
    </row>
    <row r="532" spans="1:28" x14ac:dyDescent="0.25">
      <c r="A532" s="18">
        <v>46000</v>
      </c>
      <c r="B532" s="19">
        <v>45001</v>
      </c>
      <c r="C532" s="18">
        <v>46000</v>
      </c>
      <c r="D532" s="19">
        <v>45001</v>
      </c>
      <c r="E532" s="18">
        <v>0</v>
      </c>
      <c r="F532" s="18">
        <v>0</v>
      </c>
      <c r="G532">
        <v>0</v>
      </c>
      <c r="H532" s="18">
        <v>0</v>
      </c>
      <c r="I532" s="18">
        <v>0</v>
      </c>
      <c r="J532" s="18">
        <v>0</v>
      </c>
      <c r="K532" s="18">
        <v>0</v>
      </c>
      <c r="L532">
        <v>0</v>
      </c>
      <c r="M532">
        <v>0</v>
      </c>
      <c r="N532">
        <v>900</v>
      </c>
      <c r="O532" s="18">
        <v>41569.050000000003</v>
      </c>
      <c r="P532" s="18">
        <v>0</v>
      </c>
      <c r="Q532" s="19">
        <v>0</v>
      </c>
      <c r="R532" s="18">
        <v>0</v>
      </c>
      <c r="S532" s="18">
        <v>0</v>
      </c>
      <c r="T532">
        <v>0</v>
      </c>
      <c r="U532" s="18">
        <v>0</v>
      </c>
      <c r="V532" s="18">
        <v>0</v>
      </c>
      <c r="W532" s="18">
        <v>0</v>
      </c>
      <c r="X532" s="18">
        <v>0</v>
      </c>
      <c r="Y532">
        <v>0</v>
      </c>
      <c r="Z532">
        <v>0</v>
      </c>
      <c r="AA532">
        <v>0</v>
      </c>
      <c r="AB532" s="18">
        <v>0</v>
      </c>
    </row>
    <row r="533" spans="1:28" x14ac:dyDescent="0.25">
      <c r="A533" s="18">
        <v>46000</v>
      </c>
      <c r="B533" s="19">
        <v>45014</v>
      </c>
      <c r="C533" s="18">
        <v>46000</v>
      </c>
      <c r="D533" s="19">
        <v>45014</v>
      </c>
      <c r="E533" s="18">
        <v>182</v>
      </c>
      <c r="F533" s="18">
        <v>32</v>
      </c>
      <c r="G533">
        <v>21.333333333333332</v>
      </c>
      <c r="H533" s="18">
        <v>424</v>
      </c>
      <c r="I533" s="18">
        <v>14.15</v>
      </c>
      <c r="J533" s="18">
        <v>22.65</v>
      </c>
      <c r="K533" s="18">
        <v>-3.8500000000000014</v>
      </c>
      <c r="L533">
        <v>-14.528301886792457</v>
      </c>
      <c r="M533">
        <v>7100</v>
      </c>
      <c r="N533">
        <v>2300</v>
      </c>
      <c r="O533" s="18">
        <v>41569.050000000003</v>
      </c>
      <c r="P533" s="18">
        <v>46000</v>
      </c>
      <c r="Q533" s="19">
        <v>45014</v>
      </c>
      <c r="R533" s="18">
        <v>300</v>
      </c>
      <c r="S533" s="18">
        <v>133</v>
      </c>
      <c r="T533">
        <v>79.640718562874255</v>
      </c>
      <c r="U533" s="18">
        <v>159</v>
      </c>
      <c r="V533" s="18">
        <v>0</v>
      </c>
      <c r="W533" s="18">
        <v>3960.3</v>
      </c>
      <c r="X533" s="18">
        <v>60.300000000000182</v>
      </c>
      <c r="Y533">
        <v>1.5461538461538507</v>
      </c>
      <c r="Z533">
        <v>2650</v>
      </c>
      <c r="AA533">
        <v>2500</v>
      </c>
      <c r="AB533" s="18">
        <v>41569.050000000003</v>
      </c>
    </row>
    <row r="534" spans="1:28" x14ac:dyDescent="0.25">
      <c r="A534" s="18">
        <v>46000</v>
      </c>
      <c r="B534" s="19">
        <v>45043</v>
      </c>
      <c r="C534" s="18">
        <v>46000</v>
      </c>
      <c r="D534" s="19">
        <v>45043</v>
      </c>
      <c r="E534" s="18">
        <v>0</v>
      </c>
      <c r="F534" s="18">
        <v>0</v>
      </c>
      <c r="G534">
        <v>0</v>
      </c>
      <c r="H534" s="18">
        <v>0</v>
      </c>
      <c r="I534" s="18">
        <v>0</v>
      </c>
      <c r="J534" s="18">
        <v>0</v>
      </c>
      <c r="K534" s="18">
        <v>0</v>
      </c>
      <c r="L534">
        <v>0</v>
      </c>
      <c r="M534">
        <v>0</v>
      </c>
      <c r="N534">
        <v>125</v>
      </c>
      <c r="O534" s="18">
        <v>41569.050000000003</v>
      </c>
      <c r="P534" s="18">
        <v>46000</v>
      </c>
      <c r="Q534" s="19">
        <v>45043</v>
      </c>
      <c r="R534" s="18">
        <v>0</v>
      </c>
      <c r="S534" s="18">
        <v>0</v>
      </c>
      <c r="T534">
        <v>0</v>
      </c>
      <c r="U534" s="18">
        <v>0</v>
      </c>
      <c r="V534" s="18">
        <v>0</v>
      </c>
      <c r="W534" s="18">
        <v>0</v>
      </c>
      <c r="X534" s="18">
        <v>0</v>
      </c>
      <c r="Y534">
        <v>0</v>
      </c>
      <c r="Z534">
        <v>900</v>
      </c>
      <c r="AA534">
        <v>0</v>
      </c>
      <c r="AB534" s="18">
        <v>41569.050000000003</v>
      </c>
    </row>
    <row r="535" spans="1:28" x14ac:dyDescent="0.25">
      <c r="A535" s="18">
        <v>46000</v>
      </c>
      <c r="B535" s="19">
        <v>44987</v>
      </c>
      <c r="C535" s="18">
        <v>46000</v>
      </c>
      <c r="D535" s="19">
        <v>44987</v>
      </c>
      <c r="E535" s="18">
        <v>71</v>
      </c>
      <c r="F535" s="18">
        <v>-3</v>
      </c>
      <c r="G535">
        <v>-4.0540540540540544</v>
      </c>
      <c r="H535" s="18">
        <v>346</v>
      </c>
      <c r="I535" s="18">
        <v>22.3</v>
      </c>
      <c r="J535" s="18">
        <v>8.4499999999999993</v>
      </c>
      <c r="K535" s="18">
        <v>0.74999999999999911</v>
      </c>
      <c r="L535">
        <v>9.7402597402597291</v>
      </c>
      <c r="M535">
        <v>10550</v>
      </c>
      <c r="N535">
        <v>5775</v>
      </c>
      <c r="O535" s="18">
        <v>41569.050000000003</v>
      </c>
      <c r="P535" s="18">
        <v>46000</v>
      </c>
      <c r="Q535" s="19">
        <v>44987</v>
      </c>
      <c r="R535" s="18">
        <v>0</v>
      </c>
      <c r="S535" s="18">
        <v>0</v>
      </c>
      <c r="T535">
        <v>0</v>
      </c>
      <c r="U535" s="18">
        <v>0</v>
      </c>
      <c r="V535" s="18">
        <v>0</v>
      </c>
      <c r="W535" s="18">
        <v>0</v>
      </c>
      <c r="X535" s="18">
        <v>0</v>
      </c>
      <c r="Y535">
        <v>0</v>
      </c>
      <c r="Z535">
        <v>2250</v>
      </c>
      <c r="AA535">
        <v>1500</v>
      </c>
      <c r="AB535" s="18">
        <v>41569.050000000003</v>
      </c>
    </row>
    <row r="536" spans="1:28" x14ac:dyDescent="0.25">
      <c r="A536" s="18">
        <v>46500</v>
      </c>
      <c r="B536" s="19">
        <v>44973</v>
      </c>
      <c r="C536" s="18">
        <v>46500</v>
      </c>
      <c r="D536" s="19">
        <v>44973</v>
      </c>
      <c r="E536" s="18">
        <v>2991</v>
      </c>
      <c r="F536" s="18">
        <v>418</v>
      </c>
      <c r="G536">
        <v>16.245627671978234</v>
      </c>
      <c r="H536" s="18">
        <v>44552</v>
      </c>
      <c r="I536" s="18">
        <v>59.17</v>
      </c>
      <c r="J536" s="18">
        <v>0.05</v>
      </c>
      <c r="K536" s="18">
        <v>-1</v>
      </c>
      <c r="L536">
        <v>-95.238095238095227</v>
      </c>
      <c r="M536">
        <v>0</v>
      </c>
      <c r="N536">
        <v>35475</v>
      </c>
      <c r="O536" s="18">
        <v>41569.050000000003</v>
      </c>
      <c r="P536" s="18">
        <v>46500</v>
      </c>
      <c r="Q536" s="19">
        <v>44973</v>
      </c>
      <c r="R536" s="18">
        <v>0</v>
      </c>
      <c r="S536" s="18">
        <v>0</v>
      </c>
      <c r="T536">
        <v>0</v>
      </c>
      <c r="U536" s="18">
        <v>0</v>
      </c>
      <c r="V536" s="18">
        <v>0</v>
      </c>
      <c r="W536" s="18">
        <v>0</v>
      </c>
      <c r="X536" s="18">
        <v>0</v>
      </c>
      <c r="Y536">
        <v>0</v>
      </c>
      <c r="Z536">
        <v>1525</v>
      </c>
      <c r="AA536">
        <v>2250</v>
      </c>
      <c r="AB536" s="18">
        <v>41569.050000000003</v>
      </c>
    </row>
    <row r="537" spans="1:28" x14ac:dyDescent="0.25">
      <c r="A537" s="18">
        <v>46500</v>
      </c>
      <c r="B537" s="19">
        <v>44980</v>
      </c>
      <c r="C537" s="18">
        <v>46500</v>
      </c>
      <c r="D537" s="19">
        <v>44980</v>
      </c>
      <c r="E537" s="18">
        <v>1033</v>
      </c>
      <c r="F537" s="18">
        <v>15</v>
      </c>
      <c r="G537">
        <v>1.4734774066797642</v>
      </c>
      <c r="H537" s="18">
        <v>6778</v>
      </c>
      <c r="I537" s="18">
        <v>31.97</v>
      </c>
      <c r="J537" s="18">
        <v>3.95</v>
      </c>
      <c r="K537" s="18">
        <v>-9.9999999999999645E-2</v>
      </c>
      <c r="L537">
        <v>-2.4691358024691268</v>
      </c>
      <c r="M537">
        <v>17125</v>
      </c>
      <c r="N537">
        <v>5050</v>
      </c>
      <c r="O537" s="18">
        <v>41569.050000000003</v>
      </c>
      <c r="P537" s="18">
        <v>46500</v>
      </c>
      <c r="Q537" s="19">
        <v>44980</v>
      </c>
      <c r="R537" s="18">
        <v>630</v>
      </c>
      <c r="S537" s="18">
        <v>27</v>
      </c>
      <c r="T537">
        <v>4.4776119402985071</v>
      </c>
      <c r="U537" s="18">
        <v>262</v>
      </c>
      <c r="V537" s="18">
        <v>0</v>
      </c>
      <c r="W537" s="18">
        <v>4701</v>
      </c>
      <c r="X537" s="18">
        <v>37.649999999999636</v>
      </c>
      <c r="Y537">
        <v>0.80735951622759683</v>
      </c>
      <c r="Z537">
        <v>4475</v>
      </c>
      <c r="AA537">
        <v>3150</v>
      </c>
      <c r="AB537" s="18">
        <v>41569.050000000003</v>
      </c>
    </row>
    <row r="538" spans="1:28" x14ac:dyDescent="0.25">
      <c r="A538" s="18">
        <v>46500</v>
      </c>
      <c r="B538" s="19">
        <v>44987</v>
      </c>
      <c r="C538" s="18">
        <v>46500</v>
      </c>
      <c r="D538" s="19">
        <v>44987</v>
      </c>
      <c r="E538" s="18">
        <v>85</v>
      </c>
      <c r="F538" s="18">
        <v>-6</v>
      </c>
      <c r="G538">
        <v>-6.5934065934065931</v>
      </c>
      <c r="H538" s="18">
        <v>168</v>
      </c>
      <c r="I538" s="18">
        <v>24.45</v>
      </c>
      <c r="J538" s="18">
        <v>8.5500000000000007</v>
      </c>
      <c r="K538" s="18">
        <v>0.20000000000000107</v>
      </c>
      <c r="L538">
        <v>2.3952095808383365</v>
      </c>
      <c r="M538">
        <v>9700</v>
      </c>
      <c r="N538">
        <v>4700</v>
      </c>
      <c r="O538" s="18">
        <v>41569.050000000003</v>
      </c>
      <c r="P538" s="18">
        <v>46500</v>
      </c>
      <c r="Q538" s="19">
        <v>44987</v>
      </c>
      <c r="R538" s="18">
        <v>0</v>
      </c>
      <c r="S538" s="18">
        <v>0</v>
      </c>
      <c r="T538">
        <v>0</v>
      </c>
      <c r="U538" s="18">
        <v>0</v>
      </c>
      <c r="V538" s="18">
        <v>0</v>
      </c>
      <c r="W538" s="18">
        <v>0</v>
      </c>
      <c r="X538" s="18">
        <v>0</v>
      </c>
      <c r="Y538">
        <v>0</v>
      </c>
      <c r="Z538">
        <v>2250</v>
      </c>
      <c r="AA538">
        <v>1500</v>
      </c>
      <c r="AB538" s="18">
        <v>41569.050000000003</v>
      </c>
    </row>
    <row r="539" spans="1:28" x14ac:dyDescent="0.25">
      <c r="A539" s="18">
        <v>46500</v>
      </c>
      <c r="B539" s="19">
        <v>44994</v>
      </c>
      <c r="C539" s="18">
        <v>46500</v>
      </c>
      <c r="D539" s="19">
        <v>44994</v>
      </c>
      <c r="E539" s="18">
        <v>42</v>
      </c>
      <c r="F539" s="18">
        <v>0</v>
      </c>
      <c r="G539">
        <v>0</v>
      </c>
      <c r="H539" s="18">
        <v>0</v>
      </c>
      <c r="I539" s="18">
        <v>0</v>
      </c>
      <c r="J539" s="18">
        <v>0</v>
      </c>
      <c r="K539" s="18">
        <v>0</v>
      </c>
      <c r="L539">
        <v>0</v>
      </c>
      <c r="M539">
        <v>100</v>
      </c>
      <c r="N539">
        <v>0</v>
      </c>
      <c r="O539" s="18">
        <v>41569.050000000003</v>
      </c>
      <c r="P539" s="18">
        <v>46500</v>
      </c>
      <c r="Q539" s="19">
        <v>44994</v>
      </c>
      <c r="R539" s="18">
        <v>0</v>
      </c>
      <c r="S539" s="18">
        <v>0</v>
      </c>
      <c r="T539">
        <v>0</v>
      </c>
      <c r="U539" s="18">
        <v>0</v>
      </c>
      <c r="V539" s="18">
        <v>0</v>
      </c>
      <c r="W539" s="18">
        <v>0</v>
      </c>
      <c r="X539" s="18">
        <v>0</v>
      </c>
      <c r="Y539">
        <v>0</v>
      </c>
      <c r="Z539">
        <v>875</v>
      </c>
      <c r="AA539">
        <v>875</v>
      </c>
      <c r="AB539" s="18">
        <v>41569.050000000003</v>
      </c>
    </row>
    <row r="540" spans="1:28" x14ac:dyDescent="0.25">
      <c r="A540" s="18">
        <v>46500</v>
      </c>
      <c r="B540" s="19">
        <v>45001</v>
      </c>
      <c r="C540" s="18">
        <v>46500</v>
      </c>
      <c r="D540" s="19">
        <v>45001</v>
      </c>
      <c r="E540" s="18">
        <v>0</v>
      </c>
      <c r="F540" s="18">
        <v>0</v>
      </c>
      <c r="G540">
        <v>0</v>
      </c>
      <c r="H540" s="18">
        <v>0</v>
      </c>
      <c r="I540" s="18">
        <v>0</v>
      </c>
      <c r="J540" s="18">
        <v>0</v>
      </c>
      <c r="K540" s="18">
        <v>0</v>
      </c>
      <c r="L540">
        <v>0</v>
      </c>
      <c r="M540">
        <v>0</v>
      </c>
      <c r="N540">
        <v>1000</v>
      </c>
      <c r="O540" s="18">
        <v>41569.050000000003</v>
      </c>
      <c r="P540" s="18">
        <v>0</v>
      </c>
      <c r="Q540" s="19">
        <v>0</v>
      </c>
      <c r="R540" s="18">
        <v>0</v>
      </c>
      <c r="S540" s="18">
        <v>0</v>
      </c>
      <c r="T540">
        <v>0</v>
      </c>
      <c r="U540" s="18">
        <v>0</v>
      </c>
      <c r="V540" s="18">
        <v>0</v>
      </c>
      <c r="W540" s="18">
        <v>0</v>
      </c>
      <c r="X540" s="18">
        <v>0</v>
      </c>
      <c r="Y540">
        <v>0</v>
      </c>
      <c r="Z540">
        <v>0</v>
      </c>
      <c r="AA540">
        <v>0</v>
      </c>
      <c r="AB540" s="18">
        <v>0</v>
      </c>
    </row>
    <row r="541" spans="1:28" x14ac:dyDescent="0.25">
      <c r="A541" s="18">
        <v>46500</v>
      </c>
      <c r="B541" s="19">
        <v>45014</v>
      </c>
      <c r="C541" s="18">
        <v>46500</v>
      </c>
      <c r="D541" s="19">
        <v>45014</v>
      </c>
      <c r="E541" s="18">
        <v>1874</v>
      </c>
      <c r="F541" s="18">
        <v>-3</v>
      </c>
      <c r="G541">
        <v>-0.15982951518380395</v>
      </c>
      <c r="H541" s="18">
        <v>488</v>
      </c>
      <c r="I541" s="18">
        <v>15.1</v>
      </c>
      <c r="J541" s="18">
        <v>19</v>
      </c>
      <c r="K541" s="18">
        <v>-2.1999999999999993</v>
      </c>
      <c r="L541">
        <v>-10.377358490566033</v>
      </c>
      <c r="M541">
        <v>7450</v>
      </c>
      <c r="N541">
        <v>2625</v>
      </c>
      <c r="O541" s="18">
        <v>41569.050000000003</v>
      </c>
      <c r="P541" s="18">
        <v>46500</v>
      </c>
      <c r="Q541" s="19">
        <v>45014</v>
      </c>
      <c r="R541" s="18">
        <v>164</v>
      </c>
      <c r="S541" s="18">
        <v>0</v>
      </c>
      <c r="T541">
        <v>0</v>
      </c>
      <c r="U541" s="18">
        <v>73</v>
      </c>
      <c r="V541" s="18">
        <v>0</v>
      </c>
      <c r="W541" s="18">
        <v>4381</v>
      </c>
      <c r="X541" s="18">
        <v>-20.399999999999636</v>
      </c>
      <c r="Y541">
        <v>-0.46348888989866044</v>
      </c>
      <c r="Z541">
        <v>1900</v>
      </c>
      <c r="AA541">
        <v>1800</v>
      </c>
      <c r="AB541" s="18">
        <v>41569.050000000003</v>
      </c>
    </row>
    <row r="542" spans="1:28" x14ac:dyDescent="0.25">
      <c r="A542" s="18">
        <v>46500</v>
      </c>
      <c r="B542" s="19">
        <v>45043</v>
      </c>
      <c r="C542" s="18">
        <v>46500</v>
      </c>
      <c r="D542" s="19">
        <v>45043</v>
      </c>
      <c r="E542" s="18">
        <v>7</v>
      </c>
      <c r="F542" s="18">
        <v>0</v>
      </c>
      <c r="G542">
        <v>0</v>
      </c>
      <c r="H542" s="18">
        <v>0</v>
      </c>
      <c r="I542" s="18">
        <v>0</v>
      </c>
      <c r="J542" s="18">
        <v>0</v>
      </c>
      <c r="K542" s="18">
        <v>0</v>
      </c>
      <c r="L542">
        <v>0</v>
      </c>
      <c r="M542">
        <v>0</v>
      </c>
      <c r="N542">
        <v>225</v>
      </c>
      <c r="O542" s="18">
        <v>41569.050000000003</v>
      </c>
      <c r="P542" s="18">
        <v>46500</v>
      </c>
      <c r="Q542" s="19">
        <v>45043</v>
      </c>
      <c r="R542" s="18">
        <v>0</v>
      </c>
      <c r="S542" s="18">
        <v>0</v>
      </c>
      <c r="T542">
        <v>0</v>
      </c>
      <c r="U542" s="18">
        <v>0</v>
      </c>
      <c r="V542" s="18">
        <v>0</v>
      </c>
      <c r="W542" s="18">
        <v>0</v>
      </c>
      <c r="X542" s="18">
        <v>0</v>
      </c>
      <c r="Y542">
        <v>0</v>
      </c>
      <c r="Z542">
        <v>900</v>
      </c>
      <c r="AA542">
        <v>175</v>
      </c>
      <c r="AB542" s="18">
        <v>41569.050000000003</v>
      </c>
    </row>
    <row r="543" spans="1:28" x14ac:dyDescent="0.25">
      <c r="A543" s="18">
        <v>46500</v>
      </c>
      <c r="B543" s="19">
        <v>45106</v>
      </c>
      <c r="C543" s="18">
        <v>46500</v>
      </c>
      <c r="D543" s="19">
        <v>45106</v>
      </c>
      <c r="E543" s="18">
        <v>122</v>
      </c>
      <c r="F543" s="18">
        <v>0</v>
      </c>
      <c r="G543">
        <v>0</v>
      </c>
      <c r="H543" s="18">
        <v>33</v>
      </c>
      <c r="I543" s="18">
        <v>12.39</v>
      </c>
      <c r="J543" s="18">
        <v>262</v>
      </c>
      <c r="K543" s="18">
        <v>-20</v>
      </c>
      <c r="L543">
        <v>-7.0921985815602842</v>
      </c>
      <c r="M543">
        <v>1825</v>
      </c>
      <c r="N543">
        <v>225</v>
      </c>
      <c r="O543" s="18">
        <v>41569.050000000003</v>
      </c>
      <c r="P543" s="18">
        <v>0</v>
      </c>
      <c r="Q543" s="19">
        <v>0</v>
      </c>
      <c r="R543" s="18">
        <v>0</v>
      </c>
      <c r="S543" s="18">
        <v>0</v>
      </c>
      <c r="T543">
        <v>0</v>
      </c>
      <c r="U543" s="18">
        <v>0</v>
      </c>
      <c r="V543" s="18">
        <v>0</v>
      </c>
      <c r="W543" s="18">
        <v>0</v>
      </c>
      <c r="X543" s="18">
        <v>0</v>
      </c>
      <c r="Y543">
        <v>0</v>
      </c>
      <c r="Z543">
        <v>0</v>
      </c>
      <c r="AA543">
        <v>0</v>
      </c>
      <c r="AB543" s="18">
        <v>0</v>
      </c>
    </row>
    <row r="544" spans="1:28" x14ac:dyDescent="0.25">
      <c r="A544" s="18">
        <v>46500</v>
      </c>
      <c r="B544" s="19">
        <v>45197</v>
      </c>
      <c r="C544" s="18">
        <v>46500</v>
      </c>
      <c r="D544" s="19">
        <v>45197</v>
      </c>
      <c r="E544" s="18">
        <v>1</v>
      </c>
      <c r="F544" s="18">
        <v>0</v>
      </c>
      <c r="G544">
        <v>0</v>
      </c>
      <c r="H544" s="18">
        <v>0</v>
      </c>
      <c r="I544" s="18">
        <v>0</v>
      </c>
      <c r="J544" s="18">
        <v>0</v>
      </c>
      <c r="K544" s="18">
        <v>0</v>
      </c>
      <c r="L544">
        <v>0</v>
      </c>
      <c r="M544">
        <v>1025</v>
      </c>
      <c r="N544">
        <v>50</v>
      </c>
      <c r="O544" s="18">
        <v>41569.050000000003</v>
      </c>
      <c r="P544" s="18">
        <v>0</v>
      </c>
      <c r="Q544" s="19">
        <v>0</v>
      </c>
      <c r="R544" s="18">
        <v>0</v>
      </c>
      <c r="S544" s="18">
        <v>0</v>
      </c>
      <c r="T544">
        <v>0</v>
      </c>
      <c r="U544" s="18">
        <v>0</v>
      </c>
      <c r="V544" s="18">
        <v>0</v>
      </c>
      <c r="W544" s="18">
        <v>0</v>
      </c>
      <c r="X544" s="18">
        <v>0</v>
      </c>
      <c r="Y544">
        <v>0</v>
      </c>
      <c r="Z544">
        <v>0</v>
      </c>
      <c r="AA544">
        <v>0</v>
      </c>
      <c r="AB544" s="18">
        <v>0</v>
      </c>
    </row>
    <row r="545" spans="1:30" x14ac:dyDescent="0.25">
      <c r="A545" s="18">
        <v>46500</v>
      </c>
      <c r="B545" s="19">
        <v>45288</v>
      </c>
      <c r="C545" s="18">
        <v>46500</v>
      </c>
      <c r="D545" s="19">
        <v>45288</v>
      </c>
      <c r="E545" s="18">
        <v>2</v>
      </c>
      <c r="F545" s="18">
        <v>0</v>
      </c>
      <c r="G545">
        <v>0</v>
      </c>
      <c r="H545" s="18">
        <v>0</v>
      </c>
      <c r="I545" s="18">
        <v>0</v>
      </c>
      <c r="J545" s="18">
        <v>0</v>
      </c>
      <c r="K545" s="18">
        <v>0</v>
      </c>
      <c r="L545">
        <v>0</v>
      </c>
      <c r="M545">
        <v>50</v>
      </c>
      <c r="N545">
        <v>50</v>
      </c>
      <c r="O545" s="18">
        <v>41569.050000000003</v>
      </c>
      <c r="P545" s="18">
        <v>0</v>
      </c>
      <c r="Q545" s="19">
        <v>0</v>
      </c>
      <c r="R545" s="18">
        <v>0</v>
      </c>
      <c r="S545" s="18">
        <v>0</v>
      </c>
      <c r="T545">
        <v>0</v>
      </c>
      <c r="U545" s="18">
        <v>0</v>
      </c>
      <c r="V545" s="18">
        <v>0</v>
      </c>
      <c r="W545" s="18">
        <v>0</v>
      </c>
      <c r="X545" s="18">
        <v>0</v>
      </c>
      <c r="Y545">
        <v>0</v>
      </c>
      <c r="Z545">
        <v>0</v>
      </c>
      <c r="AA545">
        <v>0</v>
      </c>
      <c r="AB545" s="18">
        <v>0</v>
      </c>
    </row>
    <row r="546" spans="1:30" x14ac:dyDescent="0.25">
      <c r="A546" s="18">
        <v>47000</v>
      </c>
      <c r="B546" s="19">
        <v>44973</v>
      </c>
      <c r="C546" s="18">
        <v>47000</v>
      </c>
      <c r="D546" s="19">
        <v>44973</v>
      </c>
      <c r="E546" s="18">
        <v>10165</v>
      </c>
      <c r="F546" s="18">
        <v>5197</v>
      </c>
      <c r="G546">
        <v>104.60950080515298</v>
      </c>
      <c r="H546" s="18">
        <v>86912</v>
      </c>
      <c r="I546" s="18">
        <v>0</v>
      </c>
      <c r="J546" s="18">
        <v>0.05</v>
      </c>
      <c r="K546" s="18">
        <v>-0.89999999999999991</v>
      </c>
      <c r="L546">
        <v>-94.73684210526315</v>
      </c>
      <c r="M546">
        <v>8425</v>
      </c>
      <c r="N546">
        <v>27500</v>
      </c>
      <c r="O546" s="18">
        <v>41569.050000000003</v>
      </c>
      <c r="P546" s="18">
        <v>47000</v>
      </c>
      <c r="Q546" s="19">
        <v>44973</v>
      </c>
      <c r="R546" s="18">
        <v>0</v>
      </c>
      <c r="S546" s="18">
        <v>0</v>
      </c>
      <c r="T546">
        <v>0</v>
      </c>
      <c r="U546" s="18">
        <v>0</v>
      </c>
      <c r="V546" s="18">
        <v>0</v>
      </c>
      <c r="W546" s="18">
        <v>0</v>
      </c>
      <c r="X546" s="18">
        <v>0</v>
      </c>
      <c r="Y546">
        <v>0</v>
      </c>
      <c r="Z546">
        <v>2125</v>
      </c>
      <c r="AA546">
        <v>2250</v>
      </c>
      <c r="AB546" s="18">
        <v>41569.050000000003</v>
      </c>
    </row>
    <row r="547" spans="1:30" x14ac:dyDescent="0.25">
      <c r="A547" s="18">
        <v>47000</v>
      </c>
      <c r="B547" s="19">
        <v>44987</v>
      </c>
      <c r="C547" s="18">
        <v>47000</v>
      </c>
      <c r="D547" s="19">
        <v>44987</v>
      </c>
      <c r="E547" s="18">
        <v>145</v>
      </c>
      <c r="F547" s="18">
        <v>3</v>
      </c>
      <c r="G547">
        <v>2.112676056338028</v>
      </c>
      <c r="H547" s="18">
        <v>112</v>
      </c>
      <c r="I547" s="18">
        <v>0</v>
      </c>
      <c r="J547" s="18">
        <v>7</v>
      </c>
      <c r="K547" s="18">
        <v>-2.1999999999999993</v>
      </c>
      <c r="L547">
        <v>-23.913043478260864</v>
      </c>
      <c r="M547">
        <v>8450</v>
      </c>
      <c r="N547">
        <v>4625</v>
      </c>
      <c r="O547" s="18">
        <v>41569.050000000003</v>
      </c>
      <c r="P547" s="18">
        <v>47000</v>
      </c>
      <c r="Q547" s="19">
        <v>44987</v>
      </c>
      <c r="R547" s="18">
        <v>0</v>
      </c>
      <c r="S547" s="18">
        <v>0</v>
      </c>
      <c r="T547">
        <v>0</v>
      </c>
      <c r="U547" s="18">
        <v>0</v>
      </c>
      <c r="V547" s="18">
        <v>0</v>
      </c>
      <c r="W547" s="18">
        <v>0</v>
      </c>
      <c r="X547" s="18">
        <v>0</v>
      </c>
      <c r="Y547">
        <v>0</v>
      </c>
      <c r="Z547">
        <v>2250</v>
      </c>
      <c r="AA547">
        <v>2250</v>
      </c>
      <c r="AB547" s="18">
        <v>41569.050000000003</v>
      </c>
    </row>
    <row r="548" spans="1:30" x14ac:dyDescent="0.25">
      <c r="A548" s="18">
        <v>47000</v>
      </c>
      <c r="B548" s="19">
        <v>45014</v>
      </c>
      <c r="C548" s="18">
        <v>47000</v>
      </c>
      <c r="D548" s="19">
        <v>45014</v>
      </c>
      <c r="E548" s="18">
        <v>0</v>
      </c>
      <c r="F548" s="18">
        <v>0</v>
      </c>
      <c r="G548">
        <v>0</v>
      </c>
      <c r="H548" s="18">
        <v>0</v>
      </c>
      <c r="I548" s="18">
        <v>0</v>
      </c>
      <c r="J548" s="18">
        <v>0</v>
      </c>
      <c r="K548" s="18">
        <v>0</v>
      </c>
      <c r="L548">
        <v>0</v>
      </c>
      <c r="M548">
        <v>9975</v>
      </c>
      <c r="N548">
        <v>1075</v>
      </c>
      <c r="O548" s="18">
        <v>41569.050000000003</v>
      </c>
      <c r="P548" s="18">
        <v>47000</v>
      </c>
      <c r="Q548" s="19">
        <v>45014</v>
      </c>
      <c r="R548" s="18">
        <v>0</v>
      </c>
      <c r="S548" s="18">
        <v>0</v>
      </c>
      <c r="T548">
        <v>0</v>
      </c>
      <c r="U548" s="18">
        <v>0</v>
      </c>
      <c r="V548" s="18">
        <v>0</v>
      </c>
      <c r="W548" s="18">
        <v>0</v>
      </c>
      <c r="X548" s="18">
        <v>0</v>
      </c>
      <c r="Y548">
        <v>0</v>
      </c>
      <c r="Z548">
        <v>2525</v>
      </c>
      <c r="AA548">
        <v>2525</v>
      </c>
      <c r="AB548" s="18">
        <v>41569.050000000003</v>
      </c>
    </row>
    <row r="549" spans="1:30" x14ac:dyDescent="0.25">
      <c r="A549" s="18">
        <v>47000</v>
      </c>
      <c r="B549" s="19">
        <v>44980</v>
      </c>
      <c r="C549" s="18">
        <v>47000</v>
      </c>
      <c r="D549" s="19">
        <v>44980</v>
      </c>
      <c r="E549" s="18">
        <v>1449</v>
      </c>
      <c r="F549" s="18">
        <v>77</v>
      </c>
      <c r="G549">
        <v>5.6122448979591839</v>
      </c>
      <c r="H549" s="18">
        <v>28120</v>
      </c>
      <c r="I549" s="18">
        <v>0</v>
      </c>
      <c r="J549" s="18">
        <v>4</v>
      </c>
      <c r="K549" s="18">
        <v>0.35000000000000009</v>
      </c>
      <c r="L549">
        <v>9.5890410958904138</v>
      </c>
      <c r="M549">
        <v>50000</v>
      </c>
      <c r="N549">
        <v>27625</v>
      </c>
      <c r="O549" s="18">
        <v>41569.050000000003</v>
      </c>
      <c r="P549" s="18">
        <v>47000</v>
      </c>
      <c r="Q549" s="19">
        <v>44980</v>
      </c>
      <c r="R549" s="18">
        <v>607</v>
      </c>
      <c r="S549" s="18">
        <v>142</v>
      </c>
      <c r="T549">
        <v>30.537634408602152</v>
      </c>
      <c r="U549" s="18">
        <v>197</v>
      </c>
      <c r="V549" s="18">
        <v>0</v>
      </c>
      <c r="W549" s="18">
        <v>5280</v>
      </c>
      <c r="X549" s="18">
        <v>96.649999999999636</v>
      </c>
      <c r="Y549">
        <v>1.864624229504078</v>
      </c>
      <c r="Z549">
        <v>2675</v>
      </c>
      <c r="AA549">
        <v>3350</v>
      </c>
      <c r="AB549" s="18">
        <v>41569.050000000003</v>
      </c>
    </row>
    <row r="550" spans="1:30" x14ac:dyDescent="0.25">
      <c r="A550" s="18">
        <v>47500</v>
      </c>
      <c r="B550" s="19">
        <v>44973</v>
      </c>
      <c r="C550" s="18">
        <v>47500</v>
      </c>
      <c r="D550" s="19">
        <v>44973</v>
      </c>
      <c r="E550" s="18">
        <v>9349</v>
      </c>
      <c r="F550" s="18">
        <v>2215</v>
      </c>
      <c r="G550">
        <v>31.048500140173815</v>
      </c>
      <c r="H550" s="18">
        <v>55939</v>
      </c>
      <c r="I550" s="18">
        <v>69.599999999999994</v>
      </c>
      <c r="J550" s="18">
        <v>0.05</v>
      </c>
      <c r="K550" s="18">
        <v>-0.85</v>
      </c>
      <c r="L550">
        <v>-94.444444444444443</v>
      </c>
      <c r="M550">
        <v>2950</v>
      </c>
      <c r="N550">
        <v>40100</v>
      </c>
      <c r="O550" s="18">
        <v>41569.050000000003</v>
      </c>
      <c r="P550" s="18">
        <v>47500</v>
      </c>
      <c r="Q550" s="19">
        <v>44973</v>
      </c>
      <c r="R550" s="18">
        <v>2</v>
      </c>
      <c r="S550" s="18">
        <v>0</v>
      </c>
      <c r="T550">
        <v>0</v>
      </c>
      <c r="U550" s="18">
        <v>0</v>
      </c>
      <c r="V550" s="18">
        <v>0</v>
      </c>
      <c r="W550" s="18">
        <v>0</v>
      </c>
      <c r="X550" s="18">
        <v>0</v>
      </c>
      <c r="Y550">
        <v>0</v>
      </c>
      <c r="Z550">
        <v>2250</v>
      </c>
      <c r="AA550">
        <v>2250</v>
      </c>
      <c r="AB550" s="18">
        <v>41569.050000000003</v>
      </c>
    </row>
    <row r="551" spans="1:30" x14ac:dyDescent="0.25">
      <c r="A551" s="18">
        <v>47500</v>
      </c>
      <c r="B551" s="19">
        <v>44980</v>
      </c>
      <c r="C551" s="18">
        <v>47500</v>
      </c>
      <c r="D551" s="19">
        <v>44980</v>
      </c>
      <c r="E551" s="18">
        <v>741</v>
      </c>
      <c r="F551" s="18">
        <v>-8</v>
      </c>
      <c r="G551">
        <v>-1.0680907877169559</v>
      </c>
      <c r="H551" s="18">
        <v>7945</v>
      </c>
      <c r="I551" s="18">
        <v>0</v>
      </c>
      <c r="J551" s="18">
        <v>3.45</v>
      </c>
      <c r="K551" s="18">
        <v>-4.9999999999999822E-2</v>
      </c>
      <c r="L551">
        <v>-1.4285714285714235</v>
      </c>
      <c r="M551">
        <v>53875</v>
      </c>
      <c r="N551">
        <v>3425</v>
      </c>
      <c r="O551" s="18">
        <v>41569.050000000003</v>
      </c>
      <c r="P551" s="18">
        <v>47500</v>
      </c>
      <c r="Q551" s="19">
        <v>44980</v>
      </c>
      <c r="R551" s="18">
        <v>41</v>
      </c>
      <c r="S551" s="18">
        <v>0</v>
      </c>
      <c r="T551">
        <v>0</v>
      </c>
      <c r="U551" s="18">
        <v>0</v>
      </c>
      <c r="V551" s="18">
        <v>0</v>
      </c>
      <c r="W551" s="18">
        <v>0</v>
      </c>
      <c r="X551" s="18">
        <v>0</v>
      </c>
      <c r="Y551">
        <v>0</v>
      </c>
      <c r="Z551">
        <v>3050</v>
      </c>
      <c r="AA551">
        <v>2675</v>
      </c>
      <c r="AB551" s="18">
        <v>41569.050000000003</v>
      </c>
    </row>
    <row r="552" spans="1:30" x14ac:dyDescent="0.25">
      <c r="A552" s="18">
        <v>47500</v>
      </c>
      <c r="B552" s="19">
        <v>44987</v>
      </c>
      <c r="C552" s="18">
        <v>47500</v>
      </c>
      <c r="D552" s="19">
        <v>44987</v>
      </c>
      <c r="E552" s="18">
        <v>59</v>
      </c>
      <c r="F552" s="18">
        <v>0</v>
      </c>
      <c r="G552">
        <v>0</v>
      </c>
      <c r="H552" s="18">
        <v>15</v>
      </c>
      <c r="I552" s="18">
        <v>0</v>
      </c>
      <c r="J552" s="18">
        <v>6.4</v>
      </c>
      <c r="K552" s="18">
        <v>-2.5999999999999996</v>
      </c>
      <c r="L552">
        <v>-28.888888888888886</v>
      </c>
      <c r="M552">
        <v>12050</v>
      </c>
      <c r="N552">
        <v>1775</v>
      </c>
      <c r="O552" s="18">
        <v>41569.050000000003</v>
      </c>
      <c r="P552" s="18">
        <v>47500</v>
      </c>
      <c r="Q552" s="19">
        <v>44987</v>
      </c>
      <c r="R552" s="18">
        <v>0</v>
      </c>
      <c r="S552" s="18">
        <v>0</v>
      </c>
      <c r="T552">
        <v>0</v>
      </c>
      <c r="U552" s="18">
        <v>0</v>
      </c>
      <c r="V552" s="18">
        <v>0</v>
      </c>
      <c r="W552" s="18">
        <v>0</v>
      </c>
      <c r="X552" s="18">
        <v>0</v>
      </c>
      <c r="Y552">
        <v>0</v>
      </c>
      <c r="Z552">
        <v>2250</v>
      </c>
      <c r="AA552">
        <v>2250</v>
      </c>
      <c r="AB552" s="18">
        <v>41569.050000000003</v>
      </c>
    </row>
    <row r="553" spans="1:30" x14ac:dyDescent="0.25">
      <c r="A553" s="18">
        <v>47500</v>
      </c>
      <c r="B553" s="19">
        <v>45014</v>
      </c>
      <c r="C553" s="18">
        <v>47500</v>
      </c>
      <c r="D553" s="19">
        <v>45014</v>
      </c>
      <c r="E553" s="18">
        <v>3</v>
      </c>
      <c r="F553" s="18">
        <v>0</v>
      </c>
      <c r="G553">
        <v>0</v>
      </c>
      <c r="H553" s="18">
        <v>0</v>
      </c>
      <c r="I553" s="18">
        <v>0</v>
      </c>
      <c r="J553" s="18">
        <v>0</v>
      </c>
      <c r="K553" s="18">
        <v>0</v>
      </c>
      <c r="L553">
        <v>0</v>
      </c>
      <c r="M553">
        <v>21250</v>
      </c>
      <c r="N553">
        <v>200</v>
      </c>
      <c r="O553" s="18">
        <v>41569.050000000003</v>
      </c>
      <c r="P553" s="18">
        <v>47500</v>
      </c>
      <c r="Q553" s="19">
        <v>45014</v>
      </c>
      <c r="R553" s="18">
        <v>0</v>
      </c>
      <c r="S553" s="18">
        <v>0</v>
      </c>
      <c r="T553">
        <v>0</v>
      </c>
      <c r="U553" s="18">
        <v>0</v>
      </c>
      <c r="V553" s="18">
        <v>0</v>
      </c>
      <c r="W553" s="18">
        <v>0</v>
      </c>
      <c r="X553" s="18">
        <v>0</v>
      </c>
      <c r="Y553">
        <v>0</v>
      </c>
      <c r="Z553">
        <v>2525</v>
      </c>
      <c r="AA553">
        <v>2525</v>
      </c>
      <c r="AB553" s="18">
        <v>41569.050000000003</v>
      </c>
    </row>
    <row r="554" spans="1:30" x14ac:dyDescent="0.25">
      <c r="A554" s="18">
        <v>48000</v>
      </c>
      <c r="B554" s="19">
        <v>44973</v>
      </c>
      <c r="C554" s="18">
        <v>48000</v>
      </c>
      <c r="D554" s="19">
        <v>44973</v>
      </c>
      <c r="E554" s="18">
        <v>66300</v>
      </c>
      <c r="F554" s="18">
        <v>4694</v>
      </c>
      <c r="G554">
        <v>7.6193877219751327</v>
      </c>
      <c r="H554" s="18">
        <v>178896</v>
      </c>
      <c r="I554" s="18">
        <v>0</v>
      </c>
      <c r="J554" s="18">
        <v>0.1</v>
      </c>
      <c r="K554" s="18">
        <v>-0.75</v>
      </c>
      <c r="L554">
        <v>-88.235294117647058</v>
      </c>
      <c r="M554">
        <v>15575</v>
      </c>
      <c r="N554">
        <v>47225</v>
      </c>
      <c r="O554" s="18">
        <v>41569.050000000003</v>
      </c>
      <c r="P554" s="18">
        <v>48000</v>
      </c>
      <c r="Q554" s="19">
        <v>44973</v>
      </c>
      <c r="R554" s="18">
        <v>5</v>
      </c>
      <c r="S554" s="18">
        <v>0</v>
      </c>
      <c r="T554">
        <v>0</v>
      </c>
      <c r="U554" s="18">
        <v>0</v>
      </c>
      <c r="V554" s="18">
        <v>0</v>
      </c>
      <c r="W554" s="18">
        <v>0</v>
      </c>
      <c r="X554" s="18">
        <v>0</v>
      </c>
      <c r="Y554">
        <v>0</v>
      </c>
      <c r="Z554">
        <v>2250</v>
      </c>
      <c r="AA554">
        <v>2250</v>
      </c>
      <c r="AB554" s="18">
        <v>41569.050000000003</v>
      </c>
      <c r="AD554" s="20">
        <v>45014</v>
      </c>
    </row>
    <row r="555" spans="1:30" x14ac:dyDescent="0.25">
      <c r="A555" s="18">
        <v>48000</v>
      </c>
      <c r="B555" s="19">
        <v>44980</v>
      </c>
      <c r="C555" s="18">
        <v>48000</v>
      </c>
      <c r="D555" s="19">
        <v>44980</v>
      </c>
      <c r="E555" s="18">
        <v>1657</v>
      </c>
      <c r="F555" s="18">
        <v>405</v>
      </c>
      <c r="G555">
        <v>32.348242811501599</v>
      </c>
      <c r="H555" s="18">
        <v>19888</v>
      </c>
      <c r="I555" s="18">
        <v>39.19</v>
      </c>
      <c r="J555" s="18">
        <v>3.1</v>
      </c>
      <c r="K555" s="18">
        <v>-0.10000000000000009</v>
      </c>
      <c r="L555">
        <v>-3.1250000000000027</v>
      </c>
      <c r="M555">
        <v>67625</v>
      </c>
      <c r="N555">
        <v>19425</v>
      </c>
      <c r="O555" s="18">
        <v>41569.050000000003</v>
      </c>
      <c r="P555" s="18">
        <v>48000</v>
      </c>
      <c r="Q555" s="19">
        <v>44980</v>
      </c>
      <c r="R555" s="18">
        <v>273</v>
      </c>
      <c r="S555" s="18">
        <v>11</v>
      </c>
      <c r="T555">
        <v>4.1984732824427482</v>
      </c>
      <c r="U555" s="18">
        <v>41</v>
      </c>
      <c r="V555" s="18">
        <v>0</v>
      </c>
      <c r="W555" s="18">
        <v>6196.9</v>
      </c>
      <c r="X555" s="18">
        <v>-28.100000000000364</v>
      </c>
      <c r="Y555">
        <v>-0.45140562248996569</v>
      </c>
      <c r="Z555">
        <v>3650</v>
      </c>
      <c r="AA555">
        <v>2575</v>
      </c>
      <c r="AB555" s="18">
        <v>41569.050000000003</v>
      </c>
      <c r="AD555" s="20">
        <v>44959</v>
      </c>
    </row>
    <row r="556" spans="1:30" x14ac:dyDescent="0.25">
      <c r="A556" s="18">
        <v>48000</v>
      </c>
      <c r="B556" s="19">
        <v>44987</v>
      </c>
      <c r="C556" s="18">
        <v>48000</v>
      </c>
      <c r="D556" s="19">
        <v>44987</v>
      </c>
      <c r="E556" s="18">
        <v>237</v>
      </c>
      <c r="F556" s="18">
        <v>9</v>
      </c>
      <c r="G556">
        <v>3.9473684210526314</v>
      </c>
      <c r="H556" s="18">
        <v>360</v>
      </c>
      <c r="I556" s="18">
        <v>0</v>
      </c>
      <c r="J556" s="18">
        <v>6.95</v>
      </c>
      <c r="K556" s="18">
        <v>0.54999999999999982</v>
      </c>
      <c r="L556">
        <v>8.5937499999999964</v>
      </c>
      <c r="M556">
        <v>7975</v>
      </c>
      <c r="N556">
        <v>3750</v>
      </c>
      <c r="O556" s="18">
        <v>41569.050000000003</v>
      </c>
      <c r="P556" s="18">
        <v>48000</v>
      </c>
      <c r="Q556" s="19">
        <v>44987</v>
      </c>
      <c r="R556" s="18">
        <v>0</v>
      </c>
      <c r="S556" s="18">
        <v>0</v>
      </c>
      <c r="T556">
        <v>0</v>
      </c>
      <c r="U556" s="18">
        <v>0</v>
      </c>
      <c r="V556" s="18">
        <v>0</v>
      </c>
      <c r="W556" s="18">
        <v>0</v>
      </c>
      <c r="X556" s="18">
        <v>0</v>
      </c>
      <c r="Y556">
        <v>0</v>
      </c>
      <c r="Z556">
        <v>2250</v>
      </c>
      <c r="AA556">
        <v>1500</v>
      </c>
      <c r="AB556" s="18">
        <v>41569.050000000003</v>
      </c>
      <c r="AD556" s="21">
        <v>44966</v>
      </c>
    </row>
    <row r="557" spans="1:30" x14ac:dyDescent="0.25">
      <c r="A557" s="18">
        <v>48000</v>
      </c>
      <c r="B557" s="19">
        <v>45014</v>
      </c>
      <c r="C557" s="18">
        <v>48000</v>
      </c>
      <c r="D557" s="19">
        <v>45014</v>
      </c>
      <c r="E557" s="18">
        <v>1539</v>
      </c>
      <c r="F557" s="18">
        <v>-3</v>
      </c>
      <c r="G557">
        <v>-0.19455252918287938</v>
      </c>
      <c r="H557" s="18">
        <v>157</v>
      </c>
      <c r="I557" s="18">
        <v>18.14</v>
      </c>
      <c r="J557" s="18">
        <v>13.8</v>
      </c>
      <c r="K557" s="18">
        <v>0.80000000000000071</v>
      </c>
      <c r="L557">
        <v>6.1538461538461586</v>
      </c>
      <c r="M557">
        <v>33750</v>
      </c>
      <c r="N557">
        <v>3650</v>
      </c>
      <c r="O557" s="18">
        <v>41569.050000000003</v>
      </c>
      <c r="P557" s="18">
        <v>48000</v>
      </c>
      <c r="Q557" s="19">
        <v>45014</v>
      </c>
      <c r="R557" s="18">
        <v>110</v>
      </c>
      <c r="S557" s="18">
        <v>0</v>
      </c>
      <c r="T557">
        <v>0</v>
      </c>
      <c r="U557" s="18">
        <v>0</v>
      </c>
      <c r="V557" s="18">
        <v>0</v>
      </c>
      <c r="W557" s="18">
        <v>0</v>
      </c>
      <c r="X557" s="18">
        <v>0</v>
      </c>
      <c r="Y557">
        <v>0</v>
      </c>
      <c r="Z557">
        <v>2050</v>
      </c>
      <c r="AA557">
        <v>1025</v>
      </c>
      <c r="AB557" s="18">
        <v>41569.050000000003</v>
      </c>
      <c r="AD557" s="21">
        <v>44973</v>
      </c>
    </row>
    <row r="558" spans="1:30" x14ac:dyDescent="0.25">
      <c r="A558" s="18">
        <v>48000</v>
      </c>
      <c r="B558" s="19">
        <v>45106</v>
      </c>
      <c r="C558" s="18">
        <v>48000</v>
      </c>
      <c r="D558" s="19">
        <v>45106</v>
      </c>
      <c r="E558" s="18">
        <v>190</v>
      </c>
      <c r="F558" s="18">
        <v>2</v>
      </c>
      <c r="G558">
        <v>1.0638297872340425</v>
      </c>
      <c r="H558" s="18">
        <v>14</v>
      </c>
      <c r="I558" s="18">
        <v>0</v>
      </c>
      <c r="J558" s="18">
        <v>135</v>
      </c>
      <c r="K558" s="18">
        <v>-2</v>
      </c>
      <c r="L558">
        <v>-1.4598540145985401</v>
      </c>
      <c r="M558">
        <v>1400</v>
      </c>
      <c r="N558">
        <v>375</v>
      </c>
      <c r="O558" s="18">
        <v>41569.050000000003</v>
      </c>
      <c r="P558" s="18">
        <v>0</v>
      </c>
      <c r="Q558" s="19">
        <v>0</v>
      </c>
      <c r="R558" s="18">
        <v>0</v>
      </c>
      <c r="S558" s="18">
        <v>0</v>
      </c>
      <c r="T558">
        <v>0</v>
      </c>
      <c r="U558" s="18">
        <v>0</v>
      </c>
      <c r="V558" s="18">
        <v>0</v>
      </c>
      <c r="W558" s="18">
        <v>0</v>
      </c>
      <c r="X558" s="18">
        <v>0</v>
      </c>
      <c r="Y558">
        <v>0</v>
      </c>
      <c r="Z558">
        <v>0</v>
      </c>
      <c r="AA558">
        <v>0</v>
      </c>
      <c r="AB558" s="18">
        <v>0</v>
      </c>
      <c r="AD558" s="21">
        <v>44980</v>
      </c>
    </row>
    <row r="559" spans="1:30" x14ac:dyDescent="0.25">
      <c r="A559" s="18">
        <v>48000</v>
      </c>
      <c r="B559" s="19">
        <v>45197</v>
      </c>
      <c r="C559" s="18">
        <v>48000</v>
      </c>
      <c r="D559" s="19">
        <v>45197</v>
      </c>
      <c r="E559" s="18">
        <v>0</v>
      </c>
      <c r="F559" s="18">
        <v>0</v>
      </c>
      <c r="G559">
        <v>0</v>
      </c>
      <c r="H559" s="18">
        <v>0</v>
      </c>
      <c r="I559" s="18">
        <v>0</v>
      </c>
      <c r="J559" s="18">
        <v>0</v>
      </c>
      <c r="K559" s="18">
        <v>0</v>
      </c>
      <c r="L559">
        <v>0</v>
      </c>
      <c r="M559">
        <v>2825</v>
      </c>
      <c r="N559">
        <v>0</v>
      </c>
      <c r="O559" s="18">
        <v>41569.050000000003</v>
      </c>
      <c r="P559" s="18">
        <v>0</v>
      </c>
      <c r="Q559" s="19">
        <v>0</v>
      </c>
      <c r="R559" s="18">
        <v>0</v>
      </c>
      <c r="S559" s="18">
        <v>0</v>
      </c>
      <c r="T559">
        <v>0</v>
      </c>
      <c r="U559" s="18">
        <v>0</v>
      </c>
      <c r="V559" s="18">
        <v>0</v>
      </c>
      <c r="W559" s="18">
        <v>0</v>
      </c>
      <c r="X559" s="18">
        <v>0</v>
      </c>
      <c r="Y559">
        <v>0</v>
      </c>
      <c r="Z559">
        <v>0</v>
      </c>
      <c r="AA559">
        <v>0</v>
      </c>
      <c r="AB559" s="18">
        <v>0</v>
      </c>
      <c r="AD559" s="21">
        <v>44987</v>
      </c>
    </row>
    <row r="560" spans="1:30" x14ac:dyDescent="0.25">
      <c r="A560" s="18">
        <v>48000</v>
      </c>
      <c r="B560" s="19">
        <v>45288</v>
      </c>
      <c r="C560" s="18">
        <v>48000</v>
      </c>
      <c r="D560" s="19">
        <v>45288</v>
      </c>
      <c r="E560" s="18">
        <v>0</v>
      </c>
      <c r="F560" s="18">
        <v>0</v>
      </c>
      <c r="G560">
        <v>0</v>
      </c>
      <c r="H560" s="18">
        <v>0</v>
      </c>
      <c r="I560" s="18">
        <v>0</v>
      </c>
      <c r="J560" s="18">
        <v>0</v>
      </c>
      <c r="K560" s="18">
        <v>0</v>
      </c>
      <c r="L560">
        <v>0</v>
      </c>
      <c r="M560">
        <v>925</v>
      </c>
      <c r="N560">
        <v>0</v>
      </c>
      <c r="O560" s="18">
        <v>41569.050000000003</v>
      </c>
      <c r="P560" s="18">
        <v>0</v>
      </c>
      <c r="Q560" s="19">
        <v>0</v>
      </c>
      <c r="R560" s="18">
        <v>0</v>
      </c>
      <c r="S560" s="18">
        <v>0</v>
      </c>
      <c r="T560">
        <v>0</v>
      </c>
      <c r="U560" s="18">
        <v>0</v>
      </c>
      <c r="V560" s="18">
        <v>0</v>
      </c>
      <c r="W560" s="18">
        <v>0</v>
      </c>
      <c r="X560" s="18">
        <v>0</v>
      </c>
      <c r="Y560">
        <v>0</v>
      </c>
      <c r="Z560">
        <v>0</v>
      </c>
      <c r="AA560">
        <v>0</v>
      </c>
      <c r="AB560" s="18">
        <v>0</v>
      </c>
      <c r="AD560" s="21">
        <v>45014</v>
      </c>
    </row>
    <row r="561" spans="1:30" x14ac:dyDescent="0.25">
      <c r="A561" s="18">
        <v>48500</v>
      </c>
      <c r="B561" s="19">
        <v>44980</v>
      </c>
      <c r="C561" s="18">
        <v>48500</v>
      </c>
      <c r="D561" s="19">
        <v>44980</v>
      </c>
      <c r="E561" s="18">
        <v>1159</v>
      </c>
      <c r="F561" s="18">
        <v>-17</v>
      </c>
      <c r="G561">
        <v>-1.4455782312925169</v>
      </c>
      <c r="H561" s="18">
        <v>9361</v>
      </c>
      <c r="I561" s="18">
        <v>41.45</v>
      </c>
      <c r="J561" s="18">
        <v>3</v>
      </c>
      <c r="K561" s="18">
        <v>0</v>
      </c>
      <c r="L561">
        <v>0</v>
      </c>
      <c r="M561">
        <v>55675</v>
      </c>
      <c r="N561">
        <v>17800</v>
      </c>
      <c r="O561" s="18">
        <v>41569.050000000003</v>
      </c>
      <c r="P561" s="18">
        <v>48500</v>
      </c>
      <c r="Q561" s="19">
        <v>44980</v>
      </c>
      <c r="R561" s="18">
        <v>36</v>
      </c>
      <c r="S561" s="18">
        <v>0</v>
      </c>
      <c r="T561">
        <v>0</v>
      </c>
      <c r="U561" s="18">
        <v>1</v>
      </c>
      <c r="V561" s="18">
        <v>0</v>
      </c>
      <c r="W561" s="18">
        <v>6599.15</v>
      </c>
      <c r="X561" s="18">
        <v>-189.05000000000018</v>
      </c>
      <c r="Y561">
        <v>-2.784979817919333</v>
      </c>
      <c r="Z561">
        <v>3050</v>
      </c>
      <c r="AA561">
        <v>2425</v>
      </c>
      <c r="AB561" s="18">
        <v>41569.050000000003</v>
      </c>
      <c r="AD561" s="20">
        <v>45043</v>
      </c>
    </row>
    <row r="562" spans="1:30" x14ac:dyDescent="0.25">
      <c r="A562" s="18">
        <v>48500</v>
      </c>
      <c r="B562" s="19">
        <v>45014</v>
      </c>
      <c r="C562" s="18">
        <v>48500</v>
      </c>
      <c r="D562" s="19">
        <v>45014</v>
      </c>
      <c r="E562" s="18">
        <v>55</v>
      </c>
      <c r="F562" s="18">
        <v>0</v>
      </c>
      <c r="G562">
        <v>0</v>
      </c>
      <c r="H562" s="18">
        <v>0</v>
      </c>
      <c r="I562" s="18">
        <v>0</v>
      </c>
      <c r="J562" s="18">
        <v>0</v>
      </c>
      <c r="K562" s="18">
        <v>0</v>
      </c>
      <c r="L562">
        <v>0</v>
      </c>
      <c r="M562">
        <v>3425</v>
      </c>
      <c r="N562">
        <v>1050</v>
      </c>
      <c r="O562" s="18">
        <v>41569.050000000003</v>
      </c>
      <c r="P562" s="18">
        <v>48500</v>
      </c>
      <c r="Q562" s="19">
        <v>45014</v>
      </c>
      <c r="R562" s="18">
        <v>0</v>
      </c>
      <c r="S562" s="18">
        <v>0</v>
      </c>
      <c r="T562">
        <v>0</v>
      </c>
      <c r="U562" s="18">
        <v>0</v>
      </c>
      <c r="V562" s="18">
        <v>0</v>
      </c>
      <c r="W562" s="18">
        <v>0</v>
      </c>
      <c r="X562" s="18">
        <v>0</v>
      </c>
      <c r="Y562">
        <v>0</v>
      </c>
      <c r="Z562">
        <v>2525</v>
      </c>
      <c r="AA562">
        <v>1625</v>
      </c>
      <c r="AB562" s="18">
        <v>41569.050000000003</v>
      </c>
      <c r="AD562" s="20">
        <v>45106</v>
      </c>
    </row>
    <row r="563" spans="1:30" x14ac:dyDescent="0.25">
      <c r="A563" s="18">
        <v>49000</v>
      </c>
      <c r="B563" s="19">
        <v>44980</v>
      </c>
      <c r="C563" s="18">
        <v>49000</v>
      </c>
      <c r="D563" s="19">
        <v>44980</v>
      </c>
      <c r="E563" s="18">
        <v>3288</v>
      </c>
      <c r="F563" s="18">
        <v>275</v>
      </c>
      <c r="G563">
        <v>9.127115831397278</v>
      </c>
      <c r="H563" s="18">
        <v>14350</v>
      </c>
      <c r="I563" s="18">
        <v>43.69</v>
      </c>
      <c r="J563" s="18">
        <v>2.95</v>
      </c>
      <c r="K563" s="18">
        <v>5.0000000000000266E-2</v>
      </c>
      <c r="L563">
        <v>1.7241379310344922</v>
      </c>
      <c r="M563">
        <v>182075</v>
      </c>
      <c r="N563">
        <v>9700</v>
      </c>
      <c r="O563" s="18">
        <v>41569.050000000003</v>
      </c>
      <c r="P563" s="18">
        <v>49000</v>
      </c>
      <c r="Q563" s="19">
        <v>44980</v>
      </c>
      <c r="R563" s="18">
        <v>551</v>
      </c>
      <c r="S563" s="18">
        <v>-11</v>
      </c>
      <c r="T563">
        <v>-1.9572953736654803</v>
      </c>
      <c r="U563" s="18">
        <v>27</v>
      </c>
      <c r="V563" s="18">
        <v>0</v>
      </c>
      <c r="W563" s="18">
        <v>7253.9</v>
      </c>
      <c r="X563" s="18">
        <v>88.099999999999454</v>
      </c>
      <c r="Y563">
        <v>1.2294510033771449</v>
      </c>
      <c r="Z563">
        <v>3300</v>
      </c>
      <c r="AA563">
        <v>2450</v>
      </c>
      <c r="AB563" s="18">
        <v>41569.050000000003</v>
      </c>
      <c r="AD563" s="21">
        <v>45197</v>
      </c>
    </row>
    <row r="564" spans="1:30" x14ac:dyDescent="0.25">
      <c r="A564" s="18">
        <v>49500</v>
      </c>
      <c r="B564" s="19">
        <v>45014</v>
      </c>
      <c r="C564" s="18">
        <v>49500</v>
      </c>
      <c r="D564" s="19">
        <v>45014</v>
      </c>
      <c r="E564" s="18">
        <v>508</v>
      </c>
      <c r="F564" s="18">
        <v>1</v>
      </c>
      <c r="G564">
        <v>0.19723865877712032</v>
      </c>
      <c r="H564" s="18">
        <v>173</v>
      </c>
      <c r="I564" s="18">
        <v>20.28</v>
      </c>
      <c r="J564" s="18">
        <v>8.1999999999999993</v>
      </c>
      <c r="K564" s="18">
        <v>-2.75</v>
      </c>
      <c r="L564">
        <v>-25.114155251141558</v>
      </c>
      <c r="M564">
        <v>16025</v>
      </c>
      <c r="N564">
        <v>3850</v>
      </c>
      <c r="O564" s="18">
        <v>41569.050000000003</v>
      </c>
      <c r="P564" s="18">
        <v>49500</v>
      </c>
      <c r="Q564" s="19">
        <v>45014</v>
      </c>
      <c r="R564" s="18">
        <v>0</v>
      </c>
      <c r="S564" s="18">
        <v>0</v>
      </c>
      <c r="T564">
        <v>0</v>
      </c>
      <c r="U564" s="18">
        <v>0</v>
      </c>
      <c r="V564" s="18">
        <v>0</v>
      </c>
      <c r="W564" s="18">
        <v>0</v>
      </c>
      <c r="X564" s="18">
        <v>0</v>
      </c>
      <c r="Y564">
        <v>0</v>
      </c>
      <c r="Z564">
        <v>2525</v>
      </c>
      <c r="AA564">
        <v>2525</v>
      </c>
      <c r="AB564" s="18">
        <v>41569.050000000003</v>
      </c>
      <c r="AD564" s="21">
        <v>45288</v>
      </c>
    </row>
    <row r="565" spans="1:30" x14ac:dyDescent="0.25">
      <c r="A565" s="18">
        <v>49500</v>
      </c>
      <c r="B565" s="19">
        <v>45106</v>
      </c>
      <c r="C565" s="18">
        <v>49500</v>
      </c>
      <c r="D565" s="19">
        <v>45106</v>
      </c>
      <c r="E565" s="18">
        <v>249</v>
      </c>
      <c r="F565" s="18">
        <v>2</v>
      </c>
      <c r="G565">
        <v>0.80971659919028338</v>
      </c>
      <c r="H565" s="18">
        <v>8</v>
      </c>
      <c r="I565" s="18">
        <v>14.1</v>
      </c>
      <c r="J565" s="18">
        <v>83</v>
      </c>
      <c r="K565" s="18">
        <v>9</v>
      </c>
      <c r="L565">
        <v>12.162162162162163</v>
      </c>
      <c r="M565">
        <v>1150</v>
      </c>
      <c r="N565">
        <v>75</v>
      </c>
      <c r="O565" s="18">
        <v>41569.050000000003</v>
      </c>
      <c r="P565" s="18">
        <v>0</v>
      </c>
      <c r="Q565" s="19">
        <v>0</v>
      </c>
      <c r="R565" s="18">
        <v>0</v>
      </c>
      <c r="S565" s="18">
        <v>0</v>
      </c>
      <c r="T565">
        <v>0</v>
      </c>
      <c r="U565" s="18">
        <v>0</v>
      </c>
      <c r="V565" s="18">
        <v>0</v>
      </c>
      <c r="W565" s="18">
        <v>0</v>
      </c>
      <c r="X565" s="18">
        <v>0</v>
      </c>
      <c r="Y565">
        <v>0</v>
      </c>
      <c r="Z565">
        <v>0</v>
      </c>
      <c r="AA565">
        <v>0</v>
      </c>
      <c r="AB565" s="18">
        <v>0</v>
      </c>
    </row>
    <row r="566" spans="1:30" x14ac:dyDescent="0.25">
      <c r="A566" s="18">
        <v>49500</v>
      </c>
      <c r="B566" s="19">
        <v>45197</v>
      </c>
      <c r="C566" s="18">
        <v>49500</v>
      </c>
      <c r="D566" s="19">
        <v>45197</v>
      </c>
      <c r="E566" s="18">
        <v>0</v>
      </c>
      <c r="F566" s="18">
        <v>0</v>
      </c>
      <c r="G566">
        <v>0</v>
      </c>
      <c r="H566" s="18">
        <v>0</v>
      </c>
      <c r="I566" s="18">
        <v>0</v>
      </c>
      <c r="J566" s="18">
        <v>0</v>
      </c>
      <c r="K566" s="18">
        <v>0</v>
      </c>
      <c r="L566">
        <v>0</v>
      </c>
      <c r="M566">
        <v>2700</v>
      </c>
      <c r="N566">
        <v>0</v>
      </c>
      <c r="O566" s="18">
        <v>41569.050000000003</v>
      </c>
      <c r="P566" s="18">
        <v>0</v>
      </c>
      <c r="Q566" s="19">
        <v>0</v>
      </c>
      <c r="R566" s="18">
        <v>0</v>
      </c>
      <c r="S566" s="18">
        <v>0</v>
      </c>
      <c r="T566">
        <v>0</v>
      </c>
      <c r="U566" s="18">
        <v>0</v>
      </c>
      <c r="V566" s="18">
        <v>0</v>
      </c>
      <c r="W566" s="18">
        <v>0</v>
      </c>
      <c r="X566" s="18">
        <v>0</v>
      </c>
      <c r="Y566">
        <v>0</v>
      </c>
      <c r="Z566">
        <v>0</v>
      </c>
      <c r="AA566">
        <v>0</v>
      </c>
      <c r="AB566" s="18">
        <v>0</v>
      </c>
    </row>
    <row r="567" spans="1:30" x14ac:dyDescent="0.25">
      <c r="A567" s="18">
        <v>49500</v>
      </c>
      <c r="B567" s="19">
        <v>45288</v>
      </c>
      <c r="C567" s="18">
        <v>49500</v>
      </c>
      <c r="D567" s="19">
        <v>45288</v>
      </c>
      <c r="E567" s="18">
        <v>0</v>
      </c>
      <c r="F567" s="18">
        <v>0</v>
      </c>
      <c r="G567">
        <v>0</v>
      </c>
      <c r="H567" s="18">
        <v>0</v>
      </c>
      <c r="I567" s="18">
        <v>0</v>
      </c>
      <c r="J567" s="18">
        <v>0</v>
      </c>
      <c r="K567" s="18">
        <v>0</v>
      </c>
      <c r="L567">
        <v>0</v>
      </c>
      <c r="M567">
        <v>4525</v>
      </c>
      <c r="N567">
        <v>0</v>
      </c>
      <c r="O567" s="18">
        <v>41569.050000000003</v>
      </c>
      <c r="P567" s="18">
        <v>0</v>
      </c>
      <c r="Q567" s="19">
        <v>0</v>
      </c>
      <c r="R567" s="18">
        <v>0</v>
      </c>
      <c r="S567" s="18">
        <v>0</v>
      </c>
      <c r="T567">
        <v>0</v>
      </c>
      <c r="U567" s="18">
        <v>0</v>
      </c>
      <c r="V567" s="18">
        <v>0</v>
      </c>
      <c r="W567" s="18">
        <v>0</v>
      </c>
      <c r="X567" s="18">
        <v>0</v>
      </c>
      <c r="Y567">
        <v>0</v>
      </c>
      <c r="Z567">
        <v>0</v>
      </c>
      <c r="AA567">
        <v>0</v>
      </c>
      <c r="AB567" s="18">
        <v>0</v>
      </c>
    </row>
    <row r="568" spans="1:30" x14ac:dyDescent="0.25">
      <c r="A568" s="18">
        <v>51000</v>
      </c>
      <c r="B568" s="19">
        <v>45014</v>
      </c>
      <c r="C568" s="18">
        <v>51000</v>
      </c>
      <c r="D568" s="19">
        <v>45014</v>
      </c>
      <c r="E568" s="18">
        <v>41</v>
      </c>
      <c r="F568" s="18">
        <v>0</v>
      </c>
      <c r="G568">
        <v>0</v>
      </c>
      <c r="H568" s="18">
        <v>0</v>
      </c>
      <c r="I568" s="18">
        <v>0</v>
      </c>
      <c r="J568" s="18">
        <v>0</v>
      </c>
      <c r="K568" s="18">
        <v>0</v>
      </c>
      <c r="L568">
        <v>0</v>
      </c>
      <c r="M568">
        <v>12650</v>
      </c>
      <c r="N568">
        <v>1600</v>
      </c>
      <c r="O568" s="18">
        <v>41569.050000000003</v>
      </c>
      <c r="P568" s="18">
        <v>51000</v>
      </c>
      <c r="Q568" s="19">
        <v>45014</v>
      </c>
      <c r="R568" s="18">
        <v>0</v>
      </c>
      <c r="S568" s="18">
        <v>0</v>
      </c>
      <c r="T568">
        <v>0</v>
      </c>
      <c r="U568" s="18">
        <v>0</v>
      </c>
      <c r="V568" s="18">
        <v>0</v>
      </c>
      <c r="W568" s="18">
        <v>0</v>
      </c>
      <c r="X568" s="18">
        <v>0</v>
      </c>
      <c r="Y568">
        <v>0</v>
      </c>
      <c r="Z568">
        <v>2725</v>
      </c>
      <c r="AA568">
        <v>1625</v>
      </c>
      <c r="AB568" s="18">
        <v>41569.050000000003</v>
      </c>
    </row>
    <row r="569" spans="1:30" x14ac:dyDescent="0.25">
      <c r="A569" s="18">
        <v>51000</v>
      </c>
      <c r="B569" s="19">
        <v>45106</v>
      </c>
      <c r="C569" s="18">
        <v>51000</v>
      </c>
      <c r="D569" s="19">
        <v>45106</v>
      </c>
      <c r="E569" s="18">
        <v>0</v>
      </c>
      <c r="F569" s="18">
        <v>0</v>
      </c>
      <c r="G569">
        <v>0</v>
      </c>
      <c r="H569" s="18">
        <v>0</v>
      </c>
      <c r="I569" s="18">
        <v>0</v>
      </c>
      <c r="J569" s="18">
        <v>0</v>
      </c>
      <c r="K569" s="18">
        <v>0</v>
      </c>
      <c r="L569">
        <v>0</v>
      </c>
      <c r="M569">
        <v>5400</v>
      </c>
      <c r="N569">
        <v>0</v>
      </c>
      <c r="O569" s="18">
        <v>41569.050000000003</v>
      </c>
      <c r="P569" s="18">
        <v>0</v>
      </c>
      <c r="Q569" s="19">
        <v>0</v>
      </c>
      <c r="R569" s="18">
        <v>0</v>
      </c>
      <c r="S569" s="18">
        <v>0</v>
      </c>
      <c r="T569">
        <v>0</v>
      </c>
      <c r="U569" s="18">
        <v>0</v>
      </c>
      <c r="V569" s="18">
        <v>0</v>
      </c>
      <c r="W569" s="18">
        <v>0</v>
      </c>
      <c r="X569" s="18">
        <v>0</v>
      </c>
      <c r="Y569">
        <v>0</v>
      </c>
      <c r="Z569">
        <v>0</v>
      </c>
      <c r="AA569">
        <v>0</v>
      </c>
      <c r="AB569" s="18">
        <v>0</v>
      </c>
    </row>
    <row r="570" spans="1:30" x14ac:dyDescent="0.25">
      <c r="A570" s="18">
        <v>51000</v>
      </c>
      <c r="B570" s="19">
        <v>45197</v>
      </c>
      <c r="C570" s="18">
        <v>51000</v>
      </c>
      <c r="D570" s="19">
        <v>45197</v>
      </c>
      <c r="E570" s="18">
        <v>0</v>
      </c>
      <c r="F570" s="18">
        <v>0</v>
      </c>
      <c r="G570">
        <v>0</v>
      </c>
      <c r="H570" s="18">
        <v>0</v>
      </c>
      <c r="I570" s="18">
        <v>0</v>
      </c>
      <c r="J570" s="18">
        <v>0</v>
      </c>
      <c r="K570" s="18">
        <v>0</v>
      </c>
      <c r="L570">
        <v>0</v>
      </c>
      <c r="M570">
        <v>2700</v>
      </c>
      <c r="N570">
        <v>0</v>
      </c>
      <c r="O570" s="18">
        <v>41569.050000000003</v>
      </c>
      <c r="P570" s="18">
        <v>0</v>
      </c>
      <c r="Q570" s="19">
        <v>0</v>
      </c>
      <c r="R570" s="18">
        <v>0</v>
      </c>
      <c r="S570" s="18">
        <v>0</v>
      </c>
      <c r="T570">
        <v>0</v>
      </c>
      <c r="U570" s="18">
        <v>0</v>
      </c>
      <c r="V570" s="18">
        <v>0</v>
      </c>
      <c r="W570" s="18">
        <v>0</v>
      </c>
      <c r="X570" s="18">
        <v>0</v>
      </c>
      <c r="Y570">
        <v>0</v>
      </c>
      <c r="Z570">
        <v>0</v>
      </c>
      <c r="AA570">
        <v>0</v>
      </c>
      <c r="AB570" s="18">
        <v>0</v>
      </c>
    </row>
    <row r="571" spans="1:30" x14ac:dyDescent="0.25">
      <c r="A571" s="18">
        <v>51000</v>
      </c>
      <c r="B571" s="19">
        <v>45288</v>
      </c>
      <c r="C571" s="18">
        <v>51000</v>
      </c>
      <c r="D571" s="19">
        <v>45288</v>
      </c>
      <c r="E571" s="18">
        <v>0</v>
      </c>
      <c r="F571" s="18">
        <v>0</v>
      </c>
      <c r="G571">
        <v>0</v>
      </c>
      <c r="H571" s="18">
        <v>0</v>
      </c>
      <c r="I571" s="18">
        <v>0</v>
      </c>
      <c r="J571" s="18">
        <v>0</v>
      </c>
      <c r="K571" s="18">
        <v>0</v>
      </c>
      <c r="L571">
        <v>0</v>
      </c>
      <c r="M571">
        <v>4525</v>
      </c>
      <c r="N571">
        <v>0</v>
      </c>
      <c r="O571" s="18">
        <v>41569.050000000003</v>
      </c>
      <c r="P571" s="18">
        <v>0</v>
      </c>
      <c r="Q571" s="19">
        <v>0</v>
      </c>
      <c r="R571" s="18">
        <v>0</v>
      </c>
      <c r="S571" s="18">
        <v>0</v>
      </c>
      <c r="T571">
        <v>0</v>
      </c>
      <c r="U571" s="18">
        <v>0</v>
      </c>
      <c r="V571" s="18">
        <v>0</v>
      </c>
      <c r="W571" s="18">
        <v>0</v>
      </c>
      <c r="X571" s="18">
        <v>0</v>
      </c>
      <c r="Y571">
        <v>0</v>
      </c>
      <c r="Z571">
        <v>0</v>
      </c>
      <c r="AA571">
        <v>0</v>
      </c>
      <c r="AB571" s="18">
        <v>0</v>
      </c>
    </row>
  </sheetData>
  <sortState xmlns:xlrd2="http://schemas.microsoft.com/office/spreadsheetml/2017/richdata2" ref="AD555:AD564">
    <sortCondition ref="AD555:AD564"/>
  </sortState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DE55-5EBA-4012-9090-1119EF171498}">
  <dimension ref="A1:AA40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4" max="4" width="12.42578125" bestFit="1" customWidth="1"/>
    <col min="5" max="5" width="10.5703125" bestFit="1" customWidth="1"/>
    <col min="9" max="9" width="12.7109375" bestFit="1" customWidth="1"/>
    <col min="15" max="15" width="15.140625" bestFit="1" customWidth="1"/>
    <col min="18" max="18" width="12.42578125" bestFit="1" customWidth="1"/>
    <col min="19" max="19" width="10.5703125" bestFit="1" customWidth="1"/>
    <col min="23" max="23" width="10.5703125" bestFit="1" customWidth="1"/>
  </cols>
  <sheetData>
    <row r="1" spans="1:27" ht="18.75" x14ac:dyDescent="0.3">
      <c r="A1" s="17" t="s">
        <v>35</v>
      </c>
      <c r="D1" s="17" t="s">
        <v>38</v>
      </c>
      <c r="O1" s="17" t="s">
        <v>20</v>
      </c>
      <c r="R1" s="17" t="s">
        <v>38</v>
      </c>
    </row>
    <row r="2" spans="1:27" ht="21" x14ac:dyDescent="0.35">
      <c r="A2" s="46">
        <f>INDEX(Nifty[Column1.PE.underlyingValue],50)</f>
        <v>18071.5</v>
      </c>
      <c r="D2" s="47">
        <v>44973</v>
      </c>
      <c r="O2" s="46">
        <f>INDEX(Banknifty[Column1.CE.underlyingValue],100)</f>
        <v>41569.050000000003</v>
      </c>
      <c r="R2" s="47">
        <v>44973</v>
      </c>
    </row>
    <row r="4" spans="1:27" ht="15.75" thickBot="1" x14ac:dyDescent="0.3"/>
    <row r="5" spans="1:27" ht="19.5" thickBot="1" x14ac:dyDescent="0.35">
      <c r="A5" s="33" t="s">
        <v>25</v>
      </c>
      <c r="B5" s="34" t="s">
        <v>24</v>
      </c>
      <c r="C5" s="34" t="s">
        <v>36</v>
      </c>
      <c r="D5" s="34" t="s">
        <v>22</v>
      </c>
      <c r="E5" s="34" t="s">
        <v>37</v>
      </c>
      <c r="F5" s="35" t="s">
        <v>21</v>
      </c>
      <c r="G5" s="43" t="s">
        <v>26</v>
      </c>
      <c r="H5" s="28" t="s">
        <v>21</v>
      </c>
      <c r="I5" s="29" t="s">
        <v>37</v>
      </c>
      <c r="J5" s="29" t="s">
        <v>22</v>
      </c>
      <c r="K5" s="29" t="s">
        <v>36</v>
      </c>
      <c r="L5" s="29" t="s">
        <v>24</v>
      </c>
      <c r="M5" s="26" t="s">
        <v>25</v>
      </c>
      <c r="O5" s="28" t="s">
        <v>25</v>
      </c>
      <c r="P5" s="29" t="s">
        <v>24</v>
      </c>
      <c r="Q5" s="29" t="s">
        <v>36</v>
      </c>
      <c r="R5" s="29" t="s">
        <v>22</v>
      </c>
      <c r="S5" s="29" t="s">
        <v>37</v>
      </c>
      <c r="T5" s="25" t="s">
        <v>21</v>
      </c>
      <c r="U5" s="27" t="s">
        <v>26</v>
      </c>
      <c r="V5" s="28" t="s">
        <v>21</v>
      </c>
      <c r="W5" s="29" t="s">
        <v>37</v>
      </c>
      <c r="X5" s="29" t="s">
        <v>22</v>
      </c>
      <c r="Y5" s="29" t="s">
        <v>36</v>
      </c>
      <c r="Z5" s="29" t="s">
        <v>24</v>
      </c>
      <c r="AA5" s="26" t="s">
        <v>25</v>
      </c>
    </row>
    <row r="6" spans="1:27" x14ac:dyDescent="0.25">
      <c r="A6" s="36">
        <f>SUMIFS(Nifty[Column1.CE.openInterest],Nifty[Column1.expiryDate],'N_&amp;_B_Analysis'!$D$2,Nifty[Column1.strikePrice],'N_&amp;_B_Analysis'!G6)</f>
        <v>98</v>
      </c>
      <c r="B6" s="37">
        <f>SUMIFS(Nifty[Column1.CE.changeinOpenInterest],Nifty[Column1.expiryDate],'N_&amp;_B_Analysis'!$D$2,Nifty[Column1.strikePrice],'N_&amp;_B_Analysis'!G6)</f>
        <v>0</v>
      </c>
      <c r="C6" s="37">
        <f>SUMIFS(Nifty[Column1.CE.totalTradedVolume],Nifty[Column1.expiryDate],'N_&amp;_B_Analysis'!$D$2,Nifty[Column1.strikePrice],'N_&amp;_B_Analysis'!G6)</f>
        <v>4</v>
      </c>
      <c r="D6" s="37">
        <f>SUMIFS(Nifty[Column1.CE.impliedVolatility],Nifty[Column1.expiryDate],'N_&amp;_B_Analysis'!$D$2,Nifty[Column1.strikePrice],'N_&amp;_B_Analysis'!G6)</f>
        <v>0</v>
      </c>
      <c r="E6" s="37">
        <f>SUMIFS(Nifty[Column1.CE.change],Nifty[Column1.expiryDate],'N_&amp;_B_Analysis'!$D$2,Nifty[Column1.strikePrice],'N_&amp;_B_Analysis'!G6)</f>
        <v>83.200000000000045</v>
      </c>
      <c r="F6" s="38">
        <f>SUMIFS(Nifty[Column1.CE.lastPrice],Nifty[Column1.expiryDate],'N_&amp;_B_Analysis'!$D$2,Nifty[Column1.strikePrice],'N_&amp;_B_Analysis'!G6)</f>
        <v>808.2</v>
      </c>
      <c r="G6" s="44">
        <f t="shared" ref="G6:G20" si="0">G7-50</f>
        <v>17250</v>
      </c>
      <c r="H6" s="8">
        <f>SUMIFS(Nifty[Column1.PE.lastPrice],Nifty[Column1.expiryDate],'N_&amp;_B_Analysis'!$D$2,Nifty[Column1.strikePrice],'N_&amp;_B_Analysis'!G6)</f>
        <v>0.1</v>
      </c>
      <c r="I6" s="22">
        <f>SUMIFS(Nifty[Column1.PE.pChange],Nifty[Column1.expiryDate],'N_&amp;_B_Analysis'!$D$2,Nifty[Column1.strikePrice],'N_&amp;_B_Analysis'!G6)</f>
        <v>-93.333333333333329</v>
      </c>
      <c r="J6" s="22">
        <f>SUMIFS(Nifty[Column1.PE.impliedVolatility],Nifty[Column1.expiryDate],'N_&amp;_B_Analysis'!$D$2,Nifty[Column1.strikePrice],'N_&amp;_B_Analysis'!G6)</f>
        <v>30.19</v>
      </c>
      <c r="K6" s="22">
        <f>SUMIFS(Nifty[Column1.PE.totalTradedVolume],Nifty[Column1.expiryDate],'N_&amp;_B_Analysis'!$D$2,Nifty[Column1.strikePrice],'N_&amp;_B_Analysis'!G6)</f>
        <v>68786</v>
      </c>
      <c r="L6" s="22">
        <f>SUMIFS(Nifty[Column1.PE.changeinOpenInterest],Nifty[Column1.expiryDate],'N_&amp;_B_Analysis'!$D$2,Nifty[Column1.strikePrice],'N_&amp;_B_Analysis'!G6)</f>
        <v>-1401</v>
      </c>
      <c r="M6" s="3">
        <f>SUMIFS(Nifty[Column1.PE.openInterest],Nifty[Column1.expiryDate],'N_&amp;_B_Analysis'!$D$2,Nifty[Column1.strikePrice],'N_&amp;_B_Analysis'!G6)</f>
        <v>14187</v>
      </c>
      <c r="O6" s="36">
        <f>SUMIFS(Banknifty[Column1.CE.openInterest],Banknifty[Column1.expiryDate],'N_&amp;_B_Analysis'!$R$2,Banknifty[Column1.strikePrice],'N_&amp;_B_Analysis'!U6)</f>
        <v>1688</v>
      </c>
      <c r="P6" s="37">
        <f>SUMIFS(Banknifty[Column1.CE.changeinOpenInterest],Banknifty[Column1.expiryDate],'N_&amp;_B_Analysis'!$R$2,Banknifty[Column1.strikePrice],'N_&amp;_B_Analysis'!U6)</f>
        <v>-63</v>
      </c>
      <c r="Q6" s="37">
        <f>SUMIFS(Banknifty[Column1.CE.totalTradedVolume],Banknifty[Column1.expiryDate],'N_&amp;_B_Analysis'!$R$2,Banknifty[Column1.strikePrice],'N_&amp;_B_Analysis'!U6)</f>
        <v>2674</v>
      </c>
      <c r="R6" s="37">
        <f>SUMIFS(Banknifty[Column1.CE.impliedVolatility],Banknifty[Column1.expiryDate],'N_&amp;_B_Analysis'!$R$2,Banknifty[Column1.strikePrice],'N_&amp;_B_Analysis'!U6)</f>
        <v>56.89</v>
      </c>
      <c r="S6" s="37">
        <f>SUMIFS(Banknifty[Column1.CE.change],Banknifty[Column1.expiryDate],'N_&amp;_B_Analysis'!$R$2,Banknifty[Column1.strikePrice],'N_&amp;_B_Analysis'!U6)</f>
        <v>-123.25</v>
      </c>
      <c r="T6" s="42">
        <f>SUMIFS(Banknifty[Column1.CE.lastPrice],Banknifty[Column1.expiryDate],'N_&amp;_B_Analysis'!$R$2,Banknifty[Column1.strikePrice],'N_&amp;_B_Analysis'!U6)</f>
        <v>1630</v>
      </c>
      <c r="U6" s="44">
        <f t="shared" ref="U6:U20" si="1">U7-100</f>
        <v>40000</v>
      </c>
      <c r="V6" s="8">
        <f>SUMIFS(Banknifty[Column1.PE.lastPrice],Banknifty[Column1.PE.expiryDate],'N_&amp;_B_Analysis'!$R$2,Banknifty[Column1.PE.strikePrice],'N_&amp;_B_Analysis'!U6)</f>
        <v>0.05</v>
      </c>
      <c r="W6" s="22">
        <f>SUMIFS(Banknifty[Column1.PE.change],Banknifty[Column1.PE.expiryDate],'N_&amp;_B_Analysis'!$R$2,Banknifty[Column1.PE.strikePrice],'N_&amp;_B_Analysis'!U6)</f>
        <v>-4.3</v>
      </c>
      <c r="X6" s="22">
        <f>SUMIFS(Banknifty[Column1.PE.impliedVolatility],Banknifty[Column1.PE.expiryDate],'N_&amp;_B_Analysis'!$R$2,Banknifty[Column1.PE.strikePrice],'N_&amp;_B_Analysis'!U6)</f>
        <v>22.04</v>
      </c>
      <c r="Y6" s="22">
        <f>SUMIFS(Banknifty[Column1.PE.totalTradedVolume],Banknifty[Column1.PE.expiryDate],'N_&amp;_B_Analysis'!$R$2,Banknifty[Column1.PE.strikePrice],'N_&amp;_B_Analysis'!U6)</f>
        <v>1193842</v>
      </c>
      <c r="Z6" s="22">
        <f>SUMIFS(Banknifty[Column1.PE.changeinOpenInterest],Banknifty[Column1.PE.expiryDate],'N_&amp;_B_Analysis'!$R$2,Banknifty[Column1.PE.strikePrice],'N_&amp;_B_Analysis'!U6)</f>
        <v>19074</v>
      </c>
      <c r="AA6" s="3">
        <f>SUMIFS(Banknifty[Column1.PE.openInterest],Banknifty[Column1.PE.expiryDate],'N_&amp;_B_Analysis'!$R$2,Banknifty[Column1.PE.strikePrice],'N_&amp;_B_Analysis'!U6)</f>
        <v>129572</v>
      </c>
    </row>
    <row r="7" spans="1:27" x14ac:dyDescent="0.25">
      <c r="A7" s="36">
        <f>SUMIFS(Nifty[Column1.CE.openInterest],Nifty[Column1.expiryDate],'N_&amp;_B_Analysis'!$D$2,Nifty[Column1.strikePrice],'N_&amp;_B_Analysis'!G7)</f>
        <v>619</v>
      </c>
      <c r="B7" s="37">
        <f>SUMIFS(Nifty[Column1.CE.changeinOpenInterest],Nifty[Column1.expiryDate],'N_&amp;_B_Analysis'!$D$2,Nifty[Column1.strikePrice],'N_&amp;_B_Analysis'!G7)</f>
        <v>-74</v>
      </c>
      <c r="C7" s="37">
        <f>SUMIFS(Nifty[Column1.CE.totalTradedVolume],Nifty[Column1.expiryDate],'N_&amp;_B_Analysis'!$D$2,Nifty[Column1.strikePrice],'N_&amp;_B_Analysis'!G7)</f>
        <v>516</v>
      </c>
      <c r="D7" s="37">
        <f>SUMIFS(Nifty[Column1.CE.impliedVolatility],Nifty[Column1.expiryDate],'N_&amp;_B_Analysis'!$D$2,Nifty[Column1.strikePrice],'N_&amp;_B_Analysis'!G7)</f>
        <v>0</v>
      </c>
      <c r="E7" s="37">
        <f>SUMIFS(Nifty[Column1.CE.change],Nifty[Column1.expiryDate],'N_&amp;_B_Analysis'!$D$2,Nifty[Column1.strikePrice],'N_&amp;_B_Analysis'!G7)</f>
        <v>56.600000000000023</v>
      </c>
      <c r="F7" s="38">
        <f>SUMIFS(Nifty[Column1.CE.lastPrice],Nifty[Column1.expiryDate],'N_&amp;_B_Analysis'!$D$2,Nifty[Column1.strikePrice],'N_&amp;_B_Analysis'!G7)</f>
        <v>774.4</v>
      </c>
      <c r="G7" s="44">
        <f t="shared" si="0"/>
        <v>17300</v>
      </c>
      <c r="H7" s="8">
        <f>SUMIFS(Nifty[Column1.PE.lastPrice],Nifty[Column1.expiryDate],'N_&amp;_B_Analysis'!$D$2,Nifty[Column1.strikePrice],'N_&amp;_B_Analysis'!G7)</f>
        <v>0.1</v>
      </c>
      <c r="I7" s="22">
        <f>SUMIFS(Nifty[Column1.PE.pChange],Nifty[Column1.expiryDate],'N_&amp;_B_Analysis'!$D$2,Nifty[Column1.strikePrice],'N_&amp;_B_Analysis'!G7)</f>
        <v>-94.117647058823522</v>
      </c>
      <c r="J7" s="22">
        <f>SUMIFS(Nifty[Column1.PE.impliedVolatility],Nifty[Column1.expiryDate],'N_&amp;_B_Analysis'!$D$2,Nifty[Column1.strikePrice],'N_&amp;_B_Analysis'!G7)</f>
        <v>29.22</v>
      </c>
      <c r="K7" s="22">
        <f>SUMIFS(Nifty[Column1.PE.totalTradedVolume],Nifty[Column1.expiryDate],'N_&amp;_B_Analysis'!$D$2,Nifty[Column1.strikePrice],'N_&amp;_B_Analysis'!G7)</f>
        <v>439963</v>
      </c>
      <c r="L7" s="22">
        <f>SUMIFS(Nifty[Column1.PE.changeinOpenInterest],Nifty[Column1.expiryDate],'N_&amp;_B_Analysis'!$D$2,Nifty[Column1.strikePrice],'N_&amp;_B_Analysis'!G7)</f>
        <v>9968</v>
      </c>
      <c r="M7" s="3">
        <f>SUMIFS(Nifty[Column1.PE.openInterest],Nifty[Column1.expiryDate],'N_&amp;_B_Analysis'!$D$2,Nifty[Column1.strikePrice],'N_&amp;_B_Analysis'!G7)</f>
        <v>105638</v>
      </c>
      <c r="O7" s="36">
        <f>SUMIFS(Banknifty[Column1.CE.openInterest],Banknifty[Column1.expiryDate],'N_&amp;_B_Analysis'!$R$2,Banknifty[Column1.strikePrice],'N_&amp;_B_Analysis'!U7)</f>
        <v>167</v>
      </c>
      <c r="P7" s="37">
        <f>SUMIFS(Banknifty[Column1.CE.changeinOpenInterest],Banknifty[Column1.expiryDate],'N_&amp;_B_Analysis'!$R$2,Banknifty[Column1.strikePrice],'N_&amp;_B_Analysis'!U7)</f>
        <v>0</v>
      </c>
      <c r="Q7" s="37">
        <f>SUMIFS(Banknifty[Column1.CE.totalTradedVolume],Banknifty[Column1.expiryDate],'N_&amp;_B_Analysis'!$R$2,Banknifty[Column1.strikePrice],'N_&amp;_B_Analysis'!U7)</f>
        <v>184</v>
      </c>
      <c r="R7" s="37">
        <f>SUMIFS(Banknifty[Column1.CE.impliedVolatility],Banknifty[Column1.expiryDate],'N_&amp;_B_Analysis'!$R$2,Banknifty[Column1.strikePrice],'N_&amp;_B_Analysis'!U7)</f>
        <v>0</v>
      </c>
      <c r="S7" s="37">
        <f>SUMIFS(Banknifty[Column1.CE.change],Banknifty[Column1.expiryDate],'N_&amp;_B_Analysis'!$R$2,Banknifty[Column1.strikePrice],'N_&amp;_B_Analysis'!U7)</f>
        <v>-99.849999999999909</v>
      </c>
      <c r="T7" s="42">
        <f>SUMIFS(Banknifty[Column1.CE.lastPrice],Banknifty[Column1.expiryDate],'N_&amp;_B_Analysis'!$R$2,Banknifty[Column1.strikePrice],'N_&amp;_B_Analysis'!U7)</f>
        <v>1523.65</v>
      </c>
      <c r="U7" s="44">
        <f t="shared" si="1"/>
        <v>40100</v>
      </c>
      <c r="V7" s="8">
        <f>SUMIFS(Banknifty[Column1.PE.lastPrice],Banknifty[Column1.PE.expiryDate],'N_&amp;_B_Analysis'!$R$2,Banknifty[Column1.PE.strikePrice],'N_&amp;_B_Analysis'!U7)</f>
        <v>0.05</v>
      </c>
      <c r="W7" s="22">
        <f>SUMIFS(Banknifty[Column1.PE.change],Banknifty[Column1.PE.expiryDate],'N_&amp;_B_Analysis'!$R$2,Banknifty[Column1.PE.strikePrice],'N_&amp;_B_Analysis'!U7)</f>
        <v>-4.45</v>
      </c>
      <c r="X7" s="22">
        <f>SUMIFS(Banknifty[Column1.PE.impliedVolatility],Banknifty[Column1.PE.expiryDate],'N_&amp;_B_Analysis'!$R$2,Banknifty[Column1.PE.strikePrice],'N_&amp;_B_Analysis'!U7)</f>
        <v>20.72</v>
      </c>
      <c r="Y7" s="22">
        <f>SUMIFS(Banknifty[Column1.PE.totalTradedVolume],Banknifty[Column1.PE.expiryDate],'N_&amp;_B_Analysis'!$R$2,Banknifty[Column1.PE.strikePrice],'N_&amp;_B_Analysis'!U7)</f>
        <v>198862</v>
      </c>
      <c r="Z7" s="22">
        <f>SUMIFS(Banknifty[Column1.PE.changeinOpenInterest],Banknifty[Column1.PE.expiryDate],'N_&amp;_B_Analysis'!$R$2,Banknifty[Column1.PE.strikePrice],'N_&amp;_B_Analysis'!U7)</f>
        <v>2401</v>
      </c>
      <c r="AA7" s="3">
        <f>SUMIFS(Banknifty[Column1.PE.openInterest],Banknifty[Column1.PE.expiryDate],'N_&amp;_B_Analysis'!$R$2,Banknifty[Column1.PE.strikePrice],'N_&amp;_B_Analysis'!U7)</f>
        <v>14304</v>
      </c>
    </row>
    <row r="8" spans="1:27" x14ac:dyDescent="0.25">
      <c r="A8" s="36">
        <f>SUMIFS(Nifty[Column1.CE.openInterest],Nifty[Column1.expiryDate],'N_&amp;_B_Analysis'!$D$2,Nifty[Column1.strikePrice],'N_&amp;_B_Analysis'!G8)</f>
        <v>249</v>
      </c>
      <c r="B8" s="37">
        <f>SUMIFS(Nifty[Column1.CE.changeinOpenInterest],Nifty[Column1.expiryDate],'N_&amp;_B_Analysis'!$D$2,Nifty[Column1.strikePrice],'N_&amp;_B_Analysis'!G8)</f>
        <v>-4</v>
      </c>
      <c r="C8" s="37">
        <f>SUMIFS(Nifty[Column1.CE.totalTradedVolume],Nifty[Column1.expiryDate],'N_&amp;_B_Analysis'!$D$2,Nifty[Column1.strikePrice],'N_&amp;_B_Analysis'!G8)</f>
        <v>73</v>
      </c>
      <c r="D8" s="37">
        <f>SUMIFS(Nifty[Column1.CE.impliedVolatility],Nifty[Column1.expiryDate],'N_&amp;_B_Analysis'!$D$2,Nifty[Column1.strikePrice],'N_&amp;_B_Analysis'!G8)</f>
        <v>0</v>
      </c>
      <c r="E8" s="37">
        <f>SUMIFS(Nifty[Column1.CE.change],Nifty[Column1.expiryDate],'N_&amp;_B_Analysis'!$D$2,Nifty[Column1.strikePrice],'N_&amp;_B_Analysis'!G8)</f>
        <v>39.850000000000023</v>
      </c>
      <c r="F8" s="38">
        <f>SUMIFS(Nifty[Column1.CE.lastPrice],Nifty[Column1.expiryDate],'N_&amp;_B_Analysis'!$D$2,Nifty[Column1.strikePrice],'N_&amp;_B_Analysis'!G8)</f>
        <v>700</v>
      </c>
      <c r="G8" s="44">
        <f t="shared" si="0"/>
        <v>17350</v>
      </c>
      <c r="H8" s="8">
        <f>SUMIFS(Nifty[Column1.PE.lastPrice],Nifty[Column1.expiryDate],'N_&amp;_B_Analysis'!$D$2,Nifty[Column1.strikePrice],'N_&amp;_B_Analysis'!G8)</f>
        <v>0.15</v>
      </c>
      <c r="I8" s="22">
        <f>SUMIFS(Nifty[Column1.PE.pChange],Nifty[Column1.expiryDate],'N_&amp;_B_Analysis'!$D$2,Nifty[Column1.strikePrice],'N_&amp;_B_Analysis'!G8)</f>
        <v>-91.428571428571431</v>
      </c>
      <c r="J8" s="22">
        <f>SUMIFS(Nifty[Column1.PE.impliedVolatility],Nifty[Column1.expiryDate],'N_&amp;_B_Analysis'!$D$2,Nifty[Column1.strikePrice],'N_&amp;_B_Analysis'!G8)</f>
        <v>27.44</v>
      </c>
      <c r="K8" s="22">
        <f>SUMIFS(Nifty[Column1.PE.totalTradedVolume],Nifty[Column1.expiryDate],'N_&amp;_B_Analysis'!$D$2,Nifty[Column1.strikePrice],'N_&amp;_B_Analysis'!G8)</f>
        <v>128358</v>
      </c>
      <c r="L8" s="22">
        <f>SUMIFS(Nifty[Column1.PE.changeinOpenInterest],Nifty[Column1.expiryDate],'N_&amp;_B_Analysis'!$D$2,Nifty[Column1.strikePrice],'N_&amp;_B_Analysis'!G8)</f>
        <v>1765</v>
      </c>
      <c r="M8" s="3">
        <f>SUMIFS(Nifty[Column1.PE.openInterest],Nifty[Column1.expiryDate],'N_&amp;_B_Analysis'!$D$2,Nifty[Column1.strikePrice],'N_&amp;_B_Analysis'!G8)</f>
        <v>21014</v>
      </c>
      <c r="O8" s="36">
        <f>SUMIFS(Banknifty[Column1.CE.openInterest],Banknifty[Column1.expiryDate],'N_&amp;_B_Analysis'!$R$2,Banknifty[Column1.strikePrice],'N_&amp;_B_Analysis'!U8)</f>
        <v>702</v>
      </c>
      <c r="P8" s="37">
        <f>SUMIFS(Banknifty[Column1.CE.changeinOpenInterest],Banknifty[Column1.expiryDate],'N_&amp;_B_Analysis'!$R$2,Banknifty[Column1.strikePrice],'N_&amp;_B_Analysis'!U8)</f>
        <v>-1</v>
      </c>
      <c r="Q8" s="37">
        <f>SUMIFS(Banknifty[Column1.CE.totalTradedVolume],Banknifty[Column1.expiryDate],'N_&amp;_B_Analysis'!$R$2,Banknifty[Column1.strikePrice],'N_&amp;_B_Analysis'!U8)</f>
        <v>369</v>
      </c>
      <c r="R8" s="37">
        <f>SUMIFS(Banknifty[Column1.CE.impliedVolatility],Banknifty[Column1.expiryDate],'N_&amp;_B_Analysis'!$R$2,Banknifty[Column1.strikePrice],'N_&amp;_B_Analysis'!U8)</f>
        <v>51.76</v>
      </c>
      <c r="S8" s="37">
        <f>SUMIFS(Banknifty[Column1.CE.change],Banknifty[Column1.expiryDate],'N_&amp;_B_Analysis'!$R$2,Banknifty[Column1.strikePrice],'N_&amp;_B_Analysis'!U8)</f>
        <v>-116.09999999999991</v>
      </c>
      <c r="T8" s="42">
        <f>SUMIFS(Banknifty[Column1.CE.lastPrice],Banknifty[Column1.expiryDate],'N_&amp;_B_Analysis'!$R$2,Banknifty[Column1.strikePrice],'N_&amp;_B_Analysis'!U8)</f>
        <v>1431.45</v>
      </c>
      <c r="U8" s="44">
        <f t="shared" si="1"/>
        <v>40200</v>
      </c>
      <c r="V8" s="8">
        <f>SUMIFS(Banknifty[Column1.PE.lastPrice],Banknifty[Column1.PE.expiryDate],'N_&amp;_B_Analysis'!$R$2,Banknifty[Column1.PE.strikePrice],'N_&amp;_B_Analysis'!U8)</f>
        <v>0.05</v>
      </c>
      <c r="W8" s="22">
        <f>SUMIFS(Banknifty[Column1.PE.change],Banknifty[Column1.PE.expiryDate],'N_&amp;_B_Analysis'!$R$2,Banknifty[Column1.PE.strikePrice],'N_&amp;_B_Analysis'!U8)</f>
        <v>-4.7</v>
      </c>
      <c r="X8" s="22">
        <f>SUMIFS(Banknifty[Column1.PE.impliedVolatility],Banknifty[Column1.PE.expiryDate],'N_&amp;_B_Analysis'!$R$2,Banknifty[Column1.PE.strikePrice],'N_&amp;_B_Analysis'!U8)</f>
        <v>20.440000000000001</v>
      </c>
      <c r="Y8" s="22">
        <f>SUMIFS(Banknifty[Column1.PE.totalTradedVolume],Banknifty[Column1.PE.expiryDate],'N_&amp;_B_Analysis'!$R$2,Banknifty[Column1.PE.strikePrice],'N_&amp;_B_Analysis'!U8)</f>
        <v>260074</v>
      </c>
      <c r="Z8" s="22">
        <f>SUMIFS(Banknifty[Column1.PE.changeinOpenInterest],Banknifty[Column1.PE.expiryDate],'N_&amp;_B_Analysis'!$R$2,Banknifty[Column1.PE.strikePrice],'N_&amp;_B_Analysis'!U8)</f>
        <v>6992</v>
      </c>
      <c r="AA8" s="3">
        <f>SUMIFS(Banknifty[Column1.PE.openInterest],Banknifty[Column1.PE.expiryDate],'N_&amp;_B_Analysis'!$R$2,Banknifty[Column1.PE.strikePrice],'N_&amp;_B_Analysis'!U8)</f>
        <v>25393</v>
      </c>
    </row>
    <row r="9" spans="1:27" x14ac:dyDescent="0.25">
      <c r="A9" s="36">
        <f>SUMIFS(Nifty[Column1.CE.openInterest],Nifty[Column1.expiryDate],'N_&amp;_B_Analysis'!$D$2,Nifty[Column1.strikePrice],'N_&amp;_B_Analysis'!G9)</f>
        <v>491</v>
      </c>
      <c r="B9" s="37">
        <f>SUMIFS(Nifty[Column1.CE.changeinOpenInterest],Nifty[Column1.expiryDate],'N_&amp;_B_Analysis'!$D$2,Nifty[Column1.strikePrice],'N_&amp;_B_Analysis'!G9)</f>
        <v>-41</v>
      </c>
      <c r="C9" s="37">
        <f>SUMIFS(Nifty[Column1.CE.totalTradedVolume],Nifty[Column1.expiryDate],'N_&amp;_B_Analysis'!$D$2,Nifty[Column1.strikePrice],'N_&amp;_B_Analysis'!G9)</f>
        <v>483</v>
      </c>
      <c r="D9" s="37">
        <f>SUMIFS(Nifty[Column1.CE.impliedVolatility],Nifty[Column1.expiryDate],'N_&amp;_B_Analysis'!$D$2,Nifty[Column1.strikePrice],'N_&amp;_B_Analysis'!G9)</f>
        <v>35.799999999999997</v>
      </c>
      <c r="E9" s="37">
        <f>SUMIFS(Nifty[Column1.CE.change],Nifty[Column1.expiryDate],'N_&amp;_B_Analysis'!$D$2,Nifty[Column1.strikePrice],'N_&amp;_B_Analysis'!G9)</f>
        <v>65.049999999999955</v>
      </c>
      <c r="F9" s="38">
        <f>SUMIFS(Nifty[Column1.CE.lastPrice],Nifty[Column1.expiryDate],'N_&amp;_B_Analysis'!$D$2,Nifty[Column1.strikePrice],'N_&amp;_B_Analysis'!G9)</f>
        <v>679.5</v>
      </c>
      <c r="G9" s="44">
        <f t="shared" si="0"/>
        <v>17400</v>
      </c>
      <c r="H9" s="8">
        <f>SUMIFS(Nifty[Column1.PE.lastPrice],Nifty[Column1.expiryDate],'N_&amp;_B_Analysis'!$D$2,Nifty[Column1.strikePrice],'N_&amp;_B_Analysis'!G9)</f>
        <v>0.15</v>
      </c>
      <c r="I9" s="22">
        <f>SUMIFS(Nifty[Column1.PE.pChange],Nifty[Column1.expiryDate],'N_&amp;_B_Analysis'!$D$2,Nifty[Column1.strikePrice],'N_&amp;_B_Analysis'!G9)</f>
        <v>-92.307692307692307</v>
      </c>
      <c r="J9" s="22">
        <f>SUMIFS(Nifty[Column1.PE.impliedVolatility],Nifty[Column1.expiryDate],'N_&amp;_B_Analysis'!$D$2,Nifty[Column1.strikePrice],'N_&amp;_B_Analysis'!G9)</f>
        <v>25.65</v>
      </c>
      <c r="K9" s="22">
        <f>SUMIFS(Nifty[Column1.PE.totalTradedVolume],Nifty[Column1.expiryDate],'N_&amp;_B_Analysis'!$D$2,Nifty[Column1.strikePrice],'N_&amp;_B_Analysis'!G9)</f>
        <v>478805</v>
      </c>
      <c r="L9" s="22">
        <f>SUMIFS(Nifty[Column1.PE.changeinOpenInterest],Nifty[Column1.expiryDate],'N_&amp;_B_Analysis'!$D$2,Nifty[Column1.strikePrice],'N_&amp;_B_Analysis'!G9)</f>
        <v>-11426</v>
      </c>
      <c r="M9" s="3">
        <f>SUMIFS(Nifty[Column1.PE.openInterest],Nifty[Column1.expiryDate],'N_&amp;_B_Analysis'!$D$2,Nifty[Column1.strikePrice],'N_&amp;_B_Analysis'!G9)</f>
        <v>101546</v>
      </c>
      <c r="O9" s="36">
        <f>SUMIFS(Banknifty[Column1.CE.openInterest],Banknifty[Column1.expiryDate],'N_&amp;_B_Analysis'!$R$2,Banknifty[Column1.strikePrice],'N_&amp;_B_Analysis'!U9)</f>
        <v>654</v>
      </c>
      <c r="P9" s="37">
        <f>SUMIFS(Banknifty[Column1.CE.changeinOpenInterest],Banknifty[Column1.expiryDate],'N_&amp;_B_Analysis'!$R$2,Banknifty[Column1.strikePrice],'N_&amp;_B_Analysis'!U9)</f>
        <v>-1</v>
      </c>
      <c r="Q9" s="37">
        <f>SUMIFS(Banknifty[Column1.CE.totalTradedVolume],Banknifty[Column1.expiryDate],'N_&amp;_B_Analysis'!$R$2,Banknifty[Column1.strikePrice],'N_&amp;_B_Analysis'!U9)</f>
        <v>340</v>
      </c>
      <c r="R9" s="37">
        <f>SUMIFS(Banknifty[Column1.CE.impliedVolatility],Banknifty[Column1.expiryDate],'N_&amp;_B_Analysis'!$R$2,Banknifty[Column1.strikePrice],'N_&amp;_B_Analysis'!U9)</f>
        <v>49.34</v>
      </c>
      <c r="S9" s="37">
        <f>SUMIFS(Banknifty[Column1.CE.change],Banknifty[Column1.expiryDate],'N_&amp;_B_Analysis'!$R$2,Banknifty[Column1.strikePrice],'N_&amp;_B_Analysis'!U9)</f>
        <v>-153.95000000000005</v>
      </c>
      <c r="T9" s="42">
        <f>SUMIFS(Banknifty[Column1.CE.lastPrice],Banknifty[Column1.expiryDate],'N_&amp;_B_Analysis'!$R$2,Banknifty[Column1.strikePrice],'N_&amp;_B_Analysis'!U9)</f>
        <v>1333</v>
      </c>
      <c r="U9" s="44">
        <f t="shared" si="1"/>
        <v>40300</v>
      </c>
      <c r="V9" s="8">
        <f>SUMIFS(Banknifty[Column1.PE.lastPrice],Banknifty[Column1.PE.expiryDate],'N_&amp;_B_Analysis'!$R$2,Banknifty[Column1.PE.strikePrice],'N_&amp;_B_Analysis'!U9)</f>
        <v>0.05</v>
      </c>
      <c r="W9" s="22">
        <f>SUMIFS(Banknifty[Column1.PE.change],Banknifty[Column1.PE.expiryDate],'N_&amp;_B_Analysis'!$R$2,Banknifty[Column1.PE.strikePrice],'N_&amp;_B_Analysis'!U9)</f>
        <v>-5.05</v>
      </c>
      <c r="X9" s="22">
        <f>SUMIFS(Banknifty[Column1.PE.impliedVolatility],Banknifty[Column1.PE.expiryDate],'N_&amp;_B_Analysis'!$R$2,Banknifty[Column1.PE.strikePrice],'N_&amp;_B_Analysis'!U9)</f>
        <v>18.05</v>
      </c>
      <c r="Y9" s="22">
        <f>SUMIFS(Banknifty[Column1.PE.totalTradedVolume],Banknifty[Column1.PE.expiryDate],'N_&amp;_B_Analysis'!$R$2,Banknifty[Column1.PE.strikePrice],'N_&amp;_B_Analysis'!U9)</f>
        <v>300224</v>
      </c>
      <c r="Z9" s="22">
        <f>SUMIFS(Banknifty[Column1.PE.changeinOpenInterest],Banknifty[Column1.PE.expiryDate],'N_&amp;_B_Analysis'!$R$2,Banknifty[Column1.PE.strikePrice],'N_&amp;_B_Analysis'!U9)</f>
        <v>-2022</v>
      </c>
      <c r="AA9" s="3">
        <f>SUMIFS(Banknifty[Column1.PE.openInterest],Banknifty[Column1.PE.expiryDate],'N_&amp;_B_Analysis'!$R$2,Banknifty[Column1.PE.strikePrice],'N_&amp;_B_Analysis'!U9)</f>
        <v>26788</v>
      </c>
    </row>
    <row r="10" spans="1:27" x14ac:dyDescent="0.25">
      <c r="A10" s="36">
        <f>SUMIFS(Nifty[Column1.CE.openInterest],Nifty[Column1.expiryDate],'N_&amp;_B_Analysis'!$D$2,Nifty[Column1.strikePrice],'N_&amp;_B_Analysis'!G10)</f>
        <v>162</v>
      </c>
      <c r="B10" s="37">
        <f>SUMIFS(Nifty[Column1.CE.changeinOpenInterest],Nifty[Column1.expiryDate],'N_&amp;_B_Analysis'!$D$2,Nifty[Column1.strikePrice],'N_&amp;_B_Analysis'!G10)</f>
        <v>-5</v>
      </c>
      <c r="C10" s="37">
        <f>SUMIFS(Nifty[Column1.CE.totalTradedVolume],Nifty[Column1.expiryDate],'N_&amp;_B_Analysis'!$D$2,Nifty[Column1.strikePrice],'N_&amp;_B_Analysis'!G10)</f>
        <v>36</v>
      </c>
      <c r="D10" s="37">
        <f>SUMIFS(Nifty[Column1.CE.impliedVolatility],Nifty[Column1.expiryDate],'N_&amp;_B_Analysis'!$D$2,Nifty[Column1.strikePrice],'N_&amp;_B_Analysis'!G10)</f>
        <v>34.96</v>
      </c>
      <c r="E10" s="37">
        <f>SUMIFS(Nifty[Column1.CE.change],Nifty[Column1.expiryDate],'N_&amp;_B_Analysis'!$D$2,Nifty[Column1.strikePrice],'N_&amp;_B_Analysis'!G10)</f>
        <v>45.649999999999977</v>
      </c>
      <c r="F10" s="38">
        <f>SUMIFS(Nifty[Column1.CE.lastPrice],Nifty[Column1.expiryDate],'N_&amp;_B_Analysis'!$D$2,Nifty[Column1.strikePrice],'N_&amp;_B_Analysis'!G10)</f>
        <v>613</v>
      </c>
      <c r="G10" s="44">
        <f t="shared" si="0"/>
        <v>17450</v>
      </c>
      <c r="H10" s="8">
        <f>SUMIFS(Nifty[Column1.PE.lastPrice],Nifty[Column1.expiryDate],'N_&amp;_B_Analysis'!$D$2,Nifty[Column1.strikePrice],'N_&amp;_B_Analysis'!G10)</f>
        <v>0.2</v>
      </c>
      <c r="I10" s="22">
        <f>SUMIFS(Nifty[Column1.PE.pChange],Nifty[Column1.expiryDate],'N_&amp;_B_Analysis'!$D$2,Nifty[Column1.strikePrice],'N_&amp;_B_Analysis'!G10)</f>
        <v>-90.697674418604663</v>
      </c>
      <c r="J10" s="22">
        <f>SUMIFS(Nifty[Column1.PE.impliedVolatility],Nifty[Column1.expiryDate],'N_&amp;_B_Analysis'!$D$2,Nifty[Column1.strikePrice],'N_&amp;_B_Analysis'!G10)</f>
        <v>24.4</v>
      </c>
      <c r="K10" s="22">
        <f>SUMIFS(Nifty[Column1.PE.totalTradedVolume],Nifty[Column1.expiryDate],'N_&amp;_B_Analysis'!$D$2,Nifty[Column1.strikePrice],'N_&amp;_B_Analysis'!G10)</f>
        <v>167038</v>
      </c>
      <c r="L10" s="22">
        <f>SUMIFS(Nifty[Column1.PE.changeinOpenInterest],Nifty[Column1.expiryDate],'N_&amp;_B_Analysis'!$D$2,Nifty[Column1.strikePrice],'N_&amp;_B_Analysis'!G10)</f>
        <v>-5798</v>
      </c>
      <c r="M10" s="3">
        <f>SUMIFS(Nifty[Column1.PE.openInterest],Nifty[Column1.expiryDate],'N_&amp;_B_Analysis'!$D$2,Nifty[Column1.strikePrice],'N_&amp;_B_Analysis'!G10)</f>
        <v>38590</v>
      </c>
      <c r="O10" s="36">
        <f>SUMIFS(Banknifty[Column1.CE.openInterest],Banknifty[Column1.expiryDate],'N_&amp;_B_Analysis'!$R$2,Banknifty[Column1.strikePrice],'N_&amp;_B_Analysis'!U10)</f>
        <v>724</v>
      </c>
      <c r="P10" s="37">
        <f>SUMIFS(Banknifty[Column1.CE.changeinOpenInterest],Banknifty[Column1.expiryDate],'N_&amp;_B_Analysis'!$R$2,Banknifty[Column1.strikePrice],'N_&amp;_B_Analysis'!U10)</f>
        <v>-15</v>
      </c>
      <c r="Q10" s="37">
        <f>SUMIFS(Banknifty[Column1.CE.totalTradedVolume],Banknifty[Column1.expiryDate],'N_&amp;_B_Analysis'!$R$2,Banknifty[Column1.strikePrice],'N_&amp;_B_Analysis'!U10)</f>
        <v>446</v>
      </c>
      <c r="R10" s="37">
        <f>SUMIFS(Banknifty[Column1.CE.impliedVolatility],Banknifty[Column1.expiryDate],'N_&amp;_B_Analysis'!$R$2,Banknifty[Column1.strikePrice],'N_&amp;_B_Analysis'!U10)</f>
        <v>46.27</v>
      </c>
      <c r="S10" s="37">
        <f>SUMIFS(Banknifty[Column1.CE.change],Banknifty[Column1.expiryDate],'N_&amp;_B_Analysis'!$R$2,Banknifty[Column1.strikePrice],'N_&amp;_B_Analysis'!U10)</f>
        <v>-128.5</v>
      </c>
      <c r="T10" s="42">
        <f>SUMIFS(Banknifty[Column1.CE.lastPrice],Banknifty[Column1.expiryDate],'N_&amp;_B_Analysis'!$R$2,Banknifty[Column1.strikePrice],'N_&amp;_B_Analysis'!U10)</f>
        <v>1232.05</v>
      </c>
      <c r="U10" s="44">
        <f t="shared" si="1"/>
        <v>40400</v>
      </c>
      <c r="V10" s="8">
        <f>SUMIFS(Banknifty[Column1.PE.lastPrice],Banknifty[Column1.PE.expiryDate],'N_&amp;_B_Analysis'!$R$2,Banknifty[Column1.PE.strikePrice],'N_&amp;_B_Analysis'!U10)</f>
        <v>0.05</v>
      </c>
      <c r="W10" s="22">
        <f>SUMIFS(Banknifty[Column1.PE.change],Banknifty[Column1.PE.expiryDate],'N_&amp;_B_Analysis'!$R$2,Banknifty[Column1.PE.strikePrice],'N_&amp;_B_Analysis'!U10)</f>
        <v>-5.5</v>
      </c>
      <c r="X10" s="22">
        <f>SUMIFS(Banknifty[Column1.PE.impliedVolatility],Banknifty[Column1.PE.expiryDate],'N_&amp;_B_Analysis'!$R$2,Banknifty[Column1.PE.strikePrice],'N_&amp;_B_Analysis'!U10)</f>
        <v>0</v>
      </c>
      <c r="Y10" s="22">
        <f>SUMIFS(Banknifty[Column1.PE.totalTradedVolume],Banknifty[Column1.PE.expiryDate],'N_&amp;_B_Analysis'!$R$2,Banknifty[Column1.PE.strikePrice],'N_&amp;_B_Analysis'!U10)</f>
        <v>346489</v>
      </c>
      <c r="Z10" s="22">
        <f>SUMIFS(Banknifty[Column1.PE.changeinOpenInterest],Banknifty[Column1.PE.expiryDate],'N_&amp;_B_Analysis'!$R$2,Banknifty[Column1.PE.strikePrice],'N_&amp;_B_Analysis'!U10)</f>
        <v>11997</v>
      </c>
      <c r="AA10" s="3">
        <f>SUMIFS(Banknifty[Column1.PE.openInterest],Banknifty[Column1.PE.expiryDate],'N_&amp;_B_Analysis'!$R$2,Banknifty[Column1.PE.strikePrice],'N_&amp;_B_Analysis'!U10)</f>
        <v>31620</v>
      </c>
    </row>
    <row r="11" spans="1:27" x14ac:dyDescent="0.25">
      <c r="A11" s="36">
        <f>SUMIFS(Nifty[Column1.CE.openInterest],Nifty[Column1.expiryDate],'N_&amp;_B_Analysis'!$D$2,Nifty[Column1.strikePrice],'N_&amp;_B_Analysis'!G11)</f>
        <v>2581</v>
      </c>
      <c r="B11" s="37">
        <f>SUMIFS(Nifty[Column1.CE.changeinOpenInterest],Nifty[Column1.expiryDate],'N_&amp;_B_Analysis'!$D$2,Nifty[Column1.strikePrice],'N_&amp;_B_Analysis'!G11)</f>
        <v>-689</v>
      </c>
      <c r="C11" s="37">
        <f>SUMIFS(Nifty[Column1.CE.totalTradedVolume],Nifty[Column1.expiryDate],'N_&amp;_B_Analysis'!$D$2,Nifty[Column1.strikePrice],'N_&amp;_B_Analysis'!G11)</f>
        <v>3913</v>
      </c>
      <c r="D11" s="37">
        <f>SUMIFS(Nifty[Column1.CE.impliedVolatility],Nifty[Column1.expiryDate],'N_&amp;_B_Analysis'!$D$2,Nifty[Column1.strikePrice],'N_&amp;_B_Analysis'!G11)</f>
        <v>0</v>
      </c>
      <c r="E11" s="37">
        <f>SUMIFS(Nifty[Column1.CE.change],Nifty[Column1.expiryDate],'N_&amp;_B_Analysis'!$D$2,Nifty[Column1.strikePrice],'N_&amp;_B_Analysis'!G11)</f>
        <v>63.25</v>
      </c>
      <c r="F11" s="38">
        <f>SUMIFS(Nifty[Column1.CE.lastPrice],Nifty[Column1.expiryDate],'N_&amp;_B_Analysis'!$D$2,Nifty[Column1.strikePrice],'N_&amp;_B_Analysis'!G11)</f>
        <v>581.04999999999995</v>
      </c>
      <c r="G11" s="44">
        <f t="shared" si="0"/>
        <v>17500</v>
      </c>
      <c r="H11" s="8">
        <f>SUMIFS(Nifty[Column1.PE.lastPrice],Nifty[Column1.expiryDate],'N_&amp;_B_Analysis'!$D$2,Nifty[Column1.strikePrice],'N_&amp;_B_Analysis'!G11)</f>
        <v>0.25</v>
      </c>
      <c r="I11" s="22">
        <f>SUMIFS(Nifty[Column1.PE.pChange],Nifty[Column1.expiryDate],'N_&amp;_B_Analysis'!$D$2,Nifty[Column1.strikePrice],'N_&amp;_B_Analysis'!G11)</f>
        <v>-89.795918367346943</v>
      </c>
      <c r="J11" s="22">
        <f>SUMIFS(Nifty[Column1.PE.impliedVolatility],Nifty[Column1.expiryDate],'N_&amp;_B_Analysis'!$D$2,Nifty[Column1.strikePrice],'N_&amp;_B_Analysis'!G11)</f>
        <v>22.56</v>
      </c>
      <c r="K11" s="22">
        <f>SUMIFS(Nifty[Column1.PE.totalTradedVolume],Nifty[Column1.expiryDate],'N_&amp;_B_Analysis'!$D$2,Nifty[Column1.strikePrice],'N_&amp;_B_Analysis'!G11)</f>
        <v>841697</v>
      </c>
      <c r="L11" s="22">
        <f>SUMIFS(Nifty[Column1.PE.changeinOpenInterest],Nifty[Column1.expiryDate],'N_&amp;_B_Analysis'!$D$2,Nifty[Column1.strikePrice],'N_&amp;_B_Analysis'!G11)</f>
        <v>-4956</v>
      </c>
      <c r="M11" s="3">
        <f>SUMIFS(Nifty[Column1.PE.openInterest],Nifty[Column1.expiryDate],'N_&amp;_B_Analysis'!$D$2,Nifty[Column1.strikePrice],'N_&amp;_B_Analysis'!G11)</f>
        <v>151287</v>
      </c>
      <c r="O11" s="36">
        <f>SUMIFS(Banknifty[Column1.CE.openInterest],Banknifty[Column1.expiryDate],'N_&amp;_B_Analysis'!$R$2,Banknifty[Column1.strikePrice],'N_&amp;_B_Analysis'!U11)</f>
        <v>2185</v>
      </c>
      <c r="P11" s="37">
        <f>SUMIFS(Banknifty[Column1.CE.changeinOpenInterest],Banknifty[Column1.expiryDate],'N_&amp;_B_Analysis'!$R$2,Banknifty[Column1.strikePrice],'N_&amp;_B_Analysis'!U11)</f>
        <v>-223</v>
      </c>
      <c r="Q11" s="37">
        <f>SUMIFS(Banknifty[Column1.CE.totalTradedVolume],Banknifty[Column1.expiryDate],'N_&amp;_B_Analysis'!$R$2,Banknifty[Column1.strikePrice],'N_&amp;_B_Analysis'!U11)</f>
        <v>4393</v>
      </c>
      <c r="R11" s="37">
        <f>SUMIFS(Banknifty[Column1.CE.impliedVolatility],Banknifty[Column1.expiryDate],'N_&amp;_B_Analysis'!$R$2,Banknifty[Column1.strikePrice],'N_&amp;_B_Analysis'!U11)</f>
        <v>43.05</v>
      </c>
      <c r="S11" s="37">
        <f>SUMIFS(Banknifty[Column1.CE.change],Banknifty[Column1.expiryDate],'N_&amp;_B_Analysis'!$R$2,Banknifty[Column1.strikePrice],'N_&amp;_B_Analysis'!U11)</f>
        <v>-93.150000000000091</v>
      </c>
      <c r="T11" s="42">
        <f>SUMIFS(Banknifty[Column1.CE.lastPrice],Banknifty[Column1.expiryDate],'N_&amp;_B_Analysis'!$R$2,Banknifty[Column1.strikePrice],'N_&amp;_B_Analysis'!U11)</f>
        <v>1131.25</v>
      </c>
      <c r="U11" s="44">
        <f t="shared" si="1"/>
        <v>40500</v>
      </c>
      <c r="V11" s="8">
        <f>SUMIFS(Banknifty[Column1.PE.lastPrice],Banknifty[Column1.PE.expiryDate],'N_&amp;_B_Analysis'!$R$2,Banknifty[Column1.PE.strikePrice],'N_&amp;_B_Analysis'!U11)</f>
        <v>0.05</v>
      </c>
      <c r="W11" s="22">
        <f>SUMIFS(Banknifty[Column1.PE.change],Banknifty[Column1.PE.expiryDate],'N_&amp;_B_Analysis'!$R$2,Banknifty[Column1.PE.strikePrice],'N_&amp;_B_Analysis'!U11)</f>
        <v>-6.05</v>
      </c>
      <c r="X11" s="22">
        <f>SUMIFS(Banknifty[Column1.PE.impliedVolatility],Banknifty[Column1.PE.expiryDate],'N_&amp;_B_Analysis'!$R$2,Banknifty[Column1.PE.strikePrice],'N_&amp;_B_Analysis'!U11)</f>
        <v>0</v>
      </c>
      <c r="Y11" s="22">
        <f>SUMIFS(Banknifty[Column1.PE.totalTradedVolume],Banknifty[Column1.PE.expiryDate],'N_&amp;_B_Analysis'!$R$2,Banknifty[Column1.PE.strikePrice],'N_&amp;_B_Analysis'!U11)</f>
        <v>1380939</v>
      </c>
      <c r="Z11" s="22">
        <f>SUMIFS(Banknifty[Column1.PE.changeinOpenInterest],Banknifty[Column1.PE.expiryDate],'N_&amp;_B_Analysis'!$R$2,Banknifty[Column1.PE.strikePrice],'N_&amp;_B_Analysis'!U11)</f>
        <v>28582</v>
      </c>
      <c r="AA11" s="3">
        <f>SUMIFS(Banknifty[Column1.PE.openInterest],Banknifty[Column1.PE.expiryDate],'N_&amp;_B_Analysis'!$R$2,Banknifty[Column1.PE.strikePrice],'N_&amp;_B_Analysis'!U11)</f>
        <v>112723</v>
      </c>
    </row>
    <row r="12" spans="1:27" x14ac:dyDescent="0.25">
      <c r="A12" s="36">
        <f>SUMIFS(Nifty[Column1.CE.openInterest],Nifty[Column1.expiryDate],'N_&amp;_B_Analysis'!$D$2,Nifty[Column1.strikePrice],'N_&amp;_B_Analysis'!G12)</f>
        <v>685</v>
      </c>
      <c r="B12" s="37">
        <f>SUMIFS(Nifty[Column1.CE.changeinOpenInterest],Nifty[Column1.expiryDate],'N_&amp;_B_Analysis'!$D$2,Nifty[Column1.strikePrice],'N_&amp;_B_Analysis'!G12)</f>
        <v>-19</v>
      </c>
      <c r="C12" s="37">
        <f>SUMIFS(Nifty[Column1.CE.totalTradedVolume],Nifty[Column1.expiryDate],'N_&amp;_B_Analysis'!$D$2,Nifty[Column1.strikePrice],'N_&amp;_B_Analysis'!G12)</f>
        <v>356</v>
      </c>
      <c r="D12" s="37">
        <f>SUMIFS(Nifty[Column1.CE.impliedVolatility],Nifty[Column1.expiryDate],'N_&amp;_B_Analysis'!$D$2,Nifty[Column1.strikePrice],'N_&amp;_B_Analysis'!G12)</f>
        <v>0</v>
      </c>
      <c r="E12" s="37">
        <f>SUMIFS(Nifty[Column1.CE.change],Nifty[Column1.expiryDate],'N_&amp;_B_Analysis'!$D$2,Nifty[Column1.strikePrice],'N_&amp;_B_Analysis'!G12)</f>
        <v>61.800000000000068</v>
      </c>
      <c r="F12" s="38">
        <f>SUMIFS(Nifty[Column1.CE.lastPrice],Nifty[Column1.expiryDate],'N_&amp;_B_Analysis'!$D$2,Nifty[Column1.strikePrice],'N_&amp;_B_Analysis'!G12)</f>
        <v>527.20000000000005</v>
      </c>
      <c r="G12" s="44">
        <f t="shared" si="0"/>
        <v>17550</v>
      </c>
      <c r="H12" s="8">
        <f>SUMIFS(Nifty[Column1.PE.lastPrice],Nifty[Column1.expiryDate],'N_&amp;_B_Analysis'!$D$2,Nifty[Column1.strikePrice],'N_&amp;_B_Analysis'!G12)</f>
        <v>0.2</v>
      </c>
      <c r="I12" s="22">
        <f>SUMIFS(Nifty[Column1.PE.pChange],Nifty[Column1.expiryDate],'N_&amp;_B_Analysis'!$D$2,Nifty[Column1.strikePrice],'N_&amp;_B_Analysis'!G12)</f>
        <v>-92.307692307692307</v>
      </c>
      <c r="J12" s="22">
        <f>SUMIFS(Nifty[Column1.PE.impliedVolatility],Nifty[Column1.expiryDate],'N_&amp;_B_Analysis'!$D$2,Nifty[Column1.strikePrice],'N_&amp;_B_Analysis'!G12)</f>
        <v>21.13</v>
      </c>
      <c r="K12" s="22">
        <f>SUMIFS(Nifty[Column1.PE.totalTradedVolume],Nifty[Column1.expiryDate],'N_&amp;_B_Analysis'!$D$2,Nifty[Column1.strikePrice],'N_&amp;_B_Analysis'!G12)</f>
        <v>263791</v>
      </c>
      <c r="L12" s="22">
        <f>SUMIFS(Nifty[Column1.PE.changeinOpenInterest],Nifty[Column1.expiryDate],'N_&amp;_B_Analysis'!$D$2,Nifty[Column1.strikePrice],'N_&amp;_B_Analysis'!G12)</f>
        <v>-2569</v>
      </c>
      <c r="M12" s="3">
        <f>SUMIFS(Nifty[Column1.PE.openInterest],Nifty[Column1.expiryDate],'N_&amp;_B_Analysis'!$D$2,Nifty[Column1.strikePrice],'N_&amp;_B_Analysis'!G12)</f>
        <v>56455</v>
      </c>
      <c r="O12" s="36">
        <f>SUMIFS(Banknifty[Column1.CE.openInterest],Banknifty[Column1.expiryDate],'N_&amp;_B_Analysis'!$R$2,Banknifty[Column1.strikePrice],'N_&amp;_B_Analysis'!U12)</f>
        <v>680</v>
      </c>
      <c r="P12" s="37">
        <f>SUMIFS(Banknifty[Column1.CE.changeinOpenInterest],Banknifty[Column1.expiryDate],'N_&amp;_B_Analysis'!$R$2,Banknifty[Column1.strikePrice],'N_&amp;_B_Analysis'!U12)</f>
        <v>-68</v>
      </c>
      <c r="Q12" s="37">
        <f>SUMIFS(Banknifty[Column1.CE.totalTradedVolume],Banknifty[Column1.expiryDate],'N_&amp;_B_Analysis'!$R$2,Banknifty[Column1.strikePrice],'N_&amp;_B_Analysis'!U12)</f>
        <v>748</v>
      </c>
      <c r="R12" s="37">
        <f>SUMIFS(Banknifty[Column1.CE.impliedVolatility],Banknifty[Column1.expiryDate],'N_&amp;_B_Analysis'!$R$2,Banknifty[Column1.strikePrice],'N_&amp;_B_Analysis'!U12)</f>
        <v>0</v>
      </c>
      <c r="S12" s="37">
        <f>SUMIFS(Banknifty[Column1.CE.change],Banknifty[Column1.expiryDate],'N_&amp;_B_Analysis'!$R$2,Banknifty[Column1.strikePrice],'N_&amp;_B_Analysis'!U12)</f>
        <v>-92.25</v>
      </c>
      <c r="T12" s="42">
        <f>SUMIFS(Banknifty[Column1.CE.lastPrice],Banknifty[Column1.expiryDate],'N_&amp;_B_Analysis'!$R$2,Banknifty[Column1.strikePrice],'N_&amp;_B_Analysis'!U12)</f>
        <v>1031.5999999999999</v>
      </c>
      <c r="U12" s="44">
        <f t="shared" si="1"/>
        <v>40600</v>
      </c>
      <c r="V12" s="8">
        <f>SUMIFS(Banknifty[Column1.PE.lastPrice],Banknifty[Column1.PE.expiryDate],'N_&amp;_B_Analysis'!$R$2,Banknifty[Column1.PE.strikePrice],'N_&amp;_B_Analysis'!U12)</f>
        <v>0.05</v>
      </c>
      <c r="W12" s="22">
        <f>SUMIFS(Banknifty[Column1.PE.change],Banknifty[Column1.PE.expiryDate],'N_&amp;_B_Analysis'!$R$2,Banknifty[Column1.PE.strikePrice],'N_&amp;_B_Analysis'!U12)</f>
        <v>-6.3500000000000005</v>
      </c>
      <c r="X12" s="22">
        <f>SUMIFS(Banknifty[Column1.PE.impliedVolatility],Banknifty[Column1.PE.expiryDate],'N_&amp;_B_Analysis'!$R$2,Banknifty[Column1.PE.strikePrice],'N_&amp;_B_Analysis'!U12)</f>
        <v>0</v>
      </c>
      <c r="Y12" s="22">
        <f>SUMIFS(Banknifty[Column1.PE.totalTradedVolume],Banknifty[Column1.PE.expiryDate],'N_&amp;_B_Analysis'!$R$2,Banknifty[Column1.PE.strikePrice],'N_&amp;_B_Analysis'!U12)</f>
        <v>441678</v>
      </c>
      <c r="Z12" s="22">
        <f>SUMIFS(Banknifty[Column1.PE.changeinOpenInterest],Banknifty[Column1.PE.expiryDate],'N_&amp;_B_Analysis'!$R$2,Banknifty[Column1.PE.strikePrice],'N_&amp;_B_Analysis'!U12)</f>
        <v>1215</v>
      </c>
      <c r="AA12" s="3">
        <f>SUMIFS(Banknifty[Column1.PE.openInterest],Banknifty[Column1.PE.expiryDate],'N_&amp;_B_Analysis'!$R$2,Banknifty[Column1.PE.strikePrice],'N_&amp;_B_Analysis'!U12)</f>
        <v>31324</v>
      </c>
    </row>
    <row r="13" spans="1:27" x14ac:dyDescent="0.25">
      <c r="A13" s="36">
        <f>SUMIFS(Nifty[Column1.CE.openInterest],Nifty[Column1.expiryDate],'N_&amp;_B_Analysis'!$D$2,Nifty[Column1.strikePrice],'N_&amp;_B_Analysis'!G13)</f>
        <v>4035</v>
      </c>
      <c r="B13" s="37">
        <f>SUMIFS(Nifty[Column1.CE.changeinOpenInterest],Nifty[Column1.expiryDate],'N_&amp;_B_Analysis'!$D$2,Nifty[Column1.strikePrice],'N_&amp;_B_Analysis'!G13)</f>
        <v>-850</v>
      </c>
      <c r="C13" s="37">
        <f>SUMIFS(Nifty[Column1.CE.totalTradedVolume],Nifty[Column1.expiryDate],'N_&amp;_B_Analysis'!$D$2,Nifty[Column1.strikePrice],'N_&amp;_B_Analysis'!G13)</f>
        <v>6588</v>
      </c>
      <c r="D13" s="37">
        <f>SUMIFS(Nifty[Column1.CE.impliedVolatility],Nifty[Column1.expiryDate],'N_&amp;_B_Analysis'!$D$2,Nifty[Column1.strikePrice],'N_&amp;_B_Analysis'!G13)</f>
        <v>0</v>
      </c>
      <c r="E13" s="37">
        <f>SUMIFS(Nifty[Column1.CE.change],Nifty[Column1.expiryDate],'N_&amp;_B_Analysis'!$D$2,Nifty[Column1.strikePrice],'N_&amp;_B_Analysis'!G13)</f>
        <v>64.850000000000023</v>
      </c>
      <c r="F13" s="38">
        <f>SUMIFS(Nifty[Column1.CE.lastPrice],Nifty[Column1.expiryDate],'N_&amp;_B_Analysis'!$D$2,Nifty[Column1.strikePrice],'N_&amp;_B_Analysis'!G13)</f>
        <v>478.75</v>
      </c>
      <c r="G13" s="44">
        <f t="shared" si="0"/>
        <v>17600</v>
      </c>
      <c r="H13" s="8">
        <f>SUMIFS(Nifty[Column1.PE.lastPrice],Nifty[Column1.expiryDate],'N_&amp;_B_Analysis'!$D$2,Nifty[Column1.strikePrice],'N_&amp;_B_Analysis'!G13)</f>
        <v>0.25</v>
      </c>
      <c r="I13" s="22">
        <f>SUMIFS(Nifty[Column1.PE.pChange],Nifty[Column1.expiryDate],'N_&amp;_B_Analysis'!$D$2,Nifty[Column1.strikePrice],'N_&amp;_B_Analysis'!G13)</f>
        <v>-91.666666666666657</v>
      </c>
      <c r="J13" s="22">
        <f>SUMIFS(Nifty[Column1.PE.impliedVolatility],Nifty[Column1.expiryDate],'N_&amp;_B_Analysis'!$D$2,Nifty[Column1.strikePrice],'N_&amp;_B_Analysis'!G13)</f>
        <v>18.86</v>
      </c>
      <c r="K13" s="22">
        <f>SUMIFS(Nifty[Column1.PE.totalTradedVolume],Nifty[Column1.expiryDate],'N_&amp;_B_Analysis'!$D$2,Nifty[Column1.strikePrice],'N_&amp;_B_Analysis'!G13)</f>
        <v>829696</v>
      </c>
      <c r="L13" s="22">
        <f>SUMIFS(Nifty[Column1.PE.changeinOpenInterest],Nifty[Column1.expiryDate],'N_&amp;_B_Analysis'!$D$2,Nifty[Column1.strikePrice],'N_&amp;_B_Analysis'!G13)</f>
        <v>23896</v>
      </c>
      <c r="M13" s="3">
        <f>SUMIFS(Nifty[Column1.PE.openInterest],Nifty[Column1.expiryDate],'N_&amp;_B_Analysis'!$D$2,Nifty[Column1.strikePrice],'N_&amp;_B_Analysis'!G13)</f>
        <v>142609</v>
      </c>
      <c r="O13" s="36">
        <f>SUMIFS(Banknifty[Column1.CE.openInterest],Banknifty[Column1.expiryDate],'N_&amp;_B_Analysis'!$R$2,Banknifty[Column1.strikePrice],'N_&amp;_B_Analysis'!U13)</f>
        <v>1375</v>
      </c>
      <c r="P13" s="37">
        <f>SUMIFS(Banknifty[Column1.CE.changeinOpenInterest],Banknifty[Column1.expiryDate],'N_&amp;_B_Analysis'!$R$2,Banknifty[Column1.strikePrice],'N_&amp;_B_Analysis'!U13)</f>
        <v>-44</v>
      </c>
      <c r="Q13" s="37">
        <f>SUMIFS(Banknifty[Column1.CE.totalTradedVolume],Banknifty[Column1.expiryDate],'N_&amp;_B_Analysis'!$R$2,Banknifty[Column1.strikePrice],'N_&amp;_B_Analysis'!U13)</f>
        <v>2274</v>
      </c>
      <c r="R13" s="37">
        <f>SUMIFS(Banknifty[Column1.CE.impliedVolatility],Banknifty[Column1.expiryDate],'N_&amp;_B_Analysis'!$R$2,Banknifty[Column1.strikePrice],'N_&amp;_B_Analysis'!U13)</f>
        <v>0</v>
      </c>
      <c r="S13" s="37">
        <f>SUMIFS(Banknifty[Column1.CE.change],Banknifty[Column1.expiryDate],'N_&amp;_B_Analysis'!$R$2,Banknifty[Column1.strikePrice],'N_&amp;_B_Analysis'!U13)</f>
        <v>-86.549999999999955</v>
      </c>
      <c r="T13" s="42">
        <f>SUMIFS(Banknifty[Column1.CE.lastPrice],Banknifty[Column1.expiryDate],'N_&amp;_B_Analysis'!$R$2,Banknifty[Column1.strikePrice],'N_&amp;_B_Analysis'!U13)</f>
        <v>931.45</v>
      </c>
      <c r="U13" s="44">
        <f t="shared" si="1"/>
        <v>40700</v>
      </c>
      <c r="V13" s="8">
        <f>SUMIFS(Banknifty[Column1.PE.lastPrice],Banknifty[Column1.PE.expiryDate],'N_&amp;_B_Analysis'!$R$2,Banknifty[Column1.PE.strikePrice],'N_&amp;_B_Analysis'!U13)</f>
        <v>0.05</v>
      </c>
      <c r="W13" s="22">
        <f>SUMIFS(Banknifty[Column1.PE.change],Banknifty[Column1.PE.expiryDate],'N_&amp;_B_Analysis'!$R$2,Banknifty[Column1.PE.strikePrice],'N_&amp;_B_Analysis'!U13)</f>
        <v>-7.05</v>
      </c>
      <c r="X13" s="22">
        <f>SUMIFS(Banknifty[Column1.PE.impliedVolatility],Banknifty[Column1.PE.expiryDate],'N_&amp;_B_Analysis'!$R$2,Banknifty[Column1.PE.strikePrice],'N_&amp;_B_Analysis'!U13)</f>
        <v>12.68</v>
      </c>
      <c r="Y13" s="22">
        <f>SUMIFS(Banknifty[Column1.PE.totalTradedVolume],Banknifty[Column1.PE.expiryDate],'N_&amp;_B_Analysis'!$R$2,Banknifty[Column1.PE.strikePrice],'N_&amp;_B_Analysis'!U13)</f>
        <v>642791</v>
      </c>
      <c r="Z13" s="22">
        <f>SUMIFS(Banknifty[Column1.PE.changeinOpenInterest],Banknifty[Column1.PE.expiryDate],'N_&amp;_B_Analysis'!$R$2,Banknifty[Column1.PE.strikePrice],'N_&amp;_B_Analysis'!U13)</f>
        <v>9655</v>
      </c>
      <c r="AA13" s="3">
        <f>SUMIFS(Banknifty[Column1.PE.openInterest],Banknifty[Column1.PE.expiryDate],'N_&amp;_B_Analysis'!$R$2,Banknifty[Column1.PE.strikePrice],'N_&amp;_B_Analysis'!U13)</f>
        <v>41144</v>
      </c>
    </row>
    <row r="14" spans="1:27" x14ac:dyDescent="0.25">
      <c r="A14" s="36">
        <f>SUMIFS(Nifty[Column1.CE.openInterest],Nifty[Column1.expiryDate],'N_&amp;_B_Analysis'!$D$2,Nifty[Column1.strikePrice],'N_&amp;_B_Analysis'!G14)</f>
        <v>1131</v>
      </c>
      <c r="B14" s="37">
        <f>SUMIFS(Nifty[Column1.CE.changeinOpenInterest],Nifty[Column1.expiryDate],'N_&amp;_B_Analysis'!$D$2,Nifty[Column1.strikePrice],'N_&amp;_B_Analysis'!G14)</f>
        <v>-148</v>
      </c>
      <c r="C14" s="37">
        <f>SUMIFS(Nifty[Column1.CE.totalTradedVolume],Nifty[Column1.expiryDate],'N_&amp;_B_Analysis'!$D$2,Nifty[Column1.strikePrice],'N_&amp;_B_Analysis'!G14)</f>
        <v>1614</v>
      </c>
      <c r="D14" s="37">
        <f>SUMIFS(Nifty[Column1.CE.impliedVolatility],Nifty[Column1.expiryDate],'N_&amp;_B_Analysis'!$D$2,Nifty[Column1.strikePrice],'N_&amp;_B_Analysis'!G14)</f>
        <v>0</v>
      </c>
      <c r="E14" s="37">
        <f>SUMIFS(Nifty[Column1.CE.change],Nifty[Column1.expiryDate],'N_&amp;_B_Analysis'!$D$2,Nifty[Column1.strikePrice],'N_&amp;_B_Analysis'!G14)</f>
        <v>65.25</v>
      </c>
      <c r="F14" s="38">
        <f>SUMIFS(Nifty[Column1.CE.lastPrice],Nifty[Column1.expiryDate],'N_&amp;_B_Analysis'!$D$2,Nifty[Column1.strikePrice],'N_&amp;_B_Analysis'!G14)</f>
        <v>428.05</v>
      </c>
      <c r="G14" s="44">
        <f t="shared" si="0"/>
        <v>17650</v>
      </c>
      <c r="H14" s="8">
        <f>SUMIFS(Nifty[Column1.PE.lastPrice],Nifty[Column1.expiryDate],'N_&amp;_B_Analysis'!$D$2,Nifty[Column1.strikePrice],'N_&amp;_B_Analysis'!G14)</f>
        <v>0.2</v>
      </c>
      <c r="I14" s="22">
        <f>SUMIFS(Nifty[Column1.PE.pChange],Nifty[Column1.expiryDate],'N_&amp;_B_Analysis'!$D$2,Nifty[Column1.strikePrice],'N_&amp;_B_Analysis'!G14)</f>
        <v>-94.02985074626865</v>
      </c>
      <c r="J14" s="22">
        <f>SUMIFS(Nifty[Column1.PE.impliedVolatility],Nifty[Column1.expiryDate],'N_&amp;_B_Analysis'!$D$2,Nifty[Column1.strikePrice],'N_&amp;_B_Analysis'!G14)</f>
        <v>17</v>
      </c>
      <c r="K14" s="22">
        <f>SUMIFS(Nifty[Column1.PE.totalTradedVolume],Nifty[Column1.expiryDate],'N_&amp;_B_Analysis'!$D$2,Nifty[Column1.strikePrice],'N_&amp;_B_Analysis'!G14)</f>
        <v>424691</v>
      </c>
      <c r="L14" s="22">
        <f>SUMIFS(Nifty[Column1.PE.changeinOpenInterest],Nifty[Column1.expiryDate],'N_&amp;_B_Analysis'!$D$2,Nifty[Column1.strikePrice],'N_&amp;_B_Analysis'!G14)</f>
        <v>-3637</v>
      </c>
      <c r="M14" s="3">
        <f>SUMIFS(Nifty[Column1.PE.openInterest],Nifty[Column1.expiryDate],'N_&amp;_B_Analysis'!$D$2,Nifty[Column1.strikePrice],'N_&amp;_B_Analysis'!G14)</f>
        <v>53123</v>
      </c>
      <c r="O14" s="36">
        <f>SUMIFS(Banknifty[Column1.CE.openInterest],Banknifty[Column1.expiryDate],'N_&amp;_B_Analysis'!$R$2,Banknifty[Column1.strikePrice],'N_&amp;_B_Analysis'!U14)</f>
        <v>2472</v>
      </c>
      <c r="P14" s="37">
        <f>SUMIFS(Banknifty[Column1.CE.changeinOpenInterest],Banknifty[Column1.expiryDate],'N_&amp;_B_Analysis'!$R$2,Banknifty[Column1.strikePrice],'N_&amp;_B_Analysis'!U14)</f>
        <v>-101</v>
      </c>
      <c r="Q14" s="37">
        <f>SUMIFS(Banknifty[Column1.CE.totalTradedVolume],Banknifty[Column1.expiryDate],'N_&amp;_B_Analysis'!$R$2,Banknifty[Column1.strikePrice],'N_&amp;_B_Analysis'!U14)</f>
        <v>2976</v>
      </c>
      <c r="R14" s="37">
        <f>SUMIFS(Banknifty[Column1.CE.impliedVolatility],Banknifty[Column1.expiryDate],'N_&amp;_B_Analysis'!$R$2,Banknifty[Column1.strikePrice],'N_&amp;_B_Analysis'!U14)</f>
        <v>0</v>
      </c>
      <c r="S14" s="37">
        <f>SUMIFS(Banknifty[Column1.CE.change],Banknifty[Column1.expiryDate],'N_&amp;_B_Analysis'!$R$2,Banknifty[Column1.strikePrice],'N_&amp;_B_Analysis'!U14)</f>
        <v>-101.29999999999995</v>
      </c>
      <c r="T14" s="42">
        <f>SUMIFS(Banknifty[Column1.CE.lastPrice],Banknifty[Column1.expiryDate],'N_&amp;_B_Analysis'!$R$2,Banknifty[Column1.strikePrice],'N_&amp;_B_Analysis'!U14)</f>
        <v>831.2</v>
      </c>
      <c r="U14" s="44">
        <f t="shared" si="1"/>
        <v>40800</v>
      </c>
      <c r="V14" s="8">
        <f>SUMIFS(Banknifty[Column1.PE.lastPrice],Banknifty[Column1.PE.expiryDate],'N_&amp;_B_Analysis'!$R$2,Banknifty[Column1.PE.strikePrice],'N_&amp;_B_Analysis'!U14)</f>
        <v>0.05</v>
      </c>
      <c r="W14" s="22">
        <f>SUMIFS(Banknifty[Column1.PE.change],Banknifty[Column1.PE.expiryDate],'N_&amp;_B_Analysis'!$R$2,Banknifty[Column1.PE.strikePrice],'N_&amp;_B_Analysis'!U14)</f>
        <v>-8</v>
      </c>
      <c r="X14" s="22">
        <f>SUMIFS(Banknifty[Column1.PE.impliedVolatility],Banknifty[Column1.PE.expiryDate],'N_&amp;_B_Analysis'!$R$2,Banknifty[Column1.PE.strikePrice],'N_&amp;_B_Analysis'!U14)</f>
        <v>11.33</v>
      </c>
      <c r="Y14" s="22">
        <f>SUMIFS(Banknifty[Column1.PE.totalTradedVolume],Banknifty[Column1.PE.expiryDate],'N_&amp;_B_Analysis'!$R$2,Banknifty[Column1.PE.strikePrice],'N_&amp;_B_Analysis'!U14)</f>
        <v>862747</v>
      </c>
      <c r="Z14" s="22">
        <f>SUMIFS(Banknifty[Column1.PE.changeinOpenInterest],Banknifty[Column1.PE.expiryDate],'N_&amp;_B_Analysis'!$R$2,Banknifty[Column1.PE.strikePrice],'N_&amp;_B_Analysis'!U14)</f>
        <v>16416</v>
      </c>
      <c r="AA14" s="3">
        <f>SUMIFS(Banknifty[Column1.PE.openInterest],Banknifty[Column1.PE.expiryDate],'N_&amp;_B_Analysis'!$R$2,Banknifty[Column1.PE.strikePrice],'N_&amp;_B_Analysis'!U14)</f>
        <v>64288</v>
      </c>
    </row>
    <row r="15" spans="1:27" x14ac:dyDescent="0.25">
      <c r="A15" s="36">
        <f>SUMIFS(Nifty[Column1.CE.openInterest],Nifty[Column1.expiryDate],'N_&amp;_B_Analysis'!$D$2,Nifty[Column1.strikePrice],'N_&amp;_B_Analysis'!G15)</f>
        <v>19255</v>
      </c>
      <c r="B15" s="37">
        <f>SUMIFS(Nifty[Column1.CE.changeinOpenInterest],Nifty[Column1.expiryDate],'N_&amp;_B_Analysis'!$D$2,Nifty[Column1.strikePrice],'N_&amp;_B_Analysis'!G15)</f>
        <v>-1850</v>
      </c>
      <c r="C15" s="37">
        <f>SUMIFS(Nifty[Column1.CE.totalTradedVolume],Nifty[Column1.expiryDate],'N_&amp;_B_Analysis'!$D$2,Nifty[Column1.strikePrice],'N_&amp;_B_Analysis'!G15)</f>
        <v>31543</v>
      </c>
      <c r="D15" s="37">
        <f>SUMIFS(Nifty[Column1.CE.impliedVolatility],Nifty[Column1.expiryDate],'N_&amp;_B_Analysis'!$D$2,Nifty[Column1.strikePrice],'N_&amp;_B_Analysis'!G15)</f>
        <v>0</v>
      </c>
      <c r="E15" s="37">
        <f>SUMIFS(Nifty[Column1.CE.change],Nifty[Column1.expiryDate],'N_&amp;_B_Analysis'!$D$2,Nifty[Column1.strikePrice],'N_&amp;_B_Analysis'!G15)</f>
        <v>63.800000000000011</v>
      </c>
      <c r="F15" s="38">
        <f>SUMIFS(Nifty[Column1.CE.lastPrice],Nifty[Column1.expiryDate],'N_&amp;_B_Analysis'!$D$2,Nifty[Column1.strikePrice],'N_&amp;_B_Analysis'!G15)</f>
        <v>380</v>
      </c>
      <c r="G15" s="44">
        <f t="shared" si="0"/>
        <v>17700</v>
      </c>
      <c r="H15" s="8">
        <f>SUMIFS(Nifty[Column1.PE.lastPrice],Nifty[Column1.expiryDate],'N_&amp;_B_Analysis'!$D$2,Nifty[Column1.strikePrice],'N_&amp;_B_Analysis'!G15)</f>
        <v>0.2</v>
      </c>
      <c r="I15" s="22">
        <f>SUMIFS(Nifty[Column1.PE.pChange],Nifty[Column1.expiryDate],'N_&amp;_B_Analysis'!$D$2,Nifty[Column1.strikePrice],'N_&amp;_B_Analysis'!G15)</f>
        <v>-95.061728395061735</v>
      </c>
      <c r="J15" s="22">
        <f>SUMIFS(Nifty[Column1.PE.impliedVolatility],Nifty[Column1.expiryDate],'N_&amp;_B_Analysis'!$D$2,Nifty[Column1.strikePrice],'N_&amp;_B_Analysis'!G15)</f>
        <v>15.71</v>
      </c>
      <c r="K15" s="22">
        <f>SUMIFS(Nifty[Column1.PE.totalTradedVolume],Nifty[Column1.expiryDate],'N_&amp;_B_Analysis'!$D$2,Nifty[Column1.strikePrice],'N_&amp;_B_Analysis'!G15)</f>
        <v>1258942</v>
      </c>
      <c r="L15" s="22">
        <f>SUMIFS(Nifty[Column1.PE.changeinOpenInterest],Nifty[Column1.expiryDate],'N_&amp;_B_Analysis'!$D$2,Nifty[Column1.strikePrice],'N_&amp;_B_Analysis'!G15)</f>
        <v>17385</v>
      </c>
      <c r="M15" s="3">
        <f>SUMIFS(Nifty[Column1.PE.openInterest],Nifty[Column1.expiryDate],'N_&amp;_B_Analysis'!$D$2,Nifty[Column1.strikePrice],'N_&amp;_B_Analysis'!G15)</f>
        <v>154254</v>
      </c>
      <c r="O15" s="36">
        <f>SUMIFS(Banknifty[Column1.CE.openInterest],Banknifty[Column1.expiryDate],'N_&amp;_B_Analysis'!$R$2,Banknifty[Column1.strikePrice],'N_&amp;_B_Analysis'!U15)</f>
        <v>9210</v>
      </c>
      <c r="P15" s="37">
        <f>SUMIFS(Banknifty[Column1.CE.changeinOpenInterest],Banknifty[Column1.expiryDate],'N_&amp;_B_Analysis'!$R$2,Banknifty[Column1.strikePrice],'N_&amp;_B_Analysis'!U15)</f>
        <v>-192</v>
      </c>
      <c r="Q15" s="37">
        <f>SUMIFS(Banknifty[Column1.CE.totalTradedVolume],Banknifty[Column1.expiryDate],'N_&amp;_B_Analysis'!$R$2,Banknifty[Column1.strikePrice],'N_&amp;_B_Analysis'!U15)</f>
        <v>12968</v>
      </c>
      <c r="R15" s="37">
        <f>SUMIFS(Banknifty[Column1.CE.impliedVolatility],Banknifty[Column1.expiryDate],'N_&amp;_B_Analysis'!$R$2,Banknifty[Column1.strikePrice],'N_&amp;_B_Analysis'!U15)</f>
        <v>31.4</v>
      </c>
      <c r="S15" s="37">
        <f>SUMIFS(Banknifty[Column1.CE.change],Banknifty[Column1.expiryDate],'N_&amp;_B_Analysis'!$R$2,Banknifty[Column1.strikePrice],'N_&amp;_B_Analysis'!U15)</f>
        <v>-74.5</v>
      </c>
      <c r="T15" s="42">
        <f>SUMIFS(Banknifty[Column1.CE.lastPrice],Banknifty[Column1.expiryDate],'N_&amp;_B_Analysis'!$R$2,Banknifty[Column1.strikePrice],'N_&amp;_B_Analysis'!U15)</f>
        <v>730.1</v>
      </c>
      <c r="U15" s="44">
        <f t="shared" si="1"/>
        <v>40900</v>
      </c>
      <c r="V15" s="8">
        <f>SUMIFS(Banknifty[Column1.PE.lastPrice],Banknifty[Column1.PE.expiryDate],'N_&amp;_B_Analysis'!$R$2,Banknifty[Column1.PE.strikePrice],'N_&amp;_B_Analysis'!U15)</f>
        <v>0.05</v>
      </c>
      <c r="W15" s="22">
        <f>SUMIFS(Banknifty[Column1.PE.change],Banknifty[Column1.PE.expiryDate],'N_&amp;_B_Analysis'!$R$2,Banknifty[Column1.PE.strikePrice],'N_&amp;_B_Analysis'!U15)</f>
        <v>-9.5</v>
      </c>
      <c r="X15" s="22">
        <f>SUMIFS(Banknifty[Column1.PE.impliedVolatility],Banknifty[Column1.PE.expiryDate],'N_&amp;_B_Analysis'!$R$2,Banknifty[Column1.PE.strikePrice],'N_&amp;_B_Analysis'!U15)</f>
        <v>9.9600000000000009</v>
      </c>
      <c r="Y15" s="22">
        <f>SUMIFS(Banknifty[Column1.PE.totalTradedVolume],Banknifty[Column1.PE.expiryDate],'N_&amp;_B_Analysis'!$R$2,Banknifty[Column1.PE.strikePrice],'N_&amp;_B_Analysis'!U15)</f>
        <v>884556</v>
      </c>
      <c r="Z15" s="22">
        <f>SUMIFS(Banknifty[Column1.PE.changeinOpenInterest],Banknifty[Column1.PE.expiryDate],'N_&amp;_B_Analysis'!$R$2,Banknifty[Column1.PE.strikePrice],'N_&amp;_B_Analysis'!U15)</f>
        <v>11979</v>
      </c>
      <c r="AA15" s="3">
        <f>SUMIFS(Banknifty[Column1.PE.openInterest],Banknifty[Column1.PE.expiryDate],'N_&amp;_B_Analysis'!$R$2,Banknifty[Column1.PE.strikePrice],'N_&amp;_B_Analysis'!U15)</f>
        <v>61246</v>
      </c>
    </row>
    <row r="16" spans="1:27" x14ac:dyDescent="0.25">
      <c r="A16" s="36">
        <f>SUMIFS(Nifty[Column1.CE.openInterest],Nifty[Column1.expiryDate],'N_&amp;_B_Analysis'!$D$2,Nifty[Column1.strikePrice],'N_&amp;_B_Analysis'!G16)</f>
        <v>6349</v>
      </c>
      <c r="B16" s="37">
        <f>SUMIFS(Nifty[Column1.CE.changeinOpenInterest],Nifty[Column1.expiryDate],'N_&amp;_B_Analysis'!$D$2,Nifty[Column1.strikePrice],'N_&amp;_B_Analysis'!G16)</f>
        <v>-771</v>
      </c>
      <c r="C16" s="37">
        <f>SUMIFS(Nifty[Column1.CE.totalTradedVolume],Nifty[Column1.expiryDate],'N_&amp;_B_Analysis'!$D$2,Nifty[Column1.strikePrice],'N_&amp;_B_Analysis'!G16)</f>
        <v>7775</v>
      </c>
      <c r="D16" s="37">
        <f>SUMIFS(Nifty[Column1.CE.impliedVolatility],Nifty[Column1.expiryDate],'N_&amp;_B_Analysis'!$D$2,Nifty[Column1.strikePrice],'N_&amp;_B_Analysis'!G16)</f>
        <v>0</v>
      </c>
      <c r="E16" s="37">
        <f>SUMIFS(Nifty[Column1.CE.change],Nifty[Column1.expiryDate],'N_&amp;_B_Analysis'!$D$2,Nifty[Column1.strikePrice],'N_&amp;_B_Analysis'!G16)</f>
        <v>65.5</v>
      </c>
      <c r="F16" s="38">
        <f>SUMIFS(Nifty[Column1.CE.lastPrice],Nifty[Column1.expiryDate],'N_&amp;_B_Analysis'!$D$2,Nifty[Column1.strikePrice],'N_&amp;_B_Analysis'!G16)</f>
        <v>329.05</v>
      </c>
      <c r="G16" s="44">
        <f t="shared" si="0"/>
        <v>17750</v>
      </c>
      <c r="H16" s="8">
        <f>SUMIFS(Nifty[Column1.PE.lastPrice],Nifty[Column1.expiryDate],'N_&amp;_B_Analysis'!$D$2,Nifty[Column1.strikePrice],'N_&amp;_B_Analysis'!G16)</f>
        <v>0.25</v>
      </c>
      <c r="I16" s="22">
        <f>SUMIFS(Nifty[Column1.PE.pChange],Nifty[Column1.expiryDate],'N_&amp;_B_Analysis'!$D$2,Nifty[Column1.strikePrice],'N_&amp;_B_Analysis'!G16)</f>
        <v>-95</v>
      </c>
      <c r="J16" s="22">
        <f>SUMIFS(Nifty[Column1.PE.impliedVolatility],Nifty[Column1.expiryDate],'N_&amp;_B_Analysis'!$D$2,Nifty[Column1.strikePrice],'N_&amp;_B_Analysis'!G16)</f>
        <v>13.75</v>
      </c>
      <c r="K16" s="22">
        <f>SUMIFS(Nifty[Column1.PE.totalTradedVolume],Nifty[Column1.expiryDate],'N_&amp;_B_Analysis'!$D$2,Nifty[Column1.strikePrice],'N_&amp;_B_Analysis'!G16)</f>
        <v>770727</v>
      </c>
      <c r="L16" s="22">
        <f>SUMIFS(Nifty[Column1.PE.changeinOpenInterest],Nifty[Column1.expiryDate],'N_&amp;_B_Analysis'!$D$2,Nifty[Column1.strikePrice],'N_&amp;_B_Analysis'!G16)</f>
        <v>-15088</v>
      </c>
      <c r="M16" s="3">
        <f>SUMIFS(Nifty[Column1.PE.openInterest],Nifty[Column1.expiryDate],'N_&amp;_B_Analysis'!$D$2,Nifty[Column1.strikePrice],'N_&amp;_B_Analysis'!G16)</f>
        <v>81832</v>
      </c>
      <c r="O16" s="36">
        <f>SUMIFS(Banknifty[Column1.CE.openInterest],Banknifty[Column1.expiryDate],'N_&amp;_B_Analysis'!$R$2,Banknifty[Column1.strikePrice],'N_&amp;_B_Analysis'!U16)</f>
        <v>6688</v>
      </c>
      <c r="P16" s="37">
        <f>SUMIFS(Banknifty[Column1.CE.changeinOpenInterest],Banknifty[Column1.expiryDate],'N_&amp;_B_Analysis'!$R$2,Banknifty[Column1.strikePrice],'N_&amp;_B_Analysis'!U16)</f>
        <v>-1824</v>
      </c>
      <c r="Q16" s="37">
        <f>SUMIFS(Banknifty[Column1.CE.totalTradedVolume],Banknifty[Column1.expiryDate],'N_&amp;_B_Analysis'!$R$2,Banknifty[Column1.strikePrice],'N_&amp;_B_Analysis'!U16)</f>
        <v>68265</v>
      </c>
      <c r="R16" s="37">
        <f>SUMIFS(Banknifty[Column1.CE.impliedVolatility],Banknifty[Column1.expiryDate],'N_&amp;_B_Analysis'!$R$2,Banknifty[Column1.strikePrice],'N_&amp;_B_Analysis'!U16)</f>
        <v>27.72</v>
      </c>
      <c r="S16" s="37">
        <f>SUMIFS(Banknifty[Column1.CE.change],Banknifty[Column1.expiryDate],'N_&amp;_B_Analysis'!$R$2,Banknifty[Column1.strikePrice],'N_&amp;_B_Analysis'!U16)</f>
        <v>-94.600000000000023</v>
      </c>
      <c r="T16" s="42">
        <f>SUMIFS(Banknifty[Column1.CE.lastPrice],Banknifty[Column1.expiryDate],'N_&amp;_B_Analysis'!$R$2,Banknifty[Column1.strikePrice],'N_&amp;_B_Analysis'!U16)</f>
        <v>638.85</v>
      </c>
      <c r="U16" s="44">
        <f t="shared" si="1"/>
        <v>41000</v>
      </c>
      <c r="V16" s="8">
        <f>SUMIFS(Banknifty[Column1.PE.lastPrice],Banknifty[Column1.PE.expiryDate],'N_&amp;_B_Analysis'!$R$2,Banknifty[Column1.PE.strikePrice],'N_&amp;_B_Analysis'!U16)</f>
        <v>0.05</v>
      </c>
      <c r="W16" s="22">
        <f>SUMIFS(Banknifty[Column1.PE.change],Banknifty[Column1.PE.expiryDate],'N_&amp;_B_Analysis'!$R$2,Banknifty[Column1.PE.strikePrice],'N_&amp;_B_Analysis'!U16)</f>
        <v>-11.899999999999999</v>
      </c>
      <c r="X16" s="22">
        <f>SUMIFS(Banknifty[Column1.PE.impliedVolatility],Banknifty[Column1.PE.expiryDate],'N_&amp;_B_Analysis'!$R$2,Banknifty[Column1.PE.strikePrice],'N_&amp;_B_Analysis'!U16)</f>
        <v>8.59</v>
      </c>
      <c r="Y16" s="22">
        <f>SUMIFS(Banknifty[Column1.PE.totalTradedVolume],Banknifty[Column1.PE.expiryDate],'N_&amp;_B_Analysis'!$R$2,Banknifty[Column1.PE.strikePrice],'N_&amp;_B_Analysis'!U16)</f>
        <v>2590859</v>
      </c>
      <c r="Z16" s="22">
        <f>SUMIFS(Banknifty[Column1.PE.changeinOpenInterest],Banknifty[Column1.PE.expiryDate],'N_&amp;_B_Analysis'!$R$2,Banknifty[Column1.PE.strikePrice],'N_&amp;_B_Analysis'!U16)</f>
        <v>50394</v>
      </c>
      <c r="AA16" s="3">
        <f>SUMIFS(Banknifty[Column1.PE.openInterest],Banknifty[Column1.PE.expiryDate],'N_&amp;_B_Analysis'!$R$2,Banknifty[Column1.PE.strikePrice],'N_&amp;_B_Analysis'!U16)</f>
        <v>161132</v>
      </c>
    </row>
    <row r="17" spans="1:27" x14ac:dyDescent="0.25">
      <c r="A17" s="36">
        <f>SUMIFS(Nifty[Column1.CE.openInterest],Nifty[Column1.expiryDate],'N_&amp;_B_Analysis'!$D$2,Nifty[Column1.strikePrice],'N_&amp;_B_Analysis'!G17)</f>
        <v>41407</v>
      </c>
      <c r="B17" s="37">
        <f>SUMIFS(Nifty[Column1.CE.changeinOpenInterest],Nifty[Column1.expiryDate],'N_&amp;_B_Analysis'!$D$2,Nifty[Column1.strikePrice],'N_&amp;_B_Analysis'!G17)</f>
        <v>-2752</v>
      </c>
      <c r="C17" s="37">
        <f>SUMIFS(Nifty[Column1.CE.totalTradedVolume],Nifty[Column1.expiryDate],'N_&amp;_B_Analysis'!$D$2,Nifty[Column1.strikePrice],'N_&amp;_B_Analysis'!G17)</f>
        <v>97120</v>
      </c>
      <c r="D17" s="37">
        <f>SUMIFS(Nifty[Column1.CE.impliedVolatility],Nifty[Column1.expiryDate],'N_&amp;_B_Analysis'!$D$2,Nifty[Column1.strikePrice],'N_&amp;_B_Analysis'!G17)</f>
        <v>0</v>
      </c>
      <c r="E17" s="37">
        <f>SUMIFS(Nifty[Column1.CE.change],Nifty[Column1.expiryDate],'N_&amp;_B_Analysis'!$D$2,Nifty[Column1.strikePrice],'N_&amp;_B_Analysis'!G17)</f>
        <v>65.250000000000028</v>
      </c>
      <c r="F17" s="38">
        <f>SUMIFS(Nifty[Column1.CE.lastPrice],Nifty[Column1.expiryDate],'N_&amp;_B_Analysis'!$D$2,Nifty[Column1.strikePrice],'N_&amp;_B_Analysis'!G17)</f>
        <v>280.35000000000002</v>
      </c>
      <c r="G17" s="44">
        <f t="shared" si="0"/>
        <v>17800</v>
      </c>
      <c r="H17" s="8">
        <f>SUMIFS(Nifty[Column1.PE.lastPrice],Nifty[Column1.expiryDate],'N_&amp;_B_Analysis'!$D$2,Nifty[Column1.strikePrice],'N_&amp;_B_Analysis'!G17)</f>
        <v>0.3</v>
      </c>
      <c r="I17" s="22">
        <f>SUMIFS(Nifty[Column1.PE.pChange],Nifty[Column1.expiryDate],'N_&amp;_B_Analysis'!$D$2,Nifty[Column1.strikePrice],'N_&amp;_B_Analysis'!G17)</f>
        <v>-95.522388059701484</v>
      </c>
      <c r="J17" s="22">
        <f>SUMIFS(Nifty[Column1.PE.impliedVolatility],Nifty[Column1.expiryDate],'N_&amp;_B_Analysis'!$D$2,Nifty[Column1.strikePrice],'N_&amp;_B_Analysis'!G17)</f>
        <v>12.15</v>
      </c>
      <c r="K17" s="22">
        <f>SUMIFS(Nifty[Column1.PE.totalTradedVolume],Nifty[Column1.expiryDate],'N_&amp;_B_Analysis'!$D$2,Nifty[Column1.strikePrice],'N_&amp;_B_Analysis'!G17)</f>
        <v>1918492</v>
      </c>
      <c r="L17" s="22">
        <f>SUMIFS(Nifty[Column1.PE.changeinOpenInterest],Nifty[Column1.expiryDate],'N_&amp;_B_Analysis'!$D$2,Nifty[Column1.strikePrice],'N_&amp;_B_Analysis'!G17)</f>
        <v>7150</v>
      </c>
      <c r="M17" s="3">
        <f>SUMIFS(Nifty[Column1.PE.openInterest],Nifty[Column1.expiryDate],'N_&amp;_B_Analysis'!$D$2,Nifty[Column1.strikePrice],'N_&amp;_B_Analysis'!G17)</f>
        <v>252115</v>
      </c>
      <c r="O17" s="36">
        <f>SUMIFS(Banknifty[Column1.CE.openInterest],Banknifty[Column1.expiryDate],'N_&amp;_B_Analysis'!$R$2,Banknifty[Column1.strikePrice],'N_&amp;_B_Analysis'!U17)</f>
        <v>2852</v>
      </c>
      <c r="P17" s="37">
        <f>SUMIFS(Banknifty[Column1.CE.changeinOpenInterest],Banknifty[Column1.expiryDate],'N_&amp;_B_Analysis'!$R$2,Banknifty[Column1.strikePrice],'N_&amp;_B_Analysis'!U17)</f>
        <v>-432</v>
      </c>
      <c r="Q17" s="37">
        <f>SUMIFS(Banknifty[Column1.CE.totalTradedVolume],Banknifty[Column1.expiryDate],'N_&amp;_B_Analysis'!$R$2,Banknifty[Column1.strikePrice],'N_&amp;_B_Analysis'!U17)</f>
        <v>24428</v>
      </c>
      <c r="R17" s="37">
        <f>SUMIFS(Banknifty[Column1.CE.impliedVolatility],Banknifty[Column1.expiryDate],'N_&amp;_B_Analysis'!$R$2,Banknifty[Column1.strikePrice],'N_&amp;_B_Analysis'!U17)</f>
        <v>24.72</v>
      </c>
      <c r="S17" s="37">
        <f>SUMIFS(Banknifty[Column1.CE.change],Banknifty[Column1.expiryDate],'N_&amp;_B_Analysis'!$R$2,Banknifty[Column1.strikePrice],'N_&amp;_B_Analysis'!U17)</f>
        <v>-104.60000000000002</v>
      </c>
      <c r="T17" s="42">
        <f>SUMIFS(Banknifty[Column1.CE.lastPrice],Banknifty[Column1.expiryDate],'N_&amp;_B_Analysis'!$R$2,Banknifty[Column1.strikePrice],'N_&amp;_B_Analysis'!U17)</f>
        <v>529.6</v>
      </c>
      <c r="U17" s="44">
        <f t="shared" si="1"/>
        <v>41100</v>
      </c>
      <c r="V17" s="8">
        <f>SUMIFS(Banknifty[Column1.PE.lastPrice],Banknifty[Column1.PE.expiryDate],'N_&amp;_B_Analysis'!$R$2,Banknifty[Column1.PE.strikePrice],'N_&amp;_B_Analysis'!U17)</f>
        <v>0.05</v>
      </c>
      <c r="W17" s="22">
        <f>SUMIFS(Banknifty[Column1.PE.change],Banknifty[Column1.PE.expiryDate],'N_&amp;_B_Analysis'!$R$2,Banknifty[Column1.PE.strikePrice],'N_&amp;_B_Analysis'!U17)</f>
        <v>-15.1</v>
      </c>
      <c r="X17" s="22">
        <f>SUMIFS(Banknifty[Column1.PE.impliedVolatility],Banknifty[Column1.PE.expiryDate],'N_&amp;_B_Analysis'!$R$2,Banknifty[Column1.PE.strikePrice],'N_&amp;_B_Analysis'!U17)</f>
        <v>0</v>
      </c>
      <c r="Y17" s="22">
        <f>SUMIFS(Banknifty[Column1.PE.totalTradedVolume],Banknifty[Column1.PE.expiryDate],'N_&amp;_B_Analysis'!$R$2,Banknifty[Column1.PE.strikePrice],'N_&amp;_B_Analysis'!U17)</f>
        <v>1517398</v>
      </c>
      <c r="Z17" s="22">
        <f>SUMIFS(Banknifty[Column1.PE.changeinOpenInterest],Banknifty[Column1.PE.expiryDate],'N_&amp;_B_Analysis'!$R$2,Banknifty[Column1.PE.strikePrice],'N_&amp;_B_Analysis'!U17)</f>
        <v>10596</v>
      </c>
      <c r="AA17" s="3">
        <f>SUMIFS(Banknifty[Column1.PE.openInterest],Banknifty[Column1.PE.expiryDate],'N_&amp;_B_Analysis'!$R$2,Banknifty[Column1.PE.strikePrice],'N_&amp;_B_Analysis'!U17)</f>
        <v>54500</v>
      </c>
    </row>
    <row r="18" spans="1:27" x14ac:dyDescent="0.25">
      <c r="A18" s="36">
        <f>SUMIFS(Nifty[Column1.CE.openInterest],Nifty[Column1.expiryDate],'N_&amp;_B_Analysis'!$D$2,Nifty[Column1.strikePrice],'N_&amp;_B_Analysis'!G18)</f>
        <v>10029</v>
      </c>
      <c r="B18" s="37">
        <f>SUMIFS(Nifty[Column1.CE.changeinOpenInterest],Nifty[Column1.expiryDate],'N_&amp;_B_Analysis'!$D$2,Nifty[Column1.strikePrice],'N_&amp;_B_Analysis'!G18)</f>
        <v>-2185</v>
      </c>
      <c r="C18" s="37">
        <f>SUMIFS(Nifty[Column1.CE.totalTradedVolume],Nifty[Column1.expiryDate],'N_&amp;_B_Analysis'!$D$2,Nifty[Column1.strikePrice],'N_&amp;_B_Analysis'!G18)</f>
        <v>43994</v>
      </c>
      <c r="D18" s="37">
        <f>SUMIFS(Nifty[Column1.CE.impliedVolatility],Nifty[Column1.expiryDate],'N_&amp;_B_Analysis'!$D$2,Nifty[Column1.strikePrice],'N_&amp;_B_Analysis'!G18)</f>
        <v>0</v>
      </c>
      <c r="E18" s="37">
        <f>SUMIFS(Nifty[Column1.CE.change],Nifty[Column1.expiryDate],'N_&amp;_B_Analysis'!$D$2,Nifty[Column1.strikePrice],'N_&amp;_B_Analysis'!G18)</f>
        <v>63.599999999999994</v>
      </c>
      <c r="F18" s="38">
        <f>SUMIFS(Nifty[Column1.CE.lastPrice],Nifty[Column1.expiryDate],'N_&amp;_B_Analysis'!$D$2,Nifty[Column1.strikePrice],'N_&amp;_B_Analysis'!G18)</f>
        <v>230.95</v>
      </c>
      <c r="G18" s="44">
        <f t="shared" si="0"/>
        <v>17850</v>
      </c>
      <c r="H18" s="8">
        <f>SUMIFS(Nifty[Column1.PE.lastPrice],Nifty[Column1.expiryDate],'N_&amp;_B_Analysis'!$D$2,Nifty[Column1.strikePrice],'N_&amp;_B_Analysis'!G18)</f>
        <v>0.35</v>
      </c>
      <c r="I18" s="22">
        <f>SUMIFS(Nifty[Column1.PE.pChange],Nifty[Column1.expiryDate],'N_&amp;_B_Analysis'!$D$2,Nifty[Column1.strikePrice],'N_&amp;_B_Analysis'!G18)</f>
        <v>-96.44670050761421</v>
      </c>
      <c r="J18" s="22">
        <f>SUMIFS(Nifty[Column1.PE.impliedVolatility],Nifty[Column1.expiryDate],'N_&amp;_B_Analysis'!$D$2,Nifty[Column1.strikePrice],'N_&amp;_B_Analysis'!G18)</f>
        <v>9.92</v>
      </c>
      <c r="K18" s="22">
        <f>SUMIFS(Nifty[Column1.PE.totalTradedVolume],Nifty[Column1.expiryDate],'N_&amp;_B_Analysis'!$D$2,Nifty[Column1.strikePrice],'N_&amp;_B_Analysis'!G18)</f>
        <v>1291772</v>
      </c>
      <c r="L18" s="22">
        <f>SUMIFS(Nifty[Column1.PE.changeinOpenInterest],Nifty[Column1.expiryDate],'N_&amp;_B_Analysis'!$D$2,Nifty[Column1.strikePrice],'N_&amp;_B_Analysis'!G18)</f>
        <v>3572</v>
      </c>
      <c r="M18" s="3">
        <f>SUMIFS(Nifty[Column1.PE.openInterest],Nifty[Column1.expiryDate],'N_&amp;_B_Analysis'!$D$2,Nifty[Column1.strikePrice],'N_&amp;_B_Analysis'!G18)</f>
        <v>122833</v>
      </c>
      <c r="O18" s="36">
        <f>SUMIFS(Banknifty[Column1.CE.openInterest],Banknifty[Column1.expiryDate],'N_&amp;_B_Analysis'!$R$2,Banknifty[Column1.strikePrice],'N_&amp;_B_Analysis'!U18)</f>
        <v>6677</v>
      </c>
      <c r="P18" s="37">
        <f>SUMIFS(Banknifty[Column1.CE.changeinOpenInterest],Banknifty[Column1.expiryDate],'N_&amp;_B_Analysis'!$R$2,Banknifty[Column1.strikePrice],'N_&amp;_B_Analysis'!U18)</f>
        <v>-2495</v>
      </c>
      <c r="Q18" s="37">
        <f>SUMIFS(Banknifty[Column1.CE.totalTradedVolume],Banknifty[Column1.expiryDate],'N_&amp;_B_Analysis'!$R$2,Banknifty[Column1.strikePrice],'N_&amp;_B_Analysis'!U18)</f>
        <v>95041</v>
      </c>
      <c r="R18" s="37">
        <f>SUMIFS(Banknifty[Column1.CE.impliedVolatility],Banknifty[Column1.expiryDate],'N_&amp;_B_Analysis'!$R$2,Banknifty[Column1.strikePrice],'N_&amp;_B_Analysis'!U18)</f>
        <v>21.42</v>
      </c>
      <c r="S18" s="37">
        <f>SUMIFS(Banknifty[Column1.CE.change],Banknifty[Column1.expiryDate],'N_&amp;_B_Analysis'!$R$2,Banknifty[Column1.strikePrice],'N_&amp;_B_Analysis'!U18)</f>
        <v>-107.75</v>
      </c>
      <c r="T18" s="42">
        <f>SUMIFS(Banknifty[Column1.CE.lastPrice],Banknifty[Column1.expiryDate],'N_&amp;_B_Analysis'!$R$2,Banknifty[Column1.strikePrice],'N_&amp;_B_Analysis'!U18)</f>
        <v>431.1</v>
      </c>
      <c r="U18" s="44">
        <f t="shared" si="1"/>
        <v>41200</v>
      </c>
      <c r="V18" s="8">
        <f>SUMIFS(Banknifty[Column1.PE.lastPrice],Banknifty[Column1.PE.expiryDate],'N_&amp;_B_Analysis'!$R$2,Banknifty[Column1.PE.strikePrice],'N_&amp;_B_Analysis'!U18)</f>
        <v>0.05</v>
      </c>
      <c r="W18" s="22">
        <f>SUMIFS(Banknifty[Column1.PE.change],Banknifty[Column1.PE.expiryDate],'N_&amp;_B_Analysis'!$R$2,Banknifty[Column1.PE.strikePrice],'N_&amp;_B_Analysis'!U18)</f>
        <v>-20</v>
      </c>
      <c r="X18" s="22">
        <f>SUMIFS(Banknifty[Column1.PE.impliedVolatility],Banknifty[Column1.PE.expiryDate],'N_&amp;_B_Analysis'!$R$2,Banknifty[Column1.PE.strikePrice],'N_&amp;_B_Analysis'!U18)</f>
        <v>5.79</v>
      </c>
      <c r="Y18" s="22">
        <f>SUMIFS(Banknifty[Column1.PE.totalTradedVolume],Banknifty[Column1.PE.expiryDate],'N_&amp;_B_Analysis'!$R$2,Banknifty[Column1.PE.strikePrice],'N_&amp;_B_Analysis'!U18)</f>
        <v>2243754</v>
      </c>
      <c r="Z18" s="22">
        <f>SUMIFS(Banknifty[Column1.PE.changeinOpenInterest],Banknifty[Column1.PE.expiryDate],'N_&amp;_B_Analysis'!$R$2,Banknifty[Column1.PE.strikePrice],'N_&amp;_B_Analysis'!U18)</f>
        <v>39706</v>
      </c>
      <c r="AA18" s="3">
        <f>SUMIFS(Banknifty[Column1.PE.openInterest],Banknifty[Column1.PE.expiryDate],'N_&amp;_B_Analysis'!$R$2,Banknifty[Column1.PE.strikePrice],'N_&amp;_B_Analysis'!U18)</f>
        <v>111823</v>
      </c>
    </row>
    <row r="19" spans="1:27" x14ac:dyDescent="0.25">
      <c r="A19" s="36">
        <f>SUMIFS(Nifty[Column1.CE.openInterest],Nifty[Column1.expiryDate],'N_&amp;_B_Analysis'!$D$2,Nifty[Column1.strikePrice],'N_&amp;_B_Analysis'!G19)</f>
        <v>41504</v>
      </c>
      <c r="B19" s="37">
        <f>SUMIFS(Nifty[Column1.CE.changeinOpenInterest],Nifty[Column1.expiryDate],'N_&amp;_B_Analysis'!$D$2,Nifty[Column1.strikePrice],'N_&amp;_B_Analysis'!G19)</f>
        <v>-19302</v>
      </c>
      <c r="C19" s="37">
        <f>SUMIFS(Nifty[Column1.CE.totalTradedVolume],Nifty[Column1.expiryDate],'N_&amp;_B_Analysis'!$D$2,Nifty[Column1.strikePrice],'N_&amp;_B_Analysis'!G19)</f>
        <v>373921</v>
      </c>
      <c r="D19" s="37">
        <f>SUMIFS(Nifty[Column1.CE.impliedVolatility],Nifty[Column1.expiryDate],'N_&amp;_B_Analysis'!$D$2,Nifty[Column1.strikePrice],'N_&amp;_B_Analysis'!G19)</f>
        <v>0</v>
      </c>
      <c r="E19" s="37">
        <f>SUMIFS(Nifty[Column1.CE.change],Nifty[Column1.expiryDate],'N_&amp;_B_Analysis'!$D$2,Nifty[Column1.strikePrice],'N_&amp;_B_Analysis'!G19)</f>
        <v>56.699999999999989</v>
      </c>
      <c r="F19" s="38">
        <f>SUMIFS(Nifty[Column1.CE.lastPrice],Nifty[Column1.expiryDate],'N_&amp;_B_Analysis'!$D$2,Nifty[Column1.strikePrice],'N_&amp;_B_Analysis'!G19)</f>
        <v>180.6</v>
      </c>
      <c r="G19" s="44">
        <f t="shared" si="0"/>
        <v>17900</v>
      </c>
      <c r="H19" s="8">
        <f>SUMIFS(Nifty[Column1.PE.lastPrice],Nifty[Column1.expiryDate],'N_&amp;_B_Analysis'!$D$2,Nifty[Column1.strikePrice],'N_&amp;_B_Analysis'!G19)</f>
        <v>0.35</v>
      </c>
      <c r="I19" s="22">
        <f>SUMIFS(Nifty[Column1.PE.pChange],Nifty[Column1.expiryDate],'N_&amp;_B_Analysis'!$D$2,Nifty[Column1.strikePrice],'N_&amp;_B_Analysis'!G19)</f>
        <v>-97.712418300653596</v>
      </c>
      <c r="J19" s="22">
        <f>SUMIFS(Nifty[Column1.PE.impliedVolatility],Nifty[Column1.expiryDate],'N_&amp;_B_Analysis'!$D$2,Nifty[Column1.strikePrice],'N_&amp;_B_Analysis'!G19)</f>
        <v>8.1999999999999993</v>
      </c>
      <c r="K19" s="22">
        <f>SUMIFS(Nifty[Column1.PE.totalTradedVolume],Nifty[Column1.expiryDate],'N_&amp;_B_Analysis'!$D$2,Nifty[Column1.strikePrice],'N_&amp;_B_Analysis'!G19)</f>
        <v>2953690</v>
      </c>
      <c r="L19" s="22">
        <f>SUMIFS(Nifty[Column1.PE.changeinOpenInterest],Nifty[Column1.expiryDate],'N_&amp;_B_Analysis'!$D$2,Nifty[Column1.strikePrice],'N_&amp;_B_Analysis'!G19)</f>
        <v>14420</v>
      </c>
      <c r="M19" s="3">
        <f>SUMIFS(Nifty[Column1.PE.openInterest],Nifty[Column1.expiryDate],'N_&amp;_B_Analysis'!$D$2,Nifty[Column1.strikePrice],'N_&amp;_B_Analysis'!G19)</f>
        <v>230786</v>
      </c>
      <c r="O19" s="36">
        <f>SUMIFS(Banknifty[Column1.CE.openInterest],Banknifty[Column1.expiryDate],'N_&amp;_B_Analysis'!$R$2,Banknifty[Column1.strikePrice],'N_&amp;_B_Analysis'!U19)</f>
        <v>9082</v>
      </c>
      <c r="P19" s="37">
        <f>SUMIFS(Banknifty[Column1.CE.changeinOpenInterest],Banknifty[Column1.expiryDate],'N_&amp;_B_Analysis'!$R$2,Banknifty[Column1.strikePrice],'N_&amp;_B_Analysis'!U19)</f>
        <v>-2582</v>
      </c>
      <c r="Q19" s="37">
        <f>SUMIFS(Banknifty[Column1.CE.totalTradedVolume],Banknifty[Column1.expiryDate],'N_&amp;_B_Analysis'!$R$2,Banknifty[Column1.strikePrice],'N_&amp;_B_Analysis'!U19)</f>
        <v>232169</v>
      </c>
      <c r="R19" s="37">
        <f>SUMIFS(Banknifty[Column1.CE.impliedVolatility],Banknifty[Column1.expiryDate],'N_&amp;_B_Analysis'!$R$2,Banknifty[Column1.strikePrice],'N_&amp;_B_Analysis'!U19)</f>
        <v>0</v>
      </c>
      <c r="S19" s="37">
        <f>SUMIFS(Banknifty[Column1.CE.change],Banknifty[Column1.expiryDate],'N_&amp;_B_Analysis'!$R$2,Banknifty[Column1.strikePrice],'N_&amp;_B_Analysis'!U19)</f>
        <v>-108.39999999999998</v>
      </c>
      <c r="T19" s="42">
        <f>SUMIFS(Banknifty[Column1.CE.lastPrice],Banknifty[Column1.expiryDate],'N_&amp;_B_Analysis'!$R$2,Banknifty[Column1.strikePrice],'N_&amp;_B_Analysis'!U19)</f>
        <v>332.3</v>
      </c>
      <c r="U19" s="44">
        <f t="shared" si="1"/>
        <v>41300</v>
      </c>
      <c r="V19" s="8">
        <f>SUMIFS(Banknifty[Column1.PE.lastPrice],Banknifty[Column1.PE.expiryDate],'N_&amp;_B_Analysis'!$R$2,Banknifty[Column1.PE.strikePrice],'N_&amp;_B_Analysis'!U19)</f>
        <v>0.05</v>
      </c>
      <c r="W19" s="22">
        <f>SUMIFS(Banknifty[Column1.PE.change],Banknifty[Column1.PE.expiryDate],'N_&amp;_B_Analysis'!$R$2,Banknifty[Column1.PE.strikePrice],'N_&amp;_B_Analysis'!U19)</f>
        <v>-27.7</v>
      </c>
      <c r="X19" s="22">
        <f>SUMIFS(Banknifty[Column1.PE.impliedVolatility],Banknifty[Column1.PE.expiryDate],'N_&amp;_B_Analysis'!$R$2,Banknifty[Column1.PE.strikePrice],'N_&amp;_B_Analysis'!U19)</f>
        <v>4.3600000000000003</v>
      </c>
      <c r="Y19" s="22">
        <f>SUMIFS(Banknifty[Column1.PE.totalTradedVolume],Banknifty[Column1.PE.expiryDate],'N_&amp;_B_Analysis'!$R$2,Banknifty[Column1.PE.strikePrice],'N_&amp;_B_Analysis'!U19)</f>
        <v>3001555</v>
      </c>
      <c r="Z19" s="22">
        <f>SUMIFS(Banknifty[Column1.PE.changeinOpenInterest],Banknifty[Column1.PE.expiryDate],'N_&amp;_B_Analysis'!$R$2,Banknifty[Column1.PE.strikePrice],'N_&amp;_B_Analysis'!U19)</f>
        <v>32988</v>
      </c>
      <c r="AA19" s="3">
        <f>SUMIFS(Banknifty[Column1.PE.openInterest],Banknifty[Column1.PE.expiryDate],'N_&amp;_B_Analysis'!$R$2,Banknifty[Column1.PE.strikePrice],'N_&amp;_B_Analysis'!U19)</f>
        <v>114171</v>
      </c>
    </row>
    <row r="20" spans="1:27" x14ac:dyDescent="0.25">
      <c r="A20" s="36">
        <f>SUMIFS(Nifty[Column1.CE.openInterest],Nifty[Column1.expiryDate],'N_&amp;_B_Analysis'!$D$2,Nifty[Column1.strikePrice],'N_&amp;_B_Analysis'!G20)</f>
        <v>32874</v>
      </c>
      <c r="B20" s="37">
        <f>SUMIFS(Nifty[Column1.CE.changeinOpenInterest],Nifty[Column1.expiryDate],'N_&amp;_B_Analysis'!$D$2,Nifty[Column1.strikePrice],'N_&amp;_B_Analysis'!G20)</f>
        <v>-6418</v>
      </c>
      <c r="C20" s="37">
        <f>SUMIFS(Nifty[Column1.CE.totalTradedVolume],Nifty[Column1.expiryDate],'N_&amp;_B_Analysis'!$D$2,Nifty[Column1.strikePrice],'N_&amp;_B_Analysis'!G20)</f>
        <v>469309</v>
      </c>
      <c r="D20" s="37">
        <f>SUMIFS(Nifty[Column1.CE.impliedVolatility],Nifty[Column1.expiryDate],'N_&amp;_B_Analysis'!$D$2,Nifty[Column1.strikePrice],'N_&amp;_B_Analysis'!G20)</f>
        <v>0</v>
      </c>
      <c r="E20" s="37">
        <f>SUMIFS(Nifty[Column1.CE.change],Nifty[Column1.expiryDate],'N_&amp;_B_Analysis'!$D$2,Nifty[Column1.strikePrice],'N_&amp;_B_Analysis'!G20)</f>
        <v>48.3</v>
      </c>
      <c r="F20" s="38">
        <f>SUMIFS(Nifty[Column1.CE.lastPrice],Nifty[Column1.expiryDate],'N_&amp;_B_Analysis'!$D$2,Nifty[Column1.strikePrice],'N_&amp;_B_Analysis'!G20)</f>
        <v>130.5</v>
      </c>
      <c r="G20" s="44">
        <f t="shared" si="0"/>
        <v>17950</v>
      </c>
      <c r="H20" s="8">
        <f>SUMIFS(Nifty[Column1.PE.lastPrice],Nifty[Column1.expiryDate],'N_&amp;_B_Analysis'!$D$2,Nifty[Column1.strikePrice],'N_&amp;_B_Analysis'!G20)</f>
        <v>0.45</v>
      </c>
      <c r="I20" s="22">
        <f>SUMIFS(Nifty[Column1.PE.pChange],Nifty[Column1.expiryDate],'N_&amp;_B_Analysis'!$D$2,Nifty[Column1.strikePrice],'N_&amp;_B_Analysis'!G20)</f>
        <v>-98.185483870967744</v>
      </c>
      <c r="J20" s="22">
        <f>SUMIFS(Nifty[Column1.PE.impliedVolatility],Nifty[Column1.expiryDate],'N_&amp;_B_Analysis'!$D$2,Nifty[Column1.strikePrice],'N_&amp;_B_Analysis'!G20)</f>
        <v>6.42</v>
      </c>
      <c r="K20" s="22">
        <f>SUMIFS(Nifty[Column1.PE.totalTradedVolume],Nifty[Column1.expiryDate],'N_&amp;_B_Analysis'!$D$2,Nifty[Column1.strikePrice],'N_&amp;_B_Analysis'!G20)</f>
        <v>3040773</v>
      </c>
      <c r="L20" s="22">
        <f>SUMIFS(Nifty[Column1.PE.changeinOpenInterest],Nifty[Column1.expiryDate],'N_&amp;_B_Analysis'!$D$2,Nifty[Column1.strikePrice],'N_&amp;_B_Analysis'!G20)</f>
        <v>16773</v>
      </c>
      <c r="M20" s="3">
        <f>SUMIFS(Nifty[Column1.PE.openInterest],Nifty[Column1.expiryDate],'N_&amp;_B_Analysis'!$D$2,Nifty[Column1.strikePrice],'N_&amp;_B_Analysis'!G20)</f>
        <v>117596</v>
      </c>
      <c r="O20" s="36">
        <f>SUMIFS(Banknifty[Column1.CE.openInterest],Banknifty[Column1.expiryDate],'N_&amp;_B_Analysis'!$R$2,Banknifty[Column1.strikePrice],'N_&amp;_B_Analysis'!U20)</f>
        <v>20881</v>
      </c>
      <c r="P20" s="37">
        <f>SUMIFS(Banknifty[Column1.CE.changeinOpenInterest],Banknifty[Column1.expiryDate],'N_&amp;_B_Analysis'!$R$2,Banknifty[Column1.strikePrice],'N_&amp;_B_Analysis'!U20)</f>
        <v>-4268</v>
      </c>
      <c r="Q20" s="37">
        <f>SUMIFS(Banknifty[Column1.CE.totalTradedVolume],Banknifty[Column1.expiryDate],'N_&amp;_B_Analysis'!$R$2,Banknifty[Column1.strikePrice],'N_&amp;_B_Analysis'!U20)</f>
        <v>563814</v>
      </c>
      <c r="R20" s="37">
        <f>SUMIFS(Banknifty[Column1.CE.impliedVolatility],Banknifty[Column1.expiryDate],'N_&amp;_B_Analysis'!$R$2,Banknifty[Column1.strikePrice],'N_&amp;_B_Analysis'!U20)</f>
        <v>14.28</v>
      </c>
      <c r="S20" s="37">
        <f>SUMIFS(Banknifty[Column1.CE.change],Banknifty[Column1.expiryDate],'N_&amp;_B_Analysis'!$R$2,Banknifty[Column1.strikePrice],'N_&amp;_B_Analysis'!U20)</f>
        <v>-127.64999999999998</v>
      </c>
      <c r="T20" s="42">
        <f>SUMIFS(Banknifty[Column1.CE.lastPrice],Banknifty[Column1.expiryDate],'N_&amp;_B_Analysis'!$R$2,Banknifty[Column1.strikePrice],'N_&amp;_B_Analysis'!U20)</f>
        <v>230.5</v>
      </c>
      <c r="U20" s="44">
        <f t="shared" si="1"/>
        <v>41400</v>
      </c>
      <c r="V20" s="8">
        <f>SUMIFS(Banknifty[Column1.PE.lastPrice],Banknifty[Column1.PE.expiryDate],'N_&amp;_B_Analysis'!$R$2,Banknifty[Column1.PE.strikePrice],'N_&amp;_B_Analysis'!U20)</f>
        <v>0.05</v>
      </c>
      <c r="W20" s="22">
        <f>SUMIFS(Banknifty[Column1.PE.change],Banknifty[Column1.PE.expiryDate],'N_&amp;_B_Analysis'!$R$2,Banknifty[Column1.PE.strikePrice],'N_&amp;_B_Analysis'!U20)</f>
        <v>-39.5</v>
      </c>
      <c r="X20" s="22">
        <f>SUMIFS(Banknifty[Column1.PE.impliedVolatility],Banknifty[Column1.PE.expiryDate],'N_&amp;_B_Analysis'!$R$2,Banknifty[Column1.PE.strikePrice],'N_&amp;_B_Analysis'!U20)</f>
        <v>2.89</v>
      </c>
      <c r="Y20" s="22">
        <f>SUMIFS(Banknifty[Column1.PE.totalTradedVolume],Banknifty[Column1.PE.expiryDate],'N_&amp;_B_Analysis'!$R$2,Banknifty[Column1.PE.strikePrice],'N_&amp;_B_Analysis'!U20)</f>
        <v>4394433</v>
      </c>
      <c r="Z20" s="22">
        <f>SUMIFS(Banknifty[Column1.PE.changeinOpenInterest],Banknifty[Column1.PE.expiryDate],'N_&amp;_B_Analysis'!$R$2,Banknifty[Column1.PE.strikePrice],'N_&amp;_B_Analysis'!U20)</f>
        <v>30916</v>
      </c>
      <c r="AA20" s="3">
        <f>SUMIFS(Banknifty[Column1.PE.openInterest],Banknifty[Column1.PE.expiryDate],'N_&amp;_B_Analysis'!$R$2,Banknifty[Column1.PE.strikePrice],'N_&amp;_B_Analysis'!U20)</f>
        <v>131053</v>
      </c>
    </row>
    <row r="21" spans="1:27" x14ac:dyDescent="0.25">
      <c r="A21" s="36">
        <f>SUMIFS(Nifty[Column1.CE.openInterest],Nifty[Column1.expiryDate],'N_&amp;_B_Analysis'!$D$2,Nifty[Column1.strikePrice],'N_&amp;_B_Analysis'!G21)</f>
        <v>86606</v>
      </c>
      <c r="B21" s="37">
        <f>SUMIFS(Nifty[Column1.CE.changeinOpenInterest],Nifty[Column1.expiryDate],'N_&amp;_B_Analysis'!$D$2,Nifty[Column1.strikePrice],'N_&amp;_B_Analysis'!G21)</f>
        <v>-31928</v>
      </c>
      <c r="C21" s="37">
        <f>SUMIFS(Nifty[Column1.CE.totalTradedVolume],Nifty[Column1.expiryDate],'N_&amp;_B_Analysis'!$D$2,Nifty[Column1.strikePrice],'N_&amp;_B_Analysis'!G21)</f>
        <v>2908077</v>
      </c>
      <c r="D21" s="37">
        <f>SUMIFS(Nifty[Column1.CE.impliedVolatility],Nifty[Column1.expiryDate],'N_&amp;_B_Analysis'!$D$2,Nifty[Column1.strikePrice],'N_&amp;_B_Analysis'!G21)</f>
        <v>0</v>
      </c>
      <c r="E21" s="37">
        <f>SUMIFS(Nifty[Column1.CE.change],Nifty[Column1.expiryDate],'N_&amp;_B_Analysis'!$D$2,Nifty[Column1.strikePrice],'N_&amp;_B_Analysis'!G21)</f>
        <v>29</v>
      </c>
      <c r="F21" s="38">
        <f>SUMIFS(Nifty[Column1.CE.lastPrice],Nifty[Column1.expiryDate],'N_&amp;_B_Analysis'!$D$2,Nifty[Column1.strikePrice],'N_&amp;_B_Analysis'!G21)</f>
        <v>80.75</v>
      </c>
      <c r="G21" s="44">
        <f>G22-50</f>
        <v>18000</v>
      </c>
      <c r="H21" s="8">
        <f>SUMIFS(Nifty[Column1.PE.lastPrice],Nifty[Column1.expiryDate],'N_&amp;_B_Analysis'!$D$2,Nifty[Column1.strikePrice],'N_&amp;_B_Analysis'!G21)</f>
        <v>0.9</v>
      </c>
      <c r="I21" s="22">
        <f>SUMIFS(Nifty[Column1.PE.pChange],Nifty[Column1.expiryDate],'N_&amp;_B_Analysis'!$D$2,Nifty[Column1.strikePrice],'N_&amp;_B_Analysis'!G21)</f>
        <v>-97.796817625458999</v>
      </c>
      <c r="J21" s="22">
        <f>SUMIFS(Nifty[Column1.PE.impliedVolatility],Nifty[Column1.expiryDate],'N_&amp;_B_Analysis'!$D$2,Nifty[Column1.strikePrice],'N_&amp;_B_Analysis'!G21)</f>
        <v>5.41</v>
      </c>
      <c r="K21" s="22">
        <f>SUMIFS(Nifty[Column1.PE.totalTradedVolume],Nifty[Column1.expiryDate],'N_&amp;_B_Analysis'!$D$2,Nifty[Column1.strikePrice],'N_&amp;_B_Analysis'!G21)</f>
        <v>9291103</v>
      </c>
      <c r="L21" s="22">
        <f>SUMIFS(Nifty[Column1.PE.changeinOpenInterest],Nifty[Column1.expiryDate],'N_&amp;_B_Analysis'!$D$2,Nifty[Column1.strikePrice],'N_&amp;_B_Analysis'!G21)</f>
        <v>146574</v>
      </c>
      <c r="M21" s="3">
        <f>SUMIFS(Nifty[Column1.PE.openInterest],Nifty[Column1.expiryDate],'N_&amp;_B_Analysis'!$D$2,Nifty[Column1.strikePrice],'N_&amp;_B_Analysis'!G21)</f>
        <v>285105</v>
      </c>
      <c r="O21" s="36">
        <f>SUMIFS(Banknifty[Column1.CE.openInterest],Banknifty[Column1.expiryDate],'N_&amp;_B_Analysis'!$R$2,Banknifty[Column1.strikePrice],'N_&amp;_B_Analysis'!U21)</f>
        <v>71847</v>
      </c>
      <c r="P21" s="37">
        <f>SUMIFS(Banknifty[Column1.CE.changeinOpenInterest],Banknifty[Column1.expiryDate],'N_&amp;_B_Analysis'!$R$2,Banknifty[Column1.strikePrice],'N_&amp;_B_Analysis'!U21)</f>
        <v>8477</v>
      </c>
      <c r="Q21" s="37">
        <f>SUMIFS(Banknifty[Column1.CE.totalTradedVolume],Banknifty[Column1.expiryDate],'N_&amp;_B_Analysis'!$R$2,Banknifty[Column1.strikePrice],'N_&amp;_B_Analysis'!U21)</f>
        <v>2342412</v>
      </c>
      <c r="R21" s="37">
        <f>SUMIFS(Banknifty[Column1.CE.impliedVolatility],Banknifty[Column1.expiryDate],'N_&amp;_B_Analysis'!$R$2,Banknifty[Column1.strikePrice],'N_&amp;_B_Analysis'!U21)</f>
        <v>10.14</v>
      </c>
      <c r="S21" s="37">
        <f>SUMIFS(Banknifty[Column1.CE.change],Banknifty[Column1.expiryDate],'N_&amp;_B_Analysis'!$R$2,Banknifty[Column1.strikePrice],'N_&amp;_B_Analysis'!U21)</f>
        <v>-149.94999999999999</v>
      </c>
      <c r="T21" s="42">
        <f>SUMIFS(Banknifty[Column1.CE.lastPrice],Banknifty[Column1.expiryDate],'N_&amp;_B_Analysis'!$R$2,Banknifty[Column1.strikePrice],'N_&amp;_B_Analysis'!U21)</f>
        <v>130.5</v>
      </c>
      <c r="U21" s="44">
        <f>U22-100</f>
        <v>41500</v>
      </c>
      <c r="V21" s="8">
        <f>SUMIFS(Banknifty[Column1.PE.lastPrice],Banknifty[Column1.PE.expiryDate],'N_&amp;_B_Analysis'!$R$2,Banknifty[Column1.PE.strikePrice],'N_&amp;_B_Analysis'!U21)</f>
        <v>0.05</v>
      </c>
      <c r="W21" s="22">
        <f>SUMIFS(Banknifty[Column1.PE.change],Banknifty[Column1.PE.expiryDate],'N_&amp;_B_Analysis'!$R$2,Banknifty[Column1.PE.strikePrice],'N_&amp;_B_Analysis'!U21)</f>
        <v>-58.45</v>
      </c>
      <c r="X21" s="22">
        <f>SUMIFS(Banknifty[Column1.PE.impliedVolatility],Banknifty[Column1.PE.expiryDate],'N_&amp;_B_Analysis'!$R$2,Banknifty[Column1.PE.strikePrice],'N_&amp;_B_Analysis'!U21)</f>
        <v>1.35</v>
      </c>
      <c r="Y21" s="22">
        <f>SUMIFS(Banknifty[Column1.PE.totalTradedVolume],Banknifty[Column1.PE.expiryDate],'N_&amp;_B_Analysis'!$R$2,Banknifty[Column1.PE.strikePrice],'N_&amp;_B_Analysis'!U21)</f>
        <v>10314445</v>
      </c>
      <c r="Z21" s="22">
        <f>SUMIFS(Banknifty[Column1.PE.changeinOpenInterest],Banknifty[Column1.PE.expiryDate],'N_&amp;_B_Analysis'!$R$2,Banknifty[Column1.PE.strikePrice],'N_&amp;_B_Analysis'!U21)</f>
        <v>88741</v>
      </c>
      <c r="AA21" s="3">
        <f>SUMIFS(Banknifty[Column1.PE.openInterest],Banknifty[Column1.PE.expiryDate],'N_&amp;_B_Analysis'!$R$2,Banknifty[Column1.PE.strikePrice],'N_&amp;_B_Analysis'!U21)</f>
        <v>250664</v>
      </c>
    </row>
    <row r="22" spans="1:27" x14ac:dyDescent="0.25">
      <c r="A22" s="31">
        <f>SUMIFS(Nifty[Column1.CE.openInterest],Nifty[Column1.expiryDate],'N_&amp;_B_Analysis'!$D$2,Nifty[Column1.strikePrice],'N_&amp;_B_Analysis'!G22)</f>
        <v>60453</v>
      </c>
      <c r="B22" s="23">
        <f>SUMIFS(Nifty[Column1.CE.changeinOpenInterest],Nifty[Column1.expiryDate],'N_&amp;_B_Analysis'!$D$2,Nifty[Column1.strikePrice],'N_&amp;_B_Analysis'!G22)</f>
        <v>-39209</v>
      </c>
      <c r="C22" s="23">
        <f>SUMIFS(Nifty[Column1.CE.totalTradedVolume],Nifty[Column1.expiryDate],'N_&amp;_B_Analysis'!$D$2,Nifty[Column1.strikePrice],'N_&amp;_B_Analysis'!G22)</f>
        <v>4877925</v>
      </c>
      <c r="D22" s="23">
        <f>SUMIFS(Nifty[Column1.CE.impliedVolatility],Nifty[Column1.expiryDate],'N_&amp;_B_Analysis'!$D$2,Nifty[Column1.strikePrice],'N_&amp;_B_Analysis'!G22)</f>
        <v>3.61</v>
      </c>
      <c r="E22" s="23">
        <f>SUMIFS(Nifty[Column1.CE.change],Nifty[Column1.expiryDate],'N_&amp;_B_Analysis'!$D$2,Nifty[Column1.strikePrice],'N_&amp;_B_Analysis'!G22)</f>
        <v>4.2000000000000028</v>
      </c>
      <c r="F22" s="32">
        <f>SUMIFS(Nifty[Column1.CE.lastPrice],Nifty[Column1.expiryDate],'N_&amp;_B_Analysis'!$D$2,Nifty[Column1.strikePrice],'N_&amp;_B_Analysis'!G22)</f>
        <v>32.85</v>
      </c>
      <c r="G22" s="24">
        <f>MROUND(A2,50)</f>
        <v>18050</v>
      </c>
      <c r="H22" s="31">
        <f>SUMIFS(Nifty[Column1.PE.lastPrice],Nifty[Column1.expiryDate],'N_&amp;_B_Analysis'!$D$2,Nifty[Column1.strikePrice],'N_&amp;_B_Analysis'!G22)</f>
        <v>2.9</v>
      </c>
      <c r="I22" s="23">
        <f>SUMIFS(Nifty[Column1.PE.pChange],Nifty[Column1.expiryDate],'N_&amp;_B_Analysis'!$D$2,Nifty[Column1.strikePrice],'N_&amp;_B_Analysis'!G22)</f>
        <v>-95.59270516717325</v>
      </c>
      <c r="J22" s="23">
        <f>SUMIFS(Nifty[Column1.PE.impliedVolatility],Nifty[Column1.expiryDate],'N_&amp;_B_Analysis'!$D$2,Nifty[Column1.strikePrice],'N_&amp;_B_Analysis'!G22)</f>
        <v>4.53</v>
      </c>
      <c r="K22" s="23">
        <f>SUMIFS(Nifty[Column1.PE.totalTradedVolume],Nifty[Column1.expiryDate],'N_&amp;_B_Analysis'!$D$2,Nifty[Column1.strikePrice],'N_&amp;_B_Analysis'!G22)</f>
        <v>10275648</v>
      </c>
      <c r="L22" s="23">
        <f>SUMIFS(Nifty[Column1.PE.changeinOpenInterest],Nifty[Column1.expiryDate],'N_&amp;_B_Analysis'!$D$2,Nifty[Column1.strikePrice],'N_&amp;_B_Analysis'!G22)</f>
        <v>124350</v>
      </c>
      <c r="M22" s="32">
        <f>SUMIFS(Nifty[Column1.PE.openInterest],Nifty[Column1.expiryDate],'N_&amp;_B_Analysis'!$D$2,Nifty[Column1.strikePrice],'N_&amp;_B_Analysis'!G22)</f>
        <v>150590</v>
      </c>
      <c r="O22" s="31">
        <f>SUMIFS(Banknifty[Column1.CE.openInterest],Banknifty[Column1.expiryDate],'N_&amp;_B_Analysis'!$R$2,Banknifty[Column1.strikePrice],'N_&amp;_B_Analysis'!U22)</f>
        <v>42758</v>
      </c>
      <c r="P22" s="23">
        <f>SUMIFS(Banknifty[Column1.CE.changeinOpenInterest],Banknifty[Column1.expiryDate],'N_&amp;_B_Analysis'!$R$2,Banknifty[Column1.strikePrice],'N_&amp;_B_Analysis'!U22)</f>
        <v>-4045</v>
      </c>
      <c r="Q22" s="23">
        <f>SUMIFS(Banknifty[Column1.CE.totalTradedVolume],Banknifty[Column1.expiryDate],'N_&amp;_B_Analysis'!$R$2,Banknifty[Column1.strikePrice],'N_&amp;_B_Analysis'!U22)</f>
        <v>4355352</v>
      </c>
      <c r="R22" s="23">
        <f>SUMIFS(Banknifty[Column1.CE.impliedVolatility],Banknifty[Column1.expiryDate],'N_&amp;_B_Analysis'!$R$2,Banknifty[Column1.strikePrice],'N_&amp;_B_Analysis'!U22)</f>
        <v>4.84</v>
      </c>
      <c r="S22" s="23">
        <f>SUMIFS(Banknifty[Column1.CE.change],Banknifty[Column1.expiryDate],'N_&amp;_B_Analysis'!$R$2,Banknifty[Column1.strikePrice],'N_&amp;_B_Analysis'!U22)</f>
        <v>-178.85</v>
      </c>
      <c r="T22" s="4">
        <f>SUMIFS(Banknifty[Column1.CE.lastPrice],Banknifty[Column1.expiryDate],'N_&amp;_B_Analysis'!$R$2,Banknifty[Column1.strikePrice],'N_&amp;_B_Analysis'!U22)</f>
        <v>30.75</v>
      </c>
      <c r="U22" s="24">
        <f>MROUND(O2,100)</f>
        <v>41600</v>
      </c>
      <c r="V22" s="31">
        <f>SUMIFS(Banknifty[Column1.PE.lastPrice],Banknifty[Column1.PE.expiryDate],'N_&amp;_B_Analysis'!$R$2,Banknifty[Column1.PE.strikePrice],'N_&amp;_B_Analysis'!U22)</f>
        <v>0.05</v>
      </c>
      <c r="W22" s="23">
        <f>SUMIFS(Banknifty[Column1.PE.change],Banknifty[Column1.PE.expiryDate],'N_&amp;_B_Analysis'!$R$2,Banknifty[Column1.PE.strikePrice],'N_&amp;_B_Analysis'!U22)</f>
        <v>-86.25</v>
      </c>
      <c r="X22" s="23">
        <f>SUMIFS(Banknifty[Column1.PE.impliedVolatility],Banknifty[Column1.PE.expiryDate],'N_&amp;_B_Analysis'!$R$2,Banknifty[Column1.PE.strikePrice],'N_&amp;_B_Analysis'!U22)</f>
        <v>0</v>
      </c>
      <c r="Y22" s="23">
        <f>SUMIFS(Banknifty[Column1.PE.totalTradedVolume],Banknifty[Column1.PE.expiryDate],'N_&amp;_B_Analysis'!$R$2,Banknifty[Column1.PE.strikePrice],'N_&amp;_B_Analysis'!U22)</f>
        <v>13168862</v>
      </c>
      <c r="Z22" s="23">
        <f>SUMIFS(Banknifty[Column1.PE.changeinOpenInterest],Banknifty[Column1.PE.expiryDate],'N_&amp;_B_Analysis'!$R$2,Banknifty[Column1.PE.strikePrice],'N_&amp;_B_Analysis'!U22)</f>
        <v>68383</v>
      </c>
      <c r="AA22" s="32">
        <f>SUMIFS(Banknifty[Column1.PE.openInterest],Banknifty[Column1.PE.expiryDate],'N_&amp;_B_Analysis'!$R$2,Banknifty[Column1.PE.strikePrice],'N_&amp;_B_Analysis'!U22)</f>
        <v>154651</v>
      </c>
    </row>
    <row r="23" spans="1:27" x14ac:dyDescent="0.25">
      <c r="A23" s="8">
        <f>SUMIFS(Nifty[Column1.CE.openInterest],Nifty[Column1.expiryDate],'N_&amp;_B_Analysis'!$D$2,Nifty[Column1.strikePrice],'N_&amp;_B_Analysis'!G23)</f>
        <v>188549</v>
      </c>
      <c r="B23" s="22">
        <f>SUMIFS(Nifty[Column1.CE.changeinOpenInterest],Nifty[Column1.expiryDate],'N_&amp;_B_Analysis'!$D$2,Nifty[Column1.strikePrice],'N_&amp;_B_Analysis'!G23)</f>
        <v>20703</v>
      </c>
      <c r="C23" s="22">
        <f>SUMIFS(Nifty[Column1.CE.totalTradedVolume],Nifty[Column1.expiryDate],'N_&amp;_B_Analysis'!$D$2,Nifty[Column1.strikePrice],'N_&amp;_B_Analysis'!G23)</f>
        <v>13841859</v>
      </c>
      <c r="D23" s="22">
        <f>SUMIFS(Nifty[Column1.CE.impliedVolatility],Nifty[Column1.expiryDate],'N_&amp;_B_Analysis'!$D$2,Nifty[Column1.strikePrice],'N_&amp;_B_Analysis'!G23)</f>
        <v>4.47</v>
      </c>
      <c r="E23" s="22">
        <f>SUMIFS(Nifty[Column1.CE.change],Nifty[Column1.expiryDate],'N_&amp;_B_Analysis'!$D$2,Nifty[Column1.strikePrice],'N_&amp;_B_Analysis'!G23)</f>
        <v>-8</v>
      </c>
      <c r="F23" s="3">
        <f>SUMIFS(Nifty[Column1.CE.lastPrice],Nifty[Column1.expiryDate],'N_&amp;_B_Analysis'!$D$2,Nifty[Column1.strikePrice],'N_&amp;_B_Analysis'!G23)</f>
        <v>5.3</v>
      </c>
      <c r="G23" s="44">
        <f>G22+50</f>
        <v>18100</v>
      </c>
      <c r="H23" s="36">
        <f>SUMIFS(Nifty[Column1.PE.lastPrice],Nifty[Column1.expiryDate],'N_&amp;_B_Analysis'!$D$2,Nifty[Column1.strikePrice],'N_&amp;_B_Analysis'!G23)</f>
        <v>25.5</v>
      </c>
      <c r="I23" s="37">
        <f>SUMIFS(Nifty[Column1.PE.pChange],Nifty[Column1.expiryDate],'N_&amp;_B_Analysis'!$D$2,Nifty[Column1.strikePrice],'N_&amp;_B_Analysis'!G23)</f>
        <v>-74.626865671641795</v>
      </c>
      <c r="J23" s="37">
        <f>SUMIFS(Nifty[Column1.PE.impliedVolatility],Nifty[Column1.expiryDate],'N_&amp;_B_Analysis'!$D$2,Nifty[Column1.strikePrice],'N_&amp;_B_Analysis'!G23)</f>
        <v>5.78</v>
      </c>
      <c r="K23" s="37">
        <f>SUMIFS(Nifty[Column1.PE.totalTradedVolume],Nifty[Column1.expiryDate],'N_&amp;_B_Analysis'!$D$2,Nifty[Column1.strikePrice],'N_&amp;_B_Analysis'!G23)</f>
        <v>10346980</v>
      </c>
      <c r="L23" s="37">
        <f>SUMIFS(Nifty[Column1.PE.changeinOpenInterest],Nifty[Column1.expiryDate],'N_&amp;_B_Analysis'!$D$2,Nifty[Column1.strikePrice],'N_&amp;_B_Analysis'!G23)</f>
        <v>264479</v>
      </c>
      <c r="M23" s="38">
        <f>SUMIFS(Nifty[Column1.PE.openInterest],Nifty[Column1.expiryDate],'N_&amp;_B_Analysis'!$D$2,Nifty[Column1.strikePrice],'N_&amp;_B_Analysis'!G23)</f>
        <v>290920</v>
      </c>
      <c r="O23" s="8">
        <f>SUMIFS(Banknifty[Column1.CE.openInterest],Banknifty[Column1.expiryDate],'N_&amp;_B_Analysis'!$R$2,Banknifty[Column1.strikePrice],'N_&amp;_B_Analysis'!U23)</f>
        <v>86931</v>
      </c>
      <c r="P23" s="22">
        <f>SUMIFS(Banknifty[Column1.CE.changeinOpenInterest],Banknifty[Column1.expiryDate],'N_&amp;_B_Analysis'!$R$2,Banknifty[Column1.strikePrice],'N_&amp;_B_Analysis'!U23)</f>
        <v>15756</v>
      </c>
      <c r="Q23" s="22">
        <f>SUMIFS(Banknifty[Column1.CE.totalTradedVolume],Banknifty[Column1.expiryDate],'N_&amp;_B_Analysis'!$R$2,Banknifty[Column1.strikePrice],'N_&amp;_B_Analysis'!U23)</f>
        <v>13459682</v>
      </c>
      <c r="R23" s="22">
        <f>SUMIFS(Banknifty[Column1.CE.impliedVolatility],Banknifty[Column1.expiryDate],'N_&amp;_B_Analysis'!$R$2,Banknifty[Column1.strikePrice],'N_&amp;_B_Analysis'!U23)</f>
        <v>2.13</v>
      </c>
      <c r="S23" s="22">
        <f>SUMIFS(Banknifty[Column1.CE.change],Banknifty[Column1.expiryDate],'N_&amp;_B_Analysis'!$R$2,Banknifty[Column1.strikePrice],'N_&amp;_B_Analysis'!U23)</f>
        <v>-153.85</v>
      </c>
      <c r="T23" s="2">
        <f>SUMIFS(Banknifty[Column1.CE.lastPrice],Banknifty[Column1.expiryDate],'N_&amp;_B_Analysis'!$R$2,Banknifty[Column1.strikePrice],'N_&amp;_B_Analysis'!U23)</f>
        <v>0.05</v>
      </c>
      <c r="U23" s="44">
        <f>U22+100</f>
        <v>41700</v>
      </c>
      <c r="V23" s="36">
        <f>SUMIFS(Banknifty[Column1.PE.lastPrice],Banknifty[Column1.PE.expiryDate],'N_&amp;_B_Analysis'!$R$2,Banknifty[Column1.PE.strikePrice],'N_&amp;_B_Analysis'!U23)</f>
        <v>68.599999999999994</v>
      </c>
      <c r="W23" s="37">
        <f>SUMIFS(Banknifty[Column1.PE.change],Banknifty[Column1.PE.expiryDate],'N_&amp;_B_Analysis'!$R$2,Banknifty[Column1.PE.strikePrice],'N_&amp;_B_Analysis'!U23)</f>
        <v>-53.95</v>
      </c>
      <c r="X23" s="37">
        <f>SUMIFS(Banknifty[Column1.PE.impliedVolatility],Banknifty[Column1.PE.expiryDate],'N_&amp;_B_Analysis'!$R$2,Banknifty[Column1.PE.strikePrice],'N_&amp;_B_Analysis'!U23)</f>
        <v>0</v>
      </c>
      <c r="Y23" s="37">
        <f>SUMIFS(Banknifty[Column1.PE.totalTradedVolume],Banknifty[Column1.PE.expiryDate],'N_&amp;_B_Analysis'!$R$2,Banknifty[Column1.PE.strikePrice],'N_&amp;_B_Analysis'!U23)</f>
        <v>19937913</v>
      </c>
      <c r="Z23" s="37">
        <f>SUMIFS(Banknifty[Column1.PE.changeinOpenInterest],Banknifty[Column1.PE.expiryDate],'N_&amp;_B_Analysis'!$R$2,Banknifty[Column1.PE.strikePrice],'N_&amp;_B_Analysis'!U23)</f>
        <v>98741</v>
      </c>
      <c r="AA23" s="38">
        <f>SUMIFS(Banknifty[Column1.PE.openInterest],Banknifty[Column1.PE.expiryDate],'N_&amp;_B_Analysis'!$R$2,Banknifty[Column1.PE.strikePrice],'N_&amp;_B_Analysis'!U23)</f>
        <v>161454</v>
      </c>
    </row>
    <row r="24" spans="1:27" x14ac:dyDescent="0.25">
      <c r="A24" s="8">
        <f>SUMIFS(Nifty[Column1.CE.openInterest],Nifty[Column1.expiryDate],'N_&amp;_B_Analysis'!$D$2,Nifty[Column1.strikePrice],'N_&amp;_B_Analysis'!G24)</f>
        <v>238531</v>
      </c>
      <c r="B24" s="22">
        <f>SUMIFS(Nifty[Column1.CE.changeinOpenInterest],Nifty[Column1.expiryDate],'N_&amp;_B_Analysis'!$D$2,Nifty[Column1.strikePrice],'N_&amp;_B_Analysis'!G24)</f>
        <v>110175</v>
      </c>
      <c r="C24" s="22">
        <f>SUMIFS(Nifty[Column1.CE.totalTradedVolume],Nifty[Column1.expiryDate],'N_&amp;_B_Analysis'!$D$2,Nifty[Column1.strikePrice],'N_&amp;_B_Analysis'!G24)</f>
        <v>10478294</v>
      </c>
      <c r="D24" s="22">
        <f>SUMIFS(Nifty[Column1.CE.impliedVolatility],Nifty[Column1.expiryDate],'N_&amp;_B_Analysis'!$D$2,Nifty[Column1.strikePrice],'N_&amp;_B_Analysis'!G24)</f>
        <v>5.71</v>
      </c>
      <c r="E24" s="22">
        <f>SUMIFS(Nifty[Column1.CE.change],Nifty[Column1.expiryDate],'N_&amp;_B_Analysis'!$D$2,Nifty[Column1.strikePrice],'N_&amp;_B_Analysis'!G24)</f>
        <v>-4.6000000000000005</v>
      </c>
      <c r="F24" s="3">
        <f>SUMIFS(Nifty[Column1.CE.lastPrice],Nifty[Column1.expiryDate],'N_&amp;_B_Analysis'!$D$2,Nifty[Column1.strikePrice],'N_&amp;_B_Analysis'!G24)</f>
        <v>0.85</v>
      </c>
      <c r="G24" s="44">
        <f t="shared" ref="G24:G40" si="2">G23+50</f>
        <v>18150</v>
      </c>
      <c r="H24" s="36">
        <f>SUMIFS(Nifty[Column1.PE.lastPrice],Nifty[Column1.expiryDate],'N_&amp;_B_Analysis'!$D$2,Nifty[Column1.strikePrice],'N_&amp;_B_Analysis'!G24)</f>
        <v>71.2</v>
      </c>
      <c r="I24" s="37">
        <f>SUMIFS(Nifty[Column1.PE.pChange],Nifty[Column1.expiryDate],'N_&amp;_B_Analysis'!$D$2,Nifty[Column1.strikePrice],'N_&amp;_B_Analysis'!G24)</f>
        <v>-50.331356818974541</v>
      </c>
      <c r="J24" s="37">
        <f>SUMIFS(Nifty[Column1.PE.impliedVolatility],Nifty[Column1.expiryDate],'N_&amp;_B_Analysis'!$D$2,Nifty[Column1.strikePrice],'N_&amp;_B_Analysis'!G24)</f>
        <v>8.15</v>
      </c>
      <c r="K24" s="37">
        <f>SUMIFS(Nifty[Column1.PE.totalTradedVolume],Nifty[Column1.expiryDate],'N_&amp;_B_Analysis'!$D$2,Nifty[Column1.strikePrice],'N_&amp;_B_Analysis'!G24)</f>
        <v>2734478</v>
      </c>
      <c r="L24" s="37">
        <f>SUMIFS(Nifty[Column1.PE.changeinOpenInterest],Nifty[Column1.expiryDate],'N_&amp;_B_Analysis'!$D$2,Nifty[Column1.strikePrice],'N_&amp;_B_Analysis'!G24)</f>
        <v>85237</v>
      </c>
      <c r="M24" s="38">
        <f>SUMIFS(Nifty[Column1.PE.openInterest],Nifty[Column1.expiryDate],'N_&amp;_B_Analysis'!$D$2,Nifty[Column1.strikePrice],'N_&amp;_B_Analysis'!G24)</f>
        <v>87404</v>
      </c>
      <c r="O24" s="8">
        <f>SUMIFS(Banknifty[Column1.CE.openInterest],Banknifty[Column1.expiryDate],'N_&amp;_B_Analysis'!$R$2,Banknifty[Column1.strikePrice],'N_&amp;_B_Analysis'!U24)</f>
        <v>132833</v>
      </c>
      <c r="P24" s="22">
        <f>SUMIFS(Banknifty[Column1.CE.changeinOpenInterest],Banknifty[Column1.expiryDate],'N_&amp;_B_Analysis'!$R$2,Banknifty[Column1.strikePrice],'N_&amp;_B_Analysis'!U24)</f>
        <v>49694</v>
      </c>
      <c r="Q24" s="22">
        <f>SUMIFS(Banknifty[Column1.CE.totalTradedVolume],Banknifty[Column1.expiryDate],'N_&amp;_B_Analysis'!$R$2,Banknifty[Column1.strikePrice],'N_&amp;_B_Analysis'!U24)</f>
        <v>17889439</v>
      </c>
      <c r="R24" s="22">
        <f>SUMIFS(Banknifty[Column1.CE.impliedVolatility],Banknifty[Column1.expiryDate],'N_&amp;_B_Analysis'!$R$2,Banknifty[Column1.strikePrice],'N_&amp;_B_Analysis'!U24)</f>
        <v>0</v>
      </c>
      <c r="S24" s="22">
        <f>SUMIFS(Banknifty[Column1.CE.change],Banknifty[Column1.expiryDate],'N_&amp;_B_Analysis'!$R$2,Banknifty[Column1.strikePrice],'N_&amp;_B_Analysis'!U24)</f>
        <v>-107.5</v>
      </c>
      <c r="T24" s="2">
        <f>SUMIFS(Banknifty[Column1.CE.lastPrice],Banknifty[Column1.expiryDate],'N_&amp;_B_Analysis'!$R$2,Banknifty[Column1.strikePrice],'N_&amp;_B_Analysis'!U24)</f>
        <v>0.05</v>
      </c>
      <c r="U24" s="44">
        <f t="shared" ref="U24:U40" si="3">U23+100</f>
        <v>41800</v>
      </c>
      <c r="V24" s="36">
        <f>SUMIFS(Banknifty[Column1.PE.lastPrice],Banknifty[Column1.PE.expiryDate],'N_&amp;_B_Analysis'!$R$2,Banknifty[Column1.PE.strikePrice],'N_&amp;_B_Analysis'!U24)</f>
        <v>168.1</v>
      </c>
      <c r="W24" s="37">
        <f>SUMIFS(Banknifty[Column1.PE.change],Banknifty[Column1.PE.expiryDate],'N_&amp;_B_Analysis'!$R$2,Banknifty[Column1.PE.strikePrice],'N_&amp;_B_Analysis'!U24)</f>
        <v>-2.6500000000000057</v>
      </c>
      <c r="X24" s="37">
        <f>SUMIFS(Banknifty[Column1.PE.impliedVolatility],Banknifty[Column1.PE.expiryDate],'N_&amp;_B_Analysis'!$R$2,Banknifty[Column1.PE.strikePrice],'N_&amp;_B_Analysis'!U24)</f>
        <v>0</v>
      </c>
      <c r="Y24" s="37">
        <f>SUMIFS(Banknifty[Column1.PE.totalTradedVolume],Banknifty[Column1.PE.expiryDate],'N_&amp;_B_Analysis'!$R$2,Banknifty[Column1.PE.strikePrice],'N_&amp;_B_Analysis'!U24)</f>
        <v>13952562</v>
      </c>
      <c r="Z24" s="37">
        <f>SUMIFS(Banknifty[Column1.PE.changeinOpenInterest],Banknifty[Column1.PE.expiryDate],'N_&amp;_B_Analysis'!$R$2,Banknifty[Column1.PE.strikePrice],'N_&amp;_B_Analysis'!U24)</f>
        <v>140536</v>
      </c>
      <c r="AA24" s="38">
        <f>SUMIFS(Banknifty[Column1.PE.openInterest],Banknifty[Column1.PE.expiryDate],'N_&amp;_B_Analysis'!$R$2,Banknifty[Column1.PE.strikePrice],'N_&amp;_B_Analysis'!U24)</f>
        <v>179394</v>
      </c>
    </row>
    <row r="25" spans="1:27" x14ac:dyDescent="0.25">
      <c r="A25" s="8">
        <f>SUMIFS(Nifty[Column1.CE.openInterest],Nifty[Column1.expiryDate],'N_&amp;_B_Analysis'!$D$2,Nifty[Column1.strikePrice],'N_&amp;_B_Analysis'!G25)</f>
        <v>297712</v>
      </c>
      <c r="B25" s="22">
        <f>SUMIFS(Nifty[Column1.CE.changeinOpenInterest],Nifty[Column1.expiryDate],'N_&amp;_B_Analysis'!$D$2,Nifty[Column1.strikePrice],'N_&amp;_B_Analysis'!G25)</f>
        <v>109956</v>
      </c>
      <c r="C25" s="22">
        <f>SUMIFS(Nifty[Column1.CE.totalTradedVolume],Nifty[Column1.expiryDate],'N_&amp;_B_Analysis'!$D$2,Nifty[Column1.strikePrice],'N_&amp;_B_Analysis'!G25)</f>
        <v>7569447</v>
      </c>
      <c r="D25" s="22">
        <f>SUMIFS(Nifty[Column1.CE.impliedVolatility],Nifty[Column1.expiryDate],'N_&amp;_B_Analysis'!$D$2,Nifty[Column1.strikePrice],'N_&amp;_B_Analysis'!G25)</f>
        <v>7.51</v>
      </c>
      <c r="E25" s="22">
        <f>SUMIFS(Nifty[Column1.CE.change],Nifty[Column1.expiryDate],'N_&amp;_B_Analysis'!$D$2,Nifty[Column1.strikePrice],'N_&amp;_B_Analysis'!G25)</f>
        <v>-2.2000000000000002</v>
      </c>
      <c r="F25" s="3">
        <f>SUMIFS(Nifty[Column1.CE.lastPrice],Nifty[Column1.expiryDate],'N_&amp;_B_Analysis'!$D$2,Nifty[Column1.strikePrice],'N_&amp;_B_Analysis'!G25)</f>
        <v>0.4</v>
      </c>
      <c r="G25" s="44">
        <f t="shared" si="2"/>
        <v>18200</v>
      </c>
      <c r="H25" s="36">
        <f>SUMIFS(Nifty[Column1.PE.lastPrice],Nifty[Column1.expiryDate],'N_&amp;_B_Analysis'!$D$2,Nifty[Column1.strikePrice],'N_&amp;_B_Analysis'!G25)</f>
        <v>121</v>
      </c>
      <c r="I25" s="37">
        <f>SUMIFS(Nifty[Column1.PE.pChange],Nifty[Column1.expiryDate],'N_&amp;_B_Analysis'!$D$2,Nifty[Column1.strikePrice],'N_&amp;_B_Analysis'!G25)</f>
        <v>-36.080295826730065</v>
      </c>
      <c r="J25" s="37">
        <f>SUMIFS(Nifty[Column1.PE.impliedVolatility],Nifty[Column1.expiryDate],'N_&amp;_B_Analysis'!$D$2,Nifty[Column1.strikePrice],'N_&amp;_B_Analysis'!G25)</f>
        <v>11.06</v>
      </c>
      <c r="K25" s="37">
        <f>SUMIFS(Nifty[Column1.PE.totalTradedVolume],Nifty[Column1.expiryDate],'N_&amp;_B_Analysis'!$D$2,Nifty[Column1.strikePrice],'N_&amp;_B_Analysis'!G25)</f>
        <v>1659384</v>
      </c>
      <c r="L25" s="37">
        <f>SUMIFS(Nifty[Column1.PE.changeinOpenInterest],Nifty[Column1.expiryDate],'N_&amp;_B_Analysis'!$D$2,Nifty[Column1.strikePrice],'N_&amp;_B_Analysis'!G25)</f>
        <v>52249</v>
      </c>
      <c r="M25" s="38">
        <f>SUMIFS(Nifty[Column1.PE.openInterest],Nifty[Column1.expiryDate],'N_&amp;_B_Analysis'!$D$2,Nifty[Column1.strikePrice],'N_&amp;_B_Analysis'!G25)</f>
        <v>57193</v>
      </c>
      <c r="O25" s="8">
        <f>SUMIFS(Banknifty[Column1.CE.openInterest],Banknifty[Column1.expiryDate],'N_&amp;_B_Analysis'!$R$2,Banknifty[Column1.strikePrice],'N_&amp;_B_Analysis'!U25)</f>
        <v>236558</v>
      </c>
      <c r="P25" s="22">
        <f>SUMIFS(Banknifty[Column1.CE.changeinOpenInterest],Banknifty[Column1.expiryDate],'N_&amp;_B_Analysis'!$R$2,Banknifty[Column1.strikePrice],'N_&amp;_B_Analysis'!U25)</f>
        <v>168792</v>
      </c>
      <c r="Q25" s="22">
        <f>SUMIFS(Banknifty[Column1.CE.totalTradedVolume],Banknifty[Column1.expiryDate],'N_&amp;_B_Analysis'!$R$2,Banknifty[Column1.strikePrice],'N_&amp;_B_Analysis'!U25)</f>
        <v>14982095</v>
      </c>
      <c r="R25" s="22">
        <f>SUMIFS(Banknifty[Column1.CE.impliedVolatility],Banknifty[Column1.expiryDate],'N_&amp;_B_Analysis'!$R$2,Banknifty[Column1.strikePrice],'N_&amp;_B_Analysis'!U25)</f>
        <v>0</v>
      </c>
      <c r="S25" s="22">
        <f>SUMIFS(Banknifty[Column1.CE.change],Banknifty[Column1.expiryDate],'N_&amp;_B_Analysis'!$R$2,Banknifty[Column1.strikePrice],'N_&amp;_B_Analysis'!U25)</f>
        <v>-70.7</v>
      </c>
      <c r="T25" s="2">
        <f>SUMIFS(Banknifty[Column1.CE.lastPrice],Banknifty[Column1.expiryDate],'N_&amp;_B_Analysis'!$R$2,Banknifty[Column1.strikePrice],'N_&amp;_B_Analysis'!U25)</f>
        <v>0.05</v>
      </c>
      <c r="U25" s="44">
        <f t="shared" si="3"/>
        <v>41900</v>
      </c>
      <c r="V25" s="36">
        <f>SUMIFS(Banknifty[Column1.PE.lastPrice],Banknifty[Column1.PE.expiryDate],'N_&amp;_B_Analysis'!$R$2,Banknifty[Column1.PE.strikePrice],'N_&amp;_B_Analysis'!U25)</f>
        <v>267.3</v>
      </c>
      <c r="W25" s="37">
        <f>SUMIFS(Banknifty[Column1.PE.change],Banknifty[Column1.PE.expiryDate],'N_&amp;_B_Analysis'!$R$2,Banknifty[Column1.PE.strikePrice],'N_&amp;_B_Analysis'!U25)</f>
        <v>31.900000000000006</v>
      </c>
      <c r="X25" s="37">
        <f>SUMIFS(Banknifty[Column1.PE.impliedVolatility],Banknifty[Column1.PE.expiryDate],'N_&amp;_B_Analysis'!$R$2,Banknifty[Column1.PE.strikePrice],'N_&amp;_B_Analysis'!U25)</f>
        <v>0</v>
      </c>
      <c r="Y25" s="37">
        <f>SUMIFS(Banknifty[Column1.PE.totalTradedVolume],Banknifty[Column1.PE.expiryDate],'N_&amp;_B_Analysis'!$R$2,Banknifty[Column1.PE.strikePrice],'N_&amp;_B_Analysis'!U25)</f>
        <v>7878617</v>
      </c>
      <c r="Z25" s="37">
        <f>SUMIFS(Banknifty[Column1.PE.changeinOpenInterest],Banknifty[Column1.PE.expiryDate],'N_&amp;_B_Analysis'!$R$2,Banknifty[Column1.PE.strikePrice],'N_&amp;_B_Analysis'!U25)</f>
        <v>153226</v>
      </c>
      <c r="AA25" s="38">
        <f>SUMIFS(Banknifty[Column1.PE.openInterest],Banknifty[Column1.PE.expiryDate],'N_&amp;_B_Analysis'!$R$2,Banknifty[Column1.PE.strikePrice],'N_&amp;_B_Analysis'!U25)</f>
        <v>169833</v>
      </c>
    </row>
    <row r="26" spans="1:27" x14ac:dyDescent="0.25">
      <c r="A26" s="8">
        <f>SUMIFS(Nifty[Column1.CE.openInterest],Nifty[Column1.expiryDate],'N_&amp;_B_Analysis'!$D$2,Nifty[Column1.strikePrice],'N_&amp;_B_Analysis'!G26)</f>
        <v>139387</v>
      </c>
      <c r="B26" s="22">
        <f>SUMIFS(Nifty[Column1.CE.changeinOpenInterest],Nifty[Column1.expiryDate],'N_&amp;_B_Analysis'!$D$2,Nifty[Column1.strikePrice],'N_&amp;_B_Analysis'!G26)</f>
        <v>71463</v>
      </c>
      <c r="C26" s="22">
        <f>SUMIFS(Nifty[Column1.CE.totalTradedVolume],Nifty[Column1.expiryDate],'N_&amp;_B_Analysis'!$D$2,Nifty[Column1.strikePrice],'N_&amp;_B_Analysis'!G26)</f>
        <v>2581414</v>
      </c>
      <c r="D26" s="22">
        <f>SUMIFS(Nifty[Column1.CE.impliedVolatility],Nifty[Column1.expiryDate],'N_&amp;_B_Analysis'!$D$2,Nifty[Column1.strikePrice],'N_&amp;_B_Analysis'!G26)</f>
        <v>9.1999999999999993</v>
      </c>
      <c r="E26" s="22">
        <f>SUMIFS(Nifty[Column1.CE.change],Nifty[Column1.expiryDate],'N_&amp;_B_Analysis'!$D$2,Nifty[Column1.strikePrice],'N_&amp;_B_Analysis'!G26)</f>
        <v>-1.0499999999999998</v>
      </c>
      <c r="F26" s="3">
        <f>SUMIFS(Nifty[Column1.CE.lastPrice],Nifty[Column1.expiryDate],'N_&amp;_B_Analysis'!$D$2,Nifty[Column1.strikePrice],'N_&amp;_B_Analysis'!G26)</f>
        <v>0.35</v>
      </c>
      <c r="G26" s="44">
        <f t="shared" si="2"/>
        <v>18250</v>
      </c>
      <c r="H26" s="36">
        <f>SUMIFS(Nifty[Column1.PE.lastPrice],Nifty[Column1.expiryDate],'N_&amp;_B_Analysis'!$D$2,Nifty[Column1.strikePrice],'N_&amp;_B_Analysis'!G26)</f>
        <v>170.75</v>
      </c>
      <c r="I26" s="37">
        <f>SUMIFS(Nifty[Column1.PE.pChange],Nifty[Column1.expiryDate],'N_&amp;_B_Analysis'!$D$2,Nifty[Column1.strikePrice],'N_&amp;_B_Analysis'!G26)</f>
        <v>-27.983973007169972</v>
      </c>
      <c r="J26" s="37">
        <f>SUMIFS(Nifty[Column1.PE.impliedVolatility],Nifty[Column1.expiryDate],'N_&amp;_B_Analysis'!$D$2,Nifty[Column1.strikePrice],'N_&amp;_B_Analysis'!G26)</f>
        <v>13.86</v>
      </c>
      <c r="K26" s="37">
        <f>SUMIFS(Nifty[Column1.PE.totalTradedVolume],Nifty[Column1.expiryDate],'N_&amp;_B_Analysis'!$D$2,Nifty[Column1.strikePrice],'N_&amp;_B_Analysis'!G26)</f>
        <v>267683</v>
      </c>
      <c r="L26" s="37">
        <f>SUMIFS(Nifty[Column1.PE.changeinOpenInterest],Nifty[Column1.expiryDate],'N_&amp;_B_Analysis'!$D$2,Nifty[Column1.strikePrice],'N_&amp;_B_Analysis'!G26)</f>
        <v>9305</v>
      </c>
      <c r="M26" s="38">
        <f>SUMIFS(Nifty[Column1.PE.openInterest],Nifty[Column1.expiryDate],'N_&amp;_B_Analysis'!$D$2,Nifty[Column1.strikePrice],'N_&amp;_B_Analysis'!G26)</f>
        <v>9744</v>
      </c>
      <c r="O26" s="8">
        <f>SUMIFS(Banknifty[Column1.CE.openInterest],Banknifty[Column1.expiryDate],'N_&amp;_B_Analysis'!$R$2,Banknifty[Column1.strikePrice],'N_&amp;_B_Analysis'!U26)</f>
        <v>370341</v>
      </c>
      <c r="P26" s="22">
        <f>SUMIFS(Banknifty[Column1.CE.changeinOpenInterest],Banknifty[Column1.expiryDate],'N_&amp;_B_Analysis'!$R$2,Banknifty[Column1.strikePrice],'N_&amp;_B_Analysis'!U26)</f>
        <v>226431</v>
      </c>
      <c r="Q26" s="22">
        <f>SUMIFS(Banknifty[Column1.CE.totalTradedVolume],Banknifty[Column1.expiryDate],'N_&amp;_B_Analysis'!$R$2,Banknifty[Column1.strikePrice],'N_&amp;_B_Analysis'!U26)</f>
        <v>15401149</v>
      </c>
      <c r="R26" s="22">
        <f>SUMIFS(Banknifty[Column1.CE.impliedVolatility],Banknifty[Column1.expiryDate],'N_&amp;_B_Analysis'!$R$2,Banknifty[Column1.strikePrice],'N_&amp;_B_Analysis'!U26)</f>
        <v>0</v>
      </c>
      <c r="S26" s="22">
        <f>SUMIFS(Banknifty[Column1.CE.change],Banknifty[Column1.expiryDate],'N_&amp;_B_Analysis'!$R$2,Banknifty[Column1.strikePrice],'N_&amp;_B_Analysis'!U26)</f>
        <v>-44</v>
      </c>
      <c r="T26" s="2">
        <f>SUMIFS(Banknifty[Column1.CE.lastPrice],Banknifty[Column1.expiryDate],'N_&amp;_B_Analysis'!$R$2,Banknifty[Column1.strikePrice],'N_&amp;_B_Analysis'!U26)</f>
        <v>0.05</v>
      </c>
      <c r="U26" s="44">
        <f t="shared" si="3"/>
        <v>42000</v>
      </c>
      <c r="V26" s="36">
        <f>SUMIFS(Banknifty[Column1.PE.lastPrice],Banknifty[Column1.PE.expiryDate],'N_&amp;_B_Analysis'!$R$2,Banknifty[Column1.PE.strikePrice],'N_&amp;_B_Analysis'!U26)</f>
        <v>368.3</v>
      </c>
      <c r="W26" s="37">
        <f>SUMIFS(Banknifty[Column1.PE.change],Banknifty[Column1.PE.expiryDate],'N_&amp;_B_Analysis'!$R$2,Banknifty[Column1.PE.strikePrice],'N_&amp;_B_Analysis'!U26)</f>
        <v>57.150000000000034</v>
      </c>
      <c r="X26" s="37">
        <f>SUMIFS(Banknifty[Column1.PE.impliedVolatility],Banknifty[Column1.PE.expiryDate],'N_&amp;_B_Analysis'!$R$2,Banknifty[Column1.PE.strikePrice],'N_&amp;_B_Analysis'!U26)</f>
        <v>0</v>
      </c>
      <c r="Y26" s="37">
        <f>SUMIFS(Banknifty[Column1.PE.totalTradedVolume],Banknifty[Column1.PE.expiryDate],'N_&amp;_B_Analysis'!$R$2,Banknifty[Column1.PE.strikePrice],'N_&amp;_B_Analysis'!U26)</f>
        <v>5082133</v>
      </c>
      <c r="Z26" s="37">
        <f>SUMIFS(Banknifty[Column1.PE.changeinOpenInterest],Banknifty[Column1.PE.expiryDate],'N_&amp;_B_Analysis'!$R$2,Banknifty[Column1.PE.strikePrice],'N_&amp;_B_Analysis'!U26)</f>
        <v>82969</v>
      </c>
      <c r="AA26" s="38">
        <f>SUMIFS(Banknifty[Column1.PE.openInterest],Banknifty[Column1.PE.expiryDate],'N_&amp;_B_Analysis'!$R$2,Banknifty[Column1.PE.strikePrice],'N_&amp;_B_Analysis'!U26)</f>
        <v>100271</v>
      </c>
    </row>
    <row r="27" spans="1:27" x14ac:dyDescent="0.25">
      <c r="A27" s="8">
        <f>SUMIFS(Nifty[Column1.CE.openInterest],Nifty[Column1.expiryDate],'N_&amp;_B_Analysis'!$D$2,Nifty[Column1.strikePrice],'N_&amp;_B_Analysis'!G27)</f>
        <v>180040</v>
      </c>
      <c r="B27" s="22">
        <f>SUMIFS(Nifty[Column1.CE.changeinOpenInterest],Nifty[Column1.expiryDate],'N_&amp;_B_Analysis'!$D$2,Nifty[Column1.strikePrice],'N_&amp;_B_Analysis'!G27)</f>
        <v>64233</v>
      </c>
      <c r="C27" s="22">
        <f>SUMIFS(Nifty[Column1.CE.totalTradedVolume],Nifty[Column1.expiryDate],'N_&amp;_B_Analysis'!$D$2,Nifty[Column1.strikePrice],'N_&amp;_B_Analysis'!G27)</f>
        <v>2185248</v>
      </c>
      <c r="D27" s="22">
        <f>SUMIFS(Nifty[Column1.CE.impliedVolatility],Nifty[Column1.expiryDate],'N_&amp;_B_Analysis'!$D$2,Nifty[Column1.strikePrice],'N_&amp;_B_Analysis'!G27)</f>
        <v>11.06</v>
      </c>
      <c r="E27" s="22">
        <f>SUMIFS(Nifty[Column1.CE.change],Nifty[Column1.expiryDate],'N_&amp;_B_Analysis'!$D$2,Nifty[Column1.strikePrice],'N_&amp;_B_Analysis'!G27)</f>
        <v>-0.65</v>
      </c>
      <c r="F27" s="3">
        <f>SUMIFS(Nifty[Column1.CE.lastPrice],Nifty[Column1.expiryDate],'N_&amp;_B_Analysis'!$D$2,Nifty[Column1.strikePrice],'N_&amp;_B_Analysis'!G27)</f>
        <v>0.35</v>
      </c>
      <c r="G27" s="44">
        <f t="shared" si="2"/>
        <v>18300</v>
      </c>
      <c r="H27" s="36">
        <f>SUMIFS(Nifty[Column1.PE.lastPrice],Nifty[Column1.expiryDate],'N_&amp;_B_Analysis'!$D$2,Nifty[Column1.strikePrice],'N_&amp;_B_Analysis'!G27)</f>
        <v>220.85</v>
      </c>
      <c r="I27" s="37">
        <f>SUMIFS(Nifty[Column1.PE.pChange],Nifty[Column1.expiryDate],'N_&amp;_B_Analysis'!$D$2,Nifty[Column1.strikePrice],'N_&amp;_B_Analysis'!G27)</f>
        <v>-23.488654079334832</v>
      </c>
      <c r="J27" s="37">
        <f>SUMIFS(Nifty[Column1.PE.impliedVolatility],Nifty[Column1.expiryDate],'N_&amp;_B_Analysis'!$D$2,Nifty[Column1.strikePrice],'N_&amp;_B_Analysis'!G27)</f>
        <v>16.54</v>
      </c>
      <c r="K27" s="37">
        <f>SUMIFS(Nifty[Column1.PE.totalTradedVolume],Nifty[Column1.expiryDate],'N_&amp;_B_Analysis'!$D$2,Nifty[Column1.strikePrice],'N_&amp;_B_Analysis'!G27)</f>
        <v>181322</v>
      </c>
      <c r="L27" s="37">
        <f>SUMIFS(Nifty[Column1.PE.changeinOpenInterest],Nifty[Column1.expiryDate],'N_&amp;_B_Analysis'!$D$2,Nifty[Column1.strikePrice],'N_&amp;_B_Analysis'!G27)</f>
        <v>7314</v>
      </c>
      <c r="M27" s="38">
        <f>SUMIFS(Nifty[Column1.PE.openInterest],Nifty[Column1.expiryDate],'N_&amp;_B_Analysis'!$D$2,Nifty[Column1.strikePrice],'N_&amp;_B_Analysis'!G27)</f>
        <v>9231</v>
      </c>
      <c r="O27" s="8">
        <f>SUMIFS(Banknifty[Column1.CE.openInterest],Banknifty[Column1.expiryDate],'N_&amp;_B_Analysis'!$R$2,Banknifty[Column1.strikePrice],'N_&amp;_B_Analysis'!U27)</f>
        <v>173487</v>
      </c>
      <c r="P27" s="22">
        <f>SUMIFS(Banknifty[Column1.CE.changeinOpenInterest],Banknifty[Column1.expiryDate],'N_&amp;_B_Analysis'!$R$2,Banknifty[Column1.strikePrice],'N_&amp;_B_Analysis'!U27)</f>
        <v>106509</v>
      </c>
      <c r="Q27" s="22">
        <f>SUMIFS(Banknifty[Column1.CE.totalTradedVolume],Banknifty[Column1.expiryDate],'N_&amp;_B_Analysis'!$R$2,Banknifty[Column1.strikePrice],'N_&amp;_B_Analysis'!U27)</f>
        <v>7170365</v>
      </c>
      <c r="R27" s="22">
        <f>SUMIFS(Banknifty[Column1.CE.impliedVolatility],Banknifty[Column1.expiryDate],'N_&amp;_B_Analysis'!$R$2,Banknifty[Column1.strikePrice],'N_&amp;_B_Analysis'!U27)</f>
        <v>0</v>
      </c>
      <c r="S27" s="22">
        <f>SUMIFS(Banknifty[Column1.CE.change],Banknifty[Column1.expiryDate],'N_&amp;_B_Analysis'!$R$2,Banknifty[Column1.strikePrice],'N_&amp;_B_Analysis'!U27)</f>
        <v>-26.4</v>
      </c>
      <c r="T27" s="2">
        <f>SUMIFS(Banknifty[Column1.CE.lastPrice],Banknifty[Column1.expiryDate],'N_&amp;_B_Analysis'!$R$2,Banknifty[Column1.strikePrice],'N_&amp;_B_Analysis'!U27)</f>
        <v>0.05</v>
      </c>
      <c r="U27" s="44">
        <f t="shared" si="3"/>
        <v>42100</v>
      </c>
      <c r="V27" s="36">
        <f>SUMIFS(Banknifty[Column1.PE.lastPrice],Banknifty[Column1.PE.expiryDate],'N_&amp;_B_Analysis'!$R$2,Banknifty[Column1.PE.strikePrice],'N_&amp;_B_Analysis'!U27)</f>
        <v>467.75</v>
      </c>
      <c r="W27" s="37">
        <f>SUMIFS(Banknifty[Column1.PE.change],Banknifty[Column1.PE.expiryDate],'N_&amp;_B_Analysis'!$R$2,Banknifty[Column1.PE.strikePrice],'N_&amp;_B_Analysis'!U27)</f>
        <v>80.199999999999989</v>
      </c>
      <c r="X27" s="37">
        <f>SUMIFS(Banknifty[Column1.PE.impliedVolatility],Banknifty[Column1.PE.expiryDate],'N_&amp;_B_Analysis'!$R$2,Banknifty[Column1.PE.strikePrice],'N_&amp;_B_Analysis'!U27)</f>
        <v>0</v>
      </c>
      <c r="Y27" s="37">
        <f>SUMIFS(Banknifty[Column1.PE.totalTradedVolume],Banknifty[Column1.PE.expiryDate],'N_&amp;_B_Analysis'!$R$2,Banknifty[Column1.PE.strikePrice],'N_&amp;_B_Analysis'!U27)</f>
        <v>1470728</v>
      </c>
      <c r="Z27" s="37">
        <f>SUMIFS(Banknifty[Column1.PE.changeinOpenInterest],Banknifty[Column1.PE.expiryDate],'N_&amp;_B_Analysis'!$R$2,Banknifty[Column1.PE.strikePrice],'N_&amp;_B_Analysis'!U27)</f>
        <v>27017</v>
      </c>
      <c r="AA27" s="38">
        <f>SUMIFS(Banknifty[Column1.PE.openInterest],Banknifty[Column1.PE.expiryDate],'N_&amp;_B_Analysis'!$R$2,Banknifty[Column1.PE.strikePrice],'N_&amp;_B_Analysis'!U27)</f>
        <v>30143</v>
      </c>
    </row>
    <row r="28" spans="1:27" x14ac:dyDescent="0.25">
      <c r="A28" s="8">
        <f>SUMIFS(Nifty[Column1.CE.openInterest],Nifty[Column1.expiryDate],'N_&amp;_B_Analysis'!$D$2,Nifty[Column1.strikePrice],'N_&amp;_B_Analysis'!G28)</f>
        <v>66829</v>
      </c>
      <c r="B28" s="22">
        <f>SUMIFS(Nifty[Column1.CE.changeinOpenInterest],Nifty[Column1.expiryDate],'N_&amp;_B_Analysis'!$D$2,Nifty[Column1.strikePrice],'N_&amp;_B_Analysis'!G28)</f>
        <v>29846</v>
      </c>
      <c r="C28" s="22">
        <f>SUMIFS(Nifty[Column1.CE.totalTradedVolume],Nifty[Column1.expiryDate],'N_&amp;_B_Analysis'!$D$2,Nifty[Column1.strikePrice],'N_&amp;_B_Analysis'!G28)</f>
        <v>731119</v>
      </c>
      <c r="D28" s="22">
        <f>SUMIFS(Nifty[Column1.CE.impliedVolatility],Nifty[Column1.expiryDate],'N_&amp;_B_Analysis'!$D$2,Nifty[Column1.strikePrice],'N_&amp;_B_Analysis'!G28)</f>
        <v>12.8</v>
      </c>
      <c r="E28" s="22">
        <f>SUMIFS(Nifty[Column1.CE.change],Nifty[Column1.expiryDate],'N_&amp;_B_Analysis'!$D$2,Nifty[Column1.strikePrice],'N_&amp;_B_Analysis'!G28)</f>
        <v>-0.6</v>
      </c>
      <c r="F28" s="3">
        <f>SUMIFS(Nifty[Column1.CE.lastPrice],Nifty[Column1.expiryDate],'N_&amp;_B_Analysis'!$D$2,Nifty[Column1.strikePrice],'N_&amp;_B_Analysis'!G28)</f>
        <v>0.25</v>
      </c>
      <c r="G28" s="44">
        <f t="shared" si="2"/>
        <v>18350</v>
      </c>
      <c r="H28" s="36">
        <f>SUMIFS(Nifty[Column1.PE.lastPrice],Nifty[Column1.expiryDate],'N_&amp;_B_Analysis'!$D$2,Nifty[Column1.strikePrice],'N_&amp;_B_Analysis'!G28)</f>
        <v>271.60000000000002</v>
      </c>
      <c r="I28" s="37">
        <f>SUMIFS(Nifty[Column1.PE.pChange],Nifty[Column1.expiryDate],'N_&amp;_B_Analysis'!$D$2,Nifty[Column1.strikePrice],'N_&amp;_B_Analysis'!G28)</f>
        <v>-18.438438438438432</v>
      </c>
      <c r="J28" s="37">
        <f>SUMIFS(Nifty[Column1.PE.impliedVolatility],Nifty[Column1.expiryDate],'N_&amp;_B_Analysis'!$D$2,Nifty[Column1.strikePrice],'N_&amp;_B_Analysis'!G28)</f>
        <v>19.79</v>
      </c>
      <c r="K28" s="37">
        <f>SUMIFS(Nifty[Column1.PE.totalTradedVolume],Nifty[Column1.expiryDate],'N_&amp;_B_Analysis'!$D$2,Nifty[Column1.strikePrice],'N_&amp;_B_Analysis'!G28)</f>
        <v>16913</v>
      </c>
      <c r="L28" s="37">
        <f>SUMIFS(Nifty[Column1.PE.changeinOpenInterest],Nifty[Column1.expiryDate],'N_&amp;_B_Analysis'!$D$2,Nifty[Column1.strikePrice],'N_&amp;_B_Analysis'!G28)</f>
        <v>1064</v>
      </c>
      <c r="M28" s="38">
        <f>SUMIFS(Nifty[Column1.PE.openInterest],Nifty[Column1.expiryDate],'N_&amp;_B_Analysis'!$D$2,Nifty[Column1.strikePrice],'N_&amp;_B_Analysis'!G28)</f>
        <v>1268</v>
      </c>
      <c r="O28" s="8">
        <f>SUMIFS(Banknifty[Column1.CE.openInterest],Banknifty[Column1.expiryDate],'N_&amp;_B_Analysis'!$R$2,Banknifty[Column1.strikePrice],'N_&amp;_B_Analysis'!U28)</f>
        <v>177841</v>
      </c>
      <c r="P28" s="22">
        <f>SUMIFS(Banknifty[Column1.CE.changeinOpenInterest],Banknifty[Column1.expiryDate],'N_&amp;_B_Analysis'!$R$2,Banknifty[Column1.strikePrice],'N_&amp;_B_Analysis'!U28)</f>
        <v>100436</v>
      </c>
      <c r="Q28" s="22">
        <f>SUMIFS(Banknifty[Column1.CE.totalTradedVolume],Banknifty[Column1.expiryDate],'N_&amp;_B_Analysis'!$R$2,Banknifty[Column1.strikePrice],'N_&amp;_B_Analysis'!U28)</f>
        <v>5504475</v>
      </c>
      <c r="R28" s="22">
        <f>SUMIFS(Banknifty[Column1.CE.impliedVolatility],Banknifty[Column1.expiryDate],'N_&amp;_B_Analysis'!$R$2,Banknifty[Column1.strikePrice],'N_&amp;_B_Analysis'!U28)</f>
        <v>9.14</v>
      </c>
      <c r="S28" s="22">
        <f>SUMIFS(Banknifty[Column1.CE.change],Banknifty[Column1.expiryDate],'N_&amp;_B_Analysis'!$R$2,Banknifty[Column1.strikePrice],'N_&amp;_B_Analysis'!U28)</f>
        <v>-15.649999999999999</v>
      </c>
      <c r="T28" s="2">
        <f>SUMIFS(Banknifty[Column1.CE.lastPrice],Banknifty[Column1.expiryDate],'N_&amp;_B_Analysis'!$R$2,Banknifty[Column1.strikePrice],'N_&amp;_B_Analysis'!U28)</f>
        <v>0.05</v>
      </c>
      <c r="U28" s="44">
        <f t="shared" si="3"/>
        <v>42200</v>
      </c>
      <c r="V28" s="36">
        <f>SUMIFS(Banknifty[Column1.PE.lastPrice],Banknifty[Column1.PE.expiryDate],'N_&amp;_B_Analysis'!$R$2,Banknifty[Column1.PE.strikePrice],'N_&amp;_B_Analysis'!U28)</f>
        <v>567.79999999999995</v>
      </c>
      <c r="W28" s="37">
        <f>SUMIFS(Banknifty[Column1.PE.change],Banknifty[Column1.PE.expiryDate],'N_&amp;_B_Analysis'!$R$2,Banknifty[Column1.PE.strikePrice],'N_&amp;_B_Analysis'!U28)</f>
        <v>87.349999999999966</v>
      </c>
      <c r="X28" s="37">
        <f>SUMIFS(Banknifty[Column1.PE.impliedVolatility],Banknifty[Column1.PE.expiryDate],'N_&amp;_B_Analysis'!$R$2,Banknifty[Column1.PE.strikePrice],'N_&amp;_B_Analysis'!U28)</f>
        <v>0</v>
      </c>
      <c r="Y28" s="37">
        <f>SUMIFS(Banknifty[Column1.PE.totalTradedVolume],Banknifty[Column1.PE.expiryDate],'N_&amp;_B_Analysis'!$R$2,Banknifty[Column1.PE.strikePrice],'N_&amp;_B_Analysis'!U28)</f>
        <v>782552</v>
      </c>
      <c r="Z28" s="37">
        <f>SUMIFS(Banknifty[Column1.PE.changeinOpenInterest],Banknifty[Column1.PE.expiryDate],'N_&amp;_B_Analysis'!$R$2,Banknifty[Column1.PE.strikePrice],'N_&amp;_B_Analysis'!U28)</f>
        <v>17080</v>
      </c>
      <c r="AA28" s="38">
        <f>SUMIFS(Banknifty[Column1.PE.openInterest],Banknifty[Column1.PE.expiryDate],'N_&amp;_B_Analysis'!$R$2,Banknifty[Column1.PE.strikePrice],'N_&amp;_B_Analysis'!U28)</f>
        <v>19967</v>
      </c>
    </row>
    <row r="29" spans="1:27" x14ac:dyDescent="0.25">
      <c r="A29" s="8">
        <f>SUMIFS(Nifty[Column1.CE.openInterest],Nifty[Column1.expiryDate],'N_&amp;_B_Analysis'!$D$2,Nifty[Column1.strikePrice],'N_&amp;_B_Analysis'!G29)</f>
        <v>111570</v>
      </c>
      <c r="B29" s="22">
        <f>SUMIFS(Nifty[Column1.CE.changeinOpenInterest],Nifty[Column1.expiryDate],'N_&amp;_B_Analysis'!$D$2,Nifty[Column1.strikePrice],'N_&amp;_B_Analysis'!G29)</f>
        <v>46662</v>
      </c>
      <c r="C29" s="22">
        <f>SUMIFS(Nifty[Column1.CE.totalTradedVolume],Nifty[Column1.expiryDate],'N_&amp;_B_Analysis'!$D$2,Nifty[Column1.strikePrice],'N_&amp;_B_Analysis'!G29)</f>
        <v>965829</v>
      </c>
      <c r="D29" s="22">
        <f>SUMIFS(Nifty[Column1.CE.impliedVolatility],Nifty[Column1.expiryDate],'N_&amp;_B_Analysis'!$D$2,Nifty[Column1.strikePrice],'N_&amp;_B_Analysis'!G29)</f>
        <v>14.44</v>
      </c>
      <c r="E29" s="22">
        <f>SUMIFS(Nifty[Column1.CE.change],Nifty[Column1.expiryDate],'N_&amp;_B_Analysis'!$D$2,Nifty[Column1.strikePrice],'N_&amp;_B_Analysis'!G29)</f>
        <v>-0.44999999999999996</v>
      </c>
      <c r="F29" s="3">
        <f>SUMIFS(Nifty[Column1.CE.lastPrice],Nifty[Column1.expiryDate],'N_&amp;_B_Analysis'!$D$2,Nifty[Column1.strikePrice],'N_&amp;_B_Analysis'!G29)</f>
        <v>0.25</v>
      </c>
      <c r="G29" s="44">
        <f t="shared" si="2"/>
        <v>18400</v>
      </c>
      <c r="H29" s="36">
        <f>SUMIFS(Nifty[Column1.PE.lastPrice],Nifty[Column1.expiryDate],'N_&amp;_B_Analysis'!$D$2,Nifty[Column1.strikePrice],'N_&amp;_B_Analysis'!G29)</f>
        <v>321.8</v>
      </c>
      <c r="I29" s="37">
        <f>SUMIFS(Nifty[Column1.PE.pChange],Nifty[Column1.expiryDate],'N_&amp;_B_Analysis'!$D$2,Nifty[Column1.strikePrice],'N_&amp;_B_Analysis'!G29)</f>
        <v>-15.946193025989293</v>
      </c>
      <c r="J29" s="37">
        <f>SUMIFS(Nifty[Column1.PE.impliedVolatility],Nifty[Column1.expiryDate],'N_&amp;_B_Analysis'!$D$2,Nifty[Column1.strikePrice],'N_&amp;_B_Analysis'!G29)</f>
        <v>21.82</v>
      </c>
      <c r="K29" s="37">
        <f>SUMIFS(Nifty[Column1.PE.totalTradedVolume],Nifty[Column1.expiryDate],'N_&amp;_B_Analysis'!$D$2,Nifty[Column1.strikePrice],'N_&amp;_B_Analysis'!G29)</f>
        <v>18112</v>
      </c>
      <c r="L29" s="37">
        <f>SUMIFS(Nifty[Column1.PE.changeinOpenInterest],Nifty[Column1.expiryDate],'N_&amp;_B_Analysis'!$D$2,Nifty[Column1.strikePrice],'N_&amp;_B_Analysis'!G29)</f>
        <v>276</v>
      </c>
      <c r="M29" s="38">
        <f>SUMIFS(Nifty[Column1.PE.openInterest],Nifty[Column1.expiryDate],'N_&amp;_B_Analysis'!$D$2,Nifty[Column1.strikePrice],'N_&amp;_B_Analysis'!G29)</f>
        <v>1376</v>
      </c>
      <c r="O29" s="8">
        <f>SUMIFS(Banknifty[Column1.CE.openInterest],Banknifty[Column1.expiryDate],'N_&amp;_B_Analysis'!$R$2,Banknifty[Column1.strikePrice],'N_&amp;_B_Analysis'!U29)</f>
        <v>134332</v>
      </c>
      <c r="P29" s="22">
        <f>SUMIFS(Banknifty[Column1.CE.changeinOpenInterest],Banknifty[Column1.expiryDate],'N_&amp;_B_Analysis'!$R$2,Banknifty[Column1.strikePrice],'N_&amp;_B_Analysis'!U29)</f>
        <v>50440</v>
      </c>
      <c r="Q29" s="22">
        <f>SUMIFS(Banknifty[Column1.CE.totalTradedVolume],Banknifty[Column1.expiryDate],'N_&amp;_B_Analysis'!$R$2,Banknifty[Column1.strikePrice],'N_&amp;_B_Analysis'!U29)</f>
        <v>3404460</v>
      </c>
      <c r="R29" s="22">
        <f>SUMIFS(Banknifty[Column1.CE.impliedVolatility],Banknifty[Column1.expiryDate],'N_&amp;_B_Analysis'!$R$2,Banknifty[Column1.strikePrice],'N_&amp;_B_Analysis'!U29)</f>
        <v>10.47</v>
      </c>
      <c r="S29" s="22">
        <f>SUMIFS(Banknifty[Column1.CE.change],Banknifty[Column1.expiryDate],'N_&amp;_B_Analysis'!$R$2,Banknifty[Column1.strikePrice],'N_&amp;_B_Analysis'!U29)</f>
        <v>-9.6</v>
      </c>
      <c r="T29" s="2">
        <f>SUMIFS(Banknifty[Column1.CE.lastPrice],Banknifty[Column1.expiryDate],'N_&amp;_B_Analysis'!$R$2,Banknifty[Column1.strikePrice],'N_&amp;_B_Analysis'!U29)</f>
        <v>0.05</v>
      </c>
      <c r="U29" s="44">
        <f t="shared" si="3"/>
        <v>42300</v>
      </c>
      <c r="V29" s="36">
        <f>SUMIFS(Banknifty[Column1.PE.lastPrice],Banknifty[Column1.PE.expiryDate],'N_&amp;_B_Analysis'!$R$2,Banknifty[Column1.PE.strikePrice],'N_&amp;_B_Analysis'!U29)</f>
        <v>667.3</v>
      </c>
      <c r="W29" s="37">
        <f>SUMIFS(Banknifty[Column1.PE.change],Banknifty[Column1.PE.expiryDate],'N_&amp;_B_Analysis'!$R$2,Banknifty[Column1.PE.strikePrice],'N_&amp;_B_Analysis'!U29)</f>
        <v>99.5</v>
      </c>
      <c r="X29" s="37">
        <f>SUMIFS(Banknifty[Column1.PE.impliedVolatility],Banknifty[Column1.PE.expiryDate],'N_&amp;_B_Analysis'!$R$2,Banknifty[Column1.PE.strikePrice],'N_&amp;_B_Analysis'!U29)</f>
        <v>0</v>
      </c>
      <c r="Y29" s="37">
        <f>SUMIFS(Banknifty[Column1.PE.totalTradedVolume],Banknifty[Column1.PE.expiryDate],'N_&amp;_B_Analysis'!$R$2,Banknifty[Column1.PE.strikePrice],'N_&amp;_B_Analysis'!U29)</f>
        <v>334158</v>
      </c>
      <c r="Z29" s="37">
        <f>SUMIFS(Banknifty[Column1.PE.changeinOpenInterest],Banknifty[Column1.PE.expiryDate],'N_&amp;_B_Analysis'!$R$2,Banknifty[Column1.PE.strikePrice],'N_&amp;_B_Analysis'!U29)</f>
        <v>7575</v>
      </c>
      <c r="AA29" s="38">
        <f>SUMIFS(Banknifty[Column1.PE.openInterest],Banknifty[Column1.PE.expiryDate],'N_&amp;_B_Analysis'!$R$2,Banknifty[Column1.PE.strikePrice],'N_&amp;_B_Analysis'!U29)</f>
        <v>8852</v>
      </c>
    </row>
    <row r="30" spans="1:27" x14ac:dyDescent="0.25">
      <c r="A30" s="8">
        <f>SUMIFS(Nifty[Column1.CE.openInterest],Nifty[Column1.expiryDate],'N_&amp;_B_Analysis'!$D$2,Nifty[Column1.strikePrice],'N_&amp;_B_Analysis'!G30)</f>
        <v>21920</v>
      </c>
      <c r="B30" s="22">
        <f>SUMIFS(Nifty[Column1.CE.changeinOpenInterest],Nifty[Column1.expiryDate],'N_&amp;_B_Analysis'!$D$2,Nifty[Column1.strikePrice],'N_&amp;_B_Analysis'!G30)</f>
        <v>10110</v>
      </c>
      <c r="C30" s="22">
        <f>SUMIFS(Nifty[Column1.CE.totalTradedVolume],Nifty[Column1.expiryDate],'N_&amp;_B_Analysis'!$D$2,Nifty[Column1.strikePrice],'N_&amp;_B_Analysis'!G30)</f>
        <v>215006</v>
      </c>
      <c r="D30" s="22">
        <f>SUMIFS(Nifty[Column1.CE.impliedVolatility],Nifty[Column1.expiryDate],'N_&amp;_B_Analysis'!$D$2,Nifty[Column1.strikePrice],'N_&amp;_B_Analysis'!G30)</f>
        <v>15.95</v>
      </c>
      <c r="E30" s="22">
        <f>SUMIFS(Nifty[Column1.CE.change],Nifty[Column1.expiryDate],'N_&amp;_B_Analysis'!$D$2,Nifty[Column1.strikePrice],'N_&amp;_B_Analysis'!G30)</f>
        <v>-0.35</v>
      </c>
      <c r="F30" s="3">
        <f>SUMIFS(Nifty[Column1.CE.lastPrice],Nifty[Column1.expiryDate],'N_&amp;_B_Analysis'!$D$2,Nifty[Column1.strikePrice],'N_&amp;_B_Analysis'!G30)</f>
        <v>0.25</v>
      </c>
      <c r="G30" s="44">
        <f t="shared" si="2"/>
        <v>18450</v>
      </c>
      <c r="H30" s="36">
        <f>SUMIFS(Nifty[Column1.PE.lastPrice],Nifty[Column1.expiryDate],'N_&amp;_B_Analysis'!$D$2,Nifty[Column1.strikePrice],'N_&amp;_B_Analysis'!G30)</f>
        <v>372.95</v>
      </c>
      <c r="I30" s="37">
        <f>SUMIFS(Nifty[Column1.PE.pChange],Nifty[Column1.expiryDate],'N_&amp;_B_Analysis'!$D$2,Nifty[Column1.strikePrice],'N_&amp;_B_Analysis'!G30)</f>
        <v>-13.538889532861953</v>
      </c>
      <c r="J30" s="37">
        <f>SUMIFS(Nifty[Column1.PE.impliedVolatility],Nifty[Column1.expiryDate],'N_&amp;_B_Analysis'!$D$2,Nifty[Column1.strikePrice],'N_&amp;_B_Analysis'!G30)</f>
        <v>21.88</v>
      </c>
      <c r="K30" s="37">
        <f>SUMIFS(Nifty[Column1.PE.totalTradedVolume],Nifty[Column1.expiryDate],'N_&amp;_B_Analysis'!$D$2,Nifty[Column1.strikePrice],'N_&amp;_B_Analysis'!G30)</f>
        <v>1858</v>
      </c>
      <c r="L30" s="37">
        <f>SUMIFS(Nifty[Column1.PE.changeinOpenInterest],Nifty[Column1.expiryDate],'N_&amp;_B_Analysis'!$D$2,Nifty[Column1.strikePrice],'N_&amp;_B_Analysis'!G30)</f>
        <v>114</v>
      </c>
      <c r="M30" s="38">
        <f>SUMIFS(Nifty[Column1.PE.openInterest],Nifty[Column1.expiryDate],'N_&amp;_B_Analysis'!$D$2,Nifty[Column1.strikePrice],'N_&amp;_B_Analysis'!G30)</f>
        <v>300</v>
      </c>
      <c r="O30" s="8">
        <f>SUMIFS(Banknifty[Column1.CE.openInterest],Banknifty[Column1.expiryDate],'N_&amp;_B_Analysis'!$R$2,Banknifty[Column1.strikePrice],'N_&amp;_B_Analysis'!U30)</f>
        <v>99717</v>
      </c>
      <c r="P30" s="22">
        <f>SUMIFS(Banknifty[Column1.CE.changeinOpenInterest],Banknifty[Column1.expiryDate],'N_&amp;_B_Analysis'!$R$2,Banknifty[Column1.strikePrice],'N_&amp;_B_Analysis'!U30)</f>
        <v>48282</v>
      </c>
      <c r="Q30" s="22">
        <f>SUMIFS(Banknifty[Column1.CE.totalTradedVolume],Banknifty[Column1.expiryDate],'N_&amp;_B_Analysis'!$R$2,Banknifty[Column1.strikePrice],'N_&amp;_B_Analysis'!U30)</f>
        <v>2206595</v>
      </c>
      <c r="R30" s="22">
        <f>SUMIFS(Banknifty[Column1.CE.impliedVolatility],Banknifty[Column1.expiryDate],'N_&amp;_B_Analysis'!$R$2,Banknifty[Column1.strikePrice],'N_&amp;_B_Analysis'!U30)</f>
        <v>11.78</v>
      </c>
      <c r="S30" s="22">
        <f>SUMIFS(Banknifty[Column1.CE.change],Banknifty[Column1.expiryDate],'N_&amp;_B_Analysis'!$R$2,Banknifty[Column1.strikePrice],'N_&amp;_B_Analysis'!U30)</f>
        <v>-6.7</v>
      </c>
      <c r="T30" s="2">
        <f>SUMIFS(Banknifty[Column1.CE.lastPrice],Banknifty[Column1.expiryDate],'N_&amp;_B_Analysis'!$R$2,Banknifty[Column1.strikePrice],'N_&amp;_B_Analysis'!U30)</f>
        <v>0.05</v>
      </c>
      <c r="U30" s="44">
        <f t="shared" si="3"/>
        <v>42400</v>
      </c>
      <c r="V30" s="36">
        <f>SUMIFS(Banknifty[Column1.PE.lastPrice],Banknifty[Column1.PE.expiryDate],'N_&amp;_B_Analysis'!$R$2,Banknifty[Column1.PE.strikePrice],'N_&amp;_B_Analysis'!U30)</f>
        <v>768.4</v>
      </c>
      <c r="W30" s="37">
        <f>SUMIFS(Banknifty[Column1.PE.change],Banknifty[Column1.PE.expiryDate],'N_&amp;_B_Analysis'!$R$2,Banknifty[Column1.PE.strikePrice],'N_&amp;_B_Analysis'!U30)</f>
        <v>101.85000000000002</v>
      </c>
      <c r="X30" s="37">
        <f>SUMIFS(Banknifty[Column1.PE.impliedVolatility],Banknifty[Column1.PE.expiryDate],'N_&amp;_B_Analysis'!$R$2,Banknifty[Column1.PE.strikePrice],'N_&amp;_B_Analysis'!U30)</f>
        <v>0</v>
      </c>
      <c r="Y30" s="37">
        <f>SUMIFS(Banknifty[Column1.PE.totalTradedVolume],Banknifty[Column1.PE.expiryDate],'N_&amp;_B_Analysis'!$R$2,Banknifty[Column1.PE.strikePrice],'N_&amp;_B_Analysis'!U30)</f>
        <v>120202</v>
      </c>
      <c r="Z30" s="37">
        <f>SUMIFS(Banknifty[Column1.PE.changeinOpenInterest],Banknifty[Column1.PE.expiryDate],'N_&amp;_B_Analysis'!$R$2,Banknifty[Column1.PE.strikePrice],'N_&amp;_B_Analysis'!U30)</f>
        <v>4179</v>
      </c>
      <c r="AA30" s="38">
        <f>SUMIFS(Banknifty[Column1.PE.openInterest],Banknifty[Column1.PE.expiryDate],'N_&amp;_B_Analysis'!$R$2,Banknifty[Column1.PE.strikePrice],'N_&amp;_B_Analysis'!U30)</f>
        <v>4615</v>
      </c>
    </row>
    <row r="31" spans="1:27" x14ac:dyDescent="0.25">
      <c r="A31" s="8">
        <f>SUMIFS(Nifty[Column1.CE.openInterest],Nifty[Column1.expiryDate],'N_&amp;_B_Analysis'!$D$2,Nifty[Column1.strikePrice],'N_&amp;_B_Analysis'!G31)</f>
        <v>135950</v>
      </c>
      <c r="B31" s="22">
        <f>SUMIFS(Nifty[Column1.CE.changeinOpenInterest],Nifty[Column1.expiryDate],'N_&amp;_B_Analysis'!$D$2,Nifty[Column1.strikePrice],'N_&amp;_B_Analysis'!G31)</f>
        <v>49094</v>
      </c>
      <c r="C31" s="22">
        <f>SUMIFS(Nifty[Column1.CE.totalTradedVolume],Nifty[Column1.expiryDate],'N_&amp;_B_Analysis'!$D$2,Nifty[Column1.strikePrice],'N_&amp;_B_Analysis'!G31)</f>
        <v>653256</v>
      </c>
      <c r="D31" s="22">
        <f>SUMIFS(Nifty[Column1.CE.impliedVolatility],Nifty[Column1.expiryDate],'N_&amp;_B_Analysis'!$D$2,Nifty[Column1.strikePrice],'N_&amp;_B_Analysis'!G31)</f>
        <v>18.09</v>
      </c>
      <c r="E31" s="22">
        <f>SUMIFS(Nifty[Column1.CE.change],Nifty[Column1.expiryDate],'N_&amp;_B_Analysis'!$D$2,Nifty[Column1.strikePrice],'N_&amp;_B_Analysis'!G31)</f>
        <v>-0.35000000000000003</v>
      </c>
      <c r="F31" s="3">
        <f>SUMIFS(Nifty[Column1.CE.lastPrice],Nifty[Column1.expiryDate],'N_&amp;_B_Analysis'!$D$2,Nifty[Column1.strikePrice],'N_&amp;_B_Analysis'!G31)</f>
        <v>0.2</v>
      </c>
      <c r="G31" s="44">
        <f t="shared" si="2"/>
        <v>18500</v>
      </c>
      <c r="H31" s="36">
        <f>SUMIFS(Nifty[Column1.PE.lastPrice],Nifty[Column1.expiryDate],'N_&amp;_B_Analysis'!$D$2,Nifty[Column1.strikePrice],'N_&amp;_B_Analysis'!G31)</f>
        <v>423.55</v>
      </c>
      <c r="I31" s="37">
        <f>SUMIFS(Nifty[Column1.PE.pChange],Nifty[Column1.expiryDate],'N_&amp;_B_Analysis'!$D$2,Nifty[Column1.strikePrice],'N_&amp;_B_Analysis'!G31)</f>
        <v>-12.552905956436463</v>
      </c>
      <c r="J31" s="37">
        <f>SUMIFS(Nifty[Column1.PE.impliedVolatility],Nifty[Column1.expiryDate],'N_&amp;_B_Analysis'!$D$2,Nifty[Column1.strikePrice],'N_&amp;_B_Analysis'!G31)</f>
        <v>27.18</v>
      </c>
      <c r="K31" s="37">
        <f>SUMIFS(Nifty[Column1.PE.totalTradedVolume],Nifty[Column1.expiryDate],'N_&amp;_B_Analysis'!$D$2,Nifty[Column1.strikePrice],'N_&amp;_B_Analysis'!G31)</f>
        <v>6220</v>
      </c>
      <c r="L31" s="37">
        <f>SUMIFS(Nifty[Column1.PE.changeinOpenInterest],Nifty[Column1.expiryDate],'N_&amp;_B_Analysis'!$D$2,Nifty[Column1.strikePrice],'N_&amp;_B_Analysis'!G31)</f>
        <v>-4</v>
      </c>
      <c r="M31" s="38">
        <f>SUMIFS(Nifty[Column1.PE.openInterest],Nifty[Column1.expiryDate],'N_&amp;_B_Analysis'!$D$2,Nifty[Column1.strikePrice],'N_&amp;_B_Analysis'!G31)</f>
        <v>2069</v>
      </c>
      <c r="O31" s="8">
        <f>SUMIFS(Banknifty[Column1.CE.openInterest],Banknifty[Column1.expiryDate],'N_&amp;_B_Analysis'!$R$2,Banknifty[Column1.strikePrice],'N_&amp;_B_Analysis'!U31)</f>
        <v>210905</v>
      </c>
      <c r="P31" s="22">
        <f>SUMIFS(Banknifty[Column1.CE.changeinOpenInterest],Banknifty[Column1.expiryDate],'N_&amp;_B_Analysis'!$R$2,Banknifty[Column1.strikePrice],'N_&amp;_B_Analysis'!U31)</f>
        <v>81650</v>
      </c>
      <c r="Q31" s="22">
        <f>SUMIFS(Banknifty[Column1.CE.totalTradedVolume],Banknifty[Column1.expiryDate],'N_&amp;_B_Analysis'!$R$2,Banknifty[Column1.strikePrice],'N_&amp;_B_Analysis'!U31)</f>
        <v>3410206</v>
      </c>
      <c r="R31" s="22">
        <f>SUMIFS(Banknifty[Column1.CE.impliedVolatility],Banknifty[Column1.expiryDate],'N_&amp;_B_Analysis'!$R$2,Banknifty[Column1.strikePrice],'N_&amp;_B_Analysis'!U31)</f>
        <v>0</v>
      </c>
      <c r="S31" s="22">
        <f>SUMIFS(Banknifty[Column1.CE.change],Banknifty[Column1.expiryDate],'N_&amp;_B_Analysis'!$R$2,Banknifty[Column1.strikePrice],'N_&amp;_B_Analysis'!U31)</f>
        <v>-5.5</v>
      </c>
      <c r="T31" s="2">
        <f>SUMIFS(Banknifty[Column1.CE.lastPrice],Banknifty[Column1.expiryDate],'N_&amp;_B_Analysis'!$R$2,Banknifty[Column1.strikePrice],'N_&amp;_B_Analysis'!U31)</f>
        <v>0.1</v>
      </c>
      <c r="U31" s="44">
        <f t="shared" si="3"/>
        <v>42500</v>
      </c>
      <c r="V31" s="36">
        <f>SUMIFS(Banknifty[Column1.PE.lastPrice],Banknifty[Column1.PE.expiryDate],'N_&amp;_B_Analysis'!$R$2,Banknifty[Column1.PE.strikePrice],'N_&amp;_B_Analysis'!U31)</f>
        <v>868.75</v>
      </c>
      <c r="W31" s="37">
        <f>SUMIFS(Banknifty[Column1.PE.change],Banknifty[Column1.PE.expiryDate],'N_&amp;_B_Analysis'!$R$2,Banknifty[Column1.PE.strikePrice],'N_&amp;_B_Analysis'!U31)</f>
        <v>115.79999999999995</v>
      </c>
      <c r="X31" s="37">
        <f>SUMIFS(Banknifty[Column1.PE.impliedVolatility],Banknifty[Column1.PE.expiryDate],'N_&amp;_B_Analysis'!$R$2,Banknifty[Column1.PE.strikePrice],'N_&amp;_B_Analysis'!U31)</f>
        <v>0</v>
      </c>
      <c r="Y31" s="37">
        <f>SUMIFS(Banknifty[Column1.PE.totalTradedVolume],Banknifty[Column1.PE.expiryDate],'N_&amp;_B_Analysis'!$R$2,Banknifty[Column1.PE.strikePrice],'N_&amp;_B_Analysis'!U31)</f>
        <v>98430</v>
      </c>
      <c r="Z31" s="37">
        <f>SUMIFS(Banknifty[Column1.PE.changeinOpenInterest],Banknifty[Column1.PE.expiryDate],'N_&amp;_B_Analysis'!$R$2,Banknifty[Column1.PE.strikePrice],'N_&amp;_B_Analysis'!U31)</f>
        <v>1857</v>
      </c>
      <c r="AA31" s="38">
        <f>SUMIFS(Banknifty[Column1.PE.openInterest],Banknifty[Column1.PE.expiryDate],'N_&amp;_B_Analysis'!$R$2,Banknifty[Column1.PE.strikePrice],'N_&amp;_B_Analysis'!U31)</f>
        <v>4495</v>
      </c>
    </row>
    <row r="32" spans="1:27" x14ac:dyDescent="0.25">
      <c r="A32" s="8">
        <f>SUMIFS(Nifty[Column1.CE.openInterest],Nifty[Column1.expiryDate],'N_&amp;_B_Analysis'!$D$2,Nifty[Column1.strikePrice],'N_&amp;_B_Analysis'!G32)</f>
        <v>9086</v>
      </c>
      <c r="B32" s="22">
        <f>SUMIFS(Nifty[Column1.CE.changeinOpenInterest],Nifty[Column1.expiryDate],'N_&amp;_B_Analysis'!$D$2,Nifty[Column1.strikePrice],'N_&amp;_B_Analysis'!G32)</f>
        <v>3184</v>
      </c>
      <c r="C32" s="22">
        <f>SUMIFS(Nifty[Column1.CE.totalTradedVolume],Nifty[Column1.expiryDate],'N_&amp;_B_Analysis'!$D$2,Nifty[Column1.strikePrice],'N_&amp;_B_Analysis'!G32)</f>
        <v>84567</v>
      </c>
      <c r="D32" s="22">
        <f>SUMIFS(Nifty[Column1.CE.impliedVolatility],Nifty[Column1.expiryDate],'N_&amp;_B_Analysis'!$D$2,Nifty[Column1.strikePrice],'N_&amp;_B_Analysis'!G32)</f>
        <v>19.04</v>
      </c>
      <c r="E32" s="22">
        <f>SUMIFS(Nifty[Column1.CE.change],Nifty[Column1.expiryDate],'N_&amp;_B_Analysis'!$D$2,Nifty[Column1.strikePrice],'N_&amp;_B_Analysis'!G32)</f>
        <v>-0.30000000000000004</v>
      </c>
      <c r="F32" s="3">
        <f>SUMIFS(Nifty[Column1.CE.lastPrice],Nifty[Column1.expiryDate],'N_&amp;_B_Analysis'!$D$2,Nifty[Column1.strikePrice],'N_&amp;_B_Analysis'!G32)</f>
        <v>0.25</v>
      </c>
      <c r="G32" s="44">
        <f t="shared" si="2"/>
        <v>18550</v>
      </c>
      <c r="H32" s="36">
        <f>SUMIFS(Nifty[Column1.PE.lastPrice],Nifty[Column1.expiryDate],'N_&amp;_B_Analysis'!$D$2,Nifty[Column1.strikePrice],'N_&amp;_B_Analysis'!G32)</f>
        <v>476.75</v>
      </c>
      <c r="I32" s="37">
        <f>SUMIFS(Nifty[Column1.PE.pChange],Nifty[Column1.expiryDate],'N_&amp;_B_Analysis'!$D$2,Nifty[Column1.strikePrice],'N_&amp;_B_Analysis'!G32)</f>
        <v>-9.2423377117837351</v>
      </c>
      <c r="J32" s="37">
        <f>SUMIFS(Nifty[Column1.PE.impliedVolatility],Nifty[Column1.expiryDate],'N_&amp;_B_Analysis'!$D$2,Nifty[Column1.strikePrice],'N_&amp;_B_Analysis'!G32)</f>
        <v>18.27</v>
      </c>
      <c r="K32" s="37">
        <f>SUMIFS(Nifty[Column1.PE.totalTradedVolume],Nifty[Column1.expiryDate],'N_&amp;_B_Analysis'!$D$2,Nifty[Column1.strikePrice],'N_&amp;_B_Analysis'!G32)</f>
        <v>267</v>
      </c>
      <c r="L32" s="37">
        <f>SUMIFS(Nifty[Column1.PE.changeinOpenInterest],Nifty[Column1.expiryDate],'N_&amp;_B_Analysis'!$D$2,Nifty[Column1.strikePrice],'N_&amp;_B_Analysis'!G32)</f>
        <v>-10</v>
      </c>
      <c r="M32" s="38">
        <f>SUMIFS(Nifty[Column1.PE.openInterest],Nifty[Column1.expiryDate],'N_&amp;_B_Analysis'!$D$2,Nifty[Column1.strikePrice],'N_&amp;_B_Analysis'!G32)</f>
        <v>48</v>
      </c>
      <c r="O32" s="8">
        <f>SUMIFS(Banknifty[Column1.CE.openInterest],Banknifty[Column1.expiryDate],'N_&amp;_B_Analysis'!$R$2,Banknifty[Column1.strikePrice],'N_&amp;_B_Analysis'!U32)</f>
        <v>96171</v>
      </c>
      <c r="P32" s="22">
        <f>SUMIFS(Banknifty[Column1.CE.changeinOpenInterest],Banknifty[Column1.expiryDate],'N_&amp;_B_Analysis'!$R$2,Banknifty[Column1.strikePrice],'N_&amp;_B_Analysis'!U32)</f>
        <v>39964</v>
      </c>
      <c r="Q32" s="22">
        <f>SUMIFS(Banknifty[Column1.CE.totalTradedVolume],Banknifty[Column1.expiryDate],'N_&amp;_B_Analysis'!$R$2,Banknifty[Column1.strikePrice],'N_&amp;_B_Analysis'!U32)</f>
        <v>1442956</v>
      </c>
      <c r="R32" s="22">
        <f>SUMIFS(Banknifty[Column1.CE.impliedVolatility],Banknifty[Column1.expiryDate],'N_&amp;_B_Analysis'!$R$2,Banknifty[Column1.strikePrice],'N_&amp;_B_Analysis'!U32)</f>
        <v>14.35</v>
      </c>
      <c r="S32" s="22">
        <f>SUMIFS(Banknifty[Column1.CE.change],Banknifty[Column1.expiryDate],'N_&amp;_B_Analysis'!$R$2,Banknifty[Column1.strikePrice],'N_&amp;_B_Analysis'!U32)</f>
        <v>-4.3500000000000005</v>
      </c>
      <c r="T32" s="2">
        <f>SUMIFS(Banknifty[Column1.CE.lastPrice],Banknifty[Column1.expiryDate],'N_&amp;_B_Analysis'!$R$2,Banknifty[Column1.strikePrice],'N_&amp;_B_Analysis'!U32)</f>
        <v>0.1</v>
      </c>
      <c r="U32" s="44">
        <f t="shared" si="3"/>
        <v>42600</v>
      </c>
      <c r="V32" s="36">
        <f>SUMIFS(Banknifty[Column1.PE.lastPrice],Banknifty[Column1.PE.expiryDate],'N_&amp;_B_Analysis'!$R$2,Banknifty[Column1.PE.strikePrice],'N_&amp;_B_Analysis'!U32)</f>
        <v>968.1</v>
      </c>
      <c r="W32" s="37">
        <f>SUMIFS(Banknifty[Column1.PE.change],Banknifty[Column1.PE.expiryDate],'N_&amp;_B_Analysis'!$R$2,Banknifty[Column1.PE.strikePrice],'N_&amp;_B_Analysis'!U32)</f>
        <v>89.550000000000068</v>
      </c>
      <c r="X32" s="37">
        <f>SUMIFS(Banknifty[Column1.PE.impliedVolatility],Banknifty[Column1.PE.expiryDate],'N_&amp;_B_Analysis'!$R$2,Banknifty[Column1.PE.strikePrice],'N_&amp;_B_Analysis'!U32)</f>
        <v>0</v>
      </c>
      <c r="Y32" s="37">
        <f>SUMIFS(Banknifty[Column1.PE.totalTradedVolume],Banknifty[Column1.PE.expiryDate],'N_&amp;_B_Analysis'!$R$2,Banknifty[Column1.PE.strikePrice],'N_&amp;_B_Analysis'!U32)</f>
        <v>12519</v>
      </c>
      <c r="Z32" s="37">
        <f>SUMIFS(Banknifty[Column1.PE.changeinOpenInterest],Banknifty[Column1.PE.expiryDate],'N_&amp;_B_Analysis'!$R$2,Banknifty[Column1.PE.strikePrice],'N_&amp;_B_Analysis'!U32)</f>
        <v>312</v>
      </c>
      <c r="AA32" s="38">
        <f>SUMIFS(Banknifty[Column1.PE.openInterest],Banknifty[Column1.PE.expiryDate],'N_&amp;_B_Analysis'!$R$2,Banknifty[Column1.PE.strikePrice],'N_&amp;_B_Analysis'!U32)</f>
        <v>919</v>
      </c>
    </row>
    <row r="33" spans="1:27" x14ac:dyDescent="0.25">
      <c r="A33" s="8">
        <f>SUMIFS(Nifty[Column1.CE.openInterest],Nifty[Column1.expiryDate],'N_&amp;_B_Analysis'!$D$2,Nifty[Column1.strikePrice],'N_&amp;_B_Analysis'!G33)</f>
        <v>49471</v>
      </c>
      <c r="B33" s="22">
        <f>SUMIFS(Nifty[Column1.CE.changeinOpenInterest],Nifty[Column1.expiryDate],'N_&amp;_B_Analysis'!$D$2,Nifty[Column1.strikePrice],'N_&amp;_B_Analysis'!G33)</f>
        <v>18649</v>
      </c>
      <c r="C33" s="22">
        <f>SUMIFS(Nifty[Column1.CE.totalTradedVolume],Nifty[Column1.expiryDate],'N_&amp;_B_Analysis'!$D$2,Nifty[Column1.strikePrice],'N_&amp;_B_Analysis'!G33)</f>
        <v>277200</v>
      </c>
      <c r="D33" s="22">
        <f>SUMIFS(Nifty[Column1.CE.impliedVolatility],Nifty[Column1.expiryDate],'N_&amp;_B_Analysis'!$D$2,Nifty[Column1.strikePrice],'N_&amp;_B_Analysis'!G33)</f>
        <v>20.75</v>
      </c>
      <c r="E33" s="22">
        <f>SUMIFS(Nifty[Column1.CE.change],Nifty[Column1.expiryDate],'N_&amp;_B_Analysis'!$D$2,Nifty[Column1.strikePrice],'N_&amp;_B_Analysis'!G33)</f>
        <v>-0.4</v>
      </c>
      <c r="F33" s="3">
        <f>SUMIFS(Nifty[Column1.CE.lastPrice],Nifty[Column1.expiryDate],'N_&amp;_B_Analysis'!$D$2,Nifty[Column1.strikePrice],'N_&amp;_B_Analysis'!G33)</f>
        <v>0.15</v>
      </c>
      <c r="G33" s="44">
        <f t="shared" si="2"/>
        <v>18600</v>
      </c>
      <c r="H33" s="36">
        <f>SUMIFS(Nifty[Column1.PE.lastPrice],Nifty[Column1.expiryDate],'N_&amp;_B_Analysis'!$D$2,Nifty[Column1.strikePrice],'N_&amp;_B_Analysis'!G33)</f>
        <v>520.70000000000005</v>
      </c>
      <c r="I33" s="37">
        <f>SUMIFS(Nifty[Column1.PE.pChange],Nifty[Column1.expiryDate],'N_&amp;_B_Analysis'!$D$2,Nifty[Column1.strikePrice],'N_&amp;_B_Analysis'!G33)</f>
        <v>-12.846263285630597</v>
      </c>
      <c r="J33" s="37">
        <f>SUMIFS(Nifty[Column1.PE.impliedVolatility],Nifty[Column1.expiryDate],'N_&amp;_B_Analysis'!$D$2,Nifty[Column1.strikePrice],'N_&amp;_B_Analysis'!G33)</f>
        <v>28.46</v>
      </c>
      <c r="K33" s="37">
        <f>SUMIFS(Nifty[Column1.PE.totalTradedVolume],Nifty[Column1.expiryDate],'N_&amp;_B_Analysis'!$D$2,Nifty[Column1.strikePrice],'N_&amp;_B_Analysis'!G33)</f>
        <v>880</v>
      </c>
      <c r="L33" s="37">
        <f>SUMIFS(Nifty[Column1.PE.changeinOpenInterest],Nifty[Column1.expiryDate],'N_&amp;_B_Analysis'!$D$2,Nifty[Column1.strikePrice],'N_&amp;_B_Analysis'!G33)</f>
        <v>-31</v>
      </c>
      <c r="M33" s="38">
        <f>SUMIFS(Nifty[Column1.PE.openInterest],Nifty[Column1.expiryDate],'N_&amp;_B_Analysis'!$D$2,Nifty[Column1.strikePrice],'N_&amp;_B_Analysis'!G33)</f>
        <v>451</v>
      </c>
      <c r="O33" s="8">
        <f>SUMIFS(Banknifty[Column1.CE.openInterest],Banknifty[Column1.expiryDate],'N_&amp;_B_Analysis'!$R$2,Banknifty[Column1.strikePrice],'N_&amp;_B_Analysis'!U33)</f>
        <v>68011</v>
      </c>
      <c r="P33" s="22">
        <f>SUMIFS(Banknifty[Column1.CE.changeinOpenInterest],Banknifty[Column1.expiryDate],'N_&amp;_B_Analysis'!$R$2,Banknifty[Column1.strikePrice],'N_&amp;_B_Analysis'!U33)</f>
        <v>42925</v>
      </c>
      <c r="Q33" s="22">
        <f>SUMIFS(Banknifty[Column1.CE.totalTradedVolume],Banknifty[Column1.expiryDate],'N_&amp;_B_Analysis'!$R$2,Banknifty[Column1.strikePrice],'N_&amp;_B_Analysis'!U33)</f>
        <v>1260401</v>
      </c>
      <c r="R33" s="22">
        <f>SUMIFS(Banknifty[Column1.CE.impliedVolatility],Banknifty[Column1.expiryDate],'N_&amp;_B_Analysis'!$R$2,Banknifty[Column1.strikePrice],'N_&amp;_B_Analysis'!U33)</f>
        <v>17.07</v>
      </c>
      <c r="S33" s="22">
        <f>SUMIFS(Banknifty[Column1.CE.change],Banknifty[Column1.expiryDate],'N_&amp;_B_Analysis'!$R$2,Banknifty[Column1.strikePrice],'N_&amp;_B_Analysis'!U33)</f>
        <v>-3.65</v>
      </c>
      <c r="T33" s="2">
        <f>SUMIFS(Banknifty[Column1.CE.lastPrice],Banknifty[Column1.expiryDate],'N_&amp;_B_Analysis'!$R$2,Banknifty[Column1.strikePrice],'N_&amp;_B_Analysis'!U33)</f>
        <v>0.1</v>
      </c>
      <c r="U33" s="44">
        <f t="shared" si="3"/>
        <v>42700</v>
      </c>
      <c r="V33" s="36">
        <f>SUMIFS(Banknifty[Column1.PE.lastPrice],Banknifty[Column1.PE.expiryDate],'N_&amp;_B_Analysis'!$R$2,Banknifty[Column1.PE.strikePrice],'N_&amp;_B_Analysis'!U33)</f>
        <v>1067.4000000000001</v>
      </c>
      <c r="W33" s="37">
        <f>SUMIFS(Banknifty[Column1.PE.change],Banknifty[Column1.PE.expiryDate],'N_&amp;_B_Analysis'!$R$2,Banknifty[Column1.PE.strikePrice],'N_&amp;_B_Analysis'!U33)</f>
        <v>138.10000000000014</v>
      </c>
      <c r="X33" s="37">
        <f>SUMIFS(Banknifty[Column1.PE.impliedVolatility],Banknifty[Column1.PE.expiryDate],'N_&amp;_B_Analysis'!$R$2,Banknifty[Column1.PE.strikePrice],'N_&amp;_B_Analysis'!U33)</f>
        <v>0</v>
      </c>
      <c r="Y33" s="37">
        <f>SUMIFS(Banknifty[Column1.PE.totalTradedVolume],Banknifty[Column1.PE.expiryDate],'N_&amp;_B_Analysis'!$R$2,Banknifty[Column1.PE.strikePrice],'N_&amp;_B_Analysis'!U33)</f>
        <v>7295</v>
      </c>
      <c r="Z33" s="37">
        <f>SUMIFS(Banknifty[Column1.PE.changeinOpenInterest],Banknifty[Column1.PE.expiryDate],'N_&amp;_B_Analysis'!$R$2,Banknifty[Column1.PE.strikePrice],'N_&amp;_B_Analysis'!U33)</f>
        <v>135</v>
      </c>
      <c r="AA33" s="38">
        <f>SUMIFS(Banknifty[Column1.PE.openInterest],Banknifty[Column1.PE.expiryDate],'N_&amp;_B_Analysis'!$R$2,Banknifty[Column1.PE.strikePrice],'N_&amp;_B_Analysis'!U33)</f>
        <v>836</v>
      </c>
    </row>
    <row r="34" spans="1:27" x14ac:dyDescent="0.25">
      <c r="A34" s="8">
        <f>SUMIFS(Nifty[Column1.CE.openInterest],Nifty[Column1.expiryDate],'N_&amp;_B_Analysis'!$D$2,Nifty[Column1.strikePrice],'N_&amp;_B_Analysis'!G34)</f>
        <v>3042</v>
      </c>
      <c r="B34" s="22">
        <f>SUMIFS(Nifty[Column1.CE.changeinOpenInterest],Nifty[Column1.expiryDate],'N_&amp;_B_Analysis'!$D$2,Nifty[Column1.strikePrice],'N_&amp;_B_Analysis'!G34)</f>
        <v>405</v>
      </c>
      <c r="C34" s="22">
        <f>SUMIFS(Nifty[Column1.CE.totalTradedVolume],Nifty[Column1.expiryDate],'N_&amp;_B_Analysis'!$D$2,Nifty[Column1.strikePrice],'N_&amp;_B_Analysis'!G34)</f>
        <v>45400</v>
      </c>
      <c r="D34" s="22">
        <f>SUMIFS(Nifty[Column1.CE.impliedVolatility],Nifty[Column1.expiryDate],'N_&amp;_B_Analysis'!$D$2,Nifty[Column1.strikePrice],'N_&amp;_B_Analysis'!G34)</f>
        <v>21.82</v>
      </c>
      <c r="E34" s="22">
        <f>SUMIFS(Nifty[Column1.CE.change],Nifty[Column1.expiryDate],'N_&amp;_B_Analysis'!$D$2,Nifty[Column1.strikePrice],'N_&amp;_B_Analysis'!G34)</f>
        <v>-0.30000000000000004</v>
      </c>
      <c r="F34" s="3">
        <f>SUMIFS(Nifty[Column1.CE.lastPrice],Nifty[Column1.expiryDate],'N_&amp;_B_Analysis'!$D$2,Nifty[Column1.strikePrice],'N_&amp;_B_Analysis'!G34)</f>
        <v>0.15</v>
      </c>
      <c r="G34" s="44">
        <f t="shared" si="2"/>
        <v>18650</v>
      </c>
      <c r="H34" s="36">
        <f>SUMIFS(Nifty[Column1.PE.lastPrice],Nifty[Column1.expiryDate],'N_&amp;_B_Analysis'!$D$2,Nifty[Column1.strikePrice],'N_&amp;_B_Analysis'!G34)</f>
        <v>611.04999999999995</v>
      </c>
      <c r="I34" s="37">
        <f>SUMIFS(Nifty[Column1.PE.pChange],Nifty[Column1.expiryDate],'N_&amp;_B_Analysis'!$D$2,Nifty[Column1.strikePrice],'N_&amp;_B_Analysis'!G34)</f>
        <v>-5.9126953576102999</v>
      </c>
      <c r="J34" s="37">
        <f>SUMIFS(Nifty[Column1.PE.impliedVolatility],Nifty[Column1.expiryDate],'N_&amp;_B_Analysis'!$D$2,Nifty[Column1.strikePrice],'N_&amp;_B_Analysis'!G34)</f>
        <v>47.22</v>
      </c>
      <c r="K34" s="37">
        <f>SUMIFS(Nifty[Column1.PE.totalTradedVolume],Nifty[Column1.expiryDate],'N_&amp;_B_Analysis'!$D$2,Nifty[Column1.strikePrice],'N_&amp;_B_Analysis'!G34)</f>
        <v>70</v>
      </c>
      <c r="L34" s="37">
        <f>SUMIFS(Nifty[Column1.PE.changeinOpenInterest],Nifty[Column1.expiryDate],'N_&amp;_B_Analysis'!$D$2,Nifty[Column1.strikePrice],'N_&amp;_B_Analysis'!G34)</f>
        <v>0</v>
      </c>
      <c r="M34" s="38">
        <f>SUMIFS(Nifty[Column1.PE.openInterest],Nifty[Column1.expiryDate],'N_&amp;_B_Analysis'!$D$2,Nifty[Column1.strikePrice],'N_&amp;_B_Analysis'!G34)</f>
        <v>32</v>
      </c>
      <c r="O34" s="8">
        <f>SUMIFS(Banknifty[Column1.CE.openInterest],Banknifty[Column1.expiryDate],'N_&amp;_B_Analysis'!$R$2,Banknifty[Column1.strikePrice],'N_&amp;_B_Analysis'!U34)</f>
        <v>71617</v>
      </c>
      <c r="P34" s="22">
        <f>SUMIFS(Banknifty[Column1.CE.changeinOpenInterest],Banknifty[Column1.expiryDate],'N_&amp;_B_Analysis'!$R$2,Banknifty[Column1.strikePrice],'N_&amp;_B_Analysis'!U34)</f>
        <v>41091</v>
      </c>
      <c r="Q34" s="22">
        <f>SUMIFS(Banknifty[Column1.CE.totalTradedVolume],Banknifty[Column1.expiryDate],'N_&amp;_B_Analysis'!$R$2,Banknifty[Column1.strikePrice],'N_&amp;_B_Analysis'!U34)</f>
        <v>1156931</v>
      </c>
      <c r="R34" s="22">
        <f>SUMIFS(Banknifty[Column1.CE.impliedVolatility],Banknifty[Column1.expiryDate],'N_&amp;_B_Analysis'!$R$2,Banknifty[Column1.strikePrice],'N_&amp;_B_Analysis'!U34)</f>
        <v>16.89</v>
      </c>
      <c r="S34" s="22">
        <f>SUMIFS(Banknifty[Column1.CE.change],Banknifty[Column1.expiryDate],'N_&amp;_B_Analysis'!$R$2,Banknifty[Column1.strikePrice],'N_&amp;_B_Analysis'!U34)</f>
        <v>-3.0500000000000003</v>
      </c>
      <c r="T34" s="2">
        <f>SUMIFS(Banknifty[Column1.CE.lastPrice],Banknifty[Column1.expiryDate],'N_&amp;_B_Analysis'!$R$2,Banknifty[Column1.strikePrice],'N_&amp;_B_Analysis'!U34)</f>
        <v>0.15</v>
      </c>
      <c r="U34" s="44">
        <f t="shared" si="3"/>
        <v>42800</v>
      </c>
      <c r="V34" s="36">
        <f>SUMIFS(Banknifty[Column1.PE.lastPrice],Banknifty[Column1.PE.expiryDate],'N_&amp;_B_Analysis'!$R$2,Banknifty[Column1.PE.strikePrice],'N_&amp;_B_Analysis'!U34)</f>
        <v>1170.8</v>
      </c>
      <c r="W34" s="37">
        <f>SUMIFS(Banknifty[Column1.PE.change],Banknifty[Column1.PE.expiryDate],'N_&amp;_B_Analysis'!$R$2,Banknifty[Column1.PE.strikePrice],'N_&amp;_B_Analysis'!U34)</f>
        <v>114.20000000000005</v>
      </c>
      <c r="X34" s="37">
        <f>SUMIFS(Banknifty[Column1.PE.impliedVolatility],Banknifty[Column1.PE.expiryDate],'N_&amp;_B_Analysis'!$R$2,Banknifty[Column1.PE.strikePrice],'N_&amp;_B_Analysis'!U34)</f>
        <v>0</v>
      </c>
      <c r="Y34" s="37">
        <f>SUMIFS(Banknifty[Column1.PE.totalTradedVolume],Banknifty[Column1.PE.expiryDate],'N_&amp;_B_Analysis'!$R$2,Banknifty[Column1.PE.strikePrice],'N_&amp;_B_Analysis'!U34)</f>
        <v>2219</v>
      </c>
      <c r="Z34" s="37">
        <f>SUMIFS(Banknifty[Column1.PE.changeinOpenInterest],Banknifty[Column1.PE.expiryDate],'N_&amp;_B_Analysis'!$R$2,Banknifty[Column1.PE.strikePrice],'N_&amp;_B_Analysis'!U34)</f>
        <v>42</v>
      </c>
      <c r="AA34" s="38">
        <f>SUMIFS(Banknifty[Column1.PE.openInterest],Banknifty[Column1.PE.expiryDate],'N_&amp;_B_Analysis'!$R$2,Banknifty[Column1.PE.strikePrice],'N_&amp;_B_Analysis'!U34)</f>
        <v>146</v>
      </c>
    </row>
    <row r="35" spans="1:27" x14ac:dyDescent="0.25">
      <c r="A35" s="8">
        <f>SUMIFS(Nifty[Column1.CE.openInterest],Nifty[Column1.expiryDate],'N_&amp;_B_Analysis'!$D$2,Nifty[Column1.strikePrice],'N_&amp;_B_Analysis'!G35)</f>
        <v>21347</v>
      </c>
      <c r="B35" s="22">
        <f>SUMIFS(Nifty[Column1.CE.changeinOpenInterest],Nifty[Column1.expiryDate],'N_&amp;_B_Analysis'!$D$2,Nifty[Column1.strikePrice],'N_&amp;_B_Analysis'!G35)</f>
        <v>-99</v>
      </c>
      <c r="C35" s="22">
        <f>SUMIFS(Nifty[Column1.CE.totalTradedVolume],Nifty[Column1.expiryDate],'N_&amp;_B_Analysis'!$D$2,Nifty[Column1.strikePrice],'N_&amp;_B_Analysis'!G35)</f>
        <v>136313</v>
      </c>
      <c r="D35" s="22">
        <f>SUMIFS(Nifty[Column1.CE.impliedVolatility],Nifty[Column1.expiryDate],'N_&amp;_B_Analysis'!$D$2,Nifty[Column1.strikePrice],'N_&amp;_B_Analysis'!G35)</f>
        <v>22.6</v>
      </c>
      <c r="E35" s="22">
        <f>SUMIFS(Nifty[Column1.CE.change],Nifty[Column1.expiryDate],'N_&amp;_B_Analysis'!$D$2,Nifty[Column1.strikePrice],'N_&amp;_B_Analysis'!G35)</f>
        <v>-0.30000000000000004</v>
      </c>
      <c r="F35" s="3">
        <f>SUMIFS(Nifty[Column1.CE.lastPrice],Nifty[Column1.expiryDate],'N_&amp;_B_Analysis'!$D$2,Nifty[Column1.strikePrice],'N_&amp;_B_Analysis'!G35)</f>
        <v>0.15</v>
      </c>
      <c r="G35" s="44">
        <f t="shared" si="2"/>
        <v>18700</v>
      </c>
      <c r="H35" s="36">
        <f>SUMIFS(Nifty[Column1.PE.lastPrice],Nifty[Column1.expiryDate],'N_&amp;_B_Analysis'!$D$2,Nifty[Column1.strikePrice],'N_&amp;_B_Analysis'!G35)</f>
        <v>651.20000000000005</v>
      </c>
      <c r="I35" s="37">
        <f>SUMIFS(Nifty[Column1.PE.pChange],Nifty[Column1.expiryDate],'N_&amp;_B_Analysis'!$D$2,Nifty[Column1.strikePrice],'N_&amp;_B_Analysis'!G35)</f>
        <v>-3.7753971185814486</v>
      </c>
      <c r="J35" s="37">
        <f>SUMIFS(Nifty[Column1.PE.impliedVolatility],Nifty[Column1.expiryDate],'N_&amp;_B_Analysis'!$D$2,Nifty[Column1.strikePrice],'N_&amp;_B_Analysis'!G35)</f>
        <v>42.91</v>
      </c>
      <c r="K35" s="37">
        <f>SUMIFS(Nifty[Column1.PE.totalTradedVolume],Nifty[Column1.expiryDate],'N_&amp;_B_Analysis'!$D$2,Nifty[Column1.strikePrice],'N_&amp;_B_Analysis'!G35)</f>
        <v>182</v>
      </c>
      <c r="L35" s="37">
        <f>SUMIFS(Nifty[Column1.PE.changeinOpenInterest],Nifty[Column1.expiryDate],'N_&amp;_B_Analysis'!$D$2,Nifty[Column1.strikePrice],'N_&amp;_B_Analysis'!G35)</f>
        <v>-5</v>
      </c>
      <c r="M35" s="38">
        <f>SUMIFS(Nifty[Column1.PE.openInterest],Nifty[Column1.expiryDate],'N_&amp;_B_Analysis'!$D$2,Nifty[Column1.strikePrice],'N_&amp;_B_Analysis'!G35)</f>
        <v>168</v>
      </c>
      <c r="O35" s="8">
        <f>SUMIFS(Banknifty[Column1.CE.openInterest],Banknifty[Column1.expiryDate],'N_&amp;_B_Analysis'!$R$2,Banknifty[Column1.strikePrice],'N_&amp;_B_Analysis'!U35)</f>
        <v>36447</v>
      </c>
      <c r="P35" s="22">
        <f>SUMIFS(Banknifty[Column1.CE.changeinOpenInterest],Banknifty[Column1.expiryDate],'N_&amp;_B_Analysis'!$R$2,Banknifty[Column1.strikePrice],'N_&amp;_B_Analysis'!U35)</f>
        <v>18832</v>
      </c>
      <c r="Q35" s="22">
        <f>SUMIFS(Banknifty[Column1.CE.totalTradedVolume],Banknifty[Column1.expiryDate],'N_&amp;_B_Analysis'!$R$2,Banknifty[Column1.strikePrice],'N_&amp;_B_Analysis'!U35)</f>
        <v>725677</v>
      </c>
      <c r="R35" s="22">
        <f>SUMIFS(Banknifty[Column1.CE.impliedVolatility],Banknifty[Column1.expiryDate],'N_&amp;_B_Analysis'!$R$2,Banknifty[Column1.strikePrice],'N_&amp;_B_Analysis'!U35)</f>
        <v>19.13</v>
      </c>
      <c r="S35" s="22">
        <f>SUMIFS(Banknifty[Column1.CE.change],Banknifty[Column1.expiryDate],'N_&amp;_B_Analysis'!$R$2,Banknifty[Column1.strikePrice],'N_&amp;_B_Analysis'!U35)</f>
        <v>-2.9000000000000004</v>
      </c>
      <c r="T35" s="2">
        <f>SUMIFS(Banknifty[Column1.CE.lastPrice],Banknifty[Column1.expiryDate],'N_&amp;_B_Analysis'!$R$2,Banknifty[Column1.strikePrice],'N_&amp;_B_Analysis'!U35)</f>
        <v>0.05</v>
      </c>
      <c r="U35" s="44">
        <f t="shared" si="3"/>
        <v>42900</v>
      </c>
      <c r="V35" s="36">
        <f>SUMIFS(Banknifty[Column1.PE.lastPrice],Banknifty[Column1.PE.expiryDate],'N_&amp;_B_Analysis'!$R$2,Banknifty[Column1.PE.strikePrice],'N_&amp;_B_Analysis'!U35)</f>
        <v>1268.2</v>
      </c>
      <c r="W35" s="37">
        <f>SUMIFS(Banknifty[Column1.PE.change],Banknifty[Column1.PE.expiryDate],'N_&amp;_B_Analysis'!$R$2,Banknifty[Column1.PE.strikePrice],'N_&amp;_B_Analysis'!U35)</f>
        <v>73.799999999999955</v>
      </c>
      <c r="X35" s="37">
        <f>SUMIFS(Banknifty[Column1.PE.impliedVolatility],Banknifty[Column1.PE.expiryDate],'N_&amp;_B_Analysis'!$R$2,Banknifty[Column1.PE.strikePrice],'N_&amp;_B_Analysis'!U35)</f>
        <v>0</v>
      </c>
      <c r="Y35" s="37">
        <f>SUMIFS(Banknifty[Column1.PE.totalTradedVolume],Banknifty[Column1.PE.expiryDate],'N_&amp;_B_Analysis'!$R$2,Banknifty[Column1.PE.strikePrice],'N_&amp;_B_Analysis'!U35)</f>
        <v>2684</v>
      </c>
      <c r="Z35" s="37">
        <f>SUMIFS(Banknifty[Column1.PE.changeinOpenInterest],Banknifty[Column1.PE.expiryDate],'N_&amp;_B_Analysis'!$R$2,Banknifty[Column1.PE.strikePrice],'N_&amp;_B_Analysis'!U35)</f>
        <v>271</v>
      </c>
      <c r="AA35" s="38">
        <f>SUMIFS(Banknifty[Column1.PE.openInterest],Banknifty[Column1.PE.expiryDate],'N_&amp;_B_Analysis'!$R$2,Banknifty[Column1.PE.strikePrice],'N_&amp;_B_Analysis'!U35)</f>
        <v>361</v>
      </c>
    </row>
    <row r="36" spans="1:27" x14ac:dyDescent="0.25">
      <c r="A36" s="8">
        <f>SUMIFS(Nifty[Column1.CE.openInterest],Nifty[Column1.expiryDate],'N_&amp;_B_Analysis'!$D$2,Nifty[Column1.strikePrice],'N_&amp;_B_Analysis'!G36)</f>
        <v>2265</v>
      </c>
      <c r="B36" s="22">
        <f>SUMIFS(Nifty[Column1.CE.changeinOpenInterest],Nifty[Column1.expiryDate],'N_&amp;_B_Analysis'!$D$2,Nifty[Column1.strikePrice],'N_&amp;_B_Analysis'!G36)</f>
        <v>-115</v>
      </c>
      <c r="C36" s="22">
        <f>SUMIFS(Nifty[Column1.CE.totalTradedVolume],Nifty[Column1.expiryDate],'N_&amp;_B_Analysis'!$D$2,Nifty[Column1.strikePrice],'N_&amp;_B_Analysis'!G36)</f>
        <v>24457</v>
      </c>
      <c r="D36" s="22">
        <f>SUMIFS(Nifty[Column1.CE.impliedVolatility],Nifty[Column1.expiryDate],'N_&amp;_B_Analysis'!$D$2,Nifty[Column1.strikePrice],'N_&amp;_B_Analysis'!G36)</f>
        <v>24.17</v>
      </c>
      <c r="E36" s="22">
        <f>SUMIFS(Nifty[Column1.CE.change],Nifty[Column1.expiryDate],'N_&amp;_B_Analysis'!$D$2,Nifty[Column1.strikePrice],'N_&amp;_B_Analysis'!G36)</f>
        <v>-0.25</v>
      </c>
      <c r="F36" s="3">
        <f>SUMIFS(Nifty[Column1.CE.lastPrice],Nifty[Column1.expiryDate],'N_&amp;_B_Analysis'!$D$2,Nifty[Column1.strikePrice],'N_&amp;_B_Analysis'!G36)</f>
        <v>0.15</v>
      </c>
      <c r="G36" s="44">
        <f t="shared" si="2"/>
        <v>18750</v>
      </c>
      <c r="H36" s="36">
        <f>SUMIFS(Nifty[Column1.PE.lastPrice],Nifty[Column1.expiryDate],'N_&amp;_B_Analysis'!$D$2,Nifty[Column1.strikePrice],'N_&amp;_B_Analysis'!G36)</f>
        <v>676</v>
      </c>
      <c r="I36" s="37">
        <f>SUMIFS(Nifty[Column1.PE.pChange],Nifty[Column1.expiryDate],'N_&amp;_B_Analysis'!$D$2,Nifty[Column1.strikePrice],'N_&amp;_B_Analysis'!G36)</f>
        <v>-7.2829515841448398</v>
      </c>
      <c r="J36" s="37">
        <f>SUMIFS(Nifty[Column1.PE.impliedVolatility],Nifty[Column1.expiryDate],'N_&amp;_B_Analysis'!$D$2,Nifty[Column1.strikePrice],'N_&amp;_B_Analysis'!G36)</f>
        <v>36.770000000000003</v>
      </c>
      <c r="K36" s="37">
        <f>SUMIFS(Nifty[Column1.PE.totalTradedVolume],Nifty[Column1.expiryDate],'N_&amp;_B_Analysis'!$D$2,Nifty[Column1.strikePrice],'N_&amp;_B_Analysis'!G36)</f>
        <v>445</v>
      </c>
      <c r="L36" s="37">
        <f>SUMIFS(Nifty[Column1.PE.changeinOpenInterest],Nifty[Column1.expiryDate],'N_&amp;_B_Analysis'!$D$2,Nifty[Column1.strikePrice],'N_&amp;_B_Analysis'!G36)</f>
        <v>-35</v>
      </c>
      <c r="M36" s="38">
        <f>SUMIFS(Nifty[Column1.PE.openInterest],Nifty[Column1.expiryDate],'N_&amp;_B_Analysis'!$D$2,Nifty[Column1.strikePrice],'N_&amp;_B_Analysis'!G36)</f>
        <v>74</v>
      </c>
      <c r="O36" s="8">
        <f>SUMIFS(Banknifty[Column1.CE.openInterest],Banknifty[Column1.expiryDate],'N_&amp;_B_Analysis'!$R$2,Banknifty[Column1.strikePrice],'N_&amp;_B_Analysis'!U36)</f>
        <v>193311</v>
      </c>
      <c r="P36" s="22">
        <f>SUMIFS(Banknifty[Column1.CE.changeinOpenInterest],Banknifty[Column1.expiryDate],'N_&amp;_B_Analysis'!$R$2,Banknifty[Column1.strikePrice],'N_&amp;_B_Analysis'!U36)</f>
        <v>76625</v>
      </c>
      <c r="Q36" s="22">
        <f>SUMIFS(Banknifty[Column1.CE.totalTradedVolume],Banknifty[Column1.expiryDate],'N_&amp;_B_Analysis'!$R$2,Banknifty[Column1.strikePrice],'N_&amp;_B_Analysis'!U36)</f>
        <v>2231990</v>
      </c>
      <c r="R36" s="22">
        <f>SUMIFS(Banknifty[Column1.CE.impliedVolatility],Banknifty[Column1.expiryDate],'N_&amp;_B_Analysis'!$R$2,Banknifty[Column1.strikePrice],'N_&amp;_B_Analysis'!U36)</f>
        <v>20.43</v>
      </c>
      <c r="S36" s="22">
        <f>SUMIFS(Banknifty[Column1.CE.change],Banknifty[Column1.expiryDate],'N_&amp;_B_Analysis'!$R$2,Banknifty[Column1.strikePrice],'N_&amp;_B_Analysis'!U36)</f>
        <v>-2.8000000000000003</v>
      </c>
      <c r="T36" s="2">
        <f>SUMIFS(Banknifty[Column1.CE.lastPrice],Banknifty[Column1.expiryDate],'N_&amp;_B_Analysis'!$R$2,Banknifty[Column1.strikePrice],'N_&amp;_B_Analysis'!U36)</f>
        <v>0.05</v>
      </c>
      <c r="U36" s="44">
        <f t="shared" si="3"/>
        <v>43000</v>
      </c>
      <c r="V36" s="36">
        <f>SUMIFS(Banknifty[Column1.PE.lastPrice],Banknifty[Column1.PE.expiryDate],'N_&amp;_B_Analysis'!$R$2,Banknifty[Column1.PE.strikePrice],'N_&amp;_B_Analysis'!U36)</f>
        <v>1366</v>
      </c>
      <c r="W36" s="37">
        <f>SUMIFS(Banknifty[Column1.PE.change],Banknifty[Column1.PE.expiryDate],'N_&amp;_B_Analysis'!$R$2,Banknifty[Column1.PE.strikePrice],'N_&amp;_B_Analysis'!U36)</f>
        <v>104.5</v>
      </c>
      <c r="X36" s="37">
        <f>SUMIFS(Banknifty[Column1.PE.impliedVolatility],Banknifty[Column1.PE.expiryDate],'N_&amp;_B_Analysis'!$R$2,Banknifty[Column1.PE.strikePrice],'N_&amp;_B_Analysis'!U36)</f>
        <v>0</v>
      </c>
      <c r="Y36" s="37">
        <f>SUMIFS(Banknifty[Column1.PE.totalTradedVolume],Banknifty[Column1.PE.expiryDate],'N_&amp;_B_Analysis'!$R$2,Banknifty[Column1.PE.strikePrice],'N_&amp;_B_Analysis'!U36)</f>
        <v>5965</v>
      </c>
      <c r="Z36" s="37">
        <f>SUMIFS(Banknifty[Column1.PE.changeinOpenInterest],Banknifty[Column1.PE.expiryDate],'N_&amp;_B_Analysis'!$R$2,Banknifty[Column1.PE.strikePrice],'N_&amp;_B_Analysis'!U36)</f>
        <v>346</v>
      </c>
      <c r="AA36" s="38">
        <f>SUMIFS(Banknifty[Column1.PE.openInterest],Banknifty[Column1.PE.expiryDate],'N_&amp;_B_Analysis'!$R$2,Banknifty[Column1.PE.strikePrice],'N_&amp;_B_Analysis'!U36)</f>
        <v>1474</v>
      </c>
    </row>
    <row r="37" spans="1:27" x14ac:dyDescent="0.25">
      <c r="A37" s="8">
        <f>SUMIFS(Nifty[Column1.CE.openInterest],Nifty[Column1.expiryDate],'N_&amp;_B_Analysis'!$D$2,Nifty[Column1.strikePrice],'N_&amp;_B_Analysis'!G37)</f>
        <v>25698</v>
      </c>
      <c r="B37" s="22">
        <f>SUMIFS(Nifty[Column1.CE.changeinOpenInterest],Nifty[Column1.expiryDate],'N_&amp;_B_Analysis'!$D$2,Nifty[Column1.strikePrice],'N_&amp;_B_Analysis'!G37)</f>
        <v>-6049</v>
      </c>
      <c r="C37" s="22">
        <f>SUMIFS(Nifty[Column1.CE.totalTradedVolume],Nifty[Column1.expiryDate],'N_&amp;_B_Analysis'!$D$2,Nifty[Column1.strikePrice],'N_&amp;_B_Analysis'!G37)</f>
        <v>174545</v>
      </c>
      <c r="D37" s="22">
        <f>SUMIFS(Nifty[Column1.CE.impliedVolatility],Nifty[Column1.expiryDate],'N_&amp;_B_Analysis'!$D$2,Nifty[Column1.strikePrice],'N_&amp;_B_Analysis'!G37)</f>
        <v>24.29</v>
      </c>
      <c r="E37" s="22">
        <f>SUMIFS(Nifty[Column1.CE.change],Nifty[Column1.expiryDate],'N_&amp;_B_Analysis'!$D$2,Nifty[Column1.strikePrice],'N_&amp;_B_Analysis'!G37)</f>
        <v>-0.3</v>
      </c>
      <c r="F37" s="3">
        <f>SUMIFS(Nifty[Column1.CE.lastPrice],Nifty[Column1.expiryDate],'N_&amp;_B_Analysis'!$D$2,Nifty[Column1.strikePrice],'N_&amp;_B_Analysis'!G37)</f>
        <v>0.05</v>
      </c>
      <c r="G37" s="44">
        <f t="shared" si="2"/>
        <v>18800</v>
      </c>
      <c r="H37" s="36">
        <f>SUMIFS(Nifty[Column1.PE.lastPrice],Nifty[Column1.expiryDate],'N_&amp;_B_Analysis'!$D$2,Nifty[Column1.strikePrice],'N_&amp;_B_Analysis'!G37)</f>
        <v>744.45</v>
      </c>
      <c r="I37" s="37">
        <f>SUMIFS(Nifty[Column1.PE.pChange],Nifty[Column1.expiryDate],'N_&amp;_B_Analysis'!$D$2,Nifty[Column1.strikePrice],'N_&amp;_B_Analysis'!G37)</f>
        <v>-5.2862595419847276</v>
      </c>
      <c r="J37" s="37">
        <f>SUMIFS(Nifty[Column1.PE.impliedVolatility],Nifty[Column1.expiryDate],'N_&amp;_B_Analysis'!$D$2,Nifty[Column1.strikePrice],'N_&amp;_B_Analysis'!G37)</f>
        <v>39.92</v>
      </c>
      <c r="K37" s="37">
        <f>SUMIFS(Nifty[Column1.PE.totalTradedVolume],Nifty[Column1.expiryDate],'N_&amp;_B_Analysis'!$D$2,Nifty[Column1.strikePrice],'N_&amp;_B_Analysis'!G37)</f>
        <v>77</v>
      </c>
      <c r="L37" s="37">
        <f>SUMIFS(Nifty[Column1.PE.changeinOpenInterest],Nifty[Column1.expiryDate],'N_&amp;_B_Analysis'!$D$2,Nifty[Column1.strikePrice],'N_&amp;_B_Analysis'!G37)</f>
        <v>-4</v>
      </c>
      <c r="M37" s="38">
        <f>SUMIFS(Nifty[Column1.PE.openInterest],Nifty[Column1.expiryDate],'N_&amp;_B_Analysis'!$D$2,Nifty[Column1.strikePrice],'N_&amp;_B_Analysis'!G37)</f>
        <v>131</v>
      </c>
      <c r="O37" s="8">
        <f>SUMIFS(Banknifty[Column1.CE.openInterest],Banknifty[Column1.expiryDate],'N_&amp;_B_Analysis'!$R$2,Banknifty[Column1.strikePrice],'N_&amp;_B_Analysis'!U37)</f>
        <v>17302</v>
      </c>
      <c r="P37" s="22">
        <f>SUMIFS(Banknifty[Column1.CE.changeinOpenInterest],Banknifty[Column1.expiryDate],'N_&amp;_B_Analysis'!$R$2,Banknifty[Column1.strikePrice],'N_&amp;_B_Analysis'!U37)</f>
        <v>4338</v>
      </c>
      <c r="Q37" s="22">
        <f>SUMIFS(Banknifty[Column1.CE.totalTradedVolume],Banknifty[Column1.expiryDate],'N_&amp;_B_Analysis'!$R$2,Banknifty[Column1.strikePrice],'N_&amp;_B_Analysis'!U37)</f>
        <v>408155</v>
      </c>
      <c r="R37" s="22">
        <f>SUMIFS(Banknifty[Column1.CE.impliedVolatility],Banknifty[Column1.expiryDate],'N_&amp;_B_Analysis'!$R$2,Banknifty[Column1.strikePrice],'N_&amp;_B_Analysis'!U37)</f>
        <v>0</v>
      </c>
      <c r="S37" s="22">
        <f>SUMIFS(Banknifty[Column1.CE.change],Banknifty[Column1.expiryDate],'N_&amp;_B_Analysis'!$R$2,Banknifty[Column1.strikePrice],'N_&amp;_B_Analysis'!U37)</f>
        <v>-2.5</v>
      </c>
      <c r="T37" s="2">
        <f>SUMIFS(Banknifty[Column1.CE.lastPrice],Banknifty[Column1.expiryDate],'N_&amp;_B_Analysis'!$R$2,Banknifty[Column1.strikePrice],'N_&amp;_B_Analysis'!U37)</f>
        <v>0.05</v>
      </c>
      <c r="U37" s="44">
        <f t="shared" si="3"/>
        <v>43100</v>
      </c>
      <c r="V37" s="36">
        <f>SUMIFS(Banknifty[Column1.PE.lastPrice],Banknifty[Column1.PE.expiryDate],'N_&amp;_B_Analysis'!$R$2,Banknifty[Column1.PE.strikePrice],'N_&amp;_B_Analysis'!U37)</f>
        <v>1464.45</v>
      </c>
      <c r="W37" s="37">
        <f>SUMIFS(Banknifty[Column1.PE.change],Banknifty[Column1.PE.expiryDate],'N_&amp;_B_Analysis'!$R$2,Banknifty[Column1.PE.strikePrice],'N_&amp;_B_Analysis'!U37)</f>
        <v>123.5</v>
      </c>
      <c r="X37" s="37">
        <f>SUMIFS(Banknifty[Column1.PE.impliedVolatility],Banknifty[Column1.PE.expiryDate],'N_&amp;_B_Analysis'!$R$2,Banknifty[Column1.PE.strikePrice],'N_&amp;_B_Analysis'!U37)</f>
        <v>0</v>
      </c>
      <c r="Y37" s="37">
        <f>SUMIFS(Banknifty[Column1.PE.totalTradedVolume],Banknifty[Column1.PE.expiryDate],'N_&amp;_B_Analysis'!$R$2,Banknifty[Column1.PE.strikePrice],'N_&amp;_B_Analysis'!U37)</f>
        <v>343</v>
      </c>
      <c r="Z37" s="37">
        <f>SUMIFS(Banknifty[Column1.PE.changeinOpenInterest],Banknifty[Column1.PE.expiryDate],'N_&amp;_B_Analysis'!$R$2,Banknifty[Column1.PE.strikePrice],'N_&amp;_B_Analysis'!U37)</f>
        <v>-13</v>
      </c>
      <c r="AA37" s="38">
        <f>SUMIFS(Banknifty[Column1.PE.openInterest],Banknifty[Column1.PE.expiryDate],'N_&amp;_B_Analysis'!$R$2,Banknifty[Column1.PE.strikePrice],'N_&amp;_B_Analysis'!U37)</f>
        <v>38</v>
      </c>
    </row>
    <row r="38" spans="1:27" x14ac:dyDescent="0.25">
      <c r="A38" s="8">
        <f>SUMIFS(Nifty[Column1.CE.openInterest],Nifty[Column1.expiryDate],'N_&amp;_B_Analysis'!$D$2,Nifty[Column1.strikePrice],'N_&amp;_B_Analysis'!G38)</f>
        <v>5524</v>
      </c>
      <c r="B38" s="22">
        <f>SUMIFS(Nifty[Column1.CE.changeinOpenInterest],Nifty[Column1.expiryDate],'N_&amp;_B_Analysis'!$D$2,Nifty[Column1.strikePrice],'N_&amp;_B_Analysis'!G38)</f>
        <v>3955</v>
      </c>
      <c r="C38" s="22">
        <f>SUMIFS(Nifty[Column1.CE.totalTradedVolume],Nifty[Column1.expiryDate],'N_&amp;_B_Analysis'!$D$2,Nifty[Column1.strikePrice],'N_&amp;_B_Analysis'!G38)</f>
        <v>42080</v>
      </c>
      <c r="D38" s="22">
        <f>SUMIFS(Nifty[Column1.CE.impliedVolatility],Nifty[Column1.expiryDate],'N_&amp;_B_Analysis'!$D$2,Nifty[Column1.strikePrice],'N_&amp;_B_Analysis'!G38)</f>
        <v>27.27</v>
      </c>
      <c r="E38" s="22">
        <f>SUMIFS(Nifty[Column1.CE.change],Nifty[Column1.expiryDate],'N_&amp;_B_Analysis'!$D$2,Nifty[Column1.strikePrice],'N_&amp;_B_Analysis'!G38)</f>
        <v>-0.3</v>
      </c>
      <c r="F38" s="3">
        <f>SUMIFS(Nifty[Column1.CE.lastPrice],Nifty[Column1.expiryDate],'N_&amp;_B_Analysis'!$D$2,Nifty[Column1.strikePrice],'N_&amp;_B_Analysis'!G38)</f>
        <v>0.05</v>
      </c>
      <c r="G38" s="44">
        <f t="shared" si="2"/>
        <v>18850</v>
      </c>
      <c r="H38" s="36">
        <f>SUMIFS(Nifty[Column1.PE.lastPrice],Nifty[Column1.expiryDate],'N_&amp;_B_Analysis'!$D$2,Nifty[Column1.strikePrice],'N_&amp;_B_Analysis'!G38)</f>
        <v>749</v>
      </c>
      <c r="I38" s="37">
        <f>SUMIFS(Nifty[Column1.PE.pChange],Nifty[Column1.expiryDate],'N_&amp;_B_Analysis'!$D$2,Nifty[Column1.strikePrice],'N_&amp;_B_Analysis'!G38)</f>
        <v>-21.157894736842106</v>
      </c>
      <c r="J38" s="37">
        <f>SUMIFS(Nifty[Column1.PE.impliedVolatility],Nifty[Column1.expiryDate],'N_&amp;_B_Analysis'!$D$2,Nifty[Column1.strikePrice],'N_&amp;_B_Analysis'!G38)</f>
        <v>0</v>
      </c>
      <c r="K38" s="37">
        <f>SUMIFS(Nifty[Column1.PE.totalTradedVolume],Nifty[Column1.expiryDate],'N_&amp;_B_Analysis'!$D$2,Nifty[Column1.strikePrice],'N_&amp;_B_Analysis'!G38)</f>
        <v>36</v>
      </c>
      <c r="L38" s="37">
        <f>SUMIFS(Nifty[Column1.PE.changeinOpenInterest],Nifty[Column1.expiryDate],'N_&amp;_B_Analysis'!$D$2,Nifty[Column1.strikePrice],'N_&amp;_B_Analysis'!G38)</f>
        <v>0</v>
      </c>
      <c r="M38" s="38">
        <f>SUMIFS(Nifty[Column1.PE.openInterest],Nifty[Column1.expiryDate],'N_&amp;_B_Analysis'!$D$2,Nifty[Column1.strikePrice],'N_&amp;_B_Analysis'!G38)</f>
        <v>3</v>
      </c>
      <c r="O38" s="8">
        <f>SUMIFS(Banknifty[Column1.CE.openInterest],Banknifty[Column1.expiryDate],'N_&amp;_B_Analysis'!$R$2,Banknifty[Column1.strikePrice],'N_&amp;_B_Analysis'!U38)</f>
        <v>19604</v>
      </c>
      <c r="P38" s="22">
        <f>SUMIFS(Banknifty[Column1.CE.changeinOpenInterest],Banknifty[Column1.expiryDate],'N_&amp;_B_Analysis'!$R$2,Banknifty[Column1.strikePrice],'N_&amp;_B_Analysis'!U38)</f>
        <v>5181</v>
      </c>
      <c r="Q38" s="22">
        <f>SUMIFS(Banknifty[Column1.CE.totalTradedVolume],Banknifty[Column1.expiryDate],'N_&amp;_B_Analysis'!$R$2,Banknifty[Column1.strikePrice],'N_&amp;_B_Analysis'!U38)</f>
        <v>406448</v>
      </c>
      <c r="R38" s="22">
        <f>SUMIFS(Banknifty[Column1.CE.impliedVolatility],Banknifty[Column1.expiryDate],'N_&amp;_B_Analysis'!$R$2,Banknifty[Column1.strikePrice],'N_&amp;_B_Analysis'!U38)</f>
        <v>0</v>
      </c>
      <c r="S38" s="22">
        <f>SUMIFS(Banknifty[Column1.CE.change],Banknifty[Column1.expiryDate],'N_&amp;_B_Analysis'!$R$2,Banknifty[Column1.strikePrice],'N_&amp;_B_Analysis'!U38)</f>
        <v>-2.35</v>
      </c>
      <c r="T38" s="2">
        <f>SUMIFS(Banknifty[Column1.CE.lastPrice],Banknifty[Column1.expiryDate],'N_&amp;_B_Analysis'!$R$2,Banknifty[Column1.strikePrice],'N_&amp;_B_Analysis'!U38)</f>
        <v>0.05</v>
      </c>
      <c r="U38" s="44">
        <f t="shared" si="3"/>
        <v>43200</v>
      </c>
      <c r="V38" s="36">
        <f>SUMIFS(Banknifty[Column1.PE.lastPrice],Banknifty[Column1.PE.expiryDate],'N_&amp;_B_Analysis'!$R$2,Banknifty[Column1.PE.strikePrice],'N_&amp;_B_Analysis'!U38)</f>
        <v>1571.45</v>
      </c>
      <c r="W38" s="37">
        <f>SUMIFS(Banknifty[Column1.PE.change],Banknifty[Column1.PE.expiryDate],'N_&amp;_B_Analysis'!$R$2,Banknifty[Column1.PE.strikePrice],'N_&amp;_B_Analysis'!U38)</f>
        <v>76.450000000000045</v>
      </c>
      <c r="X38" s="37">
        <f>SUMIFS(Banknifty[Column1.PE.impliedVolatility],Banknifty[Column1.PE.expiryDate],'N_&amp;_B_Analysis'!$R$2,Banknifty[Column1.PE.strikePrice],'N_&amp;_B_Analysis'!U38)</f>
        <v>0</v>
      </c>
      <c r="Y38" s="37">
        <f>SUMIFS(Banknifty[Column1.PE.totalTradedVolume],Banknifty[Column1.PE.expiryDate],'N_&amp;_B_Analysis'!$R$2,Banknifty[Column1.PE.strikePrice],'N_&amp;_B_Analysis'!U38)</f>
        <v>175</v>
      </c>
      <c r="Z38" s="37">
        <f>SUMIFS(Banknifty[Column1.PE.changeinOpenInterest],Banknifty[Column1.PE.expiryDate],'N_&amp;_B_Analysis'!$R$2,Banknifty[Column1.PE.strikePrice],'N_&amp;_B_Analysis'!U38)</f>
        <v>0</v>
      </c>
      <c r="AA38" s="38">
        <f>SUMIFS(Banknifty[Column1.PE.openInterest],Banknifty[Column1.PE.expiryDate],'N_&amp;_B_Analysis'!$R$2,Banknifty[Column1.PE.strikePrice],'N_&amp;_B_Analysis'!U38)</f>
        <v>64</v>
      </c>
    </row>
    <row r="39" spans="1:27" x14ac:dyDescent="0.25">
      <c r="A39" s="8">
        <f>SUMIFS(Nifty[Column1.CE.openInterest],Nifty[Column1.expiryDate],'N_&amp;_B_Analysis'!$D$2,Nifty[Column1.strikePrice],'N_&amp;_B_Analysis'!G39)</f>
        <v>9630</v>
      </c>
      <c r="B39" s="22">
        <f>SUMIFS(Nifty[Column1.CE.changeinOpenInterest],Nifty[Column1.expiryDate],'N_&amp;_B_Analysis'!$D$2,Nifty[Column1.strikePrice],'N_&amp;_B_Analysis'!G39)</f>
        <v>-7</v>
      </c>
      <c r="C39" s="22">
        <f>SUMIFS(Nifty[Column1.CE.totalTradedVolume],Nifty[Column1.expiryDate],'N_&amp;_B_Analysis'!$D$2,Nifty[Column1.strikePrice],'N_&amp;_B_Analysis'!G39)</f>
        <v>106143</v>
      </c>
      <c r="D39" s="22">
        <f>SUMIFS(Nifty[Column1.CE.impliedVolatility],Nifty[Column1.expiryDate],'N_&amp;_B_Analysis'!$D$2,Nifty[Column1.strikePrice],'N_&amp;_B_Analysis'!G39)</f>
        <v>29.85</v>
      </c>
      <c r="E39" s="22">
        <f>SUMIFS(Nifty[Column1.CE.change],Nifty[Column1.expiryDate],'N_&amp;_B_Analysis'!$D$2,Nifty[Column1.strikePrice],'N_&amp;_B_Analysis'!G39)</f>
        <v>-0.19999999999999998</v>
      </c>
      <c r="F39" s="3">
        <f>SUMIFS(Nifty[Column1.CE.lastPrice],Nifty[Column1.expiryDate],'N_&amp;_B_Analysis'!$D$2,Nifty[Column1.strikePrice],'N_&amp;_B_Analysis'!G39)</f>
        <v>0.15</v>
      </c>
      <c r="G39" s="44">
        <f t="shared" si="2"/>
        <v>18900</v>
      </c>
      <c r="H39" s="36">
        <f>SUMIFS(Nifty[Column1.PE.lastPrice],Nifty[Column1.expiryDate],'N_&amp;_B_Analysis'!$D$2,Nifty[Column1.strikePrice],'N_&amp;_B_Analysis'!G39)</f>
        <v>822</v>
      </c>
      <c r="I39" s="37">
        <f>SUMIFS(Nifty[Column1.PE.pChange],Nifty[Column1.expiryDate],'N_&amp;_B_Analysis'!$D$2,Nifty[Column1.strikePrice],'N_&amp;_B_Analysis'!G39)</f>
        <v>-20.809248554913296</v>
      </c>
      <c r="J39" s="37">
        <f>SUMIFS(Nifty[Column1.PE.impliedVolatility],Nifty[Column1.expiryDate],'N_&amp;_B_Analysis'!$D$2,Nifty[Column1.strikePrice],'N_&amp;_B_Analysis'!G39)</f>
        <v>0</v>
      </c>
      <c r="K39" s="37">
        <f>SUMIFS(Nifty[Column1.PE.totalTradedVolume],Nifty[Column1.expiryDate],'N_&amp;_B_Analysis'!$D$2,Nifty[Column1.strikePrice],'N_&amp;_B_Analysis'!G39)</f>
        <v>86</v>
      </c>
      <c r="L39" s="37">
        <f>SUMIFS(Nifty[Column1.PE.changeinOpenInterest],Nifty[Column1.expiryDate],'N_&amp;_B_Analysis'!$D$2,Nifty[Column1.strikePrice],'N_&amp;_B_Analysis'!G39)</f>
        <v>0</v>
      </c>
      <c r="M39" s="38">
        <f>SUMIFS(Nifty[Column1.PE.openInterest],Nifty[Column1.expiryDate],'N_&amp;_B_Analysis'!$D$2,Nifty[Column1.strikePrice],'N_&amp;_B_Analysis'!G39)</f>
        <v>17</v>
      </c>
      <c r="O39" s="8">
        <f>SUMIFS(Banknifty[Column1.CE.openInterest],Banknifty[Column1.expiryDate],'N_&amp;_B_Analysis'!$R$2,Banknifty[Column1.strikePrice],'N_&amp;_B_Analysis'!U39)</f>
        <v>17483</v>
      </c>
      <c r="P39" s="22">
        <f>SUMIFS(Banknifty[Column1.CE.changeinOpenInterest],Banknifty[Column1.expiryDate],'N_&amp;_B_Analysis'!$R$2,Banknifty[Column1.strikePrice],'N_&amp;_B_Analysis'!U39)</f>
        <v>5400</v>
      </c>
      <c r="Q39" s="22">
        <f>SUMIFS(Banknifty[Column1.CE.totalTradedVolume],Banknifty[Column1.expiryDate],'N_&amp;_B_Analysis'!$R$2,Banknifty[Column1.strikePrice],'N_&amp;_B_Analysis'!U39)</f>
        <v>306252</v>
      </c>
      <c r="R39" s="22">
        <f>SUMIFS(Banknifty[Column1.CE.impliedVolatility],Banknifty[Column1.expiryDate],'N_&amp;_B_Analysis'!$R$2,Banknifty[Column1.strikePrice],'N_&amp;_B_Analysis'!U39)</f>
        <v>0</v>
      </c>
      <c r="S39" s="22">
        <f>SUMIFS(Banknifty[Column1.CE.change],Banknifty[Column1.expiryDate],'N_&amp;_B_Analysis'!$R$2,Banknifty[Column1.strikePrice],'N_&amp;_B_Analysis'!U39)</f>
        <v>-2.25</v>
      </c>
      <c r="T39" s="2">
        <f>SUMIFS(Banknifty[Column1.CE.lastPrice],Banknifty[Column1.expiryDate],'N_&amp;_B_Analysis'!$R$2,Banknifty[Column1.strikePrice],'N_&amp;_B_Analysis'!U39)</f>
        <v>0.05</v>
      </c>
      <c r="U39" s="44">
        <f t="shared" si="3"/>
        <v>43300</v>
      </c>
      <c r="V39" s="36">
        <f>SUMIFS(Banknifty[Column1.PE.lastPrice],Banknifty[Column1.PE.expiryDate],'N_&amp;_B_Analysis'!$R$2,Banknifty[Column1.PE.strikePrice],'N_&amp;_B_Analysis'!U39)</f>
        <v>1675.55</v>
      </c>
      <c r="W39" s="37">
        <f>SUMIFS(Banknifty[Column1.PE.change],Banknifty[Column1.PE.expiryDate],'N_&amp;_B_Analysis'!$R$2,Banknifty[Column1.PE.strikePrice],'N_&amp;_B_Analysis'!U39)</f>
        <v>-46.049999999999955</v>
      </c>
      <c r="X39" s="37">
        <f>SUMIFS(Banknifty[Column1.PE.impliedVolatility],Banknifty[Column1.PE.expiryDate],'N_&amp;_B_Analysis'!$R$2,Banknifty[Column1.PE.strikePrice],'N_&amp;_B_Analysis'!U39)</f>
        <v>0</v>
      </c>
      <c r="Y39" s="37">
        <f>SUMIFS(Banknifty[Column1.PE.totalTradedVolume],Banknifty[Column1.PE.expiryDate],'N_&amp;_B_Analysis'!$R$2,Banknifty[Column1.PE.strikePrice],'N_&amp;_B_Analysis'!U39)</f>
        <v>289</v>
      </c>
      <c r="Z39" s="37">
        <f>SUMIFS(Banknifty[Column1.PE.changeinOpenInterest],Banknifty[Column1.PE.expiryDate],'N_&amp;_B_Analysis'!$R$2,Banknifty[Column1.PE.strikePrice],'N_&amp;_B_Analysis'!U39)</f>
        <v>4</v>
      </c>
      <c r="AA39" s="38">
        <f>SUMIFS(Banknifty[Column1.PE.openInterest],Banknifty[Column1.PE.expiryDate],'N_&amp;_B_Analysis'!$R$2,Banknifty[Column1.PE.strikePrice],'N_&amp;_B_Analysis'!U39)</f>
        <v>90</v>
      </c>
    </row>
    <row r="40" spans="1:27" ht="15.75" thickBot="1" x14ac:dyDescent="0.3">
      <c r="A40" s="9">
        <f>SUMIFS(Nifty[Column1.CE.openInterest],Nifty[Column1.expiryDate],'N_&amp;_B_Analysis'!$D$2,Nifty[Column1.strikePrice],'N_&amp;_B_Analysis'!G40)</f>
        <v>825</v>
      </c>
      <c r="B40" s="30">
        <f>SUMIFS(Nifty[Column1.CE.changeinOpenInterest],Nifty[Column1.expiryDate],'N_&amp;_B_Analysis'!$D$2,Nifty[Column1.strikePrice],'N_&amp;_B_Analysis'!G40)</f>
        <v>-106</v>
      </c>
      <c r="C40" s="30">
        <f>SUMIFS(Nifty[Column1.CE.totalTradedVolume],Nifty[Column1.expiryDate],'N_&amp;_B_Analysis'!$D$2,Nifty[Column1.strikePrice],'N_&amp;_B_Analysis'!G40)</f>
        <v>18526</v>
      </c>
      <c r="D40" s="30">
        <f>SUMIFS(Nifty[Column1.CE.impliedVolatility],Nifty[Column1.expiryDate],'N_&amp;_B_Analysis'!$D$2,Nifty[Column1.strikePrice],'N_&amp;_B_Analysis'!G40)</f>
        <v>31.42</v>
      </c>
      <c r="E40" s="30">
        <f>SUMIFS(Nifty[Column1.CE.change],Nifty[Column1.expiryDate],'N_&amp;_B_Analysis'!$D$2,Nifty[Column1.strikePrice],'N_&amp;_B_Analysis'!G40)</f>
        <v>-0.19999999999999998</v>
      </c>
      <c r="F40" s="6">
        <f>SUMIFS(Nifty[Column1.CE.lastPrice],Nifty[Column1.expiryDate],'N_&amp;_B_Analysis'!$D$2,Nifty[Column1.strikePrice],'N_&amp;_B_Analysis'!G40)</f>
        <v>0.15</v>
      </c>
      <c r="G40" s="45">
        <f t="shared" si="2"/>
        <v>18950</v>
      </c>
      <c r="H40" s="39">
        <f>SUMIFS(Nifty[Column1.PE.lastPrice],Nifty[Column1.expiryDate],'N_&amp;_B_Analysis'!$D$2,Nifty[Column1.strikePrice],'N_&amp;_B_Analysis'!G40)</f>
        <v>849.75</v>
      </c>
      <c r="I40" s="40">
        <f>SUMIFS(Nifty[Column1.PE.pChange],Nifty[Column1.expiryDate],'N_&amp;_B_Analysis'!$D$2,Nifty[Column1.strikePrice],'N_&amp;_B_Analysis'!G40)</f>
        <v>-22.116309976628017</v>
      </c>
      <c r="J40" s="40">
        <f>SUMIFS(Nifty[Column1.PE.impliedVolatility],Nifty[Column1.expiryDate],'N_&amp;_B_Analysis'!$D$2,Nifty[Column1.strikePrice],'N_&amp;_B_Analysis'!G40)</f>
        <v>0</v>
      </c>
      <c r="K40" s="40">
        <f>SUMIFS(Nifty[Column1.PE.totalTradedVolume],Nifty[Column1.expiryDate],'N_&amp;_B_Analysis'!$D$2,Nifty[Column1.strikePrice],'N_&amp;_B_Analysis'!G40)</f>
        <v>152</v>
      </c>
      <c r="L40" s="40">
        <f>SUMIFS(Nifty[Column1.PE.changeinOpenInterest],Nifty[Column1.expiryDate],'N_&amp;_B_Analysis'!$D$2,Nifty[Column1.strikePrice],'N_&amp;_B_Analysis'!G40)</f>
        <v>2</v>
      </c>
      <c r="M40" s="41">
        <f>SUMIFS(Nifty[Column1.PE.openInterest],Nifty[Column1.expiryDate],'N_&amp;_B_Analysis'!$D$2,Nifty[Column1.strikePrice],'N_&amp;_B_Analysis'!G40)</f>
        <v>2</v>
      </c>
      <c r="O40" s="9">
        <f>SUMIFS(Banknifty[Column1.CE.openInterest],Banknifty[Column1.expiryDate],'N_&amp;_B_Analysis'!$R$2,Banknifty[Column1.strikePrice],'N_&amp;_B_Analysis'!U40)</f>
        <v>21603</v>
      </c>
      <c r="P40" s="30">
        <f>SUMIFS(Banknifty[Column1.CE.changeinOpenInterest],Banknifty[Column1.expiryDate],'N_&amp;_B_Analysis'!$R$2,Banknifty[Column1.strikePrice],'N_&amp;_B_Analysis'!U40)</f>
        <v>12090</v>
      </c>
      <c r="Q40" s="30">
        <f>SUMIFS(Banknifty[Column1.CE.totalTradedVolume],Banknifty[Column1.expiryDate],'N_&amp;_B_Analysis'!$R$2,Banknifty[Column1.strikePrice],'N_&amp;_B_Analysis'!U40)</f>
        <v>313637</v>
      </c>
      <c r="R40" s="30">
        <f>SUMIFS(Banknifty[Column1.CE.impliedVolatility],Banknifty[Column1.expiryDate],'N_&amp;_B_Analysis'!$R$2,Banknifty[Column1.strikePrice],'N_&amp;_B_Analysis'!U40)</f>
        <v>25.55</v>
      </c>
      <c r="S40" s="30">
        <f>SUMIFS(Banknifty[Column1.CE.change],Banknifty[Column1.expiryDate],'N_&amp;_B_Analysis'!$R$2,Banknifty[Column1.strikePrice],'N_&amp;_B_Analysis'!U40)</f>
        <v>-2.2000000000000002</v>
      </c>
      <c r="T40" s="5">
        <f>SUMIFS(Banknifty[Column1.CE.lastPrice],Banknifty[Column1.expiryDate],'N_&amp;_B_Analysis'!$R$2,Banknifty[Column1.strikePrice],'N_&amp;_B_Analysis'!U40)</f>
        <v>0.05</v>
      </c>
      <c r="U40" s="45">
        <f t="shared" si="3"/>
        <v>43400</v>
      </c>
      <c r="V40" s="39">
        <f>SUMIFS(Banknifty[Column1.PE.lastPrice],Banknifty[Column1.PE.expiryDate],'N_&amp;_B_Analysis'!$R$2,Banknifty[Column1.PE.strikePrice],'N_&amp;_B_Analysis'!U40)</f>
        <v>1715</v>
      </c>
      <c r="W40" s="40">
        <f>SUMIFS(Banknifty[Column1.PE.change],Banknifty[Column1.PE.expiryDate],'N_&amp;_B_Analysis'!$R$2,Banknifty[Column1.PE.strikePrice],'N_&amp;_B_Analysis'!U40)</f>
        <v>-28.950000000000045</v>
      </c>
      <c r="X40" s="40">
        <f>SUMIFS(Banknifty[Column1.PE.impliedVolatility],Banknifty[Column1.PE.expiryDate],'N_&amp;_B_Analysis'!$R$2,Banknifty[Column1.PE.strikePrice],'N_&amp;_B_Analysis'!U40)</f>
        <v>0</v>
      </c>
      <c r="Y40" s="40">
        <f>SUMIFS(Banknifty[Column1.PE.totalTradedVolume],Banknifty[Column1.PE.expiryDate],'N_&amp;_B_Analysis'!$R$2,Banknifty[Column1.PE.strikePrice],'N_&amp;_B_Analysis'!U40)</f>
        <v>54</v>
      </c>
      <c r="Z40" s="40">
        <f>SUMIFS(Banknifty[Column1.PE.changeinOpenInterest],Banknifty[Column1.PE.expiryDate],'N_&amp;_B_Analysis'!$R$2,Banknifty[Column1.PE.strikePrice],'N_&amp;_B_Analysis'!U40)</f>
        <v>0</v>
      </c>
      <c r="AA40" s="41">
        <f>SUMIFS(Banknifty[Column1.PE.openInterest],Banknifty[Column1.PE.expiryDate],'N_&amp;_B_Analysis'!$R$2,Banknifty[Column1.PE.strikePrice],'N_&amp;_B_Analysis'!U40)</f>
        <v>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E67BEE7-F3BD-41C8-A616-F74B8C6EE33B}">
          <x14:formula1>
            <xm:f>Nifty!$AE$2:$AE$19</xm:f>
          </x14:formula1>
          <xm:sqref>D2</xm:sqref>
        </x14:dataValidation>
        <x14:dataValidation type="list" allowBlank="1" showInputMessage="1" showErrorMessage="1" xr:uid="{81BF921A-4E45-4F41-86F6-FA3D7433F3AA}">
          <x14:formula1>
            <xm:f>Banknifty!$AD$554:$AD$564</xm:f>
          </x14:formula1>
          <xm:sqref>R2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3977-A197-4F38-9BED-CAC9D6C80B13}">
  <dimension ref="A1:W28"/>
  <sheetViews>
    <sheetView tabSelected="1" zoomScale="85" zoomScaleNormal="85" workbookViewId="0">
      <selection activeCell="B11" sqref="B11"/>
    </sheetView>
  </sheetViews>
  <sheetFormatPr defaultRowHeight="15" x14ac:dyDescent="0.25"/>
  <cols>
    <col min="1" max="1" width="26.42578125" style="48" customWidth="1"/>
    <col min="2" max="2" width="25.140625" style="48" customWidth="1"/>
    <col min="3" max="3" width="13.42578125" style="48" customWidth="1"/>
    <col min="4" max="6" width="9.140625" style="48"/>
    <col min="7" max="7" width="21.7109375" style="48" bestFit="1" customWidth="1"/>
    <col min="8" max="8" width="17" style="48" bestFit="1" customWidth="1"/>
    <col min="9" max="9" width="16.85546875" style="48" bestFit="1" customWidth="1"/>
    <col min="10" max="10" width="13.140625" style="48" customWidth="1"/>
    <col min="11" max="11" width="20.28515625" style="48" customWidth="1"/>
    <col min="12" max="12" width="11.5703125" style="48" customWidth="1"/>
    <col min="13" max="13" width="16.85546875" style="48" bestFit="1" customWidth="1"/>
    <col min="14" max="14" width="17.42578125" style="48" customWidth="1"/>
    <col min="15" max="15" width="21.7109375" style="48" bestFit="1" customWidth="1"/>
    <col min="16" max="16" width="15.140625" style="48" customWidth="1"/>
    <col min="17" max="17" width="17.5703125" style="48" customWidth="1"/>
    <col min="18" max="18" width="18.85546875" style="48" bestFit="1" customWidth="1"/>
    <col min="19" max="16384" width="9.140625" style="48"/>
  </cols>
  <sheetData>
    <row r="1" spans="1:23" ht="15" customHeight="1" x14ac:dyDescent="0.25">
      <c r="A1" s="113">
        <f>'N_&amp;_B_Analysis'!O2</f>
        <v>41569.050000000003</v>
      </c>
      <c r="B1" s="113"/>
      <c r="C1" s="67"/>
      <c r="D1" s="126" t="s">
        <v>59</v>
      </c>
      <c r="E1" s="127"/>
      <c r="F1" s="114">
        <f>VLOOKUP(D13, H13:K19, 4, FALSE)</f>
        <v>42000</v>
      </c>
      <c r="G1" s="115"/>
      <c r="H1" s="116"/>
      <c r="I1" s="111" t="str">
        <f>IF(F1=F3,"Range Bound; Watch for Breakout", "Patience &amp; No Over-Trading or Revenge-Trading")</f>
        <v>Patience &amp; No Over-Trading or Revenge-Trading</v>
      </c>
      <c r="J1" s="112"/>
    </row>
    <row r="2" spans="1:23" ht="15.75" customHeight="1" x14ac:dyDescent="0.25">
      <c r="A2" s="113"/>
      <c r="B2" s="113"/>
      <c r="C2" s="67"/>
      <c r="D2" s="128"/>
      <c r="E2" s="129"/>
      <c r="F2" s="117"/>
      <c r="G2" s="118"/>
      <c r="H2" s="119"/>
      <c r="I2" s="111"/>
      <c r="J2" s="112"/>
    </row>
    <row r="3" spans="1:23" ht="19.5" customHeight="1" x14ac:dyDescent="0.25">
      <c r="A3" s="113"/>
      <c r="B3" s="113"/>
      <c r="C3" s="67"/>
      <c r="D3" s="130" t="s">
        <v>60</v>
      </c>
      <c r="E3" s="131"/>
      <c r="F3" s="120">
        <f>VLOOKUP(D14, U7:V12, 2, FALSE)</f>
        <v>41500</v>
      </c>
      <c r="G3" s="121"/>
      <c r="H3" s="122"/>
      <c r="I3" s="111"/>
      <c r="J3" s="112"/>
    </row>
    <row r="4" spans="1:23" ht="15.75" customHeight="1" x14ac:dyDescent="0.25">
      <c r="D4" s="132"/>
      <c r="E4" s="133"/>
      <c r="F4" s="123"/>
      <c r="G4" s="124"/>
      <c r="H4" s="125"/>
      <c r="I4" s="111"/>
      <c r="J4" s="112"/>
    </row>
    <row r="5" spans="1:23" ht="32.25" thickBot="1" x14ac:dyDescent="0.55000000000000004">
      <c r="A5" s="53" t="s">
        <v>39</v>
      </c>
      <c r="B5" s="51">
        <v>41634</v>
      </c>
      <c r="D5" s="68"/>
      <c r="E5" s="69"/>
      <c r="F5" s="66"/>
      <c r="G5" s="66"/>
      <c r="I5" s="70"/>
    </row>
    <row r="6" spans="1:23" ht="24" thickBot="1" x14ac:dyDescent="0.4">
      <c r="A6" s="53" t="s">
        <v>40</v>
      </c>
      <c r="B6" s="51">
        <v>41252</v>
      </c>
      <c r="D6" s="102" t="s">
        <v>47</v>
      </c>
      <c r="E6" s="102">
        <f>B9-B7</f>
        <v>91</v>
      </c>
      <c r="F6" s="50" t="s">
        <v>64</v>
      </c>
      <c r="G6" s="71" t="s">
        <v>23</v>
      </c>
      <c r="H6" s="72" t="s">
        <v>25</v>
      </c>
      <c r="I6" s="73" t="s">
        <v>24</v>
      </c>
      <c r="J6" s="74" t="s">
        <v>21</v>
      </c>
      <c r="K6" s="75" t="s">
        <v>26</v>
      </c>
      <c r="L6" s="74" t="s">
        <v>21</v>
      </c>
      <c r="M6" s="73" t="s">
        <v>24</v>
      </c>
      <c r="N6" s="72" t="s">
        <v>25</v>
      </c>
      <c r="O6" s="76" t="s">
        <v>23</v>
      </c>
    </row>
    <row r="7" spans="1:23" ht="23.25" x14ac:dyDescent="0.35">
      <c r="A7" s="53" t="s">
        <v>41</v>
      </c>
      <c r="B7" s="51">
        <v>41571</v>
      </c>
      <c r="D7" s="103" t="s">
        <v>48</v>
      </c>
      <c r="E7" s="103">
        <f>B11/2/3</f>
        <v>71.833333333333329</v>
      </c>
      <c r="F7" s="50"/>
      <c r="G7" s="77">
        <f>'N_&amp;_B_Analysis'!Q15</f>
        <v>12968</v>
      </c>
      <c r="H7" s="78">
        <f>'N_&amp;_B_Analysis'!O15</f>
        <v>9210</v>
      </c>
      <c r="I7" s="78">
        <f>'N_&amp;_B_Analysis'!P15</f>
        <v>-192</v>
      </c>
      <c r="J7" s="78">
        <f>'N_&amp;_B_Analysis'!T15</f>
        <v>730.1</v>
      </c>
      <c r="K7" s="79">
        <f>'N_&amp;_B_Analysis'!U15</f>
        <v>40900</v>
      </c>
      <c r="L7" s="79">
        <f>'N_&amp;_B_Analysis'!V15</f>
        <v>0.05</v>
      </c>
      <c r="M7" s="79">
        <f>'N_&amp;_B_Analysis'!Z15</f>
        <v>11979</v>
      </c>
      <c r="N7" s="79">
        <f>'N_&amp;_B_Analysis'!AA15</f>
        <v>61246</v>
      </c>
      <c r="O7" s="80">
        <f>'N_&amp;_B_Analysis'!Y15</f>
        <v>884556</v>
      </c>
      <c r="U7" s="57">
        <f t="shared" ref="U7:U12" si="0">N10</f>
        <v>111823</v>
      </c>
      <c r="V7" s="57">
        <f t="shared" ref="V7:V12" si="1">K10</f>
        <v>41200</v>
      </c>
      <c r="W7" s="50"/>
    </row>
    <row r="8" spans="1:23" ht="23.25" x14ac:dyDescent="0.35">
      <c r="A8" s="53" t="s">
        <v>42</v>
      </c>
      <c r="B8" s="51">
        <v>41292</v>
      </c>
      <c r="D8" s="103" t="s">
        <v>49</v>
      </c>
      <c r="E8" s="103">
        <f>B11/3</f>
        <v>143.66666666666666</v>
      </c>
      <c r="F8" s="50"/>
      <c r="G8" s="81">
        <f>'N_&amp;_B_Analysis'!Q16</f>
        <v>68265</v>
      </c>
      <c r="H8" s="82">
        <f>'N_&amp;_B_Analysis'!O16</f>
        <v>6688</v>
      </c>
      <c r="I8" s="82">
        <f>'N_&amp;_B_Analysis'!P16</f>
        <v>-1824</v>
      </c>
      <c r="J8" s="82">
        <f>'N_&amp;_B_Analysis'!T16</f>
        <v>638.85</v>
      </c>
      <c r="K8" s="83">
        <f>'N_&amp;_B_Analysis'!U16</f>
        <v>41000</v>
      </c>
      <c r="L8" s="83">
        <f>'N_&amp;_B_Analysis'!V16</f>
        <v>0.05</v>
      </c>
      <c r="M8" s="83">
        <f>'N_&amp;_B_Analysis'!Z16</f>
        <v>50394</v>
      </c>
      <c r="N8" s="83">
        <f>'N_&amp;_B_Analysis'!AA16</f>
        <v>161132</v>
      </c>
      <c r="O8" s="84">
        <f>'N_&amp;_B_Analysis'!Y16</f>
        <v>2590859</v>
      </c>
      <c r="U8" s="57">
        <f t="shared" si="0"/>
        <v>114171</v>
      </c>
      <c r="V8" s="57">
        <f t="shared" si="1"/>
        <v>41300</v>
      </c>
      <c r="W8" s="50"/>
    </row>
    <row r="9" spans="1:23" ht="23.25" x14ac:dyDescent="0.35">
      <c r="A9" s="53" t="s">
        <v>43</v>
      </c>
      <c r="B9" s="51">
        <v>41662</v>
      </c>
      <c r="D9" s="103" t="s">
        <v>50</v>
      </c>
      <c r="E9" s="103">
        <f>B11/2</f>
        <v>215.5</v>
      </c>
      <c r="F9" s="50"/>
      <c r="G9" s="81">
        <f>'N_&amp;_B_Analysis'!Q17</f>
        <v>24428</v>
      </c>
      <c r="H9" s="82">
        <f>'N_&amp;_B_Analysis'!O17</f>
        <v>2852</v>
      </c>
      <c r="I9" s="82">
        <f>'N_&amp;_B_Analysis'!P17</f>
        <v>-432</v>
      </c>
      <c r="J9" s="82">
        <f>'N_&amp;_B_Analysis'!T17</f>
        <v>529.6</v>
      </c>
      <c r="K9" s="83">
        <f>'N_&amp;_B_Analysis'!U17</f>
        <v>41100</v>
      </c>
      <c r="L9" s="83">
        <f>'N_&amp;_B_Analysis'!V17</f>
        <v>0.05</v>
      </c>
      <c r="M9" s="83">
        <f>'N_&amp;_B_Analysis'!Z17</f>
        <v>10596</v>
      </c>
      <c r="N9" s="83">
        <f>'N_&amp;_B_Analysis'!AA17</f>
        <v>54500</v>
      </c>
      <c r="O9" s="84">
        <f>'N_&amp;_B_Analysis'!Y17</f>
        <v>1517398</v>
      </c>
      <c r="U9" s="57">
        <f t="shared" si="0"/>
        <v>131053</v>
      </c>
      <c r="V9" s="57">
        <f t="shared" si="1"/>
        <v>41400</v>
      </c>
      <c r="W9" s="50"/>
    </row>
    <row r="10" spans="1:23" ht="23.25" x14ac:dyDescent="0.35">
      <c r="A10" s="53" t="s">
        <v>44</v>
      </c>
      <c r="B10" s="51">
        <v>41231</v>
      </c>
      <c r="D10" s="103" t="s">
        <v>51</v>
      </c>
      <c r="E10" s="103">
        <f>B11*2/3</f>
        <v>287.33333333333331</v>
      </c>
      <c r="F10" s="50"/>
      <c r="G10" s="81">
        <f>'N_&amp;_B_Analysis'!Q18</f>
        <v>95041</v>
      </c>
      <c r="H10" s="82">
        <f>'N_&amp;_B_Analysis'!O18</f>
        <v>6677</v>
      </c>
      <c r="I10" s="82">
        <f>'N_&amp;_B_Analysis'!P18</f>
        <v>-2495</v>
      </c>
      <c r="J10" s="82">
        <f>'N_&amp;_B_Analysis'!T18</f>
        <v>431.1</v>
      </c>
      <c r="K10" s="83">
        <f>'N_&amp;_B_Analysis'!U18</f>
        <v>41200</v>
      </c>
      <c r="L10" s="83">
        <f>'N_&amp;_B_Analysis'!V18</f>
        <v>0.05</v>
      </c>
      <c r="M10" s="83">
        <f>'N_&amp;_B_Analysis'!Z18</f>
        <v>39706</v>
      </c>
      <c r="N10" s="83">
        <f>'N_&amp;_B_Analysis'!AA18</f>
        <v>111823</v>
      </c>
      <c r="O10" s="84">
        <f>'N_&amp;_B_Analysis'!Y18</f>
        <v>2243754</v>
      </c>
      <c r="U10" s="57">
        <f t="shared" si="0"/>
        <v>250664</v>
      </c>
      <c r="V10" s="57">
        <f t="shared" si="1"/>
        <v>41500</v>
      </c>
      <c r="W10" s="50"/>
    </row>
    <row r="11" spans="1:23" ht="23.25" x14ac:dyDescent="0.35">
      <c r="A11" s="55" t="s">
        <v>45</v>
      </c>
      <c r="B11" s="54">
        <f>B9-B10</f>
        <v>431</v>
      </c>
      <c r="D11" s="103" t="s">
        <v>52</v>
      </c>
      <c r="E11" s="103">
        <f>B11*5/6</f>
        <v>359.16666666666669</v>
      </c>
      <c r="F11" s="50"/>
      <c r="G11" s="81">
        <f>'N_&amp;_B_Analysis'!Q19</f>
        <v>232169</v>
      </c>
      <c r="H11" s="82">
        <f>'N_&amp;_B_Analysis'!O19</f>
        <v>9082</v>
      </c>
      <c r="I11" s="82">
        <f>'N_&amp;_B_Analysis'!P19</f>
        <v>-2582</v>
      </c>
      <c r="J11" s="100">
        <f>'N_&amp;_B_Analysis'!T19</f>
        <v>332.3</v>
      </c>
      <c r="K11" s="100">
        <f>'N_&amp;_B_Analysis'!U19</f>
        <v>41300</v>
      </c>
      <c r="L11" s="83">
        <f>'N_&amp;_B_Analysis'!V19</f>
        <v>0.05</v>
      </c>
      <c r="M11" s="83">
        <f>'N_&amp;_B_Analysis'!Z19</f>
        <v>32988</v>
      </c>
      <c r="N11" s="83">
        <f>'N_&amp;_B_Analysis'!AA19</f>
        <v>114171</v>
      </c>
      <c r="O11" s="84">
        <f>'N_&amp;_B_Analysis'!Y19</f>
        <v>3001555</v>
      </c>
      <c r="U11" s="57">
        <f t="shared" si="0"/>
        <v>154651</v>
      </c>
      <c r="V11" s="57">
        <f t="shared" si="1"/>
        <v>41600</v>
      </c>
      <c r="W11" s="50"/>
    </row>
    <row r="12" spans="1:23" ht="23.25" x14ac:dyDescent="0.35">
      <c r="A12" s="56" t="s">
        <v>46</v>
      </c>
      <c r="B12" s="58" t="str">
        <f>IF(E6&lt;E7,"Extreme Bearish",IF(AND(E6&lt;E8,E6&gt;E7),"Bearish",IF(AND(E6&lt;E9,E6&gt;E8),"Mid Range Bearish",IF(AND(E6&gt;E9,E6&lt;E10),"Mid Range Bullish",IF(AND(E6&gt;E10,E6&lt;E11),"Bullish",IF(AND(E6&gt;E11,E6&lt;B11),"Extreme Bullish","Range Bound"))))))</f>
        <v>Bearish</v>
      </c>
      <c r="D12" s="50"/>
      <c r="E12" s="50"/>
      <c r="F12" s="50"/>
      <c r="G12" s="81">
        <f>'N_&amp;_B_Analysis'!Q20</f>
        <v>563814</v>
      </c>
      <c r="H12" s="82">
        <f>'N_&amp;_B_Analysis'!O20</f>
        <v>20881</v>
      </c>
      <c r="I12" s="82">
        <f>'N_&amp;_B_Analysis'!P20</f>
        <v>-4268</v>
      </c>
      <c r="J12" s="82">
        <f>'N_&amp;_B_Analysis'!T20</f>
        <v>230.5</v>
      </c>
      <c r="K12" s="83">
        <f>'N_&amp;_B_Analysis'!U20</f>
        <v>41400</v>
      </c>
      <c r="L12" s="83">
        <f>'N_&amp;_B_Analysis'!V20</f>
        <v>0.05</v>
      </c>
      <c r="M12" s="83">
        <f>'N_&amp;_B_Analysis'!Z20</f>
        <v>30916</v>
      </c>
      <c r="N12" s="83">
        <f>'N_&amp;_B_Analysis'!AA20</f>
        <v>131053</v>
      </c>
      <c r="O12" s="84">
        <f>'N_&amp;_B_Analysis'!Y20</f>
        <v>4394433</v>
      </c>
      <c r="U12" s="57">
        <f t="shared" si="0"/>
        <v>161454</v>
      </c>
      <c r="V12" s="57">
        <f t="shared" si="1"/>
        <v>41700</v>
      </c>
      <c r="W12" s="50"/>
    </row>
    <row r="13" spans="1:23" ht="24" thickBot="1" x14ac:dyDescent="0.4">
      <c r="D13" s="110">
        <f>MAX(H13:H19)</f>
        <v>370341</v>
      </c>
      <c r="E13" s="50"/>
      <c r="F13" s="50"/>
      <c r="G13" s="96">
        <f>'N_&amp;_B_Analysis'!Q21</f>
        <v>2342412</v>
      </c>
      <c r="H13" s="97">
        <f>'N_&amp;_B_Analysis'!O21</f>
        <v>71847</v>
      </c>
      <c r="I13" s="97">
        <f>'N_&amp;_B_Analysis'!P21</f>
        <v>8477</v>
      </c>
      <c r="J13" s="97">
        <f>'N_&amp;_B_Analysis'!T21</f>
        <v>130.5</v>
      </c>
      <c r="K13" s="98">
        <f>'N_&amp;_B_Analysis'!U21</f>
        <v>41500</v>
      </c>
      <c r="L13" s="98">
        <f>'N_&amp;_B_Analysis'!V21</f>
        <v>0.05</v>
      </c>
      <c r="M13" s="98">
        <f>'N_&amp;_B_Analysis'!Z21</f>
        <v>88741</v>
      </c>
      <c r="N13" s="98">
        <f>'N_&amp;_B_Analysis'!AA21</f>
        <v>250664</v>
      </c>
      <c r="O13" s="99">
        <f>'N_&amp;_B_Analysis'!Y21</f>
        <v>10314445</v>
      </c>
      <c r="U13" s="50"/>
      <c r="V13" s="50"/>
      <c r="W13" s="50"/>
    </row>
    <row r="14" spans="1:23" ht="24.75" thickTop="1" thickBot="1" x14ac:dyDescent="0.4">
      <c r="D14" s="57">
        <f>MAX(N10:N15)</f>
        <v>250664</v>
      </c>
      <c r="E14" s="50"/>
      <c r="F14" s="50"/>
      <c r="G14" s="93">
        <f>'N_&amp;_B_Analysis'!Q22</f>
        <v>4355352</v>
      </c>
      <c r="H14" s="94">
        <f>'N_&amp;_B_Analysis'!O22</f>
        <v>42758</v>
      </c>
      <c r="I14" s="94">
        <f>'N_&amp;_B_Analysis'!P22</f>
        <v>-4045</v>
      </c>
      <c r="J14" s="94">
        <f>'N_&amp;_B_Analysis'!T22</f>
        <v>30.75</v>
      </c>
      <c r="K14" s="101">
        <f>'N_&amp;_B_Analysis'!U22</f>
        <v>41600</v>
      </c>
      <c r="L14" s="94">
        <f>'N_&amp;_B_Analysis'!V22</f>
        <v>0.05</v>
      </c>
      <c r="M14" s="94">
        <f>'N_&amp;_B_Analysis'!Z22</f>
        <v>68383</v>
      </c>
      <c r="N14" s="94">
        <f>'N_&amp;_B_Analysis'!AA22</f>
        <v>154651</v>
      </c>
      <c r="O14" s="95">
        <f>'N_&amp;_B_Analysis'!Y22</f>
        <v>13168862</v>
      </c>
      <c r="U14" s="50"/>
      <c r="V14" s="50"/>
      <c r="W14" s="50"/>
    </row>
    <row r="15" spans="1:23" ht="24" thickTop="1" x14ac:dyDescent="0.35">
      <c r="A15" s="52" t="s">
        <v>54</v>
      </c>
      <c r="B15" s="60">
        <f>M22-I22</f>
        <v>150150</v>
      </c>
      <c r="C15" s="50"/>
      <c r="D15" s="50"/>
      <c r="E15" s="50"/>
      <c r="F15" s="50"/>
      <c r="G15" s="91">
        <f>'N_&amp;_B_Analysis'!Q23</f>
        <v>13459682</v>
      </c>
      <c r="H15" s="79">
        <f>'N_&amp;_B_Analysis'!O23</f>
        <v>86931</v>
      </c>
      <c r="I15" s="79">
        <f>'N_&amp;_B_Analysis'!P23</f>
        <v>15756</v>
      </c>
      <c r="J15" s="79">
        <f>'N_&amp;_B_Analysis'!T23</f>
        <v>0.05</v>
      </c>
      <c r="K15" s="78">
        <f>'N_&amp;_B_Analysis'!U23</f>
        <v>41700</v>
      </c>
      <c r="L15" s="78">
        <f>'N_&amp;_B_Analysis'!V23</f>
        <v>68.599999999999994</v>
      </c>
      <c r="M15" s="78">
        <f>'N_&amp;_B_Analysis'!Z23</f>
        <v>98741</v>
      </c>
      <c r="N15" s="78">
        <f>'N_&amp;_B_Analysis'!AA23</f>
        <v>161454</v>
      </c>
      <c r="O15" s="92">
        <f>'N_&amp;_B_Analysis'!Y23</f>
        <v>19937913</v>
      </c>
      <c r="U15" s="50"/>
      <c r="V15" s="50"/>
      <c r="W15" s="50"/>
    </row>
    <row r="16" spans="1:23" ht="23.25" x14ac:dyDescent="0.35">
      <c r="A16" s="52" t="s">
        <v>53</v>
      </c>
      <c r="B16" s="61">
        <f>M22/I22</f>
        <v>1.2112714701201779</v>
      </c>
      <c r="C16" s="58" t="str">
        <f>IF(B16&lt;1,"Bearish", "Bullish")</f>
        <v>Bullish</v>
      </c>
      <c r="D16" s="59"/>
      <c r="E16" s="65">
        <f>SUM(I10:I18)</f>
        <v>455760</v>
      </c>
      <c r="F16" s="50"/>
      <c r="G16" s="85">
        <f>'N_&amp;_B_Analysis'!Q24</f>
        <v>17889439</v>
      </c>
      <c r="H16" s="83">
        <f>'N_&amp;_B_Analysis'!O24</f>
        <v>132833</v>
      </c>
      <c r="I16" s="83">
        <f>'N_&amp;_B_Analysis'!P24</f>
        <v>49694</v>
      </c>
      <c r="J16" s="83">
        <f>'N_&amp;_B_Analysis'!T24</f>
        <v>0.05</v>
      </c>
      <c r="K16" s="82">
        <f>'N_&amp;_B_Analysis'!U24</f>
        <v>41800</v>
      </c>
      <c r="L16" s="82">
        <f>'N_&amp;_B_Analysis'!V24</f>
        <v>168.1</v>
      </c>
      <c r="M16" s="82">
        <f>'N_&amp;_B_Analysis'!Z24</f>
        <v>140536</v>
      </c>
      <c r="N16" s="82">
        <f>'N_&amp;_B_Analysis'!AA24</f>
        <v>179394</v>
      </c>
      <c r="O16" s="86">
        <f>'N_&amp;_B_Analysis'!Y24</f>
        <v>13952562</v>
      </c>
      <c r="U16" s="50"/>
      <c r="V16" s="50"/>
      <c r="W16" s="50"/>
    </row>
    <row r="17" spans="1:23" ht="23.25" x14ac:dyDescent="0.35">
      <c r="A17" s="52" t="s">
        <v>55</v>
      </c>
      <c r="B17" s="62">
        <f>E17-E16</f>
        <v>280446</v>
      </c>
      <c r="C17" s="50"/>
      <c r="D17" s="59"/>
      <c r="E17" s="65">
        <f>SUM(M10:M18)</f>
        <v>736206</v>
      </c>
      <c r="G17" s="85">
        <f>'N_&amp;_B_Analysis'!Q25</f>
        <v>14982095</v>
      </c>
      <c r="H17" s="83">
        <f>'N_&amp;_B_Analysis'!O25</f>
        <v>236558</v>
      </c>
      <c r="I17" s="83">
        <f>'N_&amp;_B_Analysis'!P25</f>
        <v>168792</v>
      </c>
      <c r="J17" s="83">
        <f>'N_&amp;_B_Analysis'!T25</f>
        <v>0.05</v>
      </c>
      <c r="K17" s="100">
        <f>'N_&amp;_B_Analysis'!U25</f>
        <v>41900</v>
      </c>
      <c r="L17" s="100">
        <f>'N_&amp;_B_Analysis'!V25</f>
        <v>267.3</v>
      </c>
      <c r="M17" s="82">
        <f>'N_&amp;_B_Analysis'!Z25</f>
        <v>153226</v>
      </c>
      <c r="N17" s="82">
        <f>'N_&amp;_B_Analysis'!AA25</f>
        <v>169833</v>
      </c>
      <c r="O17" s="86">
        <f>'N_&amp;_B_Analysis'!Y25</f>
        <v>7878617</v>
      </c>
      <c r="U17" s="50"/>
      <c r="V17" s="50"/>
      <c r="W17" s="50"/>
    </row>
    <row r="18" spans="1:23" ht="23.25" x14ac:dyDescent="0.35">
      <c r="A18" s="52" t="s">
        <v>57</v>
      </c>
      <c r="B18" s="60">
        <f>O22-G22</f>
        <v>2048411</v>
      </c>
      <c r="C18" s="50"/>
      <c r="G18" s="85">
        <f>'N_&amp;_B_Analysis'!Q26</f>
        <v>15401149</v>
      </c>
      <c r="H18" s="83">
        <f>'N_&amp;_B_Analysis'!O26</f>
        <v>370341</v>
      </c>
      <c r="I18" s="83">
        <f>'N_&amp;_B_Analysis'!P26</f>
        <v>226431</v>
      </c>
      <c r="J18" s="83">
        <f>'N_&amp;_B_Analysis'!T26</f>
        <v>0.05</v>
      </c>
      <c r="K18" s="82">
        <f>'N_&amp;_B_Analysis'!U26</f>
        <v>42000</v>
      </c>
      <c r="L18" s="82">
        <f>'N_&amp;_B_Analysis'!V26</f>
        <v>368.3</v>
      </c>
      <c r="M18" s="82">
        <f>'N_&amp;_B_Analysis'!Z26</f>
        <v>82969</v>
      </c>
      <c r="N18" s="82">
        <f>'N_&amp;_B_Analysis'!AA26</f>
        <v>100271</v>
      </c>
      <c r="O18" s="86">
        <f>'N_&amp;_B_Analysis'!Y26</f>
        <v>5082133</v>
      </c>
      <c r="U18" s="50"/>
      <c r="V18" s="50"/>
      <c r="W18" s="50"/>
    </row>
    <row r="19" spans="1:23" ht="23.25" x14ac:dyDescent="0.35">
      <c r="A19" s="52" t="s">
        <v>56</v>
      </c>
      <c r="B19" s="63">
        <f>O22/G22</f>
        <v>1.023956310305483</v>
      </c>
      <c r="C19" s="50"/>
      <c r="G19" s="85">
        <f>'N_&amp;_B_Analysis'!Q27</f>
        <v>7170365</v>
      </c>
      <c r="H19" s="83">
        <f>'N_&amp;_B_Analysis'!O27</f>
        <v>173487</v>
      </c>
      <c r="I19" s="83">
        <f>'N_&amp;_B_Analysis'!P27</f>
        <v>106509</v>
      </c>
      <c r="J19" s="83">
        <f>'N_&amp;_B_Analysis'!T27</f>
        <v>0.05</v>
      </c>
      <c r="K19" s="82">
        <f>'N_&amp;_B_Analysis'!U27</f>
        <v>42100</v>
      </c>
      <c r="L19" s="82">
        <f>'N_&amp;_B_Analysis'!V27</f>
        <v>467.75</v>
      </c>
      <c r="M19" s="82">
        <f>'N_&amp;_B_Analysis'!Z27</f>
        <v>27017</v>
      </c>
      <c r="N19" s="82">
        <f>'N_&amp;_B_Analysis'!AA27</f>
        <v>30143</v>
      </c>
      <c r="O19" s="86">
        <f>'N_&amp;_B_Analysis'!Y27</f>
        <v>1470728</v>
      </c>
      <c r="U19" s="50"/>
      <c r="V19" s="50"/>
      <c r="W19" s="50"/>
    </row>
    <row r="20" spans="1:23" ht="23.25" x14ac:dyDescent="0.35">
      <c r="A20" s="52" t="s">
        <v>58</v>
      </c>
      <c r="B20" s="64">
        <f>N22-H22</f>
        <v>226836</v>
      </c>
      <c r="C20" s="50"/>
      <c r="G20" s="85">
        <f>'N_&amp;_B_Analysis'!Q28</f>
        <v>5504475</v>
      </c>
      <c r="H20" s="83">
        <f>'N_&amp;_B_Analysis'!O28</f>
        <v>177841</v>
      </c>
      <c r="I20" s="83">
        <f>'N_&amp;_B_Analysis'!P28</f>
        <v>100436</v>
      </c>
      <c r="J20" s="83">
        <f>'N_&amp;_B_Analysis'!T28</f>
        <v>0.05</v>
      </c>
      <c r="K20" s="82">
        <f>'N_&amp;_B_Analysis'!U28</f>
        <v>42200</v>
      </c>
      <c r="L20" s="82">
        <f>'N_&amp;_B_Analysis'!V28</f>
        <v>567.79999999999995</v>
      </c>
      <c r="M20" s="82">
        <f>'N_&amp;_B_Analysis'!Z28</f>
        <v>17080</v>
      </c>
      <c r="N20" s="82">
        <f>'N_&amp;_B_Analysis'!AA28</f>
        <v>19967</v>
      </c>
      <c r="O20" s="86">
        <f>'N_&amp;_B_Analysis'!Y28</f>
        <v>782552</v>
      </c>
    </row>
    <row r="21" spans="1:23" ht="24" thickBot="1" x14ac:dyDescent="0.4">
      <c r="A21" s="52" t="s">
        <v>63</v>
      </c>
      <c r="B21" s="63">
        <f>N22/H22</f>
        <v>1.1530278928003304</v>
      </c>
      <c r="C21" s="58" t="str">
        <f>IF(B21&lt;1,"Bearish","Bullish")</f>
        <v>Bullish</v>
      </c>
      <c r="G21" s="87">
        <f>'N_&amp;_B_Analysis'!Q29</f>
        <v>3404460</v>
      </c>
      <c r="H21" s="88">
        <f>'N_&amp;_B_Analysis'!O29</f>
        <v>134332</v>
      </c>
      <c r="I21" s="88">
        <f>'N_&amp;_B_Analysis'!P29</f>
        <v>50440</v>
      </c>
      <c r="J21" s="83">
        <f>'N_&amp;_B_Analysis'!T29</f>
        <v>0.05</v>
      </c>
      <c r="K21" s="82">
        <f>'N_&amp;_B_Analysis'!U29</f>
        <v>42300</v>
      </c>
      <c r="L21" s="82">
        <f>'N_&amp;_B_Analysis'!V29</f>
        <v>667.3</v>
      </c>
      <c r="M21" s="89">
        <f>'N_&amp;_B_Analysis'!Z29</f>
        <v>7575</v>
      </c>
      <c r="N21" s="89">
        <f>'N_&amp;_B_Analysis'!AA29</f>
        <v>8852</v>
      </c>
      <c r="O21" s="90">
        <f>'N_&amp;_B_Analysis'!Y29</f>
        <v>334158</v>
      </c>
    </row>
    <row r="22" spans="1:23" ht="27.75" thickBot="1" x14ac:dyDescent="0.55000000000000004">
      <c r="A22" s="50"/>
      <c r="B22" s="50"/>
      <c r="C22" s="50"/>
      <c r="G22" s="104">
        <f>SUM(G7:G21)</f>
        <v>85506114</v>
      </c>
      <c r="H22" s="105">
        <f>SUM(H7:H21)</f>
        <v>1482318</v>
      </c>
      <c r="I22" s="106">
        <f>SUM(I7:I21)</f>
        <v>710697</v>
      </c>
      <c r="J22" s="107"/>
      <c r="K22" s="107"/>
      <c r="L22" s="107"/>
      <c r="M22" s="108">
        <f>SUM(M7:M21)</f>
        <v>860847</v>
      </c>
      <c r="N22" s="105">
        <f>SUM(N7:N21)</f>
        <v>1709154</v>
      </c>
      <c r="O22" s="109">
        <f>SUM(O7:O21)</f>
        <v>87554525</v>
      </c>
    </row>
    <row r="23" spans="1:23" x14ac:dyDescent="0.25">
      <c r="A23" s="50"/>
      <c r="B23" s="50"/>
      <c r="C23" s="50"/>
      <c r="M23" s="49"/>
      <c r="N23" s="49"/>
      <c r="O23" s="49"/>
    </row>
    <row r="24" spans="1:23" x14ac:dyDescent="0.25">
      <c r="A24" s="50"/>
      <c r="B24" s="50"/>
      <c r="C24" s="50"/>
    </row>
    <row r="25" spans="1:23" x14ac:dyDescent="0.25">
      <c r="A25" s="50"/>
      <c r="B25" s="50"/>
      <c r="C25" s="50"/>
    </row>
    <row r="26" spans="1:23" x14ac:dyDescent="0.25">
      <c r="A26" s="50"/>
      <c r="B26" s="50"/>
      <c r="C26" s="50"/>
    </row>
    <row r="27" spans="1:23" x14ac:dyDescent="0.25">
      <c r="A27" s="50"/>
      <c r="B27" s="50"/>
      <c r="C27" s="50"/>
    </row>
    <row r="28" spans="1:23" x14ac:dyDescent="0.25">
      <c r="A28" s="50"/>
      <c r="B28" s="50"/>
      <c r="C28" s="50"/>
    </row>
  </sheetData>
  <mergeCells count="6">
    <mergeCell ref="I1:J4"/>
    <mergeCell ref="A1:B3"/>
    <mergeCell ref="F1:H2"/>
    <mergeCell ref="F3:H4"/>
    <mergeCell ref="D1:E2"/>
    <mergeCell ref="D3:E4"/>
  </mergeCells>
  <conditionalFormatting sqref="H7:H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">
    <cfRule type="cellIs" dxfId="43" priority="1" operator="greaterThan">
      <formula>$H$14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8B14-3F0F-4F9C-87E3-FBF14238B59C}">
  <dimension ref="A1:AD571"/>
  <sheetViews>
    <sheetView topLeftCell="A553" workbookViewId="0">
      <selection activeCell="B3" sqref="B3"/>
    </sheetView>
  </sheetViews>
  <sheetFormatPr defaultRowHeight="15" x14ac:dyDescent="0.25"/>
  <cols>
    <col min="1" max="1" width="21.42578125" bestFit="1" customWidth="1"/>
    <col min="2" max="2" width="21.7109375" bestFit="1" customWidth="1"/>
    <col min="3" max="3" width="24.28515625" bestFit="1" customWidth="1"/>
    <col min="4" max="4" width="24.5703125" bestFit="1" customWidth="1"/>
    <col min="5" max="5" width="26.42578125" bestFit="1" customWidth="1"/>
    <col min="6" max="6" width="35" bestFit="1" customWidth="1"/>
    <col min="7" max="7" width="36.28515625" bestFit="1" customWidth="1"/>
    <col min="8" max="8" width="32.42578125" bestFit="1" customWidth="1"/>
    <col min="9" max="9" width="30" bestFit="1" customWidth="1"/>
    <col min="10" max="10" width="22.28515625" bestFit="1" customWidth="1"/>
    <col min="11" max="11" width="21" bestFit="1" customWidth="1"/>
    <col min="12" max="12" width="22.42578125" bestFit="1" customWidth="1"/>
    <col min="13" max="14" width="30.140625" bestFit="1" customWidth="1"/>
    <col min="15" max="15" width="29.7109375" bestFit="1" customWidth="1"/>
    <col min="16" max="16" width="24.28515625" bestFit="1" customWidth="1"/>
    <col min="17" max="17" width="24.5703125" bestFit="1" customWidth="1"/>
    <col min="18" max="18" width="26.42578125" bestFit="1" customWidth="1"/>
    <col min="19" max="19" width="35" bestFit="1" customWidth="1"/>
    <col min="20" max="20" width="36.28515625" bestFit="1" customWidth="1"/>
    <col min="21" max="21" width="32.42578125" bestFit="1" customWidth="1"/>
    <col min="22" max="22" width="30" bestFit="1" customWidth="1"/>
    <col min="23" max="23" width="22.28515625" customWidth="1"/>
    <col min="24" max="24" width="21" bestFit="1" customWidth="1"/>
    <col min="25" max="25" width="22.42578125" bestFit="1" customWidth="1"/>
    <col min="26" max="27" width="30.140625" bestFit="1" customWidth="1"/>
    <col min="28" max="28" width="29.7109375" bestFit="1" customWidth="1"/>
    <col min="29" max="29" width="21" bestFit="1" customWidth="1"/>
    <col min="30" max="30" width="29.7109375" bestFit="1" customWidth="1"/>
  </cols>
  <sheetData>
    <row r="1" spans="1:28" x14ac:dyDescent="0.25">
      <c r="A1" t="s">
        <v>0</v>
      </c>
      <c r="B1" s="19" t="s">
        <v>1</v>
      </c>
      <c r="C1" t="s">
        <v>11</v>
      </c>
      <c r="D1" s="19" t="s">
        <v>12</v>
      </c>
      <c r="E1" t="s">
        <v>13</v>
      </c>
      <c r="F1" t="s">
        <v>14</v>
      </c>
      <c r="G1" t="s">
        <v>27</v>
      </c>
      <c r="H1" t="s">
        <v>15</v>
      </c>
      <c r="I1" t="s">
        <v>16</v>
      </c>
      <c r="J1" t="s">
        <v>17</v>
      </c>
      <c r="K1" t="s">
        <v>18</v>
      </c>
      <c r="L1" t="s">
        <v>28</v>
      </c>
      <c r="M1" t="s">
        <v>29</v>
      </c>
      <c r="N1" t="s">
        <v>30</v>
      </c>
      <c r="O1" t="s">
        <v>19</v>
      </c>
      <c r="P1" t="s">
        <v>2</v>
      </c>
      <c r="Q1" s="19" t="s">
        <v>3</v>
      </c>
      <c r="R1" t="s">
        <v>4</v>
      </c>
      <c r="S1" t="s">
        <v>5</v>
      </c>
      <c r="T1" t="s">
        <v>31</v>
      </c>
      <c r="U1" t="s">
        <v>6</v>
      </c>
      <c r="V1" t="s">
        <v>7</v>
      </c>
      <c r="W1" t="s">
        <v>8</v>
      </c>
      <c r="X1" t="s">
        <v>9</v>
      </c>
      <c r="Y1" t="s">
        <v>32</v>
      </c>
      <c r="Z1" t="s">
        <v>33</v>
      </c>
      <c r="AA1" t="s">
        <v>34</v>
      </c>
      <c r="AB1" t="s">
        <v>10</v>
      </c>
    </row>
    <row r="2" spans="1:28" x14ac:dyDescent="0.25">
      <c r="A2" s="18">
        <v>25500</v>
      </c>
      <c r="B2" s="19">
        <v>45014</v>
      </c>
      <c r="C2" s="18">
        <v>25500</v>
      </c>
      <c r="D2" s="19">
        <v>45014</v>
      </c>
      <c r="E2" s="18">
        <v>0</v>
      </c>
      <c r="F2" s="18">
        <v>0</v>
      </c>
      <c r="G2">
        <v>0</v>
      </c>
      <c r="H2" s="18">
        <v>0</v>
      </c>
      <c r="I2" s="18">
        <v>0</v>
      </c>
      <c r="J2" s="18">
        <v>0</v>
      </c>
      <c r="K2" s="18">
        <v>0</v>
      </c>
      <c r="L2">
        <v>0</v>
      </c>
      <c r="M2">
        <v>1625</v>
      </c>
      <c r="N2">
        <v>1825</v>
      </c>
      <c r="O2" s="18">
        <v>41569.050000000003</v>
      </c>
      <c r="P2" s="18">
        <v>25500</v>
      </c>
      <c r="Q2" s="19">
        <v>45014</v>
      </c>
      <c r="R2" s="18">
        <v>0</v>
      </c>
      <c r="S2" s="18">
        <v>0</v>
      </c>
      <c r="T2">
        <v>0</v>
      </c>
      <c r="U2" s="18">
        <v>0</v>
      </c>
      <c r="V2" s="18">
        <v>0</v>
      </c>
      <c r="W2" s="18">
        <v>0</v>
      </c>
      <c r="X2" s="18">
        <v>0</v>
      </c>
      <c r="Y2">
        <v>0</v>
      </c>
      <c r="Z2">
        <v>900</v>
      </c>
      <c r="AA2">
        <v>0</v>
      </c>
      <c r="AB2" s="18">
        <v>41569.050000000003</v>
      </c>
    </row>
    <row r="3" spans="1:28" x14ac:dyDescent="0.25">
      <c r="A3" s="18">
        <v>27000</v>
      </c>
      <c r="B3" s="19">
        <v>45014</v>
      </c>
      <c r="C3" s="18">
        <v>27000</v>
      </c>
      <c r="D3" s="19">
        <v>45014</v>
      </c>
      <c r="E3" s="18">
        <v>0</v>
      </c>
      <c r="F3" s="18">
        <v>0</v>
      </c>
      <c r="G3">
        <v>0</v>
      </c>
      <c r="H3" s="18">
        <v>0</v>
      </c>
      <c r="I3" s="18">
        <v>0</v>
      </c>
      <c r="J3" s="18">
        <v>0</v>
      </c>
      <c r="K3" s="18">
        <v>0</v>
      </c>
      <c r="L3">
        <v>0</v>
      </c>
      <c r="M3">
        <v>2525</v>
      </c>
      <c r="N3">
        <v>1825</v>
      </c>
      <c r="O3" s="18">
        <v>41569.050000000003</v>
      </c>
      <c r="P3" s="18">
        <v>27000</v>
      </c>
      <c r="Q3" s="19">
        <v>45014</v>
      </c>
      <c r="R3" s="18">
        <v>0</v>
      </c>
      <c r="S3" s="18">
        <v>0</v>
      </c>
      <c r="T3">
        <v>0</v>
      </c>
      <c r="U3" s="18">
        <v>0</v>
      </c>
      <c r="V3" s="18">
        <v>0</v>
      </c>
      <c r="W3" s="18">
        <v>0</v>
      </c>
      <c r="X3" s="18">
        <v>0</v>
      </c>
      <c r="Y3">
        <v>0</v>
      </c>
      <c r="Z3">
        <v>900</v>
      </c>
      <c r="AA3">
        <v>0</v>
      </c>
      <c r="AB3" s="18">
        <v>41569.050000000003</v>
      </c>
    </row>
    <row r="4" spans="1:28" x14ac:dyDescent="0.25">
      <c r="A4" s="18">
        <v>28500</v>
      </c>
      <c r="B4" s="19">
        <v>45014</v>
      </c>
      <c r="C4" s="18">
        <v>28500</v>
      </c>
      <c r="D4" s="19">
        <v>45014</v>
      </c>
      <c r="E4" s="18">
        <v>0</v>
      </c>
      <c r="F4" s="18">
        <v>0</v>
      </c>
      <c r="G4">
        <v>0</v>
      </c>
      <c r="H4" s="18">
        <v>0</v>
      </c>
      <c r="I4" s="18">
        <v>0</v>
      </c>
      <c r="J4" s="18">
        <v>0</v>
      </c>
      <c r="K4" s="18">
        <v>0</v>
      </c>
      <c r="L4">
        <v>0</v>
      </c>
      <c r="M4">
        <v>2525</v>
      </c>
      <c r="N4">
        <v>1825</v>
      </c>
      <c r="O4" s="18">
        <v>41569.050000000003</v>
      </c>
      <c r="P4" s="18">
        <v>28500</v>
      </c>
      <c r="Q4" s="19">
        <v>45014</v>
      </c>
      <c r="R4" s="18">
        <v>3</v>
      </c>
      <c r="S4" s="18">
        <v>0</v>
      </c>
      <c r="T4">
        <v>0</v>
      </c>
      <c r="U4" s="18">
        <v>0</v>
      </c>
      <c r="V4" s="18">
        <v>0</v>
      </c>
      <c r="W4" s="18">
        <v>0</v>
      </c>
      <c r="X4" s="18">
        <v>0</v>
      </c>
      <c r="Y4">
        <v>0</v>
      </c>
      <c r="Z4">
        <v>900</v>
      </c>
      <c r="AA4">
        <v>0</v>
      </c>
      <c r="AB4" s="18">
        <v>41569.050000000003</v>
      </c>
    </row>
    <row r="5" spans="1:28" x14ac:dyDescent="0.25">
      <c r="A5" s="18">
        <v>30000</v>
      </c>
      <c r="B5" s="19">
        <v>45014</v>
      </c>
      <c r="C5" s="18">
        <v>30000</v>
      </c>
      <c r="D5" s="19">
        <v>45014</v>
      </c>
      <c r="E5" s="18">
        <v>28</v>
      </c>
      <c r="F5" s="18">
        <v>0</v>
      </c>
      <c r="G5">
        <v>0</v>
      </c>
      <c r="H5" s="18">
        <v>0</v>
      </c>
      <c r="I5" s="18">
        <v>0</v>
      </c>
      <c r="J5" s="18">
        <v>0</v>
      </c>
      <c r="K5" s="18">
        <v>0</v>
      </c>
      <c r="L5">
        <v>0</v>
      </c>
      <c r="M5">
        <v>2525</v>
      </c>
      <c r="N5">
        <v>1075</v>
      </c>
      <c r="O5" s="18">
        <v>41569.050000000003</v>
      </c>
      <c r="P5" s="18">
        <v>30000</v>
      </c>
      <c r="Q5" s="19">
        <v>45014</v>
      </c>
      <c r="R5" s="18">
        <v>9</v>
      </c>
      <c r="S5" s="18">
        <v>0</v>
      </c>
      <c r="T5">
        <v>0</v>
      </c>
      <c r="U5" s="18">
        <v>1</v>
      </c>
      <c r="V5" s="18">
        <v>35.76</v>
      </c>
      <c r="W5" s="18">
        <v>3.05</v>
      </c>
      <c r="X5" s="18">
        <v>-5.0000000000000266E-2</v>
      </c>
      <c r="Y5">
        <v>-1.6129032258064602</v>
      </c>
      <c r="Z5">
        <v>2075</v>
      </c>
      <c r="AA5">
        <v>0</v>
      </c>
      <c r="AB5" s="18">
        <v>41569.050000000003</v>
      </c>
    </row>
    <row r="6" spans="1:28" x14ac:dyDescent="0.25">
      <c r="A6" s="18">
        <v>31500</v>
      </c>
      <c r="B6" s="19">
        <v>45014</v>
      </c>
      <c r="C6" s="18">
        <v>31500</v>
      </c>
      <c r="D6" s="19">
        <v>45014</v>
      </c>
      <c r="E6" s="18">
        <v>1</v>
      </c>
      <c r="F6" s="18">
        <v>0</v>
      </c>
      <c r="G6">
        <v>0</v>
      </c>
      <c r="H6" s="18">
        <v>0</v>
      </c>
      <c r="I6" s="18">
        <v>0</v>
      </c>
      <c r="J6" s="18">
        <v>0</v>
      </c>
      <c r="K6" s="18">
        <v>0</v>
      </c>
      <c r="L6">
        <v>0</v>
      </c>
      <c r="M6">
        <v>2525</v>
      </c>
      <c r="N6">
        <v>875</v>
      </c>
      <c r="O6" s="18">
        <v>41569.050000000003</v>
      </c>
      <c r="P6" s="18">
        <v>31500</v>
      </c>
      <c r="Q6" s="19">
        <v>45014</v>
      </c>
      <c r="R6" s="18">
        <v>93</v>
      </c>
      <c r="S6" s="18">
        <v>0</v>
      </c>
      <c r="T6">
        <v>0</v>
      </c>
      <c r="U6" s="18">
        <v>2</v>
      </c>
      <c r="V6" s="18">
        <v>0</v>
      </c>
      <c r="W6" s="18">
        <v>3.3</v>
      </c>
      <c r="X6" s="18">
        <v>-20.55</v>
      </c>
      <c r="Y6">
        <v>-86.163522012578625</v>
      </c>
      <c r="Z6">
        <v>1300</v>
      </c>
      <c r="AA6">
        <v>0</v>
      </c>
      <c r="AB6" s="18">
        <v>41569.050000000003</v>
      </c>
    </row>
    <row r="7" spans="1:28" x14ac:dyDescent="0.25">
      <c r="A7" s="18">
        <v>33000</v>
      </c>
      <c r="B7" s="19">
        <v>45197</v>
      </c>
      <c r="C7" s="18">
        <v>0</v>
      </c>
      <c r="D7" s="19">
        <v>0</v>
      </c>
      <c r="E7" s="18">
        <v>0</v>
      </c>
      <c r="F7" s="18">
        <v>0</v>
      </c>
      <c r="G7">
        <v>0</v>
      </c>
      <c r="H7" s="18">
        <v>0</v>
      </c>
      <c r="I7" s="18">
        <v>0</v>
      </c>
      <c r="J7" s="18">
        <v>0</v>
      </c>
      <c r="K7" s="18">
        <v>0</v>
      </c>
      <c r="L7">
        <v>0</v>
      </c>
      <c r="M7">
        <v>0</v>
      </c>
      <c r="N7">
        <v>0</v>
      </c>
      <c r="O7" s="18">
        <v>0</v>
      </c>
      <c r="P7" s="18">
        <v>33000</v>
      </c>
      <c r="Q7" s="19">
        <v>45197</v>
      </c>
      <c r="R7" s="18">
        <v>5</v>
      </c>
      <c r="S7" s="18">
        <v>0</v>
      </c>
      <c r="T7">
        <v>0</v>
      </c>
      <c r="U7" s="18">
        <v>0</v>
      </c>
      <c r="V7" s="18">
        <v>0</v>
      </c>
      <c r="W7" s="18">
        <v>0</v>
      </c>
      <c r="X7" s="18">
        <v>0</v>
      </c>
      <c r="Y7">
        <v>0</v>
      </c>
      <c r="Z7">
        <v>1850</v>
      </c>
      <c r="AA7">
        <v>75</v>
      </c>
      <c r="AB7" s="18">
        <v>41569.050000000003</v>
      </c>
    </row>
    <row r="8" spans="1:28" x14ac:dyDescent="0.25">
      <c r="A8" s="18">
        <v>33000</v>
      </c>
      <c r="B8" s="19">
        <v>45106</v>
      </c>
      <c r="C8" s="18">
        <v>0</v>
      </c>
      <c r="D8" s="19">
        <v>0</v>
      </c>
      <c r="E8" s="18">
        <v>0</v>
      </c>
      <c r="F8" s="18">
        <v>0</v>
      </c>
      <c r="G8">
        <v>0</v>
      </c>
      <c r="H8" s="18">
        <v>0</v>
      </c>
      <c r="I8" s="18">
        <v>0</v>
      </c>
      <c r="J8" s="18">
        <v>0</v>
      </c>
      <c r="K8" s="18">
        <v>0</v>
      </c>
      <c r="L8">
        <v>0</v>
      </c>
      <c r="M8">
        <v>0</v>
      </c>
      <c r="N8">
        <v>0</v>
      </c>
      <c r="O8" s="18">
        <v>0</v>
      </c>
      <c r="P8" s="18">
        <v>33000</v>
      </c>
      <c r="Q8" s="19">
        <v>45106</v>
      </c>
      <c r="R8" s="18">
        <v>76</v>
      </c>
      <c r="S8" s="18">
        <v>0</v>
      </c>
      <c r="T8">
        <v>0</v>
      </c>
      <c r="U8" s="18">
        <v>24</v>
      </c>
      <c r="V8" s="18">
        <v>24.73</v>
      </c>
      <c r="W8" s="18">
        <v>79.400000000000006</v>
      </c>
      <c r="X8" s="18">
        <v>-12.599999999999994</v>
      </c>
      <c r="Y8">
        <v>-13.695652173913036</v>
      </c>
      <c r="Z8">
        <v>2350</v>
      </c>
      <c r="AA8">
        <v>50</v>
      </c>
      <c r="AB8" s="18">
        <v>41569.050000000003</v>
      </c>
    </row>
    <row r="9" spans="1:28" x14ac:dyDescent="0.25">
      <c r="A9" s="18">
        <v>33000</v>
      </c>
      <c r="B9" s="19">
        <v>45014</v>
      </c>
      <c r="C9" s="18">
        <v>33000</v>
      </c>
      <c r="D9" s="19">
        <v>45014</v>
      </c>
      <c r="E9" s="18">
        <v>2</v>
      </c>
      <c r="F9" s="18">
        <v>0</v>
      </c>
      <c r="G9">
        <v>0</v>
      </c>
      <c r="H9" s="18">
        <v>0</v>
      </c>
      <c r="I9" s="18">
        <v>0</v>
      </c>
      <c r="J9" s="18">
        <v>0</v>
      </c>
      <c r="K9" s="18">
        <v>0</v>
      </c>
      <c r="L9">
        <v>0</v>
      </c>
      <c r="M9">
        <v>2525</v>
      </c>
      <c r="N9">
        <v>1075</v>
      </c>
      <c r="O9" s="18">
        <v>41569.050000000003</v>
      </c>
      <c r="P9" s="18">
        <v>33000</v>
      </c>
      <c r="Q9" s="19">
        <v>45014</v>
      </c>
      <c r="R9" s="18">
        <v>765</v>
      </c>
      <c r="S9" s="18">
        <v>0</v>
      </c>
      <c r="T9">
        <v>0</v>
      </c>
      <c r="U9" s="18">
        <v>41</v>
      </c>
      <c r="V9" s="18">
        <v>28.4</v>
      </c>
      <c r="W9" s="18">
        <v>6.15</v>
      </c>
      <c r="X9" s="18">
        <v>-7.35</v>
      </c>
      <c r="Y9">
        <v>-54.444444444444443</v>
      </c>
      <c r="Z9">
        <v>12500</v>
      </c>
      <c r="AA9">
        <v>0</v>
      </c>
      <c r="AB9" s="18">
        <v>41569.050000000003</v>
      </c>
    </row>
    <row r="10" spans="1:28" x14ac:dyDescent="0.25">
      <c r="A10" s="18">
        <v>34500</v>
      </c>
      <c r="B10" s="19">
        <v>45197</v>
      </c>
      <c r="C10" s="18">
        <v>0</v>
      </c>
      <c r="D10" s="19">
        <v>0</v>
      </c>
      <c r="E10" s="18">
        <v>0</v>
      </c>
      <c r="F10" s="18">
        <v>0</v>
      </c>
      <c r="G10">
        <v>0</v>
      </c>
      <c r="H10" s="18">
        <v>0</v>
      </c>
      <c r="I10" s="18">
        <v>0</v>
      </c>
      <c r="J10" s="18">
        <v>0</v>
      </c>
      <c r="K10" s="18">
        <v>0</v>
      </c>
      <c r="L10">
        <v>0</v>
      </c>
      <c r="M10">
        <v>0</v>
      </c>
      <c r="N10">
        <v>0</v>
      </c>
      <c r="O10" s="18">
        <v>0</v>
      </c>
      <c r="P10" s="18">
        <v>34500</v>
      </c>
      <c r="Q10" s="19">
        <v>45197</v>
      </c>
      <c r="R10" s="18">
        <v>5</v>
      </c>
      <c r="S10" s="18">
        <v>0</v>
      </c>
      <c r="T10">
        <v>0</v>
      </c>
      <c r="U10" s="18">
        <v>0</v>
      </c>
      <c r="V10" s="18">
        <v>0</v>
      </c>
      <c r="W10" s="18">
        <v>0</v>
      </c>
      <c r="X10" s="18">
        <v>0</v>
      </c>
      <c r="Y10">
        <v>0</v>
      </c>
      <c r="Z10">
        <v>1850</v>
      </c>
      <c r="AA10">
        <v>25</v>
      </c>
      <c r="AB10" s="18">
        <v>41569.050000000003</v>
      </c>
    </row>
    <row r="11" spans="1:28" x14ac:dyDescent="0.25">
      <c r="A11" s="18">
        <v>34500</v>
      </c>
      <c r="B11" s="19">
        <v>45014</v>
      </c>
      <c r="C11" s="18">
        <v>34500</v>
      </c>
      <c r="D11" s="19">
        <v>45014</v>
      </c>
      <c r="E11" s="18">
        <v>349</v>
      </c>
      <c r="F11" s="18">
        <v>0</v>
      </c>
      <c r="G11">
        <v>0</v>
      </c>
      <c r="H11" s="18">
        <v>0</v>
      </c>
      <c r="I11" s="18">
        <v>0</v>
      </c>
      <c r="J11" s="18">
        <v>0</v>
      </c>
      <c r="K11" s="18">
        <v>0</v>
      </c>
      <c r="L11">
        <v>0</v>
      </c>
      <c r="M11">
        <v>2525</v>
      </c>
      <c r="N11">
        <v>2525</v>
      </c>
      <c r="O11" s="18">
        <v>41569.050000000003</v>
      </c>
      <c r="P11" s="18">
        <v>34500</v>
      </c>
      <c r="Q11" s="19">
        <v>45014</v>
      </c>
      <c r="R11" s="18">
        <v>733</v>
      </c>
      <c r="S11" s="18">
        <v>0</v>
      </c>
      <c r="T11">
        <v>0</v>
      </c>
      <c r="U11" s="18">
        <v>205</v>
      </c>
      <c r="V11" s="18">
        <v>0</v>
      </c>
      <c r="W11" s="18">
        <v>14.8</v>
      </c>
      <c r="X11" s="18">
        <v>-3.1499999999999986</v>
      </c>
      <c r="Y11">
        <v>-17.548746518105844</v>
      </c>
      <c r="Z11">
        <v>9800</v>
      </c>
      <c r="AA11">
        <v>450</v>
      </c>
      <c r="AB11" s="18">
        <v>41569.050000000003</v>
      </c>
    </row>
    <row r="12" spans="1:28" x14ac:dyDescent="0.25">
      <c r="A12" s="18">
        <v>34500</v>
      </c>
      <c r="B12" s="19">
        <v>45106</v>
      </c>
      <c r="C12" s="18">
        <v>0</v>
      </c>
      <c r="D12" s="19">
        <v>0</v>
      </c>
      <c r="E12" s="18">
        <v>0</v>
      </c>
      <c r="F12" s="18">
        <v>0</v>
      </c>
      <c r="G12">
        <v>0</v>
      </c>
      <c r="H12" s="18">
        <v>0</v>
      </c>
      <c r="I12" s="18">
        <v>0</v>
      </c>
      <c r="J12" s="18">
        <v>0</v>
      </c>
      <c r="K12" s="18">
        <v>0</v>
      </c>
      <c r="L12">
        <v>0</v>
      </c>
      <c r="M12">
        <v>0</v>
      </c>
      <c r="N12">
        <v>0</v>
      </c>
      <c r="O12" s="18">
        <v>0</v>
      </c>
      <c r="P12" s="18">
        <v>34500</v>
      </c>
      <c r="Q12" s="19">
        <v>45106</v>
      </c>
      <c r="R12" s="18">
        <v>0</v>
      </c>
      <c r="S12" s="18">
        <v>0</v>
      </c>
      <c r="T12">
        <v>0</v>
      </c>
      <c r="U12" s="18">
        <v>0</v>
      </c>
      <c r="V12" s="18">
        <v>0</v>
      </c>
      <c r="W12" s="18">
        <v>0</v>
      </c>
      <c r="X12" s="18">
        <v>0</v>
      </c>
      <c r="Y12">
        <v>0</v>
      </c>
      <c r="Z12">
        <v>1850</v>
      </c>
      <c r="AA12">
        <v>0</v>
      </c>
      <c r="AB12" s="18">
        <v>41569.050000000003</v>
      </c>
    </row>
    <row r="13" spans="1:28" x14ac:dyDescent="0.25">
      <c r="A13" s="18">
        <v>35500</v>
      </c>
      <c r="B13" s="19">
        <v>45014</v>
      </c>
      <c r="C13" s="18">
        <v>35500</v>
      </c>
      <c r="D13" s="19">
        <v>45014</v>
      </c>
      <c r="E13" s="18">
        <v>1</v>
      </c>
      <c r="F13" s="18">
        <v>0</v>
      </c>
      <c r="G13">
        <v>0</v>
      </c>
      <c r="H13" s="18">
        <v>0</v>
      </c>
      <c r="I13" s="18">
        <v>0</v>
      </c>
      <c r="J13" s="18">
        <v>0</v>
      </c>
      <c r="K13" s="18">
        <v>0</v>
      </c>
      <c r="L13">
        <v>0</v>
      </c>
      <c r="M13">
        <v>2525</v>
      </c>
      <c r="N13">
        <v>2525</v>
      </c>
      <c r="O13" s="18">
        <v>41569.050000000003</v>
      </c>
      <c r="P13" s="18">
        <v>35500</v>
      </c>
      <c r="Q13" s="19">
        <v>45014</v>
      </c>
      <c r="R13" s="18">
        <v>869</v>
      </c>
      <c r="S13" s="18">
        <v>-8</v>
      </c>
      <c r="T13">
        <v>-0.91220068415051314</v>
      </c>
      <c r="U13" s="18">
        <v>323</v>
      </c>
      <c r="V13" s="18">
        <v>23.56</v>
      </c>
      <c r="W13" s="18">
        <v>17.5</v>
      </c>
      <c r="X13" s="18">
        <v>-0.10000000000000142</v>
      </c>
      <c r="Y13">
        <v>-0.56818181818182623</v>
      </c>
      <c r="Z13">
        <v>22525</v>
      </c>
      <c r="AA13">
        <v>2200</v>
      </c>
      <c r="AB13" s="18">
        <v>41569.050000000003</v>
      </c>
    </row>
    <row r="14" spans="1:28" x14ac:dyDescent="0.25">
      <c r="A14" s="18">
        <v>35500</v>
      </c>
      <c r="B14" s="19">
        <v>45043</v>
      </c>
      <c r="C14" s="18">
        <v>35500</v>
      </c>
      <c r="D14" s="19">
        <v>45043</v>
      </c>
      <c r="E14" s="18">
        <v>0</v>
      </c>
      <c r="F14" s="18">
        <v>0</v>
      </c>
      <c r="G14">
        <v>0</v>
      </c>
      <c r="H14" s="18">
        <v>0</v>
      </c>
      <c r="I14" s="18">
        <v>0</v>
      </c>
      <c r="J14" s="18">
        <v>0</v>
      </c>
      <c r="K14" s="18">
        <v>0</v>
      </c>
      <c r="L14">
        <v>0</v>
      </c>
      <c r="M14">
        <v>100</v>
      </c>
      <c r="N14">
        <v>150</v>
      </c>
      <c r="O14" s="18">
        <v>41569.050000000003</v>
      </c>
      <c r="P14" s="18">
        <v>35500</v>
      </c>
      <c r="Q14" s="19">
        <v>45043</v>
      </c>
      <c r="R14" s="18">
        <v>133</v>
      </c>
      <c r="S14" s="18">
        <v>1</v>
      </c>
      <c r="T14">
        <v>0.75757575757575757</v>
      </c>
      <c r="U14" s="18">
        <v>95</v>
      </c>
      <c r="V14" s="18">
        <v>22.04</v>
      </c>
      <c r="W14" s="18">
        <v>55</v>
      </c>
      <c r="X14" s="18">
        <v>-0.10000000000000142</v>
      </c>
      <c r="Y14">
        <v>-0.18148820326679024</v>
      </c>
      <c r="Z14">
        <v>2625</v>
      </c>
      <c r="AA14">
        <v>75</v>
      </c>
      <c r="AB14" s="18">
        <v>41569.050000000003</v>
      </c>
    </row>
    <row r="15" spans="1:28" x14ac:dyDescent="0.25">
      <c r="A15" s="18">
        <v>35500</v>
      </c>
      <c r="B15" s="19">
        <v>44973</v>
      </c>
      <c r="C15" s="18">
        <v>35500</v>
      </c>
      <c r="D15" s="19">
        <v>44973</v>
      </c>
      <c r="E15" s="18">
        <v>2</v>
      </c>
      <c r="F15" s="18">
        <v>0</v>
      </c>
      <c r="G15">
        <v>0</v>
      </c>
      <c r="H15" s="18">
        <v>0</v>
      </c>
      <c r="I15" s="18">
        <v>0</v>
      </c>
      <c r="J15" s="18">
        <v>0</v>
      </c>
      <c r="K15" s="18">
        <v>0</v>
      </c>
      <c r="L15">
        <v>0</v>
      </c>
      <c r="M15">
        <v>1375</v>
      </c>
      <c r="N15">
        <v>2250</v>
      </c>
      <c r="O15" s="18">
        <v>41569.050000000003</v>
      </c>
      <c r="P15" s="18">
        <v>35500</v>
      </c>
      <c r="Q15" s="19">
        <v>44973</v>
      </c>
      <c r="R15" s="18">
        <v>38830</v>
      </c>
      <c r="S15" s="18">
        <v>1914</v>
      </c>
      <c r="T15">
        <v>5.1847437425506557</v>
      </c>
      <c r="U15" s="18">
        <v>70115</v>
      </c>
      <c r="V15" s="18">
        <v>86.16</v>
      </c>
      <c r="W15" s="18">
        <v>0.1</v>
      </c>
      <c r="X15" s="18">
        <v>-1.4</v>
      </c>
      <c r="Y15">
        <v>-93.333333333333329</v>
      </c>
      <c r="Z15">
        <v>74850</v>
      </c>
      <c r="AA15">
        <v>44850</v>
      </c>
      <c r="AB15" s="18">
        <v>41569.050000000003</v>
      </c>
    </row>
    <row r="16" spans="1:28" x14ac:dyDescent="0.25">
      <c r="A16" s="18">
        <v>35500</v>
      </c>
      <c r="B16" s="19">
        <v>44980</v>
      </c>
      <c r="C16" s="18">
        <v>35500</v>
      </c>
      <c r="D16" s="19">
        <v>44980</v>
      </c>
      <c r="E16" s="18">
        <v>78</v>
      </c>
      <c r="F16" s="18">
        <v>0</v>
      </c>
      <c r="G16">
        <v>0</v>
      </c>
      <c r="H16" s="18">
        <v>23</v>
      </c>
      <c r="I16" s="18">
        <v>0</v>
      </c>
      <c r="J16" s="18">
        <v>6117.25</v>
      </c>
      <c r="K16" s="18">
        <v>47.600000000000364</v>
      </c>
      <c r="L16">
        <v>0.78422973318066724</v>
      </c>
      <c r="M16">
        <v>3725</v>
      </c>
      <c r="N16">
        <v>2825</v>
      </c>
      <c r="O16" s="18">
        <v>41569.050000000003</v>
      </c>
      <c r="P16" s="18">
        <v>35500</v>
      </c>
      <c r="Q16" s="19">
        <v>44980</v>
      </c>
      <c r="R16" s="18">
        <v>4640</v>
      </c>
      <c r="S16" s="18">
        <v>429</v>
      </c>
      <c r="T16">
        <v>10.187603894561862</v>
      </c>
      <c r="U16" s="18">
        <v>10769</v>
      </c>
      <c r="V16" s="18">
        <v>43.98</v>
      </c>
      <c r="W16" s="18">
        <v>3.15</v>
      </c>
      <c r="X16" s="18">
        <v>-1.7500000000000004</v>
      </c>
      <c r="Y16">
        <v>-35.714285714285722</v>
      </c>
      <c r="Z16">
        <v>95700</v>
      </c>
      <c r="AA16">
        <v>14600</v>
      </c>
      <c r="AB16" s="18">
        <v>41569.050000000003</v>
      </c>
    </row>
    <row r="17" spans="1:28" x14ac:dyDescent="0.25">
      <c r="A17" s="18">
        <v>35500</v>
      </c>
      <c r="B17" s="19">
        <v>44994</v>
      </c>
      <c r="C17" s="18">
        <v>35500</v>
      </c>
      <c r="D17" s="19">
        <v>44994</v>
      </c>
      <c r="E17" s="18">
        <v>0</v>
      </c>
      <c r="F17" s="18">
        <v>0</v>
      </c>
      <c r="G17">
        <v>0</v>
      </c>
      <c r="H17" s="18">
        <v>0</v>
      </c>
      <c r="I17" s="18">
        <v>0</v>
      </c>
      <c r="J17" s="18">
        <v>0</v>
      </c>
      <c r="K17" s="18">
        <v>0</v>
      </c>
      <c r="L17">
        <v>0</v>
      </c>
      <c r="M17">
        <v>875</v>
      </c>
      <c r="N17">
        <v>875</v>
      </c>
      <c r="O17" s="18">
        <v>41569.050000000003</v>
      </c>
      <c r="P17" s="18">
        <v>35500</v>
      </c>
      <c r="Q17" s="19">
        <v>44994</v>
      </c>
      <c r="R17" s="18">
        <v>51</v>
      </c>
      <c r="S17" s="18">
        <v>0</v>
      </c>
      <c r="T17">
        <v>0</v>
      </c>
      <c r="U17" s="18">
        <v>1</v>
      </c>
      <c r="V17" s="18">
        <v>0</v>
      </c>
      <c r="W17" s="18">
        <v>9</v>
      </c>
      <c r="X17" s="18">
        <v>-11</v>
      </c>
      <c r="Y17">
        <v>-55.000000000000007</v>
      </c>
      <c r="Z17">
        <v>1875</v>
      </c>
      <c r="AA17">
        <v>0</v>
      </c>
      <c r="AB17" s="18">
        <v>41569.050000000003</v>
      </c>
    </row>
    <row r="18" spans="1:28" x14ac:dyDescent="0.25">
      <c r="A18" s="18">
        <v>35500</v>
      </c>
      <c r="B18" s="19">
        <v>44987</v>
      </c>
      <c r="C18" s="18">
        <v>35500</v>
      </c>
      <c r="D18" s="19">
        <v>44987</v>
      </c>
      <c r="E18" s="18">
        <v>0</v>
      </c>
      <c r="F18" s="18">
        <v>0</v>
      </c>
      <c r="G18">
        <v>0</v>
      </c>
      <c r="H18" s="18">
        <v>0</v>
      </c>
      <c r="I18" s="18">
        <v>0</v>
      </c>
      <c r="J18" s="18">
        <v>0</v>
      </c>
      <c r="K18" s="18">
        <v>0</v>
      </c>
      <c r="L18">
        <v>0</v>
      </c>
      <c r="M18">
        <v>2125</v>
      </c>
      <c r="N18">
        <v>2125</v>
      </c>
      <c r="O18" s="18">
        <v>41569.050000000003</v>
      </c>
      <c r="P18" s="18">
        <v>35500</v>
      </c>
      <c r="Q18" s="19">
        <v>44987</v>
      </c>
      <c r="R18" s="18">
        <v>91</v>
      </c>
      <c r="S18" s="18">
        <v>6</v>
      </c>
      <c r="T18">
        <v>7.0588235294117645</v>
      </c>
      <c r="U18" s="18">
        <v>80</v>
      </c>
      <c r="V18" s="18">
        <v>34.65</v>
      </c>
      <c r="W18" s="18">
        <v>7.5</v>
      </c>
      <c r="X18" s="18">
        <v>-1.5</v>
      </c>
      <c r="Y18">
        <v>-16.666666666666664</v>
      </c>
      <c r="Z18">
        <v>975</v>
      </c>
      <c r="AA18">
        <v>1150</v>
      </c>
      <c r="AB18" s="18">
        <v>41569.050000000003</v>
      </c>
    </row>
    <row r="19" spans="1:28" x14ac:dyDescent="0.25">
      <c r="A19" s="18">
        <v>36000</v>
      </c>
      <c r="B19" s="19">
        <v>45014</v>
      </c>
      <c r="C19" s="18">
        <v>36000</v>
      </c>
      <c r="D19" s="19">
        <v>45014</v>
      </c>
      <c r="E19" s="18">
        <v>697</v>
      </c>
      <c r="F19" s="18">
        <v>0</v>
      </c>
      <c r="G19">
        <v>0</v>
      </c>
      <c r="H19" s="18">
        <v>2</v>
      </c>
      <c r="I19" s="18">
        <v>0</v>
      </c>
      <c r="J19" s="18">
        <v>6102.55</v>
      </c>
      <c r="K19" s="18">
        <v>102.55000000000018</v>
      </c>
      <c r="L19">
        <v>1.7091666666666696</v>
      </c>
      <c r="M19">
        <v>2225</v>
      </c>
      <c r="N19">
        <v>1300</v>
      </c>
      <c r="O19" s="18">
        <v>41569.050000000003</v>
      </c>
      <c r="P19" s="18">
        <v>36000</v>
      </c>
      <c r="Q19" s="19">
        <v>45014</v>
      </c>
      <c r="R19" s="18">
        <v>3668</v>
      </c>
      <c r="S19" s="18">
        <v>-67</v>
      </c>
      <c r="T19">
        <v>-1.7938420348058903</v>
      </c>
      <c r="U19" s="18">
        <v>940</v>
      </c>
      <c r="V19" s="18">
        <v>22.15</v>
      </c>
      <c r="W19" s="18">
        <v>27.9</v>
      </c>
      <c r="X19" s="18">
        <v>3.9499999999999993</v>
      </c>
      <c r="Y19">
        <v>16.492693110647181</v>
      </c>
      <c r="Z19">
        <v>12000</v>
      </c>
      <c r="AA19">
        <v>1375</v>
      </c>
      <c r="AB19" s="18">
        <v>41569.050000000003</v>
      </c>
    </row>
    <row r="20" spans="1:28" x14ac:dyDescent="0.25">
      <c r="A20" s="18">
        <v>36000</v>
      </c>
      <c r="B20" s="19">
        <v>45106</v>
      </c>
      <c r="C20" s="18">
        <v>0</v>
      </c>
      <c r="D20" s="19">
        <v>0</v>
      </c>
      <c r="E20" s="18">
        <v>0</v>
      </c>
      <c r="F20" s="18">
        <v>0</v>
      </c>
      <c r="G20">
        <v>0</v>
      </c>
      <c r="H20" s="18">
        <v>0</v>
      </c>
      <c r="I20" s="18">
        <v>0</v>
      </c>
      <c r="J20" s="18">
        <v>0</v>
      </c>
      <c r="K20" s="18">
        <v>0</v>
      </c>
      <c r="L20">
        <v>0</v>
      </c>
      <c r="M20">
        <v>0</v>
      </c>
      <c r="N20">
        <v>0</v>
      </c>
      <c r="O20" s="18">
        <v>0</v>
      </c>
      <c r="P20" s="18">
        <v>36000</v>
      </c>
      <c r="Q20" s="19">
        <v>45106</v>
      </c>
      <c r="R20" s="18">
        <v>286</v>
      </c>
      <c r="S20" s="18">
        <v>-1</v>
      </c>
      <c r="T20">
        <v>-0.34843205574912894</v>
      </c>
      <c r="U20" s="18">
        <v>54</v>
      </c>
      <c r="V20" s="18">
        <v>21.5</v>
      </c>
      <c r="W20" s="18">
        <v>185.4</v>
      </c>
      <c r="X20" s="18">
        <v>-13.25</v>
      </c>
      <c r="Y20">
        <v>-6.6700226529071234</v>
      </c>
      <c r="Z20">
        <v>1850</v>
      </c>
      <c r="AA20">
        <v>150</v>
      </c>
      <c r="AB20" s="18">
        <v>41569.050000000003</v>
      </c>
    </row>
    <row r="21" spans="1:28" x14ac:dyDescent="0.25">
      <c r="A21" s="18">
        <v>36000</v>
      </c>
      <c r="B21" s="19">
        <v>45197</v>
      </c>
      <c r="C21" s="18">
        <v>0</v>
      </c>
      <c r="D21" s="19">
        <v>0</v>
      </c>
      <c r="E21" s="18">
        <v>0</v>
      </c>
      <c r="F21" s="18">
        <v>0</v>
      </c>
      <c r="G21">
        <v>0</v>
      </c>
      <c r="H21" s="18">
        <v>0</v>
      </c>
      <c r="I21" s="18">
        <v>0</v>
      </c>
      <c r="J21" s="18">
        <v>0</v>
      </c>
      <c r="K21" s="18">
        <v>0</v>
      </c>
      <c r="L21">
        <v>0</v>
      </c>
      <c r="M21">
        <v>0</v>
      </c>
      <c r="N21">
        <v>0</v>
      </c>
      <c r="O21" s="18">
        <v>0</v>
      </c>
      <c r="P21" s="18">
        <v>36000</v>
      </c>
      <c r="Q21" s="19">
        <v>45197</v>
      </c>
      <c r="R21" s="18">
        <v>38</v>
      </c>
      <c r="S21" s="18">
        <v>0</v>
      </c>
      <c r="T21">
        <v>0</v>
      </c>
      <c r="U21" s="18">
        <v>6</v>
      </c>
      <c r="V21" s="18">
        <v>22.84</v>
      </c>
      <c r="W21" s="18">
        <v>418.9</v>
      </c>
      <c r="X21" s="18">
        <v>-11.100000000000023</v>
      </c>
      <c r="Y21">
        <v>-2.5813953488372143</v>
      </c>
      <c r="Z21">
        <v>1250</v>
      </c>
      <c r="AA21">
        <v>25</v>
      </c>
      <c r="AB21" s="18">
        <v>41569.050000000003</v>
      </c>
    </row>
    <row r="22" spans="1:28" x14ac:dyDescent="0.25">
      <c r="A22" s="18">
        <v>36000</v>
      </c>
      <c r="B22" s="19">
        <v>45288</v>
      </c>
      <c r="C22" s="18">
        <v>0</v>
      </c>
      <c r="D22" s="19">
        <v>0</v>
      </c>
      <c r="E22" s="18">
        <v>0</v>
      </c>
      <c r="F22" s="18">
        <v>0</v>
      </c>
      <c r="G22">
        <v>0</v>
      </c>
      <c r="H22" s="18">
        <v>0</v>
      </c>
      <c r="I22" s="18">
        <v>0</v>
      </c>
      <c r="J22" s="18">
        <v>0</v>
      </c>
      <c r="K22" s="18">
        <v>0</v>
      </c>
      <c r="L22">
        <v>0</v>
      </c>
      <c r="M22">
        <v>0</v>
      </c>
      <c r="N22">
        <v>0</v>
      </c>
      <c r="O22" s="18">
        <v>0</v>
      </c>
      <c r="P22" s="18">
        <v>36000</v>
      </c>
      <c r="Q22" s="19">
        <v>45288</v>
      </c>
      <c r="R22" s="18">
        <v>0</v>
      </c>
      <c r="S22" s="18">
        <v>0</v>
      </c>
      <c r="T22">
        <v>0</v>
      </c>
      <c r="U22" s="18">
        <v>0</v>
      </c>
      <c r="V22" s="18">
        <v>0</v>
      </c>
      <c r="W22" s="18">
        <v>0</v>
      </c>
      <c r="X22" s="18">
        <v>0</v>
      </c>
      <c r="Y22">
        <v>0</v>
      </c>
      <c r="Z22">
        <v>1800</v>
      </c>
      <c r="AA22">
        <v>0</v>
      </c>
      <c r="AB22" s="18">
        <v>41569.050000000003</v>
      </c>
    </row>
    <row r="23" spans="1:28" x14ac:dyDescent="0.25">
      <c r="A23" s="18">
        <v>36000</v>
      </c>
      <c r="B23" s="19">
        <v>44994</v>
      </c>
      <c r="C23" s="18">
        <v>36000</v>
      </c>
      <c r="D23" s="19">
        <v>44994</v>
      </c>
      <c r="E23" s="18">
        <v>0</v>
      </c>
      <c r="F23" s="18">
        <v>0</v>
      </c>
      <c r="G23">
        <v>0</v>
      </c>
      <c r="H23" s="18">
        <v>0</v>
      </c>
      <c r="I23" s="18">
        <v>0</v>
      </c>
      <c r="J23" s="18">
        <v>0</v>
      </c>
      <c r="K23" s="18">
        <v>0</v>
      </c>
      <c r="L23">
        <v>0</v>
      </c>
      <c r="M23">
        <v>875</v>
      </c>
      <c r="N23">
        <v>875</v>
      </c>
      <c r="O23" s="18">
        <v>41569.050000000003</v>
      </c>
      <c r="P23" s="18">
        <v>36000</v>
      </c>
      <c r="Q23" s="19">
        <v>44994</v>
      </c>
      <c r="R23" s="18">
        <v>37</v>
      </c>
      <c r="S23" s="18">
        <v>0</v>
      </c>
      <c r="T23">
        <v>0</v>
      </c>
      <c r="U23" s="18">
        <v>0</v>
      </c>
      <c r="V23" s="18">
        <v>0</v>
      </c>
      <c r="W23" s="18">
        <v>0</v>
      </c>
      <c r="X23" s="18">
        <v>0</v>
      </c>
      <c r="Y23">
        <v>0</v>
      </c>
      <c r="Z23">
        <v>1925</v>
      </c>
      <c r="AA23">
        <v>0</v>
      </c>
      <c r="AB23" s="18">
        <v>41569.050000000003</v>
      </c>
    </row>
    <row r="24" spans="1:28" x14ac:dyDescent="0.25">
      <c r="A24" s="18">
        <v>36000</v>
      </c>
      <c r="B24" s="19">
        <v>45043</v>
      </c>
      <c r="C24" s="18">
        <v>36000</v>
      </c>
      <c r="D24" s="19">
        <v>45043</v>
      </c>
      <c r="E24" s="18">
        <v>0</v>
      </c>
      <c r="F24" s="18">
        <v>0</v>
      </c>
      <c r="G24">
        <v>0</v>
      </c>
      <c r="H24" s="18">
        <v>0</v>
      </c>
      <c r="I24" s="18">
        <v>0</v>
      </c>
      <c r="J24" s="18">
        <v>0</v>
      </c>
      <c r="K24" s="18">
        <v>0</v>
      </c>
      <c r="L24">
        <v>0</v>
      </c>
      <c r="M24">
        <v>100</v>
      </c>
      <c r="N24">
        <v>125</v>
      </c>
      <c r="O24" s="18">
        <v>41569.050000000003</v>
      </c>
      <c r="P24" s="18">
        <v>36000</v>
      </c>
      <c r="Q24" s="19">
        <v>45043</v>
      </c>
      <c r="R24" s="18">
        <v>1</v>
      </c>
      <c r="S24" s="18">
        <v>0</v>
      </c>
      <c r="T24">
        <v>0</v>
      </c>
      <c r="U24" s="18">
        <v>0</v>
      </c>
      <c r="V24" s="18">
        <v>0</v>
      </c>
      <c r="W24" s="18">
        <v>0</v>
      </c>
      <c r="X24" s="18">
        <v>0</v>
      </c>
      <c r="Y24">
        <v>0</v>
      </c>
      <c r="Z24">
        <v>50</v>
      </c>
      <c r="AA24">
        <v>75</v>
      </c>
      <c r="AB24" s="18">
        <v>41569.050000000003</v>
      </c>
    </row>
    <row r="25" spans="1:28" x14ac:dyDescent="0.25">
      <c r="A25" s="18">
        <v>36000</v>
      </c>
      <c r="B25" s="19">
        <v>44973</v>
      </c>
      <c r="C25" s="18">
        <v>36000</v>
      </c>
      <c r="D25" s="19">
        <v>44973</v>
      </c>
      <c r="E25" s="18">
        <v>3</v>
      </c>
      <c r="F25" s="18">
        <v>0</v>
      </c>
      <c r="G25">
        <v>0</v>
      </c>
      <c r="H25" s="18">
        <v>34</v>
      </c>
      <c r="I25" s="18">
        <v>0</v>
      </c>
      <c r="J25" s="18">
        <v>5762</v>
      </c>
      <c r="K25" s="18">
        <v>112.05000000000018</v>
      </c>
      <c r="L25">
        <v>1.9832033911804561</v>
      </c>
      <c r="M25">
        <v>2375</v>
      </c>
      <c r="N25">
        <v>3075</v>
      </c>
      <c r="O25" s="18">
        <v>41569.050000000003</v>
      </c>
      <c r="P25" s="18">
        <v>36000</v>
      </c>
      <c r="Q25" s="19">
        <v>44973</v>
      </c>
      <c r="R25" s="18">
        <v>9930</v>
      </c>
      <c r="S25" s="18">
        <v>1383</v>
      </c>
      <c r="T25">
        <v>16.181116181116181</v>
      </c>
      <c r="U25" s="18">
        <v>46586</v>
      </c>
      <c r="V25" s="18">
        <v>75.5</v>
      </c>
      <c r="W25" s="18">
        <v>0.05</v>
      </c>
      <c r="X25" s="18">
        <v>-1.5</v>
      </c>
      <c r="Y25">
        <v>-96.774193548387089</v>
      </c>
      <c r="Z25">
        <v>0</v>
      </c>
      <c r="AA25">
        <v>55250</v>
      </c>
      <c r="AB25" s="18">
        <v>41569.050000000003</v>
      </c>
    </row>
    <row r="26" spans="1:28" x14ac:dyDescent="0.25">
      <c r="A26" s="18">
        <v>36000</v>
      </c>
      <c r="B26" s="19">
        <v>44980</v>
      </c>
      <c r="C26" s="18">
        <v>36000</v>
      </c>
      <c r="D26" s="19">
        <v>44980</v>
      </c>
      <c r="E26" s="18">
        <v>33</v>
      </c>
      <c r="F26" s="18">
        <v>0</v>
      </c>
      <c r="G26">
        <v>0</v>
      </c>
      <c r="H26" s="18">
        <v>0</v>
      </c>
      <c r="I26" s="18">
        <v>0</v>
      </c>
      <c r="J26" s="18">
        <v>0</v>
      </c>
      <c r="K26" s="18">
        <v>0</v>
      </c>
      <c r="L26">
        <v>0</v>
      </c>
      <c r="M26">
        <v>2375</v>
      </c>
      <c r="N26">
        <v>3975</v>
      </c>
      <c r="O26" s="18">
        <v>41569.050000000003</v>
      </c>
      <c r="P26" s="18">
        <v>36000</v>
      </c>
      <c r="Q26" s="19">
        <v>44980</v>
      </c>
      <c r="R26" s="18">
        <v>3152</v>
      </c>
      <c r="S26" s="18">
        <v>131</v>
      </c>
      <c r="T26">
        <v>4.336312479311486</v>
      </c>
      <c r="U26" s="18">
        <v>5635</v>
      </c>
      <c r="V26" s="18">
        <v>40.82</v>
      </c>
      <c r="W26" s="18">
        <v>3.5</v>
      </c>
      <c r="X26" s="18">
        <v>-1.75</v>
      </c>
      <c r="Y26">
        <v>-33.333333333333329</v>
      </c>
      <c r="Z26">
        <v>46925</v>
      </c>
      <c r="AA26">
        <v>6525</v>
      </c>
      <c r="AB26" s="18">
        <v>41569.050000000003</v>
      </c>
    </row>
    <row r="27" spans="1:28" x14ac:dyDescent="0.25">
      <c r="A27" s="18">
        <v>36000</v>
      </c>
      <c r="B27" s="19">
        <v>44987</v>
      </c>
      <c r="C27" s="18">
        <v>36000</v>
      </c>
      <c r="D27" s="19">
        <v>44987</v>
      </c>
      <c r="E27" s="18">
        <v>1</v>
      </c>
      <c r="F27" s="18">
        <v>0</v>
      </c>
      <c r="G27">
        <v>0</v>
      </c>
      <c r="H27" s="18">
        <v>0</v>
      </c>
      <c r="I27" s="18">
        <v>0</v>
      </c>
      <c r="J27" s="18">
        <v>0</v>
      </c>
      <c r="K27" s="18">
        <v>0</v>
      </c>
      <c r="L27">
        <v>0</v>
      </c>
      <c r="M27">
        <v>2200</v>
      </c>
      <c r="N27">
        <v>2200</v>
      </c>
      <c r="O27" s="18">
        <v>41569.050000000003</v>
      </c>
      <c r="P27" s="18">
        <v>36000</v>
      </c>
      <c r="Q27" s="19">
        <v>44987</v>
      </c>
      <c r="R27" s="18">
        <v>56</v>
      </c>
      <c r="S27" s="18">
        <v>0</v>
      </c>
      <c r="T27">
        <v>0</v>
      </c>
      <c r="U27" s="18">
        <v>67</v>
      </c>
      <c r="V27" s="18">
        <v>32.18</v>
      </c>
      <c r="W27" s="18">
        <v>7.9</v>
      </c>
      <c r="X27" s="18">
        <v>-1.1500000000000004</v>
      </c>
      <c r="Y27">
        <v>-12.707182320441992</v>
      </c>
      <c r="Z27">
        <v>425</v>
      </c>
      <c r="AA27">
        <v>1625</v>
      </c>
      <c r="AB27" s="18">
        <v>41569.050000000003</v>
      </c>
    </row>
    <row r="28" spans="1:28" x14ac:dyDescent="0.25">
      <c r="A28" s="18">
        <v>36500</v>
      </c>
      <c r="B28" s="19">
        <v>45001</v>
      </c>
      <c r="C28" s="18">
        <v>0</v>
      </c>
      <c r="D28" s="19">
        <v>0</v>
      </c>
      <c r="E28" s="18">
        <v>0</v>
      </c>
      <c r="F28" s="18">
        <v>0</v>
      </c>
      <c r="G28">
        <v>0</v>
      </c>
      <c r="H28" s="18">
        <v>0</v>
      </c>
      <c r="I28" s="18">
        <v>0</v>
      </c>
      <c r="J28" s="18">
        <v>0</v>
      </c>
      <c r="K28" s="18">
        <v>0</v>
      </c>
      <c r="L28">
        <v>0</v>
      </c>
      <c r="M28">
        <v>0</v>
      </c>
      <c r="N28">
        <v>0</v>
      </c>
      <c r="O28" s="18">
        <v>0</v>
      </c>
      <c r="P28" s="18">
        <v>36500</v>
      </c>
      <c r="Q28" s="19">
        <v>45001</v>
      </c>
      <c r="R28" s="18">
        <v>54</v>
      </c>
      <c r="S28" s="18">
        <v>0</v>
      </c>
      <c r="T28">
        <v>0</v>
      </c>
      <c r="U28" s="18">
        <v>10</v>
      </c>
      <c r="V28" s="18">
        <v>25.23</v>
      </c>
      <c r="W28" s="18">
        <v>25</v>
      </c>
      <c r="X28" s="18">
        <v>-0.44999999999999929</v>
      </c>
      <c r="Y28">
        <v>-1.7681728880157142</v>
      </c>
      <c r="Z28">
        <v>2125</v>
      </c>
      <c r="AA28">
        <v>300</v>
      </c>
      <c r="AB28" s="18">
        <v>41569.050000000003</v>
      </c>
    </row>
    <row r="29" spans="1:28" x14ac:dyDescent="0.25">
      <c r="A29" s="18">
        <v>36500</v>
      </c>
      <c r="B29" s="19">
        <v>45014</v>
      </c>
      <c r="C29" s="18">
        <v>36500</v>
      </c>
      <c r="D29" s="19">
        <v>45014</v>
      </c>
      <c r="E29" s="18">
        <v>149</v>
      </c>
      <c r="F29" s="18">
        <v>0</v>
      </c>
      <c r="G29">
        <v>0</v>
      </c>
      <c r="H29" s="18">
        <v>0</v>
      </c>
      <c r="I29" s="18">
        <v>0</v>
      </c>
      <c r="J29" s="18">
        <v>0</v>
      </c>
      <c r="K29" s="18">
        <v>0</v>
      </c>
      <c r="L29">
        <v>0</v>
      </c>
      <c r="M29">
        <v>1775</v>
      </c>
      <c r="N29">
        <v>1775</v>
      </c>
      <c r="O29" s="18">
        <v>41569.050000000003</v>
      </c>
      <c r="P29" s="18">
        <v>36500</v>
      </c>
      <c r="Q29" s="19">
        <v>45014</v>
      </c>
      <c r="R29" s="18">
        <v>1528</v>
      </c>
      <c r="S29" s="18">
        <v>0</v>
      </c>
      <c r="T29">
        <v>0</v>
      </c>
      <c r="U29" s="18">
        <v>482</v>
      </c>
      <c r="V29" s="18">
        <v>21.04</v>
      </c>
      <c r="W29" s="18">
        <v>23.05</v>
      </c>
      <c r="X29" s="18">
        <v>-3.6499999999999986</v>
      </c>
      <c r="Y29">
        <v>-13.67041198501872</v>
      </c>
      <c r="Z29">
        <v>4950</v>
      </c>
      <c r="AA29">
        <v>75</v>
      </c>
      <c r="AB29" s="18">
        <v>41569.050000000003</v>
      </c>
    </row>
    <row r="30" spans="1:28" x14ac:dyDescent="0.25">
      <c r="A30" s="18">
        <v>36500</v>
      </c>
      <c r="B30" s="19">
        <v>44973</v>
      </c>
      <c r="C30" s="18">
        <v>36500</v>
      </c>
      <c r="D30" s="19">
        <v>44973</v>
      </c>
      <c r="E30" s="18">
        <v>0</v>
      </c>
      <c r="F30" s="18">
        <v>0</v>
      </c>
      <c r="G30">
        <v>0</v>
      </c>
      <c r="H30" s="18">
        <v>0</v>
      </c>
      <c r="I30" s="18">
        <v>0</v>
      </c>
      <c r="J30" s="18">
        <v>0</v>
      </c>
      <c r="K30" s="18">
        <v>0</v>
      </c>
      <c r="L30">
        <v>0</v>
      </c>
      <c r="M30">
        <v>2125</v>
      </c>
      <c r="N30">
        <v>3000</v>
      </c>
      <c r="O30" s="18">
        <v>41569.050000000003</v>
      </c>
      <c r="P30" s="18">
        <v>36500</v>
      </c>
      <c r="Q30" s="19">
        <v>44973</v>
      </c>
      <c r="R30" s="18">
        <v>2944</v>
      </c>
      <c r="S30" s="18">
        <v>-138</v>
      </c>
      <c r="T30">
        <v>-4.4776119402985071</v>
      </c>
      <c r="U30" s="18">
        <v>28909</v>
      </c>
      <c r="V30" s="18">
        <v>0</v>
      </c>
      <c r="W30" s="18">
        <v>0.05</v>
      </c>
      <c r="X30" s="18">
        <v>-1.55</v>
      </c>
      <c r="Y30">
        <v>-96.875</v>
      </c>
      <c r="Z30">
        <v>0</v>
      </c>
      <c r="AA30">
        <v>32350</v>
      </c>
      <c r="AB30" s="18">
        <v>41569.050000000003</v>
      </c>
    </row>
    <row r="31" spans="1:28" x14ac:dyDescent="0.25">
      <c r="A31" s="18">
        <v>36500</v>
      </c>
      <c r="B31" s="19">
        <v>44980</v>
      </c>
      <c r="C31" s="18">
        <v>36500</v>
      </c>
      <c r="D31" s="19">
        <v>44980</v>
      </c>
      <c r="E31" s="18">
        <v>628</v>
      </c>
      <c r="F31" s="18">
        <v>0</v>
      </c>
      <c r="G31">
        <v>0</v>
      </c>
      <c r="H31" s="18">
        <v>8</v>
      </c>
      <c r="I31" s="18">
        <v>0</v>
      </c>
      <c r="J31" s="18">
        <v>5195</v>
      </c>
      <c r="K31" s="18">
        <v>31.449999999999818</v>
      </c>
      <c r="L31">
        <v>0.60907708843721509</v>
      </c>
      <c r="M31">
        <v>2750</v>
      </c>
      <c r="N31">
        <v>3775</v>
      </c>
      <c r="O31" s="18">
        <v>41569.050000000003</v>
      </c>
      <c r="P31" s="18">
        <v>36500</v>
      </c>
      <c r="Q31" s="19">
        <v>44980</v>
      </c>
      <c r="R31" s="18">
        <v>5044</v>
      </c>
      <c r="S31" s="18">
        <v>4</v>
      </c>
      <c r="T31">
        <v>7.9365079365079361E-2</v>
      </c>
      <c r="U31" s="18">
        <v>5798</v>
      </c>
      <c r="V31" s="18">
        <v>37.79</v>
      </c>
      <c r="W31" s="18">
        <v>3.9</v>
      </c>
      <c r="X31" s="18">
        <v>-1.9</v>
      </c>
      <c r="Y31">
        <v>-32.758620689655174</v>
      </c>
      <c r="Z31">
        <v>9500</v>
      </c>
      <c r="AA31">
        <v>4850</v>
      </c>
      <c r="AB31" s="18">
        <v>41569.050000000003</v>
      </c>
    </row>
    <row r="32" spans="1:28" x14ac:dyDescent="0.25">
      <c r="A32" s="18">
        <v>36500</v>
      </c>
      <c r="B32" s="19">
        <v>44987</v>
      </c>
      <c r="C32" s="18">
        <v>36500</v>
      </c>
      <c r="D32" s="19">
        <v>44987</v>
      </c>
      <c r="E32" s="18">
        <v>0</v>
      </c>
      <c r="F32" s="18">
        <v>0</v>
      </c>
      <c r="G32">
        <v>0</v>
      </c>
      <c r="H32" s="18">
        <v>0</v>
      </c>
      <c r="I32" s="18">
        <v>0</v>
      </c>
      <c r="J32" s="18">
        <v>0</v>
      </c>
      <c r="K32" s="18">
        <v>0</v>
      </c>
      <c r="L32">
        <v>0</v>
      </c>
      <c r="M32">
        <v>2200</v>
      </c>
      <c r="N32">
        <v>2200</v>
      </c>
      <c r="O32" s="18">
        <v>41569.050000000003</v>
      </c>
      <c r="P32" s="18">
        <v>36500</v>
      </c>
      <c r="Q32" s="19">
        <v>44987</v>
      </c>
      <c r="R32" s="18">
        <v>82</v>
      </c>
      <c r="S32" s="18">
        <v>0</v>
      </c>
      <c r="T32">
        <v>0</v>
      </c>
      <c r="U32" s="18">
        <v>9</v>
      </c>
      <c r="V32" s="18">
        <v>0</v>
      </c>
      <c r="W32" s="18">
        <v>9.5</v>
      </c>
      <c r="X32" s="18">
        <v>0.5</v>
      </c>
      <c r="Y32">
        <v>5.5555555555555554</v>
      </c>
      <c r="Z32">
        <v>3850</v>
      </c>
      <c r="AA32">
        <v>3050</v>
      </c>
      <c r="AB32" s="18">
        <v>41569.050000000003</v>
      </c>
    </row>
    <row r="33" spans="1:28" x14ac:dyDescent="0.25">
      <c r="A33" s="18">
        <v>36500</v>
      </c>
      <c r="B33" s="19">
        <v>44994</v>
      </c>
      <c r="C33" s="18">
        <v>36500</v>
      </c>
      <c r="D33" s="19">
        <v>44994</v>
      </c>
      <c r="E33" s="18">
        <v>0</v>
      </c>
      <c r="F33" s="18">
        <v>0</v>
      </c>
      <c r="G33">
        <v>0</v>
      </c>
      <c r="H33" s="18">
        <v>0</v>
      </c>
      <c r="I33" s="18">
        <v>0</v>
      </c>
      <c r="J33" s="18">
        <v>0</v>
      </c>
      <c r="K33" s="18">
        <v>0</v>
      </c>
      <c r="L33">
        <v>0</v>
      </c>
      <c r="M33">
        <v>875</v>
      </c>
      <c r="N33">
        <v>875</v>
      </c>
      <c r="O33" s="18">
        <v>41569.050000000003</v>
      </c>
      <c r="P33" s="18">
        <v>36500</v>
      </c>
      <c r="Q33" s="19">
        <v>44994</v>
      </c>
      <c r="R33" s="18">
        <v>0</v>
      </c>
      <c r="S33" s="18">
        <v>0</v>
      </c>
      <c r="T33">
        <v>0</v>
      </c>
      <c r="U33" s="18">
        <v>0</v>
      </c>
      <c r="V33" s="18">
        <v>0</v>
      </c>
      <c r="W33" s="18">
        <v>0</v>
      </c>
      <c r="X33" s="18">
        <v>0</v>
      </c>
      <c r="Y33">
        <v>0</v>
      </c>
      <c r="Z33">
        <v>1800</v>
      </c>
      <c r="AA33">
        <v>0</v>
      </c>
      <c r="AB33" s="18">
        <v>41569.050000000003</v>
      </c>
    </row>
    <row r="34" spans="1:28" x14ac:dyDescent="0.25">
      <c r="A34" s="18">
        <v>36500</v>
      </c>
      <c r="B34" s="19">
        <v>45043</v>
      </c>
      <c r="C34" s="18">
        <v>36500</v>
      </c>
      <c r="D34" s="19">
        <v>45043</v>
      </c>
      <c r="E34" s="18">
        <v>0</v>
      </c>
      <c r="F34" s="18">
        <v>0</v>
      </c>
      <c r="G34">
        <v>0</v>
      </c>
      <c r="H34" s="18">
        <v>0</v>
      </c>
      <c r="I34" s="18">
        <v>0</v>
      </c>
      <c r="J34" s="18">
        <v>0</v>
      </c>
      <c r="K34" s="18">
        <v>0</v>
      </c>
      <c r="L34">
        <v>0</v>
      </c>
      <c r="M34">
        <v>100</v>
      </c>
      <c r="N34">
        <v>0</v>
      </c>
      <c r="O34" s="18">
        <v>41569.050000000003</v>
      </c>
      <c r="P34" s="18">
        <v>0</v>
      </c>
      <c r="Q34" s="19">
        <v>0</v>
      </c>
      <c r="R34" s="18">
        <v>0</v>
      </c>
      <c r="S34" s="18">
        <v>0</v>
      </c>
      <c r="T34">
        <v>0</v>
      </c>
      <c r="U34" s="18">
        <v>0</v>
      </c>
      <c r="V34" s="18">
        <v>0</v>
      </c>
      <c r="W34" s="18">
        <v>0</v>
      </c>
      <c r="X34" s="18">
        <v>0</v>
      </c>
      <c r="Y34">
        <v>0</v>
      </c>
      <c r="Z34">
        <v>0</v>
      </c>
      <c r="AA34">
        <v>0</v>
      </c>
      <c r="AB34" s="18">
        <v>0</v>
      </c>
    </row>
    <row r="35" spans="1:28" x14ac:dyDescent="0.25">
      <c r="A35" s="18">
        <v>37000</v>
      </c>
      <c r="B35" s="19">
        <v>44994</v>
      </c>
      <c r="C35" s="18">
        <v>37000</v>
      </c>
      <c r="D35" s="19">
        <v>44994</v>
      </c>
      <c r="E35" s="18">
        <v>0</v>
      </c>
      <c r="F35" s="18">
        <v>0</v>
      </c>
      <c r="G35">
        <v>0</v>
      </c>
      <c r="H35" s="18">
        <v>0</v>
      </c>
      <c r="I35" s="18">
        <v>0</v>
      </c>
      <c r="J35" s="18">
        <v>0</v>
      </c>
      <c r="K35" s="18">
        <v>0</v>
      </c>
      <c r="L35">
        <v>0</v>
      </c>
      <c r="M35">
        <v>875</v>
      </c>
      <c r="N35">
        <v>875</v>
      </c>
      <c r="O35" s="18">
        <v>41569.050000000003</v>
      </c>
      <c r="P35" s="18">
        <v>37000</v>
      </c>
      <c r="Q35" s="19">
        <v>44994</v>
      </c>
      <c r="R35" s="18">
        <v>0</v>
      </c>
      <c r="S35" s="18">
        <v>0</v>
      </c>
      <c r="T35">
        <v>0</v>
      </c>
      <c r="U35" s="18">
        <v>0</v>
      </c>
      <c r="V35" s="18">
        <v>0</v>
      </c>
      <c r="W35" s="18">
        <v>0</v>
      </c>
      <c r="X35" s="18">
        <v>0</v>
      </c>
      <c r="Y35">
        <v>0</v>
      </c>
      <c r="Z35">
        <v>1800</v>
      </c>
      <c r="AA35">
        <v>0</v>
      </c>
      <c r="AB35" s="18">
        <v>41569.050000000003</v>
      </c>
    </row>
    <row r="36" spans="1:28" x14ac:dyDescent="0.25">
      <c r="A36" s="18">
        <v>37000</v>
      </c>
      <c r="B36" s="19">
        <v>45001</v>
      </c>
      <c r="C36" s="18">
        <v>0</v>
      </c>
      <c r="D36" s="19">
        <v>0</v>
      </c>
      <c r="E36" s="18">
        <v>0</v>
      </c>
      <c r="F36" s="18">
        <v>0</v>
      </c>
      <c r="G36">
        <v>0</v>
      </c>
      <c r="H36" s="18">
        <v>0</v>
      </c>
      <c r="I36" s="18">
        <v>0</v>
      </c>
      <c r="J36" s="18">
        <v>0</v>
      </c>
      <c r="K36" s="18">
        <v>0</v>
      </c>
      <c r="L36">
        <v>0</v>
      </c>
      <c r="M36">
        <v>0</v>
      </c>
      <c r="N36">
        <v>0</v>
      </c>
      <c r="O36" s="18">
        <v>0</v>
      </c>
      <c r="P36" s="18">
        <v>37000</v>
      </c>
      <c r="Q36" s="19">
        <v>45001</v>
      </c>
      <c r="R36" s="18">
        <v>42</v>
      </c>
      <c r="S36" s="18">
        <v>0</v>
      </c>
      <c r="T36">
        <v>0</v>
      </c>
      <c r="U36" s="18">
        <v>4</v>
      </c>
      <c r="V36" s="18">
        <v>0</v>
      </c>
      <c r="W36" s="18">
        <v>34</v>
      </c>
      <c r="X36" s="18">
        <v>0</v>
      </c>
      <c r="Y36">
        <v>0</v>
      </c>
      <c r="Z36">
        <v>2300</v>
      </c>
      <c r="AA36">
        <v>575</v>
      </c>
      <c r="AB36" s="18">
        <v>41569.050000000003</v>
      </c>
    </row>
    <row r="37" spans="1:28" x14ac:dyDescent="0.25">
      <c r="A37" s="18">
        <v>37000</v>
      </c>
      <c r="B37" s="19">
        <v>45014</v>
      </c>
      <c r="C37" s="18">
        <v>37000</v>
      </c>
      <c r="D37" s="19">
        <v>45014</v>
      </c>
      <c r="E37" s="18">
        <v>714</v>
      </c>
      <c r="F37" s="18">
        <v>0</v>
      </c>
      <c r="G37">
        <v>0</v>
      </c>
      <c r="H37" s="18">
        <v>5</v>
      </c>
      <c r="I37" s="18">
        <v>16.649999999999999</v>
      </c>
      <c r="J37" s="18">
        <v>4985</v>
      </c>
      <c r="K37" s="18">
        <v>152.69999999999982</v>
      </c>
      <c r="L37">
        <v>3.1599859280259879</v>
      </c>
      <c r="M37">
        <v>2200</v>
      </c>
      <c r="N37">
        <v>2025</v>
      </c>
      <c r="O37" s="18">
        <v>41569.050000000003</v>
      </c>
      <c r="P37" s="18">
        <v>37000</v>
      </c>
      <c r="Q37" s="19">
        <v>45014</v>
      </c>
      <c r="R37" s="18">
        <v>4808</v>
      </c>
      <c r="S37" s="18">
        <v>64</v>
      </c>
      <c r="T37">
        <v>1.3490725126475549</v>
      </c>
      <c r="U37" s="18">
        <v>2528</v>
      </c>
      <c r="V37" s="18">
        <v>0</v>
      </c>
      <c r="W37" s="18">
        <v>33.9</v>
      </c>
      <c r="X37" s="18">
        <v>-4.1000000000000014</v>
      </c>
      <c r="Y37">
        <v>-10.789473684210531</v>
      </c>
      <c r="Z37">
        <v>7850</v>
      </c>
      <c r="AA37">
        <v>4650</v>
      </c>
      <c r="AB37" s="18">
        <v>41569.050000000003</v>
      </c>
    </row>
    <row r="38" spans="1:28" x14ac:dyDescent="0.25">
      <c r="A38" s="18">
        <v>37000</v>
      </c>
      <c r="B38" s="19">
        <v>45043</v>
      </c>
      <c r="C38" s="18">
        <v>37000</v>
      </c>
      <c r="D38" s="19">
        <v>45043</v>
      </c>
      <c r="E38" s="18">
        <v>0</v>
      </c>
      <c r="F38" s="18">
        <v>0</v>
      </c>
      <c r="G38">
        <v>0</v>
      </c>
      <c r="H38" s="18">
        <v>0</v>
      </c>
      <c r="I38" s="18">
        <v>0</v>
      </c>
      <c r="J38" s="18">
        <v>0</v>
      </c>
      <c r="K38" s="18">
        <v>0</v>
      </c>
      <c r="L38">
        <v>0</v>
      </c>
      <c r="M38">
        <v>900</v>
      </c>
      <c r="N38">
        <v>0</v>
      </c>
      <c r="O38" s="18">
        <v>41569.050000000003</v>
      </c>
      <c r="P38" s="18">
        <v>37000</v>
      </c>
      <c r="Q38" s="19">
        <v>45043</v>
      </c>
      <c r="R38" s="18">
        <v>0</v>
      </c>
      <c r="S38" s="18">
        <v>0</v>
      </c>
      <c r="T38">
        <v>0</v>
      </c>
      <c r="U38" s="18">
        <v>0</v>
      </c>
      <c r="V38" s="18">
        <v>0</v>
      </c>
      <c r="W38" s="18">
        <v>0</v>
      </c>
      <c r="X38" s="18">
        <v>0</v>
      </c>
      <c r="Y38">
        <v>0</v>
      </c>
      <c r="Z38">
        <v>50</v>
      </c>
      <c r="AA38">
        <v>0</v>
      </c>
      <c r="AB38" s="18">
        <v>41569.050000000003</v>
      </c>
    </row>
    <row r="39" spans="1:28" x14ac:dyDescent="0.25">
      <c r="A39" s="18">
        <v>37000</v>
      </c>
      <c r="B39" s="19">
        <v>44987</v>
      </c>
      <c r="C39" s="18">
        <v>37000</v>
      </c>
      <c r="D39" s="19">
        <v>44987</v>
      </c>
      <c r="E39" s="18">
        <v>0</v>
      </c>
      <c r="F39" s="18">
        <v>0</v>
      </c>
      <c r="G39">
        <v>0</v>
      </c>
      <c r="H39" s="18">
        <v>0</v>
      </c>
      <c r="I39" s="18">
        <v>0</v>
      </c>
      <c r="J39" s="18">
        <v>0</v>
      </c>
      <c r="K39" s="18">
        <v>0</v>
      </c>
      <c r="L39">
        <v>0</v>
      </c>
      <c r="M39">
        <v>2250</v>
      </c>
      <c r="N39">
        <v>2250</v>
      </c>
      <c r="O39" s="18">
        <v>41569.050000000003</v>
      </c>
      <c r="P39" s="18">
        <v>37000</v>
      </c>
      <c r="Q39" s="19">
        <v>44987</v>
      </c>
      <c r="R39" s="18">
        <v>148</v>
      </c>
      <c r="S39" s="18">
        <v>4</v>
      </c>
      <c r="T39">
        <v>2.7777777777777777</v>
      </c>
      <c r="U39" s="18">
        <v>84</v>
      </c>
      <c r="V39" s="18">
        <v>27.12</v>
      </c>
      <c r="W39" s="18">
        <v>8.5</v>
      </c>
      <c r="X39" s="18">
        <v>-3.9000000000000004</v>
      </c>
      <c r="Y39">
        <v>-31.451612903225808</v>
      </c>
      <c r="Z39">
        <v>6225</v>
      </c>
      <c r="AA39">
        <v>3225</v>
      </c>
      <c r="AB39" s="18">
        <v>41569.050000000003</v>
      </c>
    </row>
    <row r="40" spans="1:28" x14ac:dyDescent="0.25">
      <c r="A40" s="18">
        <v>37000</v>
      </c>
      <c r="B40" s="19">
        <v>44980</v>
      </c>
      <c r="C40" s="18">
        <v>37000</v>
      </c>
      <c r="D40" s="19">
        <v>44980</v>
      </c>
      <c r="E40" s="18">
        <v>1381</v>
      </c>
      <c r="F40" s="18">
        <v>-11</v>
      </c>
      <c r="G40">
        <v>-0.79022988505747127</v>
      </c>
      <c r="H40" s="18">
        <v>45</v>
      </c>
      <c r="I40" s="18">
        <v>53.1</v>
      </c>
      <c r="J40" s="18">
        <v>4700</v>
      </c>
      <c r="K40" s="18">
        <v>-140</v>
      </c>
      <c r="L40">
        <v>-2.8925619834710745</v>
      </c>
      <c r="M40">
        <v>3625</v>
      </c>
      <c r="N40">
        <v>5025</v>
      </c>
      <c r="O40" s="18">
        <v>41569.050000000003</v>
      </c>
      <c r="P40" s="18">
        <v>37000</v>
      </c>
      <c r="Q40" s="19">
        <v>44980</v>
      </c>
      <c r="R40" s="18">
        <v>6224</v>
      </c>
      <c r="S40" s="18">
        <v>-9</v>
      </c>
      <c r="T40">
        <v>-0.14439274827530885</v>
      </c>
      <c r="U40" s="18">
        <v>12281</v>
      </c>
      <c r="V40" s="18">
        <v>0</v>
      </c>
      <c r="W40" s="18">
        <v>3.55</v>
      </c>
      <c r="X40" s="18">
        <v>-2.4500000000000002</v>
      </c>
      <c r="Y40">
        <v>-40.833333333333336</v>
      </c>
      <c r="Z40">
        <v>29750</v>
      </c>
      <c r="AA40">
        <v>2875</v>
      </c>
      <c r="AB40" s="18">
        <v>41569.050000000003</v>
      </c>
    </row>
    <row r="41" spans="1:28" x14ac:dyDescent="0.25">
      <c r="A41" s="18">
        <v>37000</v>
      </c>
      <c r="B41" s="19">
        <v>44973</v>
      </c>
      <c r="C41" s="18">
        <v>37000</v>
      </c>
      <c r="D41" s="19">
        <v>44973</v>
      </c>
      <c r="E41" s="18">
        <v>0</v>
      </c>
      <c r="F41" s="18">
        <v>0</v>
      </c>
      <c r="G41">
        <v>0</v>
      </c>
      <c r="H41" s="18">
        <v>24</v>
      </c>
      <c r="I41" s="18">
        <v>165.06</v>
      </c>
      <c r="J41" s="18">
        <v>4712.2</v>
      </c>
      <c r="K41" s="18">
        <v>-668.15000000000055</v>
      </c>
      <c r="L41">
        <v>-12.418337097029013</v>
      </c>
      <c r="M41">
        <v>1850</v>
      </c>
      <c r="N41">
        <v>2250</v>
      </c>
      <c r="O41" s="18">
        <v>41569.050000000003</v>
      </c>
      <c r="P41" s="18">
        <v>37000</v>
      </c>
      <c r="Q41" s="19">
        <v>44973</v>
      </c>
      <c r="R41" s="18">
        <v>4937</v>
      </c>
      <c r="S41" s="18">
        <v>-205</v>
      </c>
      <c r="T41">
        <v>-3.986775573706729</v>
      </c>
      <c r="U41" s="18">
        <v>36956</v>
      </c>
      <c r="V41" s="18">
        <v>0</v>
      </c>
      <c r="W41" s="18">
        <v>0.05</v>
      </c>
      <c r="X41" s="18">
        <v>-1.7</v>
      </c>
      <c r="Y41">
        <v>-97.142857142857139</v>
      </c>
      <c r="Z41">
        <v>0</v>
      </c>
      <c r="AA41">
        <v>34500</v>
      </c>
      <c r="AB41" s="18">
        <v>41569.050000000003</v>
      </c>
    </row>
    <row r="42" spans="1:28" x14ac:dyDescent="0.25">
      <c r="A42" s="18">
        <v>37500</v>
      </c>
      <c r="B42" s="19">
        <v>44994</v>
      </c>
      <c r="C42" s="18">
        <v>37500</v>
      </c>
      <c r="D42" s="19">
        <v>44994</v>
      </c>
      <c r="E42" s="18">
        <v>0</v>
      </c>
      <c r="F42" s="18">
        <v>0</v>
      </c>
      <c r="G42">
        <v>0</v>
      </c>
      <c r="H42" s="18">
        <v>0</v>
      </c>
      <c r="I42" s="18">
        <v>0</v>
      </c>
      <c r="J42" s="18">
        <v>0</v>
      </c>
      <c r="K42" s="18">
        <v>0</v>
      </c>
      <c r="L42">
        <v>0</v>
      </c>
      <c r="M42">
        <v>875</v>
      </c>
      <c r="N42">
        <v>875</v>
      </c>
      <c r="O42" s="18">
        <v>41569.050000000003</v>
      </c>
      <c r="P42" s="18">
        <v>37500</v>
      </c>
      <c r="Q42" s="19">
        <v>44994</v>
      </c>
      <c r="R42" s="18">
        <v>0</v>
      </c>
      <c r="S42" s="18">
        <v>0</v>
      </c>
      <c r="T42">
        <v>0</v>
      </c>
      <c r="U42" s="18">
        <v>0</v>
      </c>
      <c r="V42" s="18">
        <v>0</v>
      </c>
      <c r="W42" s="18">
        <v>0</v>
      </c>
      <c r="X42" s="18">
        <v>0</v>
      </c>
      <c r="Y42">
        <v>0</v>
      </c>
      <c r="Z42">
        <v>1800</v>
      </c>
      <c r="AA42">
        <v>0</v>
      </c>
      <c r="AB42" s="18">
        <v>41569.050000000003</v>
      </c>
    </row>
    <row r="43" spans="1:28" x14ac:dyDescent="0.25">
      <c r="A43" s="18">
        <v>37500</v>
      </c>
      <c r="B43" s="19">
        <v>45001</v>
      </c>
      <c r="C43" s="18">
        <v>0</v>
      </c>
      <c r="D43" s="19">
        <v>0</v>
      </c>
      <c r="E43" s="18">
        <v>0</v>
      </c>
      <c r="F43" s="18">
        <v>0</v>
      </c>
      <c r="G43">
        <v>0</v>
      </c>
      <c r="H43" s="18">
        <v>0</v>
      </c>
      <c r="I43" s="18">
        <v>0</v>
      </c>
      <c r="J43" s="18">
        <v>0</v>
      </c>
      <c r="K43" s="18">
        <v>0</v>
      </c>
      <c r="L43">
        <v>0</v>
      </c>
      <c r="M43">
        <v>0</v>
      </c>
      <c r="N43">
        <v>0</v>
      </c>
      <c r="O43" s="18">
        <v>0</v>
      </c>
      <c r="P43" s="18">
        <v>37500</v>
      </c>
      <c r="Q43" s="19">
        <v>45001</v>
      </c>
      <c r="R43" s="18">
        <v>0</v>
      </c>
      <c r="S43" s="18">
        <v>0</v>
      </c>
      <c r="T43">
        <v>0</v>
      </c>
      <c r="U43" s="18">
        <v>64</v>
      </c>
      <c r="V43" s="18">
        <v>0</v>
      </c>
      <c r="W43" s="18">
        <v>31</v>
      </c>
      <c r="X43" s="18">
        <v>-83.05</v>
      </c>
      <c r="Y43">
        <v>-72.818939061814987</v>
      </c>
      <c r="Z43">
        <v>3100</v>
      </c>
      <c r="AA43">
        <v>900</v>
      </c>
      <c r="AB43" s="18">
        <v>41569.050000000003</v>
      </c>
    </row>
    <row r="44" spans="1:28" x14ac:dyDescent="0.25">
      <c r="A44" s="18">
        <v>37500</v>
      </c>
      <c r="B44" s="19">
        <v>45014</v>
      </c>
      <c r="C44" s="18">
        <v>37500</v>
      </c>
      <c r="D44" s="19">
        <v>45014</v>
      </c>
      <c r="E44" s="18">
        <v>355</v>
      </c>
      <c r="F44" s="18">
        <v>0</v>
      </c>
      <c r="G44">
        <v>0</v>
      </c>
      <c r="H44" s="18">
        <v>0</v>
      </c>
      <c r="I44" s="18">
        <v>0</v>
      </c>
      <c r="J44" s="18">
        <v>0</v>
      </c>
      <c r="K44" s="18">
        <v>0</v>
      </c>
      <c r="L44">
        <v>0</v>
      </c>
      <c r="M44">
        <v>2175</v>
      </c>
      <c r="N44">
        <v>2425</v>
      </c>
      <c r="O44" s="18">
        <v>41569.050000000003</v>
      </c>
      <c r="P44" s="18">
        <v>37500</v>
      </c>
      <c r="Q44" s="19">
        <v>45014</v>
      </c>
      <c r="R44" s="18">
        <v>3462</v>
      </c>
      <c r="S44" s="18">
        <v>-98</v>
      </c>
      <c r="T44">
        <v>-2.7528089887640448</v>
      </c>
      <c r="U44" s="18">
        <v>3243</v>
      </c>
      <c r="V44" s="18">
        <v>0</v>
      </c>
      <c r="W44" s="18">
        <v>44.35</v>
      </c>
      <c r="X44" s="18">
        <v>-5.5</v>
      </c>
      <c r="Y44">
        <v>-11.033099297893681</v>
      </c>
      <c r="Z44">
        <v>12875</v>
      </c>
      <c r="AA44">
        <v>6700</v>
      </c>
      <c r="AB44" s="18">
        <v>41569.050000000003</v>
      </c>
    </row>
    <row r="45" spans="1:28" x14ac:dyDescent="0.25">
      <c r="A45" s="18">
        <v>37500</v>
      </c>
      <c r="B45" s="19">
        <v>45043</v>
      </c>
      <c r="C45" s="18">
        <v>37500</v>
      </c>
      <c r="D45" s="19">
        <v>45043</v>
      </c>
      <c r="E45" s="18">
        <v>2</v>
      </c>
      <c r="F45" s="18">
        <v>0</v>
      </c>
      <c r="G45">
        <v>0</v>
      </c>
      <c r="H45" s="18">
        <v>0</v>
      </c>
      <c r="I45" s="18">
        <v>0</v>
      </c>
      <c r="J45" s="18">
        <v>0</v>
      </c>
      <c r="K45" s="18">
        <v>0</v>
      </c>
      <c r="L45">
        <v>0</v>
      </c>
      <c r="M45">
        <v>900</v>
      </c>
      <c r="N45">
        <v>0</v>
      </c>
      <c r="O45" s="18">
        <v>41569.050000000003</v>
      </c>
      <c r="P45" s="18">
        <v>37500</v>
      </c>
      <c r="Q45" s="19">
        <v>45043</v>
      </c>
      <c r="R45" s="18">
        <v>0</v>
      </c>
      <c r="S45" s="18">
        <v>0</v>
      </c>
      <c r="T45">
        <v>0</v>
      </c>
      <c r="U45" s="18">
        <v>0</v>
      </c>
      <c r="V45" s="18">
        <v>0</v>
      </c>
      <c r="W45" s="18">
        <v>0</v>
      </c>
      <c r="X45" s="18">
        <v>0</v>
      </c>
      <c r="Y45">
        <v>0</v>
      </c>
      <c r="Z45">
        <v>900</v>
      </c>
      <c r="AA45">
        <v>0</v>
      </c>
      <c r="AB45" s="18">
        <v>41569.050000000003</v>
      </c>
    </row>
    <row r="46" spans="1:28" x14ac:dyDescent="0.25">
      <c r="A46" s="18">
        <v>37500</v>
      </c>
      <c r="B46" s="19">
        <v>45106</v>
      </c>
      <c r="C46" s="18">
        <v>0</v>
      </c>
      <c r="D46" s="19">
        <v>0</v>
      </c>
      <c r="E46" s="18">
        <v>0</v>
      </c>
      <c r="F46" s="18">
        <v>0</v>
      </c>
      <c r="G46">
        <v>0</v>
      </c>
      <c r="H46" s="18">
        <v>0</v>
      </c>
      <c r="I46" s="18">
        <v>0</v>
      </c>
      <c r="J46" s="18">
        <v>0</v>
      </c>
      <c r="K46" s="18">
        <v>0</v>
      </c>
      <c r="L46">
        <v>0</v>
      </c>
      <c r="M46">
        <v>0</v>
      </c>
      <c r="N46">
        <v>0</v>
      </c>
      <c r="O46" s="18">
        <v>0</v>
      </c>
      <c r="P46" s="18">
        <v>37500</v>
      </c>
      <c r="Q46" s="19">
        <v>45106</v>
      </c>
      <c r="R46" s="18">
        <v>71</v>
      </c>
      <c r="S46" s="18">
        <v>0</v>
      </c>
      <c r="T46">
        <v>0</v>
      </c>
      <c r="U46" s="18">
        <v>1</v>
      </c>
      <c r="V46" s="18">
        <v>0</v>
      </c>
      <c r="W46" s="18">
        <v>360</v>
      </c>
      <c r="X46" s="18">
        <v>-5.0000000000011369E-2</v>
      </c>
      <c r="Y46">
        <v>-1.3886960144427541E-2</v>
      </c>
      <c r="Z46">
        <v>1975</v>
      </c>
      <c r="AA46">
        <v>325</v>
      </c>
      <c r="AB46" s="18">
        <v>41569.050000000003</v>
      </c>
    </row>
    <row r="47" spans="1:28" x14ac:dyDescent="0.25">
      <c r="A47" s="18">
        <v>37500</v>
      </c>
      <c r="B47" s="19">
        <v>45197</v>
      </c>
      <c r="C47" s="18">
        <v>0</v>
      </c>
      <c r="D47" s="19">
        <v>0</v>
      </c>
      <c r="E47" s="18">
        <v>0</v>
      </c>
      <c r="F47" s="18">
        <v>0</v>
      </c>
      <c r="G47">
        <v>0</v>
      </c>
      <c r="H47" s="18">
        <v>0</v>
      </c>
      <c r="I47" s="18">
        <v>0</v>
      </c>
      <c r="J47" s="18">
        <v>0</v>
      </c>
      <c r="K47" s="18">
        <v>0</v>
      </c>
      <c r="L47">
        <v>0</v>
      </c>
      <c r="M47">
        <v>0</v>
      </c>
      <c r="N47">
        <v>0</v>
      </c>
      <c r="O47" s="18">
        <v>0</v>
      </c>
      <c r="P47" s="18">
        <v>37500</v>
      </c>
      <c r="Q47" s="19">
        <v>45197</v>
      </c>
      <c r="R47" s="18">
        <v>0</v>
      </c>
      <c r="S47" s="18">
        <v>0</v>
      </c>
      <c r="T47">
        <v>0</v>
      </c>
      <c r="U47" s="18">
        <v>0</v>
      </c>
      <c r="V47" s="18">
        <v>0</v>
      </c>
      <c r="W47" s="18">
        <v>0</v>
      </c>
      <c r="X47" s="18">
        <v>0</v>
      </c>
      <c r="Y47">
        <v>0</v>
      </c>
      <c r="Z47">
        <v>1900</v>
      </c>
      <c r="AA47">
        <v>0</v>
      </c>
      <c r="AB47" s="18">
        <v>41569.050000000003</v>
      </c>
    </row>
    <row r="48" spans="1:28" x14ac:dyDescent="0.25">
      <c r="A48" s="18">
        <v>37500</v>
      </c>
      <c r="B48" s="19">
        <v>45288</v>
      </c>
      <c r="C48" s="18">
        <v>0</v>
      </c>
      <c r="D48" s="19">
        <v>0</v>
      </c>
      <c r="E48" s="18">
        <v>0</v>
      </c>
      <c r="F48" s="18">
        <v>0</v>
      </c>
      <c r="G48">
        <v>0</v>
      </c>
      <c r="H48" s="18">
        <v>0</v>
      </c>
      <c r="I48" s="18">
        <v>0</v>
      </c>
      <c r="J48" s="18">
        <v>0</v>
      </c>
      <c r="K48" s="18">
        <v>0</v>
      </c>
      <c r="L48">
        <v>0</v>
      </c>
      <c r="M48">
        <v>0</v>
      </c>
      <c r="N48">
        <v>0</v>
      </c>
      <c r="O48" s="18">
        <v>0</v>
      </c>
      <c r="P48" s="18">
        <v>37500</v>
      </c>
      <c r="Q48" s="19">
        <v>45288</v>
      </c>
      <c r="R48" s="18">
        <v>0</v>
      </c>
      <c r="S48" s="18">
        <v>0</v>
      </c>
      <c r="T48">
        <v>0</v>
      </c>
      <c r="U48" s="18">
        <v>0</v>
      </c>
      <c r="V48" s="18">
        <v>0</v>
      </c>
      <c r="W48" s="18">
        <v>0</v>
      </c>
      <c r="X48" s="18">
        <v>0</v>
      </c>
      <c r="Y48">
        <v>0</v>
      </c>
      <c r="Z48">
        <v>1800</v>
      </c>
      <c r="AA48">
        <v>0</v>
      </c>
      <c r="AB48" s="18">
        <v>41569.050000000003</v>
      </c>
    </row>
    <row r="49" spans="1:28" x14ac:dyDescent="0.25">
      <c r="A49" s="18">
        <v>37500</v>
      </c>
      <c r="B49" s="19">
        <v>44980</v>
      </c>
      <c r="C49" s="18">
        <v>37500</v>
      </c>
      <c r="D49" s="19">
        <v>44980</v>
      </c>
      <c r="E49" s="18">
        <v>229</v>
      </c>
      <c r="F49" s="18">
        <v>0</v>
      </c>
      <c r="G49">
        <v>0</v>
      </c>
      <c r="H49" s="18">
        <v>2</v>
      </c>
      <c r="I49" s="18">
        <v>53.11</v>
      </c>
      <c r="J49" s="18">
        <v>4235.8999999999996</v>
      </c>
      <c r="K49" s="18">
        <v>-44.100000000000364</v>
      </c>
      <c r="L49">
        <v>-1.0303738317757094</v>
      </c>
      <c r="M49">
        <v>3350</v>
      </c>
      <c r="N49">
        <v>3875</v>
      </c>
      <c r="O49" s="18">
        <v>41569.050000000003</v>
      </c>
      <c r="P49" s="18">
        <v>37500</v>
      </c>
      <c r="Q49" s="19">
        <v>44980</v>
      </c>
      <c r="R49" s="18">
        <v>7857</v>
      </c>
      <c r="S49" s="18">
        <v>-382</v>
      </c>
      <c r="T49">
        <v>-4.6364850103167861</v>
      </c>
      <c r="U49" s="18">
        <v>22418</v>
      </c>
      <c r="V49" s="18">
        <v>0</v>
      </c>
      <c r="W49" s="18">
        <v>4.7</v>
      </c>
      <c r="X49" s="18">
        <v>-1.9500000000000002</v>
      </c>
      <c r="Y49">
        <v>-29.323308270676691</v>
      </c>
      <c r="Z49">
        <v>28700</v>
      </c>
      <c r="AA49">
        <v>6525</v>
      </c>
      <c r="AB49" s="18">
        <v>41569.050000000003</v>
      </c>
    </row>
    <row r="50" spans="1:28" x14ac:dyDescent="0.25">
      <c r="A50" s="18">
        <v>37500</v>
      </c>
      <c r="B50" s="19">
        <v>44973</v>
      </c>
      <c r="C50" s="18">
        <v>37500</v>
      </c>
      <c r="D50" s="19">
        <v>44973</v>
      </c>
      <c r="E50" s="18">
        <v>0</v>
      </c>
      <c r="F50" s="18">
        <v>0</v>
      </c>
      <c r="G50">
        <v>0</v>
      </c>
      <c r="H50" s="18">
        <v>24</v>
      </c>
      <c r="I50" s="18">
        <v>158.09</v>
      </c>
      <c r="J50" s="18">
        <v>4240</v>
      </c>
      <c r="K50" s="18">
        <v>-672.35000000000036</v>
      </c>
      <c r="L50">
        <v>-13.686931916496183</v>
      </c>
      <c r="M50">
        <v>700</v>
      </c>
      <c r="N50">
        <v>2300</v>
      </c>
      <c r="O50" s="18">
        <v>41569.050000000003</v>
      </c>
      <c r="P50" s="18">
        <v>37500</v>
      </c>
      <c r="Q50" s="19">
        <v>44973</v>
      </c>
      <c r="R50" s="18">
        <v>7881</v>
      </c>
      <c r="S50" s="18">
        <v>-5774</v>
      </c>
      <c r="T50">
        <v>-42.284877334309776</v>
      </c>
      <c r="U50" s="18">
        <v>55635</v>
      </c>
      <c r="V50" s="18">
        <v>0</v>
      </c>
      <c r="W50" s="18">
        <v>0.05</v>
      </c>
      <c r="X50" s="18">
        <v>-1.55</v>
      </c>
      <c r="Y50">
        <v>-96.875</v>
      </c>
      <c r="Z50">
        <v>2600</v>
      </c>
      <c r="AA50">
        <v>23475</v>
      </c>
      <c r="AB50" s="18">
        <v>41569.050000000003</v>
      </c>
    </row>
    <row r="51" spans="1:28" x14ac:dyDescent="0.25">
      <c r="A51" s="18">
        <v>37500</v>
      </c>
      <c r="B51" s="19">
        <v>44987</v>
      </c>
      <c r="C51" s="18">
        <v>37500</v>
      </c>
      <c r="D51" s="19">
        <v>44987</v>
      </c>
      <c r="E51" s="18">
        <v>0</v>
      </c>
      <c r="F51" s="18">
        <v>0</v>
      </c>
      <c r="G51">
        <v>0</v>
      </c>
      <c r="H51" s="18">
        <v>0</v>
      </c>
      <c r="I51" s="18">
        <v>0</v>
      </c>
      <c r="J51" s="18">
        <v>0</v>
      </c>
      <c r="K51" s="18">
        <v>0</v>
      </c>
      <c r="L51">
        <v>0</v>
      </c>
      <c r="M51">
        <v>2250</v>
      </c>
      <c r="N51">
        <v>2250</v>
      </c>
      <c r="O51" s="18">
        <v>41569.050000000003</v>
      </c>
      <c r="P51" s="18">
        <v>37500</v>
      </c>
      <c r="Q51" s="19">
        <v>44987</v>
      </c>
      <c r="R51" s="18">
        <v>95</v>
      </c>
      <c r="S51" s="18">
        <v>0</v>
      </c>
      <c r="T51">
        <v>0</v>
      </c>
      <c r="U51" s="18">
        <v>76</v>
      </c>
      <c r="V51" s="18">
        <v>0</v>
      </c>
      <c r="W51" s="18">
        <v>10.5</v>
      </c>
      <c r="X51" s="18">
        <v>-5.25</v>
      </c>
      <c r="Y51">
        <v>-33.333333333333329</v>
      </c>
      <c r="Z51">
        <v>7150</v>
      </c>
      <c r="AA51">
        <v>2275</v>
      </c>
      <c r="AB51" s="18">
        <v>41569.050000000003</v>
      </c>
    </row>
    <row r="52" spans="1:28" x14ac:dyDescent="0.25">
      <c r="A52" s="18">
        <v>37600</v>
      </c>
      <c r="B52" s="19">
        <v>44987</v>
      </c>
      <c r="C52" s="18">
        <v>37600</v>
      </c>
      <c r="D52" s="19">
        <v>44987</v>
      </c>
      <c r="E52" s="18">
        <v>0</v>
      </c>
      <c r="F52" s="18">
        <v>0</v>
      </c>
      <c r="G52">
        <v>0</v>
      </c>
      <c r="H52" s="18">
        <v>0</v>
      </c>
      <c r="I52" s="18">
        <v>0</v>
      </c>
      <c r="J52" s="18">
        <v>0</v>
      </c>
      <c r="K52" s="18">
        <v>0</v>
      </c>
      <c r="L52">
        <v>0</v>
      </c>
      <c r="M52">
        <v>1275</v>
      </c>
      <c r="N52">
        <v>2125</v>
      </c>
      <c r="O52" s="18">
        <v>41569.050000000003</v>
      </c>
      <c r="P52" s="18">
        <v>37600</v>
      </c>
      <c r="Q52" s="19">
        <v>44987</v>
      </c>
      <c r="R52" s="18">
        <v>22</v>
      </c>
      <c r="S52" s="18">
        <v>0</v>
      </c>
      <c r="T52">
        <v>0</v>
      </c>
      <c r="U52" s="18">
        <v>11</v>
      </c>
      <c r="V52" s="18">
        <v>0</v>
      </c>
      <c r="W52" s="18">
        <v>13.3</v>
      </c>
      <c r="X52" s="18">
        <v>-4.75</v>
      </c>
      <c r="Y52">
        <v>-26.315789473684209</v>
      </c>
      <c r="Z52">
        <v>5925</v>
      </c>
      <c r="AA52">
        <v>3225</v>
      </c>
      <c r="AB52" s="18">
        <v>41569.050000000003</v>
      </c>
    </row>
    <row r="53" spans="1:28" x14ac:dyDescent="0.25">
      <c r="A53" s="18">
        <v>37600</v>
      </c>
      <c r="B53" s="19">
        <v>45043</v>
      </c>
      <c r="C53" s="18">
        <v>37600</v>
      </c>
      <c r="D53" s="19">
        <v>45043</v>
      </c>
      <c r="E53" s="18">
        <v>0</v>
      </c>
      <c r="F53" s="18">
        <v>0</v>
      </c>
      <c r="G53">
        <v>0</v>
      </c>
      <c r="H53" s="18">
        <v>0</v>
      </c>
      <c r="I53" s="18">
        <v>0</v>
      </c>
      <c r="J53" s="18">
        <v>0</v>
      </c>
      <c r="K53" s="18">
        <v>0</v>
      </c>
      <c r="L53">
        <v>0</v>
      </c>
      <c r="M53">
        <v>900</v>
      </c>
      <c r="N53">
        <v>0</v>
      </c>
      <c r="O53" s="18">
        <v>41569.050000000003</v>
      </c>
      <c r="P53" s="18">
        <v>0</v>
      </c>
      <c r="Q53" s="19">
        <v>0</v>
      </c>
      <c r="R53" s="18">
        <v>0</v>
      </c>
      <c r="S53" s="18">
        <v>0</v>
      </c>
      <c r="T53">
        <v>0</v>
      </c>
      <c r="U53" s="18">
        <v>0</v>
      </c>
      <c r="V53" s="18">
        <v>0</v>
      </c>
      <c r="W53" s="18">
        <v>0</v>
      </c>
      <c r="X53" s="18">
        <v>0</v>
      </c>
      <c r="Y53">
        <v>0</v>
      </c>
      <c r="Z53">
        <v>0</v>
      </c>
      <c r="AA53">
        <v>0</v>
      </c>
      <c r="AB53" s="18">
        <v>0</v>
      </c>
    </row>
    <row r="54" spans="1:28" x14ac:dyDescent="0.25">
      <c r="A54" s="18">
        <v>37600</v>
      </c>
      <c r="B54" s="19">
        <v>44973</v>
      </c>
      <c r="C54" s="18">
        <v>37600</v>
      </c>
      <c r="D54" s="19">
        <v>44973</v>
      </c>
      <c r="E54" s="18">
        <v>0</v>
      </c>
      <c r="F54" s="18">
        <v>0</v>
      </c>
      <c r="G54">
        <v>0</v>
      </c>
      <c r="H54" s="18">
        <v>1</v>
      </c>
      <c r="I54" s="18">
        <v>220.13</v>
      </c>
      <c r="J54" s="18">
        <v>4454.45</v>
      </c>
      <c r="K54" s="18">
        <v>222.80000000000018</v>
      </c>
      <c r="L54">
        <v>5.2650857230631125</v>
      </c>
      <c r="M54">
        <v>1375</v>
      </c>
      <c r="N54">
        <v>3000</v>
      </c>
      <c r="O54" s="18">
        <v>41569.050000000003</v>
      </c>
      <c r="P54" s="18">
        <v>37600</v>
      </c>
      <c r="Q54" s="19">
        <v>44973</v>
      </c>
      <c r="R54" s="18">
        <v>1006</v>
      </c>
      <c r="S54" s="18">
        <v>82</v>
      </c>
      <c r="T54">
        <v>8.8744588744588739</v>
      </c>
      <c r="U54" s="18">
        <v>2241</v>
      </c>
      <c r="V54" s="18">
        <v>0</v>
      </c>
      <c r="W54" s="18">
        <v>0.05</v>
      </c>
      <c r="X54" s="18">
        <v>-1.65</v>
      </c>
      <c r="Y54">
        <v>-97.058823529411768</v>
      </c>
      <c r="Z54">
        <v>0</v>
      </c>
      <c r="AA54">
        <v>32550</v>
      </c>
      <c r="AB54" s="18">
        <v>41569.050000000003</v>
      </c>
    </row>
    <row r="55" spans="1:28" x14ac:dyDescent="0.25">
      <c r="A55" s="18">
        <v>37600</v>
      </c>
      <c r="B55" s="19">
        <v>44980</v>
      </c>
      <c r="C55" s="18">
        <v>37600</v>
      </c>
      <c r="D55" s="19">
        <v>44980</v>
      </c>
      <c r="E55" s="18">
        <v>4</v>
      </c>
      <c r="F55" s="18">
        <v>0</v>
      </c>
      <c r="G55">
        <v>0</v>
      </c>
      <c r="H55" s="18">
        <v>0</v>
      </c>
      <c r="I55" s="18">
        <v>0</v>
      </c>
      <c r="J55" s="18">
        <v>0</v>
      </c>
      <c r="K55" s="18">
        <v>0</v>
      </c>
      <c r="L55">
        <v>0</v>
      </c>
      <c r="M55">
        <v>4025</v>
      </c>
      <c r="N55">
        <v>4025</v>
      </c>
      <c r="O55" s="18">
        <v>41569.050000000003</v>
      </c>
      <c r="P55" s="18">
        <v>37600</v>
      </c>
      <c r="Q55" s="19">
        <v>44980</v>
      </c>
      <c r="R55" s="18">
        <v>182</v>
      </c>
      <c r="S55" s="18">
        <v>5</v>
      </c>
      <c r="T55">
        <v>2.8248587570621471</v>
      </c>
      <c r="U55" s="18">
        <v>398</v>
      </c>
      <c r="V55" s="18">
        <v>31.11</v>
      </c>
      <c r="W55" s="18">
        <v>4.8499999999999996</v>
      </c>
      <c r="X55" s="18">
        <v>-1.4500000000000002</v>
      </c>
      <c r="Y55">
        <v>-23.015873015873019</v>
      </c>
      <c r="Z55">
        <v>15225</v>
      </c>
      <c r="AA55">
        <v>7025</v>
      </c>
      <c r="AB55" s="18">
        <v>41569.050000000003</v>
      </c>
    </row>
    <row r="56" spans="1:28" x14ac:dyDescent="0.25">
      <c r="A56" s="18">
        <v>37600</v>
      </c>
      <c r="B56" s="19">
        <v>45014</v>
      </c>
      <c r="C56" s="18">
        <v>37600</v>
      </c>
      <c r="D56" s="19">
        <v>45014</v>
      </c>
      <c r="E56" s="18">
        <v>2</v>
      </c>
      <c r="F56" s="18">
        <v>0</v>
      </c>
      <c r="G56">
        <v>0</v>
      </c>
      <c r="H56" s="18">
        <v>0</v>
      </c>
      <c r="I56" s="18">
        <v>0</v>
      </c>
      <c r="J56" s="18">
        <v>0</v>
      </c>
      <c r="K56" s="18">
        <v>0</v>
      </c>
      <c r="L56">
        <v>0</v>
      </c>
      <c r="M56">
        <v>2550</v>
      </c>
      <c r="N56">
        <v>2525</v>
      </c>
      <c r="O56" s="18">
        <v>41569.050000000003</v>
      </c>
      <c r="P56" s="18">
        <v>37600</v>
      </c>
      <c r="Q56" s="19">
        <v>45014</v>
      </c>
      <c r="R56" s="18">
        <v>38</v>
      </c>
      <c r="S56" s="18">
        <v>0</v>
      </c>
      <c r="T56">
        <v>0</v>
      </c>
      <c r="U56" s="18">
        <v>0</v>
      </c>
      <c r="V56" s="18">
        <v>0</v>
      </c>
      <c r="W56" s="18">
        <v>0</v>
      </c>
      <c r="X56" s="18">
        <v>0</v>
      </c>
      <c r="Y56">
        <v>0</v>
      </c>
      <c r="Z56">
        <v>1000</v>
      </c>
      <c r="AA56">
        <v>350</v>
      </c>
      <c r="AB56" s="18">
        <v>41569.050000000003</v>
      </c>
    </row>
    <row r="57" spans="1:28" x14ac:dyDescent="0.25">
      <c r="A57" s="18">
        <v>37700</v>
      </c>
      <c r="B57" s="19">
        <v>45014</v>
      </c>
      <c r="C57" s="18">
        <v>37700</v>
      </c>
      <c r="D57" s="19">
        <v>45014</v>
      </c>
      <c r="E57" s="18">
        <v>1</v>
      </c>
      <c r="F57" s="18">
        <v>0</v>
      </c>
      <c r="G57">
        <v>0</v>
      </c>
      <c r="H57" s="18">
        <v>0</v>
      </c>
      <c r="I57" s="18">
        <v>0</v>
      </c>
      <c r="J57" s="18">
        <v>0</v>
      </c>
      <c r="K57" s="18">
        <v>0</v>
      </c>
      <c r="L57">
        <v>0</v>
      </c>
      <c r="M57">
        <v>2550</v>
      </c>
      <c r="N57">
        <v>875</v>
      </c>
      <c r="O57" s="18">
        <v>41569.050000000003</v>
      </c>
      <c r="P57" s="18">
        <v>37700</v>
      </c>
      <c r="Q57" s="19">
        <v>45014</v>
      </c>
      <c r="R57" s="18">
        <v>55</v>
      </c>
      <c r="S57" s="18">
        <v>-2</v>
      </c>
      <c r="T57">
        <v>-3.5087719298245612</v>
      </c>
      <c r="U57" s="18">
        <v>49</v>
      </c>
      <c r="V57" s="18">
        <v>19.010000000000002</v>
      </c>
      <c r="W57" s="18">
        <v>45</v>
      </c>
      <c r="X57" s="18">
        <v>-20.950000000000003</v>
      </c>
      <c r="Y57">
        <v>-31.766489764973464</v>
      </c>
      <c r="Z57">
        <v>1400</v>
      </c>
      <c r="AA57">
        <v>0</v>
      </c>
      <c r="AB57" s="18">
        <v>41569.050000000003</v>
      </c>
    </row>
    <row r="58" spans="1:28" x14ac:dyDescent="0.25">
      <c r="A58" s="18">
        <v>37700</v>
      </c>
      <c r="B58" s="19">
        <v>44987</v>
      </c>
      <c r="C58" s="18">
        <v>37700</v>
      </c>
      <c r="D58" s="19">
        <v>44987</v>
      </c>
      <c r="E58" s="18">
        <v>0</v>
      </c>
      <c r="F58" s="18">
        <v>0</v>
      </c>
      <c r="G58">
        <v>0</v>
      </c>
      <c r="H58" s="18">
        <v>0</v>
      </c>
      <c r="I58" s="18">
        <v>0</v>
      </c>
      <c r="J58" s="18">
        <v>0</v>
      </c>
      <c r="K58" s="18">
        <v>0</v>
      </c>
      <c r="L58">
        <v>0</v>
      </c>
      <c r="M58">
        <v>2125</v>
      </c>
      <c r="N58">
        <v>2125</v>
      </c>
      <c r="O58" s="18">
        <v>41569.050000000003</v>
      </c>
      <c r="P58" s="18">
        <v>37700</v>
      </c>
      <c r="Q58" s="19">
        <v>44987</v>
      </c>
      <c r="R58" s="18">
        <v>9</v>
      </c>
      <c r="S58" s="18">
        <v>8</v>
      </c>
      <c r="T58">
        <v>800</v>
      </c>
      <c r="U58" s="18">
        <v>16</v>
      </c>
      <c r="V58" s="18">
        <v>0</v>
      </c>
      <c r="W58" s="18">
        <v>14</v>
      </c>
      <c r="X58" s="18">
        <v>3.5</v>
      </c>
      <c r="Y58">
        <v>33.333333333333329</v>
      </c>
      <c r="Z58">
        <v>4250</v>
      </c>
      <c r="AA58">
        <v>3775</v>
      </c>
      <c r="AB58" s="18">
        <v>41569.050000000003</v>
      </c>
    </row>
    <row r="59" spans="1:28" x14ac:dyDescent="0.25">
      <c r="A59" s="18">
        <v>37700</v>
      </c>
      <c r="B59" s="19">
        <v>45043</v>
      </c>
      <c r="C59" s="18">
        <v>37700</v>
      </c>
      <c r="D59" s="19">
        <v>45043</v>
      </c>
      <c r="E59" s="18">
        <v>0</v>
      </c>
      <c r="F59" s="18">
        <v>0</v>
      </c>
      <c r="G59">
        <v>0</v>
      </c>
      <c r="H59" s="18">
        <v>0</v>
      </c>
      <c r="I59" s="18">
        <v>0</v>
      </c>
      <c r="J59" s="18">
        <v>0</v>
      </c>
      <c r="K59" s="18">
        <v>0</v>
      </c>
      <c r="L59">
        <v>0</v>
      </c>
      <c r="M59">
        <v>900</v>
      </c>
      <c r="N59">
        <v>0</v>
      </c>
      <c r="O59" s="18">
        <v>41569.050000000003</v>
      </c>
      <c r="P59" s="18">
        <v>0</v>
      </c>
      <c r="Q59" s="19">
        <v>0</v>
      </c>
      <c r="R59" s="18">
        <v>0</v>
      </c>
      <c r="S59" s="18">
        <v>0</v>
      </c>
      <c r="T59">
        <v>0</v>
      </c>
      <c r="U59" s="18">
        <v>0</v>
      </c>
      <c r="V59" s="18">
        <v>0</v>
      </c>
      <c r="W59" s="18">
        <v>0</v>
      </c>
      <c r="X59" s="18">
        <v>0</v>
      </c>
      <c r="Y59">
        <v>0</v>
      </c>
      <c r="Z59">
        <v>0</v>
      </c>
      <c r="AA59">
        <v>0</v>
      </c>
      <c r="AB59" s="18">
        <v>0</v>
      </c>
    </row>
    <row r="60" spans="1:28" x14ac:dyDescent="0.25">
      <c r="A60" s="18">
        <v>37700</v>
      </c>
      <c r="B60" s="19">
        <v>44973</v>
      </c>
      <c r="C60" s="18">
        <v>37700</v>
      </c>
      <c r="D60" s="19">
        <v>44973</v>
      </c>
      <c r="E60" s="18">
        <v>0</v>
      </c>
      <c r="F60" s="18">
        <v>0</v>
      </c>
      <c r="G60">
        <v>0</v>
      </c>
      <c r="H60" s="18">
        <v>0</v>
      </c>
      <c r="I60" s="18">
        <v>0</v>
      </c>
      <c r="J60" s="18">
        <v>0</v>
      </c>
      <c r="K60" s="18">
        <v>0</v>
      </c>
      <c r="L60">
        <v>0</v>
      </c>
      <c r="M60">
        <v>3000</v>
      </c>
      <c r="N60">
        <v>3000</v>
      </c>
      <c r="O60" s="18">
        <v>41569.050000000003</v>
      </c>
      <c r="P60" s="18">
        <v>37700</v>
      </c>
      <c r="Q60" s="19">
        <v>44973</v>
      </c>
      <c r="R60" s="18">
        <v>720</v>
      </c>
      <c r="S60" s="18">
        <v>-10</v>
      </c>
      <c r="T60">
        <v>-1.3698630136986301</v>
      </c>
      <c r="U60" s="18">
        <v>4930</v>
      </c>
      <c r="V60" s="18">
        <v>0</v>
      </c>
      <c r="W60" s="18">
        <v>0.05</v>
      </c>
      <c r="X60" s="18">
        <v>-1.7</v>
      </c>
      <c r="Y60">
        <v>-97.142857142857139</v>
      </c>
      <c r="Z60">
        <v>0</v>
      </c>
      <c r="AA60">
        <v>29150</v>
      </c>
      <c r="AB60" s="18">
        <v>41569.050000000003</v>
      </c>
    </row>
    <row r="61" spans="1:28" x14ac:dyDescent="0.25">
      <c r="A61" s="18">
        <v>37700</v>
      </c>
      <c r="B61" s="19">
        <v>44980</v>
      </c>
      <c r="C61" s="18">
        <v>37700</v>
      </c>
      <c r="D61" s="19">
        <v>44980</v>
      </c>
      <c r="E61" s="18">
        <v>0</v>
      </c>
      <c r="F61" s="18">
        <v>0</v>
      </c>
      <c r="G61">
        <v>0</v>
      </c>
      <c r="H61" s="18">
        <v>0</v>
      </c>
      <c r="I61" s="18">
        <v>0</v>
      </c>
      <c r="J61" s="18">
        <v>0</v>
      </c>
      <c r="K61" s="18">
        <v>0</v>
      </c>
      <c r="L61">
        <v>0</v>
      </c>
      <c r="M61">
        <v>4025</v>
      </c>
      <c r="N61">
        <v>4025</v>
      </c>
      <c r="O61" s="18">
        <v>41569.050000000003</v>
      </c>
      <c r="P61" s="18">
        <v>37700</v>
      </c>
      <c r="Q61" s="19">
        <v>44980</v>
      </c>
      <c r="R61" s="18">
        <v>172</v>
      </c>
      <c r="S61" s="18">
        <v>-43</v>
      </c>
      <c r="T61">
        <v>-20</v>
      </c>
      <c r="U61" s="18">
        <v>806</v>
      </c>
      <c r="V61" s="18">
        <v>30.12</v>
      </c>
      <c r="W61" s="18">
        <v>4.5</v>
      </c>
      <c r="X61" s="18">
        <v>-2.6500000000000004</v>
      </c>
      <c r="Y61">
        <v>-37.062937062937067</v>
      </c>
      <c r="Z61">
        <v>28150</v>
      </c>
      <c r="AA61">
        <v>1900</v>
      </c>
      <c r="AB61" s="18">
        <v>41569.050000000003</v>
      </c>
    </row>
    <row r="62" spans="1:28" x14ac:dyDescent="0.25">
      <c r="A62" s="18">
        <v>37800</v>
      </c>
      <c r="B62" s="19">
        <v>45014</v>
      </c>
      <c r="C62" s="18">
        <v>37800</v>
      </c>
      <c r="D62" s="19">
        <v>45014</v>
      </c>
      <c r="E62" s="18">
        <v>1</v>
      </c>
      <c r="F62" s="18">
        <v>0</v>
      </c>
      <c r="G62">
        <v>0</v>
      </c>
      <c r="H62" s="18">
        <v>0</v>
      </c>
      <c r="I62" s="18">
        <v>0</v>
      </c>
      <c r="J62" s="18">
        <v>0</v>
      </c>
      <c r="K62" s="18">
        <v>0</v>
      </c>
      <c r="L62">
        <v>0</v>
      </c>
      <c r="M62">
        <v>2550</v>
      </c>
      <c r="N62">
        <v>2525</v>
      </c>
      <c r="O62" s="18">
        <v>41569.050000000003</v>
      </c>
      <c r="P62" s="18">
        <v>37800</v>
      </c>
      <c r="Q62" s="19">
        <v>45014</v>
      </c>
      <c r="R62" s="18">
        <v>40</v>
      </c>
      <c r="S62" s="18">
        <v>0</v>
      </c>
      <c r="T62">
        <v>0</v>
      </c>
      <c r="U62" s="18">
        <v>0</v>
      </c>
      <c r="V62" s="18">
        <v>0</v>
      </c>
      <c r="W62" s="18">
        <v>0</v>
      </c>
      <c r="X62" s="18">
        <v>0</v>
      </c>
      <c r="Y62">
        <v>0</v>
      </c>
      <c r="Z62">
        <v>900</v>
      </c>
      <c r="AA62">
        <v>1225</v>
      </c>
      <c r="AB62" s="18">
        <v>41569.050000000003</v>
      </c>
    </row>
    <row r="63" spans="1:28" x14ac:dyDescent="0.25">
      <c r="A63" s="18">
        <v>37800</v>
      </c>
      <c r="B63" s="19">
        <v>45043</v>
      </c>
      <c r="C63" s="18">
        <v>37800</v>
      </c>
      <c r="D63" s="19">
        <v>45043</v>
      </c>
      <c r="E63" s="18">
        <v>0</v>
      </c>
      <c r="F63" s="18">
        <v>0</v>
      </c>
      <c r="G63">
        <v>0</v>
      </c>
      <c r="H63" s="18">
        <v>0</v>
      </c>
      <c r="I63" s="18">
        <v>0</v>
      </c>
      <c r="J63" s="18">
        <v>0</v>
      </c>
      <c r="K63" s="18">
        <v>0</v>
      </c>
      <c r="L63">
        <v>0</v>
      </c>
      <c r="M63">
        <v>900</v>
      </c>
      <c r="N63">
        <v>0</v>
      </c>
      <c r="O63" s="18">
        <v>41569.050000000003</v>
      </c>
      <c r="P63" s="18">
        <v>0</v>
      </c>
      <c r="Q63" s="19">
        <v>0</v>
      </c>
      <c r="R63" s="18">
        <v>0</v>
      </c>
      <c r="S63" s="18">
        <v>0</v>
      </c>
      <c r="T63">
        <v>0</v>
      </c>
      <c r="U63" s="18">
        <v>0</v>
      </c>
      <c r="V63" s="18">
        <v>0</v>
      </c>
      <c r="W63" s="18">
        <v>0</v>
      </c>
      <c r="X63" s="18">
        <v>0</v>
      </c>
      <c r="Y63">
        <v>0</v>
      </c>
      <c r="Z63">
        <v>0</v>
      </c>
      <c r="AA63">
        <v>0</v>
      </c>
      <c r="AB63" s="18">
        <v>0</v>
      </c>
    </row>
    <row r="64" spans="1:28" x14ac:dyDescent="0.25">
      <c r="A64" s="18">
        <v>37800</v>
      </c>
      <c r="B64" s="19">
        <v>44973</v>
      </c>
      <c r="C64" s="18">
        <v>37800</v>
      </c>
      <c r="D64" s="19">
        <v>44973</v>
      </c>
      <c r="E64" s="18">
        <v>0</v>
      </c>
      <c r="F64" s="18">
        <v>0</v>
      </c>
      <c r="G64">
        <v>0</v>
      </c>
      <c r="H64" s="18">
        <v>0</v>
      </c>
      <c r="I64" s="18">
        <v>0</v>
      </c>
      <c r="J64" s="18">
        <v>0</v>
      </c>
      <c r="K64" s="18">
        <v>0</v>
      </c>
      <c r="L64">
        <v>0</v>
      </c>
      <c r="M64">
        <v>1625</v>
      </c>
      <c r="N64">
        <v>3000</v>
      </c>
      <c r="O64" s="18">
        <v>41569.050000000003</v>
      </c>
      <c r="P64" s="18">
        <v>37800</v>
      </c>
      <c r="Q64" s="19">
        <v>44973</v>
      </c>
      <c r="R64" s="18">
        <v>767</v>
      </c>
      <c r="S64" s="18">
        <v>72</v>
      </c>
      <c r="T64">
        <v>10.359712230215827</v>
      </c>
      <c r="U64" s="18">
        <v>3499</v>
      </c>
      <c r="V64" s="18">
        <v>51.17</v>
      </c>
      <c r="W64" s="18">
        <v>0.05</v>
      </c>
      <c r="X64" s="18">
        <v>-1.7</v>
      </c>
      <c r="Y64">
        <v>-97.142857142857139</v>
      </c>
      <c r="Z64">
        <v>0</v>
      </c>
      <c r="AA64">
        <v>32000</v>
      </c>
      <c r="AB64" s="18">
        <v>41569.050000000003</v>
      </c>
    </row>
    <row r="65" spans="1:28" x14ac:dyDescent="0.25">
      <c r="A65" s="18">
        <v>37800</v>
      </c>
      <c r="B65" s="19">
        <v>44980</v>
      </c>
      <c r="C65" s="18">
        <v>37800</v>
      </c>
      <c r="D65" s="19">
        <v>44980</v>
      </c>
      <c r="E65" s="18">
        <v>3</v>
      </c>
      <c r="F65" s="18">
        <v>0</v>
      </c>
      <c r="G65">
        <v>0</v>
      </c>
      <c r="H65" s="18">
        <v>0</v>
      </c>
      <c r="I65" s="18">
        <v>0</v>
      </c>
      <c r="J65" s="18">
        <v>0</v>
      </c>
      <c r="K65" s="18">
        <v>0</v>
      </c>
      <c r="L65">
        <v>0</v>
      </c>
      <c r="M65">
        <v>4025</v>
      </c>
      <c r="N65">
        <v>4025</v>
      </c>
      <c r="O65" s="18">
        <v>41569.050000000003</v>
      </c>
      <c r="P65" s="18">
        <v>37800</v>
      </c>
      <c r="Q65" s="19">
        <v>44980</v>
      </c>
      <c r="R65" s="18">
        <v>123</v>
      </c>
      <c r="S65" s="18">
        <v>-3</v>
      </c>
      <c r="T65">
        <v>-2.3809523809523809</v>
      </c>
      <c r="U65" s="18">
        <v>1118</v>
      </c>
      <c r="V65" s="18">
        <v>29.96</v>
      </c>
      <c r="W65" s="18">
        <v>5</v>
      </c>
      <c r="X65" s="18">
        <v>-1.9500000000000002</v>
      </c>
      <c r="Y65">
        <v>-28.057553956834536</v>
      </c>
      <c r="Z65">
        <v>65575</v>
      </c>
      <c r="AA65">
        <v>7950</v>
      </c>
      <c r="AB65" s="18">
        <v>41569.050000000003</v>
      </c>
    </row>
    <row r="66" spans="1:28" x14ac:dyDescent="0.25">
      <c r="A66" s="18">
        <v>37800</v>
      </c>
      <c r="B66" s="19">
        <v>44987</v>
      </c>
      <c r="C66" s="18">
        <v>37800</v>
      </c>
      <c r="D66" s="19">
        <v>44987</v>
      </c>
      <c r="E66" s="18">
        <v>0</v>
      </c>
      <c r="F66" s="18">
        <v>0</v>
      </c>
      <c r="G66">
        <v>0</v>
      </c>
      <c r="H66" s="18">
        <v>0</v>
      </c>
      <c r="I66" s="18">
        <v>0</v>
      </c>
      <c r="J66" s="18">
        <v>0</v>
      </c>
      <c r="K66" s="18">
        <v>0</v>
      </c>
      <c r="L66">
        <v>0</v>
      </c>
      <c r="M66">
        <v>2125</v>
      </c>
      <c r="N66">
        <v>2125</v>
      </c>
      <c r="O66" s="18">
        <v>41569.050000000003</v>
      </c>
      <c r="P66" s="18">
        <v>37800</v>
      </c>
      <c r="Q66" s="19">
        <v>44987</v>
      </c>
      <c r="R66" s="18">
        <v>69</v>
      </c>
      <c r="S66" s="18">
        <v>0</v>
      </c>
      <c r="T66">
        <v>0</v>
      </c>
      <c r="U66" s="18">
        <v>2</v>
      </c>
      <c r="V66" s="18">
        <v>25.09</v>
      </c>
      <c r="W66" s="18">
        <v>16.100000000000001</v>
      </c>
      <c r="X66" s="18">
        <v>2.5500000000000007</v>
      </c>
      <c r="Y66">
        <v>18.819188191881921</v>
      </c>
      <c r="Z66">
        <v>3425</v>
      </c>
      <c r="AA66">
        <v>3775</v>
      </c>
      <c r="AB66" s="18">
        <v>41569.050000000003</v>
      </c>
    </row>
    <row r="67" spans="1:28" x14ac:dyDescent="0.25">
      <c r="A67" s="18">
        <v>37900</v>
      </c>
      <c r="B67" s="19">
        <v>45014</v>
      </c>
      <c r="C67" s="18">
        <v>37900</v>
      </c>
      <c r="D67" s="19">
        <v>45014</v>
      </c>
      <c r="E67" s="18">
        <v>2</v>
      </c>
      <c r="F67" s="18">
        <v>0</v>
      </c>
      <c r="G67">
        <v>0</v>
      </c>
      <c r="H67" s="18">
        <v>0</v>
      </c>
      <c r="I67" s="18">
        <v>0</v>
      </c>
      <c r="J67" s="18">
        <v>0</v>
      </c>
      <c r="K67" s="18">
        <v>0</v>
      </c>
      <c r="L67">
        <v>0</v>
      </c>
      <c r="M67">
        <v>2550</v>
      </c>
      <c r="N67">
        <v>2525</v>
      </c>
      <c r="O67" s="18">
        <v>41569.050000000003</v>
      </c>
      <c r="P67" s="18">
        <v>37900</v>
      </c>
      <c r="Q67" s="19">
        <v>45014</v>
      </c>
      <c r="R67" s="18">
        <v>69</v>
      </c>
      <c r="S67" s="18">
        <v>-2</v>
      </c>
      <c r="T67">
        <v>-2.816901408450704</v>
      </c>
      <c r="U67" s="18">
        <v>66</v>
      </c>
      <c r="V67" s="18">
        <v>19.23</v>
      </c>
      <c r="W67" s="18">
        <v>58.35</v>
      </c>
      <c r="X67" s="18">
        <v>-6.0500000000000043</v>
      </c>
      <c r="Y67">
        <v>-9.394409937888204</v>
      </c>
      <c r="Z67">
        <v>1875</v>
      </c>
      <c r="AA67">
        <v>1150</v>
      </c>
      <c r="AB67" s="18">
        <v>41569.050000000003</v>
      </c>
    </row>
    <row r="68" spans="1:28" x14ac:dyDescent="0.25">
      <c r="A68" s="18">
        <v>37900</v>
      </c>
      <c r="B68" s="19">
        <v>45043</v>
      </c>
      <c r="C68" s="18">
        <v>37900</v>
      </c>
      <c r="D68" s="19">
        <v>45043</v>
      </c>
      <c r="E68" s="18">
        <v>0</v>
      </c>
      <c r="F68" s="18">
        <v>0</v>
      </c>
      <c r="G68">
        <v>0</v>
      </c>
      <c r="H68" s="18">
        <v>0</v>
      </c>
      <c r="I68" s="18">
        <v>0</v>
      </c>
      <c r="J68" s="18">
        <v>0</v>
      </c>
      <c r="K68" s="18">
        <v>0</v>
      </c>
      <c r="L68">
        <v>0</v>
      </c>
      <c r="M68">
        <v>900</v>
      </c>
      <c r="N68">
        <v>0</v>
      </c>
      <c r="O68" s="18">
        <v>41569.050000000003</v>
      </c>
      <c r="P68" s="18">
        <v>0</v>
      </c>
      <c r="Q68" s="19">
        <v>0</v>
      </c>
      <c r="R68" s="18">
        <v>0</v>
      </c>
      <c r="S68" s="18">
        <v>0</v>
      </c>
      <c r="T68">
        <v>0</v>
      </c>
      <c r="U68" s="18">
        <v>0</v>
      </c>
      <c r="V68" s="18">
        <v>0</v>
      </c>
      <c r="W68" s="18">
        <v>0</v>
      </c>
      <c r="X68" s="18">
        <v>0</v>
      </c>
      <c r="Y68">
        <v>0</v>
      </c>
      <c r="Z68">
        <v>0</v>
      </c>
      <c r="AA68">
        <v>0</v>
      </c>
      <c r="AB68" s="18">
        <v>0</v>
      </c>
    </row>
    <row r="69" spans="1:28" x14ac:dyDescent="0.25">
      <c r="A69" s="18">
        <v>37900</v>
      </c>
      <c r="B69" s="19">
        <v>44987</v>
      </c>
      <c r="C69" s="18">
        <v>37900</v>
      </c>
      <c r="D69" s="19">
        <v>44987</v>
      </c>
      <c r="E69" s="18">
        <v>0</v>
      </c>
      <c r="F69" s="18">
        <v>0</v>
      </c>
      <c r="G69">
        <v>0</v>
      </c>
      <c r="H69" s="18">
        <v>0</v>
      </c>
      <c r="I69" s="18">
        <v>0</v>
      </c>
      <c r="J69" s="18">
        <v>0</v>
      </c>
      <c r="K69" s="18">
        <v>0</v>
      </c>
      <c r="L69">
        <v>0</v>
      </c>
      <c r="M69">
        <v>2125</v>
      </c>
      <c r="N69">
        <v>2125</v>
      </c>
      <c r="O69" s="18">
        <v>41569.050000000003</v>
      </c>
      <c r="P69" s="18">
        <v>37900</v>
      </c>
      <c r="Q69" s="19">
        <v>44987</v>
      </c>
      <c r="R69" s="18">
        <v>44</v>
      </c>
      <c r="S69" s="18">
        <v>0</v>
      </c>
      <c r="T69">
        <v>0</v>
      </c>
      <c r="U69" s="18">
        <v>0</v>
      </c>
      <c r="V69" s="18">
        <v>0</v>
      </c>
      <c r="W69" s="18">
        <v>0</v>
      </c>
      <c r="X69" s="18">
        <v>0</v>
      </c>
      <c r="Y69">
        <v>0</v>
      </c>
      <c r="Z69">
        <v>2450</v>
      </c>
      <c r="AA69">
        <v>1625</v>
      </c>
      <c r="AB69" s="18">
        <v>41569.050000000003</v>
      </c>
    </row>
    <row r="70" spans="1:28" x14ac:dyDescent="0.25">
      <c r="A70" s="18">
        <v>37900</v>
      </c>
      <c r="B70" s="19">
        <v>44980</v>
      </c>
      <c r="C70" s="18">
        <v>37900</v>
      </c>
      <c r="D70" s="19">
        <v>44980</v>
      </c>
      <c r="E70" s="18">
        <v>5</v>
      </c>
      <c r="F70" s="18">
        <v>0</v>
      </c>
      <c r="G70">
        <v>0</v>
      </c>
      <c r="H70" s="18">
        <v>0</v>
      </c>
      <c r="I70" s="18">
        <v>0</v>
      </c>
      <c r="J70" s="18">
        <v>0</v>
      </c>
      <c r="K70" s="18">
        <v>0</v>
      </c>
      <c r="L70">
        <v>0</v>
      </c>
      <c r="M70">
        <v>3175</v>
      </c>
      <c r="N70">
        <v>4025</v>
      </c>
      <c r="O70" s="18">
        <v>41569.050000000003</v>
      </c>
      <c r="P70" s="18">
        <v>37900</v>
      </c>
      <c r="Q70" s="19">
        <v>44980</v>
      </c>
      <c r="R70" s="18">
        <v>314</v>
      </c>
      <c r="S70" s="18">
        <v>17</v>
      </c>
      <c r="T70">
        <v>5.7239057239057241</v>
      </c>
      <c r="U70" s="18">
        <v>1286</v>
      </c>
      <c r="V70" s="18">
        <v>28.89</v>
      </c>
      <c r="W70" s="18">
        <v>5.15</v>
      </c>
      <c r="X70" s="18">
        <v>-2.0499999999999998</v>
      </c>
      <c r="Y70">
        <v>-28.472222222222221</v>
      </c>
      <c r="Z70">
        <v>86275</v>
      </c>
      <c r="AA70">
        <v>5450</v>
      </c>
      <c r="AB70" s="18">
        <v>41569.050000000003</v>
      </c>
    </row>
    <row r="71" spans="1:28" x14ac:dyDescent="0.25">
      <c r="A71" s="18">
        <v>37900</v>
      </c>
      <c r="B71" s="19">
        <v>44973</v>
      </c>
      <c r="C71" s="18">
        <v>37900</v>
      </c>
      <c r="D71" s="19">
        <v>44973</v>
      </c>
      <c r="E71" s="18">
        <v>0</v>
      </c>
      <c r="F71" s="18">
        <v>0</v>
      </c>
      <c r="G71">
        <v>0</v>
      </c>
      <c r="H71" s="18">
        <v>0</v>
      </c>
      <c r="I71" s="18">
        <v>0</v>
      </c>
      <c r="J71" s="18">
        <v>0</v>
      </c>
      <c r="K71" s="18">
        <v>0</v>
      </c>
      <c r="L71">
        <v>0</v>
      </c>
      <c r="M71">
        <v>3000</v>
      </c>
      <c r="N71">
        <v>3000</v>
      </c>
      <c r="O71" s="18">
        <v>41569.050000000003</v>
      </c>
      <c r="P71" s="18">
        <v>37900</v>
      </c>
      <c r="Q71" s="19">
        <v>44973</v>
      </c>
      <c r="R71" s="18">
        <v>915</v>
      </c>
      <c r="S71" s="18">
        <v>168</v>
      </c>
      <c r="T71">
        <v>22.489959839357429</v>
      </c>
      <c r="U71" s="18">
        <v>4687</v>
      </c>
      <c r="V71" s="18">
        <v>49.84</v>
      </c>
      <c r="W71" s="18">
        <v>0.05</v>
      </c>
      <c r="X71" s="18">
        <v>-1.75</v>
      </c>
      <c r="Y71">
        <v>-97.222222222222214</v>
      </c>
      <c r="Z71">
        <v>0</v>
      </c>
      <c r="AA71">
        <v>33150</v>
      </c>
      <c r="AB71" s="18">
        <v>41569.050000000003</v>
      </c>
    </row>
    <row r="72" spans="1:28" x14ac:dyDescent="0.25">
      <c r="A72" s="18">
        <v>38000</v>
      </c>
      <c r="B72" s="19">
        <v>44987</v>
      </c>
      <c r="C72" s="18">
        <v>38000</v>
      </c>
      <c r="D72" s="19">
        <v>44987</v>
      </c>
      <c r="E72" s="18">
        <v>0</v>
      </c>
      <c r="F72" s="18">
        <v>0</v>
      </c>
      <c r="G72">
        <v>0</v>
      </c>
      <c r="H72" s="18">
        <v>0</v>
      </c>
      <c r="I72" s="18">
        <v>0</v>
      </c>
      <c r="J72" s="18">
        <v>0</v>
      </c>
      <c r="K72" s="18">
        <v>0</v>
      </c>
      <c r="L72">
        <v>0</v>
      </c>
      <c r="M72">
        <v>1500</v>
      </c>
      <c r="N72">
        <v>2250</v>
      </c>
      <c r="O72" s="18">
        <v>41569.050000000003</v>
      </c>
      <c r="P72" s="18">
        <v>38000</v>
      </c>
      <c r="Q72" s="19">
        <v>44987</v>
      </c>
      <c r="R72" s="18">
        <v>1179</v>
      </c>
      <c r="S72" s="18">
        <v>55</v>
      </c>
      <c r="T72">
        <v>4.8932384341637007</v>
      </c>
      <c r="U72" s="18">
        <v>1727</v>
      </c>
      <c r="V72" s="18">
        <v>23.16</v>
      </c>
      <c r="W72" s="18">
        <v>9.3000000000000007</v>
      </c>
      <c r="X72" s="18">
        <v>-5.8999999999999986</v>
      </c>
      <c r="Y72">
        <v>-38.815789473684205</v>
      </c>
      <c r="Z72">
        <v>31325</v>
      </c>
      <c r="AA72">
        <v>2375</v>
      </c>
      <c r="AB72" s="18">
        <v>41569.050000000003</v>
      </c>
    </row>
    <row r="73" spans="1:28" x14ac:dyDescent="0.25">
      <c r="A73" s="18">
        <v>38000</v>
      </c>
      <c r="B73" s="19">
        <v>44973</v>
      </c>
      <c r="C73" s="18">
        <v>38000</v>
      </c>
      <c r="D73" s="19">
        <v>44973</v>
      </c>
      <c r="E73" s="18">
        <v>32</v>
      </c>
      <c r="F73" s="18">
        <v>0</v>
      </c>
      <c r="G73">
        <v>0</v>
      </c>
      <c r="H73" s="18">
        <v>37</v>
      </c>
      <c r="I73" s="18">
        <v>0</v>
      </c>
      <c r="J73" s="18">
        <v>3699.85</v>
      </c>
      <c r="K73" s="18">
        <v>-60.849999999999909</v>
      </c>
      <c r="L73">
        <v>-1.6180498311484541</v>
      </c>
      <c r="M73">
        <v>1925</v>
      </c>
      <c r="N73">
        <v>3200</v>
      </c>
      <c r="O73" s="18">
        <v>41569.050000000003</v>
      </c>
      <c r="P73" s="18">
        <v>38000</v>
      </c>
      <c r="Q73" s="19">
        <v>44973</v>
      </c>
      <c r="R73" s="18">
        <v>15808</v>
      </c>
      <c r="S73" s="18">
        <v>-305</v>
      </c>
      <c r="T73">
        <v>-1.8928815242350896</v>
      </c>
      <c r="U73" s="18">
        <v>95825</v>
      </c>
      <c r="V73" s="18">
        <v>48.51</v>
      </c>
      <c r="W73" s="18">
        <v>0.05</v>
      </c>
      <c r="X73" s="18">
        <v>-1.75</v>
      </c>
      <c r="Y73">
        <v>-97.222222222222214</v>
      </c>
      <c r="Z73">
        <v>0</v>
      </c>
      <c r="AA73">
        <v>48000</v>
      </c>
      <c r="AB73" s="18">
        <v>41569.050000000003</v>
      </c>
    </row>
    <row r="74" spans="1:28" x14ac:dyDescent="0.25">
      <c r="A74" s="18">
        <v>38000</v>
      </c>
      <c r="B74" s="19">
        <v>45001</v>
      </c>
      <c r="C74" s="18">
        <v>0</v>
      </c>
      <c r="D74" s="19">
        <v>0</v>
      </c>
      <c r="E74" s="18">
        <v>0</v>
      </c>
      <c r="F74" s="18">
        <v>0</v>
      </c>
      <c r="G74">
        <v>0</v>
      </c>
      <c r="H74" s="18">
        <v>0</v>
      </c>
      <c r="I74" s="18">
        <v>0</v>
      </c>
      <c r="J74" s="18">
        <v>0</v>
      </c>
      <c r="K74" s="18">
        <v>0</v>
      </c>
      <c r="L74">
        <v>0</v>
      </c>
      <c r="M74">
        <v>0</v>
      </c>
      <c r="N74">
        <v>0</v>
      </c>
      <c r="O74" s="18">
        <v>0</v>
      </c>
      <c r="P74" s="18">
        <v>38000</v>
      </c>
      <c r="Q74" s="19">
        <v>45001</v>
      </c>
      <c r="R74" s="18">
        <v>0</v>
      </c>
      <c r="S74" s="18">
        <v>0</v>
      </c>
      <c r="T74">
        <v>0</v>
      </c>
      <c r="U74" s="18">
        <v>0</v>
      </c>
      <c r="V74" s="18">
        <v>0</v>
      </c>
      <c r="W74" s="18">
        <v>0</v>
      </c>
      <c r="X74" s="18">
        <v>0</v>
      </c>
      <c r="Y74">
        <v>0</v>
      </c>
      <c r="Z74">
        <v>1025</v>
      </c>
      <c r="AA74">
        <v>650</v>
      </c>
      <c r="AB74" s="18">
        <v>41569.050000000003</v>
      </c>
    </row>
    <row r="75" spans="1:28" x14ac:dyDescent="0.25">
      <c r="A75" s="18">
        <v>38000</v>
      </c>
      <c r="B75" s="19">
        <v>45014</v>
      </c>
      <c r="C75" s="18">
        <v>38000</v>
      </c>
      <c r="D75" s="19">
        <v>45014</v>
      </c>
      <c r="E75" s="18">
        <v>881</v>
      </c>
      <c r="F75" s="18">
        <v>0</v>
      </c>
      <c r="G75">
        <v>0</v>
      </c>
      <c r="H75" s="18">
        <v>15</v>
      </c>
      <c r="I75" s="18">
        <v>0</v>
      </c>
      <c r="J75" s="18">
        <v>3940</v>
      </c>
      <c r="K75" s="18">
        <v>0</v>
      </c>
      <c r="L75">
        <v>0</v>
      </c>
      <c r="M75">
        <v>2925</v>
      </c>
      <c r="N75">
        <v>2675</v>
      </c>
      <c r="O75" s="18">
        <v>41569.050000000003</v>
      </c>
      <c r="P75" s="18">
        <v>38000</v>
      </c>
      <c r="Q75" s="19">
        <v>45014</v>
      </c>
      <c r="R75" s="18">
        <v>7128</v>
      </c>
      <c r="S75" s="18">
        <v>-441</v>
      </c>
      <c r="T75">
        <v>-5.8263971462544593</v>
      </c>
      <c r="U75" s="18">
        <v>5974</v>
      </c>
      <c r="V75" s="18">
        <v>19.34</v>
      </c>
      <c r="W75" s="18">
        <v>66.95</v>
      </c>
      <c r="X75" s="18">
        <v>-1.8999999999999915</v>
      </c>
      <c r="Y75">
        <v>-2.7596223674654925</v>
      </c>
      <c r="Z75">
        <v>13350</v>
      </c>
      <c r="AA75">
        <v>3875</v>
      </c>
      <c r="AB75" s="18">
        <v>41569.050000000003</v>
      </c>
    </row>
    <row r="76" spans="1:28" x14ac:dyDescent="0.25">
      <c r="A76" s="18">
        <v>38000</v>
      </c>
      <c r="B76" s="19">
        <v>45043</v>
      </c>
      <c r="C76" s="18">
        <v>38000</v>
      </c>
      <c r="D76" s="19">
        <v>45043</v>
      </c>
      <c r="E76" s="18">
        <v>119</v>
      </c>
      <c r="F76" s="18">
        <v>0</v>
      </c>
      <c r="G76">
        <v>0</v>
      </c>
      <c r="H76" s="18">
        <v>2</v>
      </c>
      <c r="I76" s="18">
        <v>0</v>
      </c>
      <c r="J76" s="18">
        <v>4200</v>
      </c>
      <c r="K76" s="18">
        <v>-37.5</v>
      </c>
      <c r="L76">
        <v>-0.88495575221238942</v>
      </c>
      <c r="M76">
        <v>925</v>
      </c>
      <c r="N76">
        <v>1025</v>
      </c>
      <c r="O76" s="18">
        <v>41569.050000000003</v>
      </c>
      <c r="P76" s="18">
        <v>38000</v>
      </c>
      <c r="Q76" s="19">
        <v>45043</v>
      </c>
      <c r="R76" s="18">
        <v>667</v>
      </c>
      <c r="S76" s="18">
        <v>25</v>
      </c>
      <c r="T76">
        <v>3.8940809968847354</v>
      </c>
      <c r="U76" s="18">
        <v>735</v>
      </c>
      <c r="V76" s="18">
        <v>19.079999999999998</v>
      </c>
      <c r="W76" s="18">
        <v>149</v>
      </c>
      <c r="X76" s="18">
        <v>-7.4000000000000057</v>
      </c>
      <c r="Y76">
        <v>-4.7314578005115129</v>
      </c>
      <c r="Z76">
        <v>2100</v>
      </c>
      <c r="AA76">
        <v>450</v>
      </c>
      <c r="AB76" s="18">
        <v>41569.050000000003</v>
      </c>
    </row>
    <row r="77" spans="1:28" x14ac:dyDescent="0.25">
      <c r="A77" s="18">
        <v>38000</v>
      </c>
      <c r="B77" s="19">
        <v>44980</v>
      </c>
      <c r="C77" s="18">
        <v>38000</v>
      </c>
      <c r="D77" s="19">
        <v>44980</v>
      </c>
      <c r="E77" s="18">
        <v>1701</v>
      </c>
      <c r="F77" s="18">
        <v>-320</v>
      </c>
      <c r="G77">
        <v>-15.833745670460168</v>
      </c>
      <c r="H77" s="18">
        <v>485</v>
      </c>
      <c r="I77" s="18">
        <v>36.42</v>
      </c>
      <c r="J77" s="18">
        <v>3663.7</v>
      </c>
      <c r="K77" s="18">
        <v>2.6999999999998181</v>
      </c>
      <c r="L77">
        <v>7.3750341436760944E-2</v>
      </c>
      <c r="M77">
        <v>5400</v>
      </c>
      <c r="N77">
        <v>5425</v>
      </c>
      <c r="O77" s="18">
        <v>41569.050000000003</v>
      </c>
      <c r="P77" s="18">
        <v>38000</v>
      </c>
      <c r="Q77" s="19">
        <v>44980</v>
      </c>
      <c r="R77" s="18">
        <v>10460</v>
      </c>
      <c r="S77" s="18">
        <v>660</v>
      </c>
      <c r="T77">
        <v>6.7346938775510203</v>
      </c>
      <c r="U77" s="18">
        <v>53133</v>
      </c>
      <c r="V77" s="18">
        <v>28.49</v>
      </c>
      <c r="W77" s="18">
        <v>5.45</v>
      </c>
      <c r="X77" s="18">
        <v>-2.0999999999999996</v>
      </c>
      <c r="Y77">
        <v>-27.814569536423839</v>
      </c>
      <c r="Z77">
        <v>164075</v>
      </c>
      <c r="AA77">
        <v>5800</v>
      </c>
      <c r="AB77" s="18">
        <v>41569.050000000003</v>
      </c>
    </row>
    <row r="78" spans="1:28" x14ac:dyDescent="0.25">
      <c r="A78" s="18">
        <v>38000</v>
      </c>
      <c r="B78" s="19">
        <v>44994</v>
      </c>
      <c r="C78" s="18">
        <v>38000</v>
      </c>
      <c r="D78" s="19">
        <v>44994</v>
      </c>
      <c r="E78" s="18">
        <v>0</v>
      </c>
      <c r="F78" s="18">
        <v>0</v>
      </c>
      <c r="G78">
        <v>0</v>
      </c>
      <c r="H78" s="18">
        <v>0</v>
      </c>
      <c r="I78" s="18">
        <v>0</v>
      </c>
      <c r="J78" s="18">
        <v>0</v>
      </c>
      <c r="K78" s="18">
        <v>0</v>
      </c>
      <c r="L78">
        <v>0</v>
      </c>
      <c r="M78">
        <v>875</v>
      </c>
      <c r="N78">
        <v>875</v>
      </c>
      <c r="O78" s="18">
        <v>41569.050000000003</v>
      </c>
      <c r="P78" s="18">
        <v>38000</v>
      </c>
      <c r="Q78" s="19">
        <v>44994</v>
      </c>
      <c r="R78" s="18">
        <v>0</v>
      </c>
      <c r="S78" s="18">
        <v>0</v>
      </c>
      <c r="T78">
        <v>0</v>
      </c>
      <c r="U78" s="18">
        <v>0</v>
      </c>
      <c r="V78" s="18">
        <v>0</v>
      </c>
      <c r="W78" s="18">
        <v>0</v>
      </c>
      <c r="X78" s="18">
        <v>0</v>
      </c>
      <c r="Y78">
        <v>0</v>
      </c>
      <c r="Z78">
        <v>2650</v>
      </c>
      <c r="AA78">
        <v>0</v>
      </c>
      <c r="AB78" s="18">
        <v>41569.050000000003</v>
      </c>
    </row>
    <row r="79" spans="1:28" x14ac:dyDescent="0.25">
      <c r="A79" s="18">
        <v>38100</v>
      </c>
      <c r="B79" s="19">
        <v>44980</v>
      </c>
      <c r="C79" s="18">
        <v>38100</v>
      </c>
      <c r="D79" s="19">
        <v>44980</v>
      </c>
      <c r="E79" s="18">
        <v>3</v>
      </c>
      <c r="F79" s="18">
        <v>0</v>
      </c>
      <c r="G79">
        <v>0</v>
      </c>
      <c r="H79" s="18">
        <v>0</v>
      </c>
      <c r="I79" s="18">
        <v>0</v>
      </c>
      <c r="J79" s="18">
        <v>0</v>
      </c>
      <c r="K79" s="18">
        <v>0</v>
      </c>
      <c r="L79">
        <v>0</v>
      </c>
      <c r="M79">
        <v>1450</v>
      </c>
      <c r="N79">
        <v>3025</v>
      </c>
      <c r="O79" s="18">
        <v>41569.050000000003</v>
      </c>
      <c r="P79" s="18">
        <v>38100</v>
      </c>
      <c r="Q79" s="19">
        <v>44980</v>
      </c>
      <c r="R79" s="18">
        <v>156</v>
      </c>
      <c r="S79" s="18">
        <v>59</v>
      </c>
      <c r="T79">
        <v>60.824742268041234</v>
      </c>
      <c r="U79" s="18">
        <v>1995</v>
      </c>
      <c r="V79" s="18">
        <v>0</v>
      </c>
      <c r="W79" s="18">
        <v>4.45</v>
      </c>
      <c r="X79" s="18">
        <v>-3.1499999999999995</v>
      </c>
      <c r="Y79">
        <v>-41.44736842105263</v>
      </c>
      <c r="Z79">
        <v>64400</v>
      </c>
      <c r="AA79">
        <v>2550</v>
      </c>
      <c r="AB79" s="18">
        <v>41569.050000000003</v>
      </c>
    </row>
    <row r="80" spans="1:28" x14ac:dyDescent="0.25">
      <c r="A80" s="18">
        <v>38100</v>
      </c>
      <c r="B80" s="19">
        <v>45014</v>
      </c>
      <c r="C80" s="18">
        <v>38100</v>
      </c>
      <c r="D80" s="19">
        <v>45014</v>
      </c>
      <c r="E80" s="18">
        <v>0</v>
      </c>
      <c r="F80" s="18">
        <v>0</v>
      </c>
      <c r="G80">
        <v>0</v>
      </c>
      <c r="H80" s="18">
        <v>0</v>
      </c>
      <c r="I80" s="18">
        <v>0</v>
      </c>
      <c r="J80" s="18">
        <v>0</v>
      </c>
      <c r="K80" s="18">
        <v>0</v>
      </c>
      <c r="L80">
        <v>0</v>
      </c>
      <c r="M80">
        <v>2550</v>
      </c>
      <c r="N80">
        <v>2525</v>
      </c>
      <c r="O80" s="18">
        <v>41569.050000000003</v>
      </c>
      <c r="P80" s="18">
        <v>38100</v>
      </c>
      <c r="Q80" s="19">
        <v>45014</v>
      </c>
      <c r="R80" s="18">
        <v>82</v>
      </c>
      <c r="S80" s="18">
        <v>0</v>
      </c>
      <c r="T80">
        <v>0</v>
      </c>
      <c r="U80" s="18">
        <v>6</v>
      </c>
      <c r="V80" s="18">
        <v>19.14</v>
      </c>
      <c r="W80" s="18">
        <v>69.2</v>
      </c>
      <c r="X80" s="18">
        <v>-0.45000000000000284</v>
      </c>
      <c r="Y80">
        <v>-0.64608758076095163</v>
      </c>
      <c r="Z80">
        <v>2275</v>
      </c>
      <c r="AA80">
        <v>400</v>
      </c>
      <c r="AB80" s="18">
        <v>41569.050000000003</v>
      </c>
    </row>
    <row r="81" spans="1:28" x14ac:dyDescent="0.25">
      <c r="A81" s="18">
        <v>38100</v>
      </c>
      <c r="B81" s="19">
        <v>45043</v>
      </c>
      <c r="C81" s="18">
        <v>38100</v>
      </c>
      <c r="D81" s="19">
        <v>45043</v>
      </c>
      <c r="E81" s="18">
        <v>0</v>
      </c>
      <c r="F81" s="18">
        <v>0</v>
      </c>
      <c r="G81">
        <v>0</v>
      </c>
      <c r="H81" s="18">
        <v>0</v>
      </c>
      <c r="I81" s="18">
        <v>0</v>
      </c>
      <c r="J81" s="18">
        <v>0</v>
      </c>
      <c r="K81" s="18">
        <v>0</v>
      </c>
      <c r="L81">
        <v>0</v>
      </c>
      <c r="M81">
        <v>900</v>
      </c>
      <c r="N81">
        <v>0</v>
      </c>
      <c r="O81" s="18">
        <v>41569.050000000003</v>
      </c>
      <c r="P81" s="18">
        <v>0</v>
      </c>
      <c r="Q81" s="19">
        <v>0</v>
      </c>
      <c r="R81" s="18">
        <v>0</v>
      </c>
      <c r="S81" s="18">
        <v>0</v>
      </c>
      <c r="T81">
        <v>0</v>
      </c>
      <c r="U81" s="18">
        <v>0</v>
      </c>
      <c r="V81" s="18">
        <v>0</v>
      </c>
      <c r="W81" s="18">
        <v>0</v>
      </c>
      <c r="X81" s="18">
        <v>0</v>
      </c>
      <c r="Y81">
        <v>0</v>
      </c>
      <c r="Z81">
        <v>0</v>
      </c>
      <c r="AA81">
        <v>0</v>
      </c>
      <c r="AB81" s="18">
        <v>0</v>
      </c>
    </row>
    <row r="82" spans="1:28" x14ac:dyDescent="0.25">
      <c r="A82" s="18">
        <v>38100</v>
      </c>
      <c r="B82" s="19">
        <v>44973</v>
      </c>
      <c r="C82" s="18">
        <v>38100</v>
      </c>
      <c r="D82" s="19">
        <v>44973</v>
      </c>
      <c r="E82" s="18">
        <v>0</v>
      </c>
      <c r="F82" s="18">
        <v>0</v>
      </c>
      <c r="G82">
        <v>0</v>
      </c>
      <c r="H82" s="18">
        <v>0</v>
      </c>
      <c r="I82" s="18">
        <v>0</v>
      </c>
      <c r="J82" s="18">
        <v>0</v>
      </c>
      <c r="K82" s="18">
        <v>0</v>
      </c>
      <c r="L82">
        <v>0</v>
      </c>
      <c r="M82">
        <v>3000</v>
      </c>
      <c r="N82">
        <v>3000</v>
      </c>
      <c r="O82" s="18">
        <v>41569.050000000003</v>
      </c>
      <c r="P82" s="18">
        <v>38100</v>
      </c>
      <c r="Q82" s="19">
        <v>44973</v>
      </c>
      <c r="R82" s="18">
        <v>810</v>
      </c>
      <c r="S82" s="18">
        <v>-12</v>
      </c>
      <c r="T82">
        <v>-1.4598540145985401</v>
      </c>
      <c r="U82" s="18">
        <v>6766</v>
      </c>
      <c r="V82" s="18">
        <v>47.18</v>
      </c>
      <c r="W82" s="18">
        <v>0.05</v>
      </c>
      <c r="X82" s="18">
        <v>-1.75</v>
      </c>
      <c r="Y82">
        <v>-97.222222222222214</v>
      </c>
      <c r="Z82">
        <v>0</v>
      </c>
      <c r="AA82">
        <v>27200</v>
      </c>
      <c r="AB82" s="18">
        <v>41569.050000000003</v>
      </c>
    </row>
    <row r="83" spans="1:28" x14ac:dyDescent="0.25">
      <c r="A83" s="18">
        <v>38100</v>
      </c>
      <c r="B83" s="19">
        <v>44987</v>
      </c>
      <c r="C83" s="18">
        <v>38100</v>
      </c>
      <c r="D83" s="19">
        <v>44987</v>
      </c>
      <c r="E83" s="18">
        <v>0</v>
      </c>
      <c r="F83" s="18">
        <v>0</v>
      </c>
      <c r="G83">
        <v>0</v>
      </c>
      <c r="H83" s="18">
        <v>0</v>
      </c>
      <c r="I83" s="18">
        <v>0</v>
      </c>
      <c r="J83" s="18">
        <v>0</v>
      </c>
      <c r="K83" s="18">
        <v>0</v>
      </c>
      <c r="L83">
        <v>0</v>
      </c>
      <c r="M83">
        <v>1275</v>
      </c>
      <c r="N83">
        <v>2125</v>
      </c>
      <c r="O83" s="18">
        <v>41569.050000000003</v>
      </c>
      <c r="P83" s="18">
        <v>38100</v>
      </c>
      <c r="Q83" s="19">
        <v>44987</v>
      </c>
      <c r="R83" s="18">
        <v>51</v>
      </c>
      <c r="S83" s="18">
        <v>0</v>
      </c>
      <c r="T83">
        <v>0</v>
      </c>
      <c r="U83" s="18">
        <v>41</v>
      </c>
      <c r="V83" s="18">
        <v>0</v>
      </c>
      <c r="W83" s="18">
        <v>13</v>
      </c>
      <c r="X83" s="18">
        <v>-4.6000000000000014</v>
      </c>
      <c r="Y83">
        <v>-26.13636363636364</v>
      </c>
      <c r="Z83">
        <v>24175</v>
      </c>
      <c r="AA83">
        <v>2325</v>
      </c>
      <c r="AB83" s="18">
        <v>41569.050000000003</v>
      </c>
    </row>
    <row r="84" spans="1:28" x14ac:dyDescent="0.25">
      <c r="A84" s="18">
        <v>38200</v>
      </c>
      <c r="B84" s="19">
        <v>44987</v>
      </c>
      <c r="C84" s="18">
        <v>38200</v>
      </c>
      <c r="D84" s="19">
        <v>44987</v>
      </c>
      <c r="E84" s="18">
        <v>0</v>
      </c>
      <c r="F84" s="18">
        <v>0</v>
      </c>
      <c r="G84">
        <v>0</v>
      </c>
      <c r="H84" s="18">
        <v>0</v>
      </c>
      <c r="I84" s="18">
        <v>0</v>
      </c>
      <c r="J84" s="18">
        <v>0</v>
      </c>
      <c r="K84" s="18">
        <v>0</v>
      </c>
      <c r="L84">
        <v>0</v>
      </c>
      <c r="M84">
        <v>2125</v>
      </c>
      <c r="N84">
        <v>2125</v>
      </c>
      <c r="O84" s="18">
        <v>41569.050000000003</v>
      </c>
      <c r="P84" s="18">
        <v>38200</v>
      </c>
      <c r="Q84" s="19">
        <v>44987</v>
      </c>
      <c r="R84" s="18">
        <v>61</v>
      </c>
      <c r="S84" s="18">
        <v>0</v>
      </c>
      <c r="T84">
        <v>0</v>
      </c>
      <c r="U84" s="18">
        <v>1</v>
      </c>
      <c r="V84" s="18">
        <v>22.55</v>
      </c>
      <c r="W84" s="18">
        <v>15</v>
      </c>
      <c r="X84" s="18">
        <v>-2.9499999999999993</v>
      </c>
      <c r="Y84">
        <v>-16.434540389972142</v>
      </c>
      <c r="Z84">
        <v>24925</v>
      </c>
      <c r="AA84">
        <v>2200</v>
      </c>
      <c r="AB84" s="18">
        <v>41569.050000000003</v>
      </c>
    </row>
    <row r="85" spans="1:28" x14ac:dyDescent="0.25">
      <c r="A85" s="18">
        <v>38200</v>
      </c>
      <c r="B85" s="19">
        <v>45014</v>
      </c>
      <c r="C85" s="18">
        <v>38200</v>
      </c>
      <c r="D85" s="19">
        <v>45014</v>
      </c>
      <c r="E85" s="18">
        <v>0</v>
      </c>
      <c r="F85" s="18">
        <v>0</v>
      </c>
      <c r="G85">
        <v>0</v>
      </c>
      <c r="H85" s="18">
        <v>0</v>
      </c>
      <c r="I85" s="18">
        <v>0</v>
      </c>
      <c r="J85" s="18">
        <v>0</v>
      </c>
      <c r="K85" s="18">
        <v>0</v>
      </c>
      <c r="L85">
        <v>0</v>
      </c>
      <c r="M85">
        <v>2550</v>
      </c>
      <c r="N85">
        <v>2525</v>
      </c>
      <c r="O85" s="18">
        <v>41569.050000000003</v>
      </c>
      <c r="P85" s="18">
        <v>38200</v>
      </c>
      <c r="Q85" s="19">
        <v>45014</v>
      </c>
      <c r="R85" s="18">
        <v>75</v>
      </c>
      <c r="S85" s="18">
        <v>0</v>
      </c>
      <c r="T85">
        <v>0</v>
      </c>
      <c r="U85" s="18">
        <v>11</v>
      </c>
      <c r="V85" s="18">
        <v>0</v>
      </c>
      <c r="W85" s="18">
        <v>70.650000000000006</v>
      </c>
      <c r="X85" s="18">
        <v>-6.6999999999999886</v>
      </c>
      <c r="Y85">
        <v>-8.6619263089851177</v>
      </c>
      <c r="Z85">
        <v>1950</v>
      </c>
      <c r="AA85">
        <v>225</v>
      </c>
      <c r="AB85" s="18">
        <v>41569.050000000003</v>
      </c>
    </row>
    <row r="86" spans="1:28" x14ac:dyDescent="0.25">
      <c r="A86" s="18">
        <v>38200</v>
      </c>
      <c r="B86" s="19">
        <v>44973</v>
      </c>
      <c r="C86" s="18">
        <v>38200</v>
      </c>
      <c r="D86" s="19">
        <v>44973</v>
      </c>
      <c r="E86" s="18">
        <v>0</v>
      </c>
      <c r="F86" s="18">
        <v>0</v>
      </c>
      <c r="G86">
        <v>0</v>
      </c>
      <c r="H86" s="18">
        <v>0</v>
      </c>
      <c r="I86" s="18">
        <v>0</v>
      </c>
      <c r="J86" s="18">
        <v>0</v>
      </c>
      <c r="K86" s="18">
        <v>0</v>
      </c>
      <c r="L86">
        <v>0</v>
      </c>
      <c r="M86">
        <v>3000</v>
      </c>
      <c r="N86">
        <v>3000</v>
      </c>
      <c r="O86" s="18">
        <v>41569.050000000003</v>
      </c>
      <c r="P86" s="18">
        <v>38200</v>
      </c>
      <c r="Q86" s="19">
        <v>44973</v>
      </c>
      <c r="R86" s="18">
        <v>1600</v>
      </c>
      <c r="S86" s="18">
        <v>127</v>
      </c>
      <c r="T86">
        <v>8.621860149355058</v>
      </c>
      <c r="U86" s="18">
        <v>6457</v>
      </c>
      <c r="V86" s="18">
        <v>0</v>
      </c>
      <c r="W86" s="18">
        <v>0.05</v>
      </c>
      <c r="X86" s="18">
        <v>-1.75</v>
      </c>
      <c r="Y86">
        <v>-97.222222222222214</v>
      </c>
      <c r="Z86">
        <v>0</v>
      </c>
      <c r="AA86">
        <v>26900</v>
      </c>
      <c r="AB86" s="18">
        <v>41569.050000000003</v>
      </c>
    </row>
    <row r="87" spans="1:28" x14ac:dyDescent="0.25">
      <c r="A87" s="18">
        <v>38200</v>
      </c>
      <c r="B87" s="19">
        <v>44980</v>
      </c>
      <c r="C87" s="18">
        <v>38200</v>
      </c>
      <c r="D87" s="19">
        <v>44980</v>
      </c>
      <c r="E87" s="18">
        <v>2</v>
      </c>
      <c r="F87" s="18">
        <v>0</v>
      </c>
      <c r="G87">
        <v>0</v>
      </c>
      <c r="H87" s="18">
        <v>0</v>
      </c>
      <c r="I87" s="18">
        <v>0</v>
      </c>
      <c r="J87" s="18">
        <v>0</v>
      </c>
      <c r="K87" s="18">
        <v>0</v>
      </c>
      <c r="L87">
        <v>0</v>
      </c>
      <c r="M87">
        <v>1575</v>
      </c>
      <c r="N87">
        <v>4025</v>
      </c>
      <c r="O87" s="18">
        <v>41569.050000000003</v>
      </c>
      <c r="P87" s="18">
        <v>38200</v>
      </c>
      <c r="Q87" s="19">
        <v>44980</v>
      </c>
      <c r="R87" s="18">
        <v>296</v>
      </c>
      <c r="S87" s="18">
        <v>8</v>
      </c>
      <c r="T87">
        <v>2.7777777777777777</v>
      </c>
      <c r="U87" s="18">
        <v>2961</v>
      </c>
      <c r="V87" s="18">
        <v>0</v>
      </c>
      <c r="W87" s="18">
        <v>5.55</v>
      </c>
      <c r="X87" s="18">
        <v>-2.2999999999999998</v>
      </c>
      <c r="Y87">
        <v>-29.29936305732484</v>
      </c>
      <c r="Z87">
        <v>57875</v>
      </c>
      <c r="AA87">
        <v>4625</v>
      </c>
      <c r="AB87" s="18">
        <v>41569.050000000003</v>
      </c>
    </row>
    <row r="88" spans="1:28" x14ac:dyDescent="0.25">
      <c r="A88" s="18">
        <v>38200</v>
      </c>
      <c r="B88" s="19">
        <v>45043</v>
      </c>
      <c r="C88" s="18">
        <v>38200</v>
      </c>
      <c r="D88" s="19">
        <v>45043</v>
      </c>
      <c r="E88" s="18">
        <v>0</v>
      </c>
      <c r="F88" s="18">
        <v>0</v>
      </c>
      <c r="G88">
        <v>0</v>
      </c>
      <c r="H88" s="18">
        <v>0</v>
      </c>
      <c r="I88" s="18">
        <v>0</v>
      </c>
      <c r="J88" s="18">
        <v>0</v>
      </c>
      <c r="K88" s="18">
        <v>0</v>
      </c>
      <c r="L88">
        <v>0</v>
      </c>
      <c r="M88">
        <v>900</v>
      </c>
      <c r="N88">
        <v>0</v>
      </c>
      <c r="O88" s="18">
        <v>41569.050000000003</v>
      </c>
      <c r="P88" s="18">
        <v>0</v>
      </c>
      <c r="Q88" s="19">
        <v>0</v>
      </c>
      <c r="R88" s="18">
        <v>0</v>
      </c>
      <c r="S88" s="18">
        <v>0</v>
      </c>
      <c r="T88">
        <v>0</v>
      </c>
      <c r="U88" s="18">
        <v>0</v>
      </c>
      <c r="V88" s="18">
        <v>0</v>
      </c>
      <c r="W88" s="18">
        <v>0</v>
      </c>
      <c r="X88" s="18">
        <v>0</v>
      </c>
      <c r="Y88">
        <v>0</v>
      </c>
      <c r="Z88">
        <v>0</v>
      </c>
      <c r="AA88">
        <v>0</v>
      </c>
      <c r="AB88" s="18">
        <v>0</v>
      </c>
    </row>
    <row r="89" spans="1:28" x14ac:dyDescent="0.25">
      <c r="A89" s="18">
        <v>38300</v>
      </c>
      <c r="B89" s="19">
        <v>45014</v>
      </c>
      <c r="C89" s="18">
        <v>38300</v>
      </c>
      <c r="D89" s="19">
        <v>45014</v>
      </c>
      <c r="E89" s="18">
        <v>13</v>
      </c>
      <c r="F89" s="18">
        <v>0</v>
      </c>
      <c r="G89">
        <v>0</v>
      </c>
      <c r="H89" s="18">
        <v>0</v>
      </c>
      <c r="I89" s="18">
        <v>0</v>
      </c>
      <c r="J89" s="18">
        <v>0</v>
      </c>
      <c r="K89" s="18">
        <v>0</v>
      </c>
      <c r="L89">
        <v>0</v>
      </c>
      <c r="M89">
        <v>2550</v>
      </c>
      <c r="N89">
        <v>2525</v>
      </c>
      <c r="O89" s="18">
        <v>41569.050000000003</v>
      </c>
      <c r="P89" s="18">
        <v>38300</v>
      </c>
      <c r="Q89" s="19">
        <v>45014</v>
      </c>
      <c r="R89" s="18">
        <v>14</v>
      </c>
      <c r="S89" s="18">
        <v>0</v>
      </c>
      <c r="T89">
        <v>0</v>
      </c>
      <c r="U89" s="18">
        <v>0</v>
      </c>
      <c r="V89" s="18">
        <v>0</v>
      </c>
      <c r="W89" s="18">
        <v>0</v>
      </c>
      <c r="X89" s="18">
        <v>0</v>
      </c>
      <c r="Y89">
        <v>0</v>
      </c>
      <c r="Z89">
        <v>925</v>
      </c>
      <c r="AA89">
        <v>1275</v>
      </c>
      <c r="AB89" s="18">
        <v>41569.050000000003</v>
      </c>
    </row>
    <row r="90" spans="1:28" x14ac:dyDescent="0.25">
      <c r="A90" s="18">
        <v>38300</v>
      </c>
      <c r="B90" s="19">
        <v>44987</v>
      </c>
      <c r="C90" s="18">
        <v>38300</v>
      </c>
      <c r="D90" s="19">
        <v>44987</v>
      </c>
      <c r="E90" s="18">
        <v>0</v>
      </c>
      <c r="F90" s="18">
        <v>0</v>
      </c>
      <c r="G90">
        <v>0</v>
      </c>
      <c r="H90" s="18">
        <v>0</v>
      </c>
      <c r="I90" s="18">
        <v>0</v>
      </c>
      <c r="J90" s="18">
        <v>0</v>
      </c>
      <c r="K90" s="18">
        <v>0</v>
      </c>
      <c r="L90">
        <v>0</v>
      </c>
      <c r="M90">
        <v>2125</v>
      </c>
      <c r="N90">
        <v>2125</v>
      </c>
      <c r="O90" s="18">
        <v>41569.050000000003</v>
      </c>
      <c r="P90" s="18">
        <v>38300</v>
      </c>
      <c r="Q90" s="19">
        <v>44987</v>
      </c>
      <c r="R90" s="18">
        <v>57</v>
      </c>
      <c r="S90" s="18">
        <v>0</v>
      </c>
      <c r="T90">
        <v>0</v>
      </c>
      <c r="U90" s="18">
        <v>18</v>
      </c>
      <c r="V90" s="18">
        <v>0</v>
      </c>
      <c r="W90" s="18">
        <v>13.15</v>
      </c>
      <c r="X90" s="18">
        <v>-4.1500000000000004</v>
      </c>
      <c r="Y90">
        <v>-23.988439306358384</v>
      </c>
      <c r="Z90">
        <v>34025</v>
      </c>
      <c r="AA90">
        <v>3025</v>
      </c>
      <c r="AB90" s="18">
        <v>41569.050000000003</v>
      </c>
    </row>
    <row r="91" spans="1:28" x14ac:dyDescent="0.25">
      <c r="A91" s="18">
        <v>38300</v>
      </c>
      <c r="B91" s="19">
        <v>44973</v>
      </c>
      <c r="C91" s="18">
        <v>38300</v>
      </c>
      <c r="D91" s="19">
        <v>44973</v>
      </c>
      <c r="E91" s="18">
        <v>0</v>
      </c>
      <c r="F91" s="18">
        <v>0</v>
      </c>
      <c r="G91">
        <v>0</v>
      </c>
      <c r="H91" s="18">
        <v>0</v>
      </c>
      <c r="I91" s="18">
        <v>0</v>
      </c>
      <c r="J91" s="18">
        <v>0</v>
      </c>
      <c r="K91" s="18">
        <v>0</v>
      </c>
      <c r="L91">
        <v>0</v>
      </c>
      <c r="M91">
        <v>3000</v>
      </c>
      <c r="N91">
        <v>3000</v>
      </c>
      <c r="O91" s="18">
        <v>41569.050000000003</v>
      </c>
      <c r="P91" s="18">
        <v>38300</v>
      </c>
      <c r="Q91" s="19">
        <v>44973</v>
      </c>
      <c r="R91" s="18">
        <v>980</v>
      </c>
      <c r="S91" s="18">
        <v>167</v>
      </c>
      <c r="T91">
        <v>20.541205412054122</v>
      </c>
      <c r="U91" s="18">
        <v>8056</v>
      </c>
      <c r="V91" s="18">
        <v>44.52</v>
      </c>
      <c r="W91" s="18">
        <v>0.05</v>
      </c>
      <c r="X91" s="18">
        <v>-1.9</v>
      </c>
      <c r="Y91">
        <v>-97.435897435897431</v>
      </c>
      <c r="Z91">
        <v>0</v>
      </c>
      <c r="AA91">
        <v>24300</v>
      </c>
      <c r="AB91" s="18">
        <v>41569.050000000003</v>
      </c>
    </row>
    <row r="92" spans="1:28" x14ac:dyDescent="0.25">
      <c r="A92" s="18">
        <v>38300</v>
      </c>
      <c r="B92" s="19">
        <v>45043</v>
      </c>
      <c r="C92" s="18">
        <v>38300</v>
      </c>
      <c r="D92" s="19">
        <v>45043</v>
      </c>
      <c r="E92" s="18">
        <v>0</v>
      </c>
      <c r="F92" s="18">
        <v>0</v>
      </c>
      <c r="G92">
        <v>0</v>
      </c>
      <c r="H92" s="18">
        <v>0</v>
      </c>
      <c r="I92" s="18">
        <v>0</v>
      </c>
      <c r="J92" s="18">
        <v>0</v>
      </c>
      <c r="K92" s="18">
        <v>0</v>
      </c>
      <c r="L92">
        <v>0</v>
      </c>
      <c r="M92">
        <v>900</v>
      </c>
      <c r="N92">
        <v>0</v>
      </c>
      <c r="O92" s="18">
        <v>41569.050000000003</v>
      </c>
      <c r="P92" s="18">
        <v>0</v>
      </c>
      <c r="Q92" s="19">
        <v>0</v>
      </c>
      <c r="R92" s="18">
        <v>0</v>
      </c>
      <c r="S92" s="18">
        <v>0</v>
      </c>
      <c r="T92">
        <v>0</v>
      </c>
      <c r="U92" s="18">
        <v>0</v>
      </c>
      <c r="V92" s="18">
        <v>0</v>
      </c>
      <c r="W92" s="18">
        <v>0</v>
      </c>
      <c r="X92" s="18">
        <v>0</v>
      </c>
      <c r="Y92">
        <v>0</v>
      </c>
      <c r="Z92">
        <v>0</v>
      </c>
      <c r="AA92">
        <v>0</v>
      </c>
      <c r="AB92" s="18">
        <v>0</v>
      </c>
    </row>
    <row r="93" spans="1:28" x14ac:dyDescent="0.25">
      <c r="A93" s="18">
        <v>38300</v>
      </c>
      <c r="B93" s="19">
        <v>44980</v>
      </c>
      <c r="C93" s="18">
        <v>38300</v>
      </c>
      <c r="D93" s="19">
        <v>44980</v>
      </c>
      <c r="E93" s="18">
        <v>32</v>
      </c>
      <c r="F93" s="18">
        <v>0</v>
      </c>
      <c r="G93">
        <v>0</v>
      </c>
      <c r="H93" s="18">
        <v>0</v>
      </c>
      <c r="I93" s="18">
        <v>0</v>
      </c>
      <c r="J93" s="18">
        <v>0</v>
      </c>
      <c r="K93" s="18">
        <v>0</v>
      </c>
      <c r="L93">
        <v>0</v>
      </c>
      <c r="M93">
        <v>3150</v>
      </c>
      <c r="N93">
        <v>3150</v>
      </c>
      <c r="O93" s="18">
        <v>41569.050000000003</v>
      </c>
      <c r="P93" s="18">
        <v>38300</v>
      </c>
      <c r="Q93" s="19">
        <v>44980</v>
      </c>
      <c r="R93" s="18">
        <v>609</v>
      </c>
      <c r="S93" s="18">
        <v>23</v>
      </c>
      <c r="T93">
        <v>3.9249146757679183</v>
      </c>
      <c r="U93" s="18">
        <v>1799</v>
      </c>
      <c r="V93" s="18">
        <v>26.87</v>
      </c>
      <c r="W93" s="18">
        <v>5.6</v>
      </c>
      <c r="X93" s="18">
        <v>-2.5</v>
      </c>
      <c r="Y93">
        <v>-30.864197530864203</v>
      </c>
      <c r="Z93">
        <v>57850</v>
      </c>
      <c r="AA93">
        <v>2650</v>
      </c>
      <c r="AB93" s="18">
        <v>41569.050000000003</v>
      </c>
    </row>
    <row r="94" spans="1:28" x14ac:dyDescent="0.25">
      <c r="A94" s="18">
        <v>38400</v>
      </c>
      <c r="B94" s="19">
        <v>45014</v>
      </c>
      <c r="C94" s="18">
        <v>38400</v>
      </c>
      <c r="D94" s="19">
        <v>45014</v>
      </c>
      <c r="E94" s="18">
        <v>3</v>
      </c>
      <c r="F94" s="18">
        <v>0</v>
      </c>
      <c r="G94">
        <v>0</v>
      </c>
      <c r="H94" s="18">
        <v>0</v>
      </c>
      <c r="I94" s="18">
        <v>0</v>
      </c>
      <c r="J94" s="18">
        <v>0</v>
      </c>
      <c r="K94" s="18">
        <v>0</v>
      </c>
      <c r="L94">
        <v>0</v>
      </c>
      <c r="M94">
        <v>2550</v>
      </c>
      <c r="N94">
        <v>2525</v>
      </c>
      <c r="O94" s="18">
        <v>41569.050000000003</v>
      </c>
      <c r="P94" s="18">
        <v>38400</v>
      </c>
      <c r="Q94" s="19">
        <v>45014</v>
      </c>
      <c r="R94" s="18">
        <v>67</v>
      </c>
      <c r="S94" s="18">
        <v>0</v>
      </c>
      <c r="T94">
        <v>0</v>
      </c>
      <c r="U94" s="18">
        <v>78</v>
      </c>
      <c r="V94" s="18">
        <v>18.87</v>
      </c>
      <c r="W94" s="18">
        <v>86.4</v>
      </c>
      <c r="X94" s="18">
        <v>-61.949999999999989</v>
      </c>
      <c r="Y94">
        <v>-41.759352881698682</v>
      </c>
      <c r="Z94">
        <v>1300</v>
      </c>
      <c r="AA94">
        <v>1275</v>
      </c>
      <c r="AB94" s="18">
        <v>41569.050000000003</v>
      </c>
    </row>
    <row r="95" spans="1:28" x14ac:dyDescent="0.25">
      <c r="A95" s="18">
        <v>38400</v>
      </c>
      <c r="B95" s="19">
        <v>45043</v>
      </c>
      <c r="C95" s="18">
        <v>38400</v>
      </c>
      <c r="D95" s="19">
        <v>45043</v>
      </c>
      <c r="E95" s="18">
        <v>0</v>
      </c>
      <c r="F95" s="18">
        <v>0</v>
      </c>
      <c r="G95">
        <v>0</v>
      </c>
      <c r="H95" s="18">
        <v>0</v>
      </c>
      <c r="I95" s="18">
        <v>0</v>
      </c>
      <c r="J95" s="18">
        <v>0</v>
      </c>
      <c r="K95" s="18">
        <v>0</v>
      </c>
      <c r="L95">
        <v>0</v>
      </c>
      <c r="M95">
        <v>900</v>
      </c>
      <c r="N95">
        <v>0</v>
      </c>
      <c r="O95" s="18">
        <v>41569.050000000003</v>
      </c>
      <c r="P95" s="18">
        <v>0</v>
      </c>
      <c r="Q95" s="19">
        <v>0</v>
      </c>
      <c r="R95" s="18">
        <v>0</v>
      </c>
      <c r="S95" s="18">
        <v>0</v>
      </c>
      <c r="T95">
        <v>0</v>
      </c>
      <c r="U95" s="18">
        <v>0</v>
      </c>
      <c r="V95" s="18">
        <v>0</v>
      </c>
      <c r="W95" s="18">
        <v>0</v>
      </c>
      <c r="X95" s="18">
        <v>0</v>
      </c>
      <c r="Y95">
        <v>0</v>
      </c>
      <c r="Z95">
        <v>0</v>
      </c>
      <c r="AA95">
        <v>0</v>
      </c>
      <c r="AB95" s="18">
        <v>0</v>
      </c>
    </row>
    <row r="96" spans="1:28" x14ac:dyDescent="0.25">
      <c r="A96" s="18">
        <v>38400</v>
      </c>
      <c r="B96" s="19">
        <v>44973</v>
      </c>
      <c r="C96" s="18">
        <v>38400</v>
      </c>
      <c r="D96" s="19">
        <v>44973</v>
      </c>
      <c r="E96" s="18">
        <v>0</v>
      </c>
      <c r="F96" s="18">
        <v>0</v>
      </c>
      <c r="G96">
        <v>0</v>
      </c>
      <c r="H96" s="18">
        <v>0</v>
      </c>
      <c r="I96" s="18">
        <v>0</v>
      </c>
      <c r="J96" s="18">
        <v>0</v>
      </c>
      <c r="K96" s="18">
        <v>0</v>
      </c>
      <c r="L96">
        <v>0</v>
      </c>
      <c r="M96">
        <v>2125</v>
      </c>
      <c r="N96">
        <v>3000</v>
      </c>
      <c r="O96" s="18">
        <v>41569.050000000003</v>
      </c>
      <c r="P96" s="18">
        <v>38400</v>
      </c>
      <c r="Q96" s="19">
        <v>44973</v>
      </c>
      <c r="R96" s="18">
        <v>2638</v>
      </c>
      <c r="S96" s="18">
        <v>87</v>
      </c>
      <c r="T96">
        <v>3.4104272834182674</v>
      </c>
      <c r="U96" s="18">
        <v>10466</v>
      </c>
      <c r="V96" s="18">
        <v>43.2</v>
      </c>
      <c r="W96" s="18">
        <v>0.05</v>
      </c>
      <c r="X96" s="18">
        <v>-1.95</v>
      </c>
      <c r="Y96">
        <v>-97.5</v>
      </c>
      <c r="Z96">
        <v>0</v>
      </c>
      <c r="AA96">
        <v>31425</v>
      </c>
      <c r="AB96" s="18">
        <v>41569.050000000003</v>
      </c>
    </row>
    <row r="97" spans="1:28" x14ac:dyDescent="0.25">
      <c r="A97" s="18">
        <v>38400</v>
      </c>
      <c r="B97" s="19">
        <v>44980</v>
      </c>
      <c r="C97" s="18">
        <v>38400</v>
      </c>
      <c r="D97" s="19">
        <v>44980</v>
      </c>
      <c r="E97" s="18">
        <v>52</v>
      </c>
      <c r="F97" s="18">
        <v>0</v>
      </c>
      <c r="G97">
        <v>0</v>
      </c>
      <c r="H97" s="18">
        <v>0</v>
      </c>
      <c r="I97" s="18">
        <v>0</v>
      </c>
      <c r="J97" s="18">
        <v>0</v>
      </c>
      <c r="K97" s="18">
        <v>0</v>
      </c>
      <c r="L97">
        <v>0</v>
      </c>
      <c r="M97">
        <v>3125</v>
      </c>
      <c r="N97">
        <v>3900</v>
      </c>
      <c r="O97" s="18">
        <v>41569.050000000003</v>
      </c>
      <c r="P97" s="18">
        <v>38400</v>
      </c>
      <c r="Q97" s="19">
        <v>44980</v>
      </c>
      <c r="R97" s="18">
        <v>446</v>
      </c>
      <c r="S97" s="18">
        <v>31</v>
      </c>
      <c r="T97">
        <v>7.4698795180722888</v>
      </c>
      <c r="U97" s="18">
        <v>2644</v>
      </c>
      <c r="V97" s="18">
        <v>26.36</v>
      </c>
      <c r="W97" s="18">
        <v>6.4</v>
      </c>
      <c r="X97" s="18">
        <v>-2.4499999999999993</v>
      </c>
      <c r="Y97">
        <v>-27.683615819209034</v>
      </c>
      <c r="Z97">
        <v>66100</v>
      </c>
      <c r="AA97">
        <v>2450</v>
      </c>
      <c r="AB97" s="18">
        <v>41569.050000000003</v>
      </c>
    </row>
    <row r="98" spans="1:28" x14ac:dyDescent="0.25">
      <c r="A98" s="18">
        <v>38400</v>
      </c>
      <c r="B98" s="19">
        <v>44987</v>
      </c>
      <c r="C98" s="18">
        <v>38400</v>
      </c>
      <c r="D98" s="19">
        <v>44987</v>
      </c>
      <c r="E98" s="18">
        <v>0</v>
      </c>
      <c r="F98" s="18">
        <v>0</v>
      </c>
      <c r="G98">
        <v>0</v>
      </c>
      <c r="H98" s="18">
        <v>0</v>
      </c>
      <c r="I98" s="18">
        <v>0</v>
      </c>
      <c r="J98" s="18">
        <v>0</v>
      </c>
      <c r="K98" s="18">
        <v>0</v>
      </c>
      <c r="L98">
        <v>0</v>
      </c>
      <c r="M98">
        <v>2125</v>
      </c>
      <c r="N98">
        <v>2125</v>
      </c>
      <c r="O98" s="18">
        <v>41569.050000000003</v>
      </c>
      <c r="P98" s="18">
        <v>38400</v>
      </c>
      <c r="Q98" s="19">
        <v>44987</v>
      </c>
      <c r="R98" s="18">
        <v>0</v>
      </c>
      <c r="S98" s="18">
        <v>0</v>
      </c>
      <c r="T98">
        <v>0</v>
      </c>
      <c r="U98" s="18">
        <v>0</v>
      </c>
      <c r="V98" s="18">
        <v>0</v>
      </c>
      <c r="W98" s="18">
        <v>0</v>
      </c>
      <c r="X98" s="18">
        <v>0</v>
      </c>
      <c r="Y98">
        <v>0</v>
      </c>
      <c r="Z98">
        <v>13500</v>
      </c>
      <c r="AA98">
        <v>1600</v>
      </c>
      <c r="AB98" s="18">
        <v>41569.050000000003</v>
      </c>
    </row>
    <row r="99" spans="1:28" x14ac:dyDescent="0.25">
      <c r="A99" s="18">
        <v>38500</v>
      </c>
      <c r="B99" s="19">
        <v>44994</v>
      </c>
      <c r="C99" s="18">
        <v>38500</v>
      </c>
      <c r="D99" s="19">
        <v>44994</v>
      </c>
      <c r="E99" s="18">
        <v>0</v>
      </c>
      <c r="F99" s="18">
        <v>0</v>
      </c>
      <c r="G99">
        <v>0</v>
      </c>
      <c r="H99" s="18">
        <v>0</v>
      </c>
      <c r="I99" s="18">
        <v>0</v>
      </c>
      <c r="J99" s="18">
        <v>0</v>
      </c>
      <c r="K99" s="18">
        <v>0</v>
      </c>
      <c r="L99">
        <v>0</v>
      </c>
      <c r="M99">
        <v>875</v>
      </c>
      <c r="N99">
        <v>875</v>
      </c>
      <c r="O99" s="18">
        <v>41569.050000000003</v>
      </c>
      <c r="P99" s="18">
        <v>38500</v>
      </c>
      <c r="Q99" s="19">
        <v>44994</v>
      </c>
      <c r="R99" s="18">
        <v>0</v>
      </c>
      <c r="S99" s="18">
        <v>0</v>
      </c>
      <c r="T99">
        <v>0</v>
      </c>
      <c r="U99" s="18">
        <v>0</v>
      </c>
      <c r="V99" s="18">
        <v>0</v>
      </c>
      <c r="W99" s="18">
        <v>0</v>
      </c>
      <c r="X99" s="18">
        <v>0</v>
      </c>
      <c r="Y99">
        <v>0</v>
      </c>
      <c r="Z99">
        <v>1800</v>
      </c>
      <c r="AA99">
        <v>0</v>
      </c>
      <c r="AB99" s="18">
        <v>41569.050000000003</v>
      </c>
    </row>
    <row r="100" spans="1:28" x14ac:dyDescent="0.25">
      <c r="A100" s="18">
        <v>38500</v>
      </c>
      <c r="B100" s="19">
        <v>45001</v>
      </c>
      <c r="C100" s="18">
        <v>0</v>
      </c>
      <c r="D100" s="19">
        <v>0</v>
      </c>
      <c r="E100" s="18">
        <v>0</v>
      </c>
      <c r="F100" s="18">
        <v>0</v>
      </c>
      <c r="G100">
        <v>0</v>
      </c>
      <c r="H100" s="18">
        <v>0</v>
      </c>
      <c r="I100" s="18">
        <v>0</v>
      </c>
      <c r="J100" s="18">
        <v>0</v>
      </c>
      <c r="K100" s="18">
        <v>0</v>
      </c>
      <c r="L100">
        <v>0</v>
      </c>
      <c r="M100">
        <v>0</v>
      </c>
      <c r="N100">
        <v>0</v>
      </c>
      <c r="O100" s="18">
        <v>0</v>
      </c>
      <c r="P100" s="18">
        <v>38500</v>
      </c>
      <c r="Q100" s="19">
        <v>45001</v>
      </c>
      <c r="R100" s="18">
        <v>0</v>
      </c>
      <c r="S100" s="18">
        <v>0</v>
      </c>
      <c r="T100">
        <v>0</v>
      </c>
      <c r="U100" s="18">
        <v>0</v>
      </c>
      <c r="V100" s="18">
        <v>0</v>
      </c>
      <c r="W100" s="18">
        <v>0</v>
      </c>
      <c r="X100" s="18">
        <v>0</v>
      </c>
      <c r="Y100">
        <v>0</v>
      </c>
      <c r="Z100">
        <v>900</v>
      </c>
      <c r="AA100">
        <v>0</v>
      </c>
      <c r="AB100" s="18">
        <v>41569.050000000003</v>
      </c>
    </row>
    <row r="101" spans="1:28" x14ac:dyDescent="0.25">
      <c r="A101" s="18">
        <v>38500</v>
      </c>
      <c r="B101" s="19">
        <v>45014</v>
      </c>
      <c r="C101" s="18">
        <v>38500</v>
      </c>
      <c r="D101" s="19">
        <v>45014</v>
      </c>
      <c r="E101" s="18">
        <v>173</v>
      </c>
      <c r="F101" s="18">
        <v>0</v>
      </c>
      <c r="G101">
        <v>0</v>
      </c>
      <c r="H101" s="18">
        <v>0</v>
      </c>
      <c r="I101" s="18">
        <v>0</v>
      </c>
      <c r="J101" s="18">
        <v>0</v>
      </c>
      <c r="K101" s="18">
        <v>0</v>
      </c>
      <c r="L101">
        <v>0</v>
      </c>
      <c r="M101">
        <v>1950</v>
      </c>
      <c r="N101">
        <v>2475</v>
      </c>
      <c r="O101" s="18">
        <v>41569.050000000003</v>
      </c>
      <c r="P101" s="18">
        <v>38500</v>
      </c>
      <c r="Q101" s="19">
        <v>45014</v>
      </c>
      <c r="R101" s="18">
        <v>4305</v>
      </c>
      <c r="S101" s="18">
        <v>-113</v>
      </c>
      <c r="T101">
        <v>-2.5577184246265277</v>
      </c>
      <c r="U101" s="18">
        <v>4507</v>
      </c>
      <c r="V101" s="18">
        <v>18.79</v>
      </c>
      <c r="W101" s="18">
        <v>93</v>
      </c>
      <c r="X101" s="18">
        <v>2.9500000000000028</v>
      </c>
      <c r="Y101">
        <v>3.2759578012215469</v>
      </c>
      <c r="Z101">
        <v>8275</v>
      </c>
      <c r="AA101">
        <v>10250</v>
      </c>
      <c r="AB101" s="18">
        <v>41569.050000000003</v>
      </c>
    </row>
    <row r="102" spans="1:28" x14ac:dyDescent="0.25">
      <c r="A102" s="18">
        <v>38500</v>
      </c>
      <c r="B102" s="19">
        <v>45043</v>
      </c>
      <c r="C102" s="18">
        <v>38500</v>
      </c>
      <c r="D102" s="19">
        <v>45043</v>
      </c>
      <c r="E102" s="18">
        <v>92</v>
      </c>
      <c r="F102" s="18">
        <v>0</v>
      </c>
      <c r="G102">
        <v>0</v>
      </c>
      <c r="H102" s="18">
        <v>0</v>
      </c>
      <c r="I102" s="18">
        <v>0</v>
      </c>
      <c r="J102" s="18">
        <v>0</v>
      </c>
      <c r="K102" s="18">
        <v>0</v>
      </c>
      <c r="L102">
        <v>0</v>
      </c>
      <c r="M102">
        <v>900</v>
      </c>
      <c r="N102">
        <v>0</v>
      </c>
      <c r="O102" s="18">
        <v>41569.050000000003</v>
      </c>
      <c r="P102" s="18">
        <v>38500</v>
      </c>
      <c r="Q102" s="19">
        <v>45043</v>
      </c>
      <c r="R102" s="18">
        <v>4</v>
      </c>
      <c r="S102" s="18">
        <v>0</v>
      </c>
      <c r="T102">
        <v>0</v>
      </c>
      <c r="U102" s="18">
        <v>0</v>
      </c>
      <c r="V102" s="18">
        <v>0</v>
      </c>
      <c r="W102" s="18">
        <v>0</v>
      </c>
      <c r="X102" s="18">
        <v>0</v>
      </c>
      <c r="Y102">
        <v>0</v>
      </c>
      <c r="Z102">
        <v>700</v>
      </c>
      <c r="AA102">
        <v>75</v>
      </c>
      <c r="AB102" s="18">
        <v>41569.050000000003</v>
      </c>
    </row>
    <row r="103" spans="1:28" x14ac:dyDescent="0.25">
      <c r="A103" s="18">
        <v>38500</v>
      </c>
      <c r="B103" s="19">
        <v>44987</v>
      </c>
      <c r="C103" s="18">
        <v>38500</v>
      </c>
      <c r="D103" s="19">
        <v>44987</v>
      </c>
      <c r="E103" s="18">
        <v>0</v>
      </c>
      <c r="F103" s="18">
        <v>0</v>
      </c>
      <c r="G103">
        <v>0</v>
      </c>
      <c r="H103" s="18">
        <v>0</v>
      </c>
      <c r="I103" s="18">
        <v>0</v>
      </c>
      <c r="J103" s="18">
        <v>0</v>
      </c>
      <c r="K103" s="18">
        <v>0</v>
      </c>
      <c r="L103">
        <v>0</v>
      </c>
      <c r="M103">
        <v>2250</v>
      </c>
      <c r="N103">
        <v>2250</v>
      </c>
      <c r="O103" s="18">
        <v>41569.050000000003</v>
      </c>
      <c r="P103" s="18">
        <v>38500</v>
      </c>
      <c r="Q103" s="19">
        <v>44987</v>
      </c>
      <c r="R103" s="18">
        <v>521</v>
      </c>
      <c r="S103" s="18">
        <v>53</v>
      </c>
      <c r="T103">
        <v>11.324786324786325</v>
      </c>
      <c r="U103" s="18">
        <v>1507</v>
      </c>
      <c r="V103" s="18">
        <v>21.1</v>
      </c>
      <c r="W103" s="18">
        <v>16.2</v>
      </c>
      <c r="X103" s="18">
        <v>-3.9499999999999993</v>
      </c>
      <c r="Y103">
        <v>-19.602977667493796</v>
      </c>
      <c r="Z103">
        <v>25125</v>
      </c>
      <c r="AA103">
        <v>3675</v>
      </c>
      <c r="AB103" s="18">
        <v>41569.050000000003</v>
      </c>
    </row>
    <row r="104" spans="1:28" x14ac:dyDescent="0.25">
      <c r="A104" s="18">
        <v>38500</v>
      </c>
      <c r="B104" s="19">
        <v>44973</v>
      </c>
      <c r="C104" s="18">
        <v>38500</v>
      </c>
      <c r="D104" s="19">
        <v>44973</v>
      </c>
      <c r="E104" s="18">
        <v>2</v>
      </c>
      <c r="F104" s="18">
        <v>0</v>
      </c>
      <c r="G104">
        <v>0</v>
      </c>
      <c r="H104" s="18">
        <v>4</v>
      </c>
      <c r="I104" s="18">
        <v>111.88</v>
      </c>
      <c r="J104" s="18">
        <v>3177.85</v>
      </c>
      <c r="K104" s="18">
        <v>264.04999999999973</v>
      </c>
      <c r="L104">
        <v>9.0620495572791455</v>
      </c>
      <c r="M104">
        <v>1650</v>
      </c>
      <c r="N104">
        <v>3000</v>
      </c>
      <c r="O104" s="18">
        <v>41569.050000000003</v>
      </c>
      <c r="P104" s="18">
        <v>38500</v>
      </c>
      <c r="Q104" s="19">
        <v>44973</v>
      </c>
      <c r="R104" s="18">
        <v>29066</v>
      </c>
      <c r="S104" s="18">
        <v>-4169</v>
      </c>
      <c r="T104">
        <v>-12.544004814201896</v>
      </c>
      <c r="U104" s="18">
        <v>169692</v>
      </c>
      <c r="V104" s="18">
        <v>41.87</v>
      </c>
      <c r="W104" s="18">
        <v>0.05</v>
      </c>
      <c r="X104" s="18">
        <v>-1.9999999999999998</v>
      </c>
      <c r="Y104">
        <v>-97.560975609756099</v>
      </c>
      <c r="Z104">
        <v>0</v>
      </c>
      <c r="AA104">
        <v>49325</v>
      </c>
      <c r="AB104" s="18">
        <v>41569.050000000003</v>
      </c>
    </row>
    <row r="105" spans="1:28" x14ac:dyDescent="0.25">
      <c r="A105" s="18">
        <v>38500</v>
      </c>
      <c r="B105" s="19">
        <v>44980</v>
      </c>
      <c r="C105" s="18">
        <v>38500</v>
      </c>
      <c r="D105" s="19">
        <v>44980</v>
      </c>
      <c r="E105" s="18">
        <v>498</v>
      </c>
      <c r="F105" s="18">
        <v>0</v>
      </c>
      <c r="G105">
        <v>0</v>
      </c>
      <c r="H105" s="18">
        <v>44</v>
      </c>
      <c r="I105" s="18">
        <v>48.71</v>
      </c>
      <c r="J105" s="18">
        <v>3300</v>
      </c>
      <c r="K105" s="18">
        <v>10</v>
      </c>
      <c r="L105">
        <v>0.303951367781155</v>
      </c>
      <c r="M105">
        <v>3775</v>
      </c>
      <c r="N105">
        <v>4825</v>
      </c>
      <c r="O105" s="18">
        <v>41569.050000000003</v>
      </c>
      <c r="P105" s="18">
        <v>38500</v>
      </c>
      <c r="Q105" s="19">
        <v>44980</v>
      </c>
      <c r="R105" s="18">
        <v>9002</v>
      </c>
      <c r="S105" s="18">
        <v>180</v>
      </c>
      <c r="T105">
        <v>2.040353661301292</v>
      </c>
      <c r="U105" s="18">
        <v>73713</v>
      </c>
      <c r="V105" s="18">
        <v>25.78</v>
      </c>
      <c r="W105" s="18">
        <v>6.35</v>
      </c>
      <c r="X105" s="18">
        <v>-2.9500000000000011</v>
      </c>
      <c r="Y105">
        <v>-31.720430107526891</v>
      </c>
      <c r="Z105">
        <v>160125</v>
      </c>
      <c r="AA105">
        <v>19050</v>
      </c>
      <c r="AB105" s="18">
        <v>41569.050000000003</v>
      </c>
    </row>
    <row r="106" spans="1:28" x14ac:dyDescent="0.25">
      <c r="A106" s="18">
        <v>38600</v>
      </c>
      <c r="B106" s="19">
        <v>44987</v>
      </c>
      <c r="C106" s="18">
        <v>38600</v>
      </c>
      <c r="D106" s="19">
        <v>44987</v>
      </c>
      <c r="E106" s="18">
        <v>0</v>
      </c>
      <c r="F106" s="18">
        <v>0</v>
      </c>
      <c r="G106">
        <v>0</v>
      </c>
      <c r="H106" s="18">
        <v>0</v>
      </c>
      <c r="I106" s="18">
        <v>0</v>
      </c>
      <c r="J106" s="18">
        <v>0</v>
      </c>
      <c r="K106" s="18">
        <v>0</v>
      </c>
      <c r="L106">
        <v>0</v>
      </c>
      <c r="M106">
        <v>2125</v>
      </c>
      <c r="N106">
        <v>2125</v>
      </c>
      <c r="O106" s="18">
        <v>41569.050000000003</v>
      </c>
      <c r="P106" s="18">
        <v>38600</v>
      </c>
      <c r="Q106" s="19">
        <v>44987</v>
      </c>
      <c r="R106" s="18">
        <v>129</v>
      </c>
      <c r="S106" s="18">
        <v>2</v>
      </c>
      <c r="T106">
        <v>1.5748031496062993</v>
      </c>
      <c r="U106" s="18">
        <v>17</v>
      </c>
      <c r="V106" s="18">
        <v>20.239999999999998</v>
      </c>
      <c r="W106" s="18">
        <v>14.85</v>
      </c>
      <c r="X106" s="18">
        <v>-7.2000000000000011</v>
      </c>
      <c r="Y106">
        <v>-32.653061224489797</v>
      </c>
      <c r="Z106">
        <v>7925</v>
      </c>
      <c r="AA106">
        <v>2250</v>
      </c>
      <c r="AB106" s="18">
        <v>41569.050000000003</v>
      </c>
    </row>
    <row r="107" spans="1:28" x14ac:dyDescent="0.25">
      <c r="A107" s="18">
        <v>38600</v>
      </c>
      <c r="B107" s="19">
        <v>45014</v>
      </c>
      <c r="C107" s="18">
        <v>38600</v>
      </c>
      <c r="D107" s="19">
        <v>45014</v>
      </c>
      <c r="E107" s="18">
        <v>21</v>
      </c>
      <c r="F107" s="18">
        <v>0</v>
      </c>
      <c r="G107">
        <v>0</v>
      </c>
      <c r="H107" s="18">
        <v>0</v>
      </c>
      <c r="I107" s="18">
        <v>0</v>
      </c>
      <c r="J107" s="18">
        <v>0</v>
      </c>
      <c r="K107" s="18">
        <v>0</v>
      </c>
      <c r="L107">
        <v>0</v>
      </c>
      <c r="M107">
        <v>2550</v>
      </c>
      <c r="N107">
        <v>2525</v>
      </c>
      <c r="O107" s="18">
        <v>41569.050000000003</v>
      </c>
      <c r="P107" s="18">
        <v>38600</v>
      </c>
      <c r="Q107" s="19">
        <v>45014</v>
      </c>
      <c r="R107" s="18">
        <v>37</v>
      </c>
      <c r="S107" s="18">
        <v>0</v>
      </c>
      <c r="T107">
        <v>0</v>
      </c>
      <c r="U107" s="18">
        <v>0</v>
      </c>
      <c r="V107" s="18">
        <v>0</v>
      </c>
      <c r="W107" s="18">
        <v>0</v>
      </c>
      <c r="X107" s="18">
        <v>0</v>
      </c>
      <c r="Y107">
        <v>0</v>
      </c>
      <c r="Z107">
        <v>200</v>
      </c>
      <c r="AA107">
        <v>1175</v>
      </c>
      <c r="AB107" s="18">
        <v>41569.050000000003</v>
      </c>
    </row>
    <row r="108" spans="1:28" x14ac:dyDescent="0.25">
      <c r="A108" s="18">
        <v>38600</v>
      </c>
      <c r="B108" s="19">
        <v>45043</v>
      </c>
      <c r="C108" s="18">
        <v>38600</v>
      </c>
      <c r="D108" s="19">
        <v>45043</v>
      </c>
      <c r="E108" s="18">
        <v>0</v>
      </c>
      <c r="F108" s="18">
        <v>0</v>
      </c>
      <c r="G108">
        <v>0</v>
      </c>
      <c r="H108" s="18">
        <v>0</v>
      </c>
      <c r="I108" s="18">
        <v>0</v>
      </c>
      <c r="J108" s="18">
        <v>0</v>
      </c>
      <c r="K108" s="18">
        <v>0</v>
      </c>
      <c r="L108">
        <v>0</v>
      </c>
      <c r="M108">
        <v>900</v>
      </c>
      <c r="N108">
        <v>0</v>
      </c>
      <c r="O108" s="18">
        <v>41569.050000000003</v>
      </c>
      <c r="P108" s="18">
        <v>0</v>
      </c>
      <c r="Q108" s="19">
        <v>0</v>
      </c>
      <c r="R108" s="18">
        <v>0</v>
      </c>
      <c r="S108" s="18">
        <v>0</v>
      </c>
      <c r="T108">
        <v>0</v>
      </c>
      <c r="U108" s="18">
        <v>0</v>
      </c>
      <c r="V108" s="18">
        <v>0</v>
      </c>
      <c r="W108" s="18">
        <v>0</v>
      </c>
      <c r="X108" s="18">
        <v>0</v>
      </c>
      <c r="Y108">
        <v>0</v>
      </c>
      <c r="Z108">
        <v>0</v>
      </c>
      <c r="AA108">
        <v>0</v>
      </c>
      <c r="AB108" s="18">
        <v>0</v>
      </c>
    </row>
    <row r="109" spans="1:28" x14ac:dyDescent="0.25">
      <c r="A109" s="18">
        <v>38600</v>
      </c>
      <c r="B109" s="19">
        <v>44973</v>
      </c>
      <c r="C109" s="18">
        <v>38600</v>
      </c>
      <c r="D109" s="19">
        <v>44973</v>
      </c>
      <c r="E109" s="18">
        <v>3</v>
      </c>
      <c r="F109" s="18">
        <v>0</v>
      </c>
      <c r="G109">
        <v>0</v>
      </c>
      <c r="H109" s="18">
        <v>3</v>
      </c>
      <c r="I109" s="18">
        <v>128.86000000000001</v>
      </c>
      <c r="J109" s="18">
        <v>3159</v>
      </c>
      <c r="K109" s="18">
        <v>264</v>
      </c>
      <c r="L109">
        <v>9.119170984455959</v>
      </c>
      <c r="M109">
        <v>3000</v>
      </c>
      <c r="N109">
        <v>3000</v>
      </c>
      <c r="O109" s="18">
        <v>41569.050000000003</v>
      </c>
      <c r="P109" s="18">
        <v>38600</v>
      </c>
      <c r="Q109" s="19">
        <v>44973</v>
      </c>
      <c r="R109" s="18">
        <v>982</v>
      </c>
      <c r="S109" s="18">
        <v>-144</v>
      </c>
      <c r="T109">
        <v>-12.788632326820604</v>
      </c>
      <c r="U109" s="18">
        <v>10214</v>
      </c>
      <c r="V109" s="18">
        <v>40.549999999999997</v>
      </c>
      <c r="W109" s="18">
        <v>0.05</v>
      </c>
      <c r="X109" s="18">
        <v>-2.0500000000000003</v>
      </c>
      <c r="Y109">
        <v>-97.61904761904762</v>
      </c>
      <c r="Z109">
        <v>0</v>
      </c>
      <c r="AA109">
        <v>24600</v>
      </c>
      <c r="AB109" s="18">
        <v>41569.050000000003</v>
      </c>
    </row>
    <row r="110" spans="1:28" x14ac:dyDescent="0.25">
      <c r="A110" s="18">
        <v>38600</v>
      </c>
      <c r="B110" s="19">
        <v>44980</v>
      </c>
      <c r="C110" s="18">
        <v>38600</v>
      </c>
      <c r="D110" s="19">
        <v>44980</v>
      </c>
      <c r="E110" s="18">
        <v>31</v>
      </c>
      <c r="F110" s="18">
        <v>0</v>
      </c>
      <c r="G110">
        <v>0</v>
      </c>
      <c r="H110" s="18">
        <v>3</v>
      </c>
      <c r="I110" s="18">
        <v>52.46</v>
      </c>
      <c r="J110" s="18">
        <v>3259.65</v>
      </c>
      <c r="K110" s="18">
        <v>344.05000000000018</v>
      </c>
      <c r="L110">
        <v>11.800315543970372</v>
      </c>
      <c r="M110">
        <v>2650</v>
      </c>
      <c r="N110">
        <v>2875</v>
      </c>
      <c r="O110" s="18">
        <v>41569.050000000003</v>
      </c>
      <c r="P110" s="18">
        <v>38600</v>
      </c>
      <c r="Q110" s="19">
        <v>44980</v>
      </c>
      <c r="R110" s="18">
        <v>841</v>
      </c>
      <c r="S110" s="18">
        <v>4</v>
      </c>
      <c r="T110">
        <v>0.47789725209080047</v>
      </c>
      <c r="U110" s="18">
        <v>4582</v>
      </c>
      <c r="V110" s="18">
        <v>0</v>
      </c>
      <c r="W110" s="18">
        <v>4.55</v>
      </c>
      <c r="X110" s="18">
        <v>-6.2</v>
      </c>
      <c r="Y110">
        <v>-57.674418604651166</v>
      </c>
      <c r="Z110">
        <v>138650</v>
      </c>
      <c r="AA110">
        <v>1775</v>
      </c>
      <c r="AB110" s="18">
        <v>41569.050000000003</v>
      </c>
    </row>
    <row r="111" spans="1:28" x14ac:dyDescent="0.25">
      <c r="A111" s="18">
        <v>38700</v>
      </c>
      <c r="B111" s="19">
        <v>44980</v>
      </c>
      <c r="C111" s="18">
        <v>38700</v>
      </c>
      <c r="D111" s="19">
        <v>44980</v>
      </c>
      <c r="E111" s="18">
        <v>73</v>
      </c>
      <c r="F111" s="18">
        <v>0</v>
      </c>
      <c r="G111">
        <v>0</v>
      </c>
      <c r="H111" s="18">
        <v>0</v>
      </c>
      <c r="I111" s="18">
        <v>0</v>
      </c>
      <c r="J111" s="18">
        <v>0</v>
      </c>
      <c r="K111" s="18">
        <v>0</v>
      </c>
      <c r="L111">
        <v>0</v>
      </c>
      <c r="M111">
        <v>3225</v>
      </c>
      <c r="N111">
        <v>3350</v>
      </c>
      <c r="O111" s="18">
        <v>41569.050000000003</v>
      </c>
      <c r="P111" s="18">
        <v>38700</v>
      </c>
      <c r="Q111" s="19">
        <v>44980</v>
      </c>
      <c r="R111" s="18">
        <v>693</v>
      </c>
      <c r="S111" s="18">
        <v>-12</v>
      </c>
      <c r="T111">
        <v>-1.7021276595744681</v>
      </c>
      <c r="U111" s="18">
        <v>5287</v>
      </c>
      <c r="V111" s="18">
        <v>0</v>
      </c>
      <c r="W111" s="18">
        <v>8</v>
      </c>
      <c r="X111" s="18">
        <v>-2.0500000000000007</v>
      </c>
      <c r="Y111">
        <v>-20.39800995024876</v>
      </c>
      <c r="Z111">
        <v>145175</v>
      </c>
      <c r="AA111">
        <v>3375</v>
      </c>
      <c r="AB111" s="18">
        <v>41569.050000000003</v>
      </c>
    </row>
    <row r="112" spans="1:28" x14ac:dyDescent="0.25">
      <c r="A112" s="18">
        <v>38700</v>
      </c>
      <c r="B112" s="19">
        <v>44987</v>
      </c>
      <c r="C112" s="18">
        <v>38700</v>
      </c>
      <c r="D112" s="19">
        <v>44987</v>
      </c>
      <c r="E112" s="18">
        <v>0</v>
      </c>
      <c r="F112" s="18">
        <v>0</v>
      </c>
      <c r="G112">
        <v>0</v>
      </c>
      <c r="H112" s="18">
        <v>0</v>
      </c>
      <c r="I112" s="18">
        <v>0</v>
      </c>
      <c r="J112" s="18">
        <v>0</v>
      </c>
      <c r="K112" s="18">
        <v>0</v>
      </c>
      <c r="L112">
        <v>0</v>
      </c>
      <c r="M112">
        <v>2125</v>
      </c>
      <c r="N112">
        <v>2125</v>
      </c>
      <c r="O112" s="18">
        <v>41569.050000000003</v>
      </c>
      <c r="P112" s="18">
        <v>38700</v>
      </c>
      <c r="Q112" s="19">
        <v>44987</v>
      </c>
      <c r="R112" s="18">
        <v>19</v>
      </c>
      <c r="S112" s="18">
        <v>19</v>
      </c>
      <c r="T112">
        <v>0</v>
      </c>
      <c r="U112" s="18">
        <v>60</v>
      </c>
      <c r="V112" s="18">
        <v>0</v>
      </c>
      <c r="W112" s="18">
        <v>21.15</v>
      </c>
      <c r="X112" s="18">
        <v>-202.85</v>
      </c>
      <c r="Y112">
        <v>-90.558035714285708</v>
      </c>
      <c r="Z112">
        <v>15725</v>
      </c>
      <c r="AA112">
        <v>975</v>
      </c>
      <c r="AB112" s="18">
        <v>41569.050000000003</v>
      </c>
    </row>
    <row r="113" spans="1:28" x14ac:dyDescent="0.25">
      <c r="A113" s="18">
        <v>38700</v>
      </c>
      <c r="B113" s="19">
        <v>45014</v>
      </c>
      <c r="C113" s="18">
        <v>38700</v>
      </c>
      <c r="D113" s="19">
        <v>45014</v>
      </c>
      <c r="E113" s="18">
        <v>4</v>
      </c>
      <c r="F113" s="18">
        <v>0</v>
      </c>
      <c r="G113">
        <v>0</v>
      </c>
      <c r="H113" s="18">
        <v>0</v>
      </c>
      <c r="I113" s="18">
        <v>0</v>
      </c>
      <c r="J113" s="18">
        <v>0</v>
      </c>
      <c r="K113" s="18">
        <v>0</v>
      </c>
      <c r="L113">
        <v>0</v>
      </c>
      <c r="M113">
        <v>2550</v>
      </c>
      <c r="N113">
        <v>2525</v>
      </c>
      <c r="O113" s="18">
        <v>41569.050000000003</v>
      </c>
      <c r="P113" s="18">
        <v>38700</v>
      </c>
      <c r="Q113" s="19">
        <v>45014</v>
      </c>
      <c r="R113" s="18">
        <v>31</v>
      </c>
      <c r="S113" s="18">
        <v>-1</v>
      </c>
      <c r="T113">
        <v>-3.125</v>
      </c>
      <c r="U113" s="18">
        <v>23</v>
      </c>
      <c r="V113" s="18">
        <v>18.28</v>
      </c>
      <c r="W113" s="18">
        <v>100.2</v>
      </c>
      <c r="X113" s="18">
        <v>2.4500000000000028</v>
      </c>
      <c r="Y113">
        <v>2.5063938618925858</v>
      </c>
      <c r="Z113">
        <v>1425</v>
      </c>
      <c r="AA113">
        <v>700</v>
      </c>
      <c r="AB113" s="18">
        <v>41569.050000000003</v>
      </c>
    </row>
    <row r="114" spans="1:28" x14ac:dyDescent="0.25">
      <c r="A114" s="18">
        <v>38700</v>
      </c>
      <c r="B114" s="19">
        <v>45043</v>
      </c>
      <c r="C114" s="18">
        <v>38700</v>
      </c>
      <c r="D114" s="19">
        <v>45043</v>
      </c>
      <c r="E114" s="18">
        <v>0</v>
      </c>
      <c r="F114" s="18">
        <v>0</v>
      </c>
      <c r="G114">
        <v>0</v>
      </c>
      <c r="H114" s="18">
        <v>0</v>
      </c>
      <c r="I114" s="18">
        <v>0</v>
      </c>
      <c r="J114" s="18">
        <v>0</v>
      </c>
      <c r="K114" s="18">
        <v>0</v>
      </c>
      <c r="L114">
        <v>0</v>
      </c>
      <c r="M114">
        <v>900</v>
      </c>
      <c r="N114">
        <v>0</v>
      </c>
      <c r="O114" s="18">
        <v>41569.050000000003</v>
      </c>
      <c r="P114" s="18">
        <v>0</v>
      </c>
      <c r="Q114" s="19">
        <v>0</v>
      </c>
      <c r="R114" s="18">
        <v>0</v>
      </c>
      <c r="S114" s="18">
        <v>0</v>
      </c>
      <c r="T114">
        <v>0</v>
      </c>
      <c r="U114" s="18">
        <v>0</v>
      </c>
      <c r="V114" s="18">
        <v>0</v>
      </c>
      <c r="W114" s="18">
        <v>0</v>
      </c>
      <c r="X114" s="18">
        <v>0</v>
      </c>
      <c r="Y114">
        <v>0</v>
      </c>
      <c r="Z114">
        <v>0</v>
      </c>
      <c r="AA114">
        <v>0</v>
      </c>
      <c r="AB114" s="18">
        <v>0</v>
      </c>
    </row>
    <row r="115" spans="1:28" x14ac:dyDescent="0.25">
      <c r="A115" s="18">
        <v>38700</v>
      </c>
      <c r="B115" s="19">
        <v>44973</v>
      </c>
      <c r="C115" s="18">
        <v>38700</v>
      </c>
      <c r="D115" s="19">
        <v>44973</v>
      </c>
      <c r="E115" s="18">
        <v>0</v>
      </c>
      <c r="F115" s="18">
        <v>0</v>
      </c>
      <c r="G115">
        <v>0</v>
      </c>
      <c r="H115" s="18">
        <v>0</v>
      </c>
      <c r="I115" s="18">
        <v>0</v>
      </c>
      <c r="J115" s="18">
        <v>0</v>
      </c>
      <c r="K115" s="18">
        <v>0</v>
      </c>
      <c r="L115">
        <v>0</v>
      </c>
      <c r="M115">
        <v>2125</v>
      </c>
      <c r="N115">
        <v>3000</v>
      </c>
      <c r="O115" s="18">
        <v>41569.050000000003</v>
      </c>
      <c r="P115" s="18">
        <v>38700</v>
      </c>
      <c r="Q115" s="19">
        <v>44973</v>
      </c>
      <c r="R115" s="18">
        <v>3735</v>
      </c>
      <c r="S115" s="18">
        <v>-46</v>
      </c>
      <c r="T115">
        <v>-1.2166093626024861</v>
      </c>
      <c r="U115" s="18">
        <v>18601</v>
      </c>
      <c r="V115" s="18">
        <v>0</v>
      </c>
      <c r="W115" s="18">
        <v>0.05</v>
      </c>
      <c r="X115" s="18">
        <v>-1.9999999999999998</v>
      </c>
      <c r="Y115">
        <v>-97.560975609756099</v>
      </c>
      <c r="Z115">
        <v>0</v>
      </c>
      <c r="AA115">
        <v>33300</v>
      </c>
      <c r="AB115" s="18">
        <v>41569.050000000003</v>
      </c>
    </row>
    <row r="116" spans="1:28" x14ac:dyDescent="0.25">
      <c r="A116" s="18">
        <v>38700</v>
      </c>
      <c r="B116" s="19">
        <v>44994</v>
      </c>
      <c r="C116" s="18">
        <v>38700</v>
      </c>
      <c r="D116" s="19">
        <v>44994</v>
      </c>
      <c r="E116" s="18">
        <v>0</v>
      </c>
      <c r="F116" s="18">
        <v>0</v>
      </c>
      <c r="G116">
        <v>0</v>
      </c>
      <c r="H116" s="18">
        <v>0</v>
      </c>
      <c r="I116" s="18">
        <v>0</v>
      </c>
      <c r="J116" s="18">
        <v>0</v>
      </c>
      <c r="K116" s="18">
        <v>0</v>
      </c>
      <c r="L116">
        <v>0</v>
      </c>
      <c r="M116">
        <v>900</v>
      </c>
      <c r="N116">
        <v>875</v>
      </c>
      <c r="O116" s="18">
        <v>41569.050000000003</v>
      </c>
      <c r="P116" s="18">
        <v>38700</v>
      </c>
      <c r="Q116" s="19">
        <v>44994</v>
      </c>
      <c r="R116" s="18">
        <v>0</v>
      </c>
      <c r="S116" s="18">
        <v>0</v>
      </c>
      <c r="T116">
        <v>0</v>
      </c>
      <c r="U116" s="18">
        <v>0</v>
      </c>
      <c r="V116" s="18">
        <v>0</v>
      </c>
      <c r="W116" s="18">
        <v>0</v>
      </c>
      <c r="X116" s="18">
        <v>0</v>
      </c>
      <c r="Y116">
        <v>0</v>
      </c>
      <c r="Z116">
        <v>900</v>
      </c>
      <c r="AA116">
        <v>875</v>
      </c>
      <c r="AB116" s="18">
        <v>41569.050000000003</v>
      </c>
    </row>
    <row r="117" spans="1:28" x14ac:dyDescent="0.25">
      <c r="A117" s="18">
        <v>38800</v>
      </c>
      <c r="B117" s="19">
        <v>44987</v>
      </c>
      <c r="C117" s="18">
        <v>38800</v>
      </c>
      <c r="D117" s="19">
        <v>44987</v>
      </c>
      <c r="E117" s="18">
        <v>0</v>
      </c>
      <c r="F117" s="18">
        <v>0</v>
      </c>
      <c r="G117">
        <v>0</v>
      </c>
      <c r="H117" s="18">
        <v>0</v>
      </c>
      <c r="I117" s="18">
        <v>0</v>
      </c>
      <c r="J117" s="18">
        <v>0</v>
      </c>
      <c r="K117" s="18">
        <v>0</v>
      </c>
      <c r="L117">
        <v>0</v>
      </c>
      <c r="M117">
        <v>2125</v>
      </c>
      <c r="N117">
        <v>2125</v>
      </c>
      <c r="O117" s="18">
        <v>41569.050000000003</v>
      </c>
      <c r="P117" s="18">
        <v>38800</v>
      </c>
      <c r="Q117" s="19">
        <v>44987</v>
      </c>
      <c r="R117" s="18">
        <v>0</v>
      </c>
      <c r="S117" s="18">
        <v>0</v>
      </c>
      <c r="T117">
        <v>0</v>
      </c>
      <c r="U117" s="18">
        <v>0</v>
      </c>
      <c r="V117" s="18">
        <v>0</v>
      </c>
      <c r="W117" s="18">
        <v>0</v>
      </c>
      <c r="X117" s="18">
        <v>0</v>
      </c>
      <c r="Y117">
        <v>0</v>
      </c>
      <c r="Z117">
        <v>14900</v>
      </c>
      <c r="AA117">
        <v>400</v>
      </c>
      <c r="AB117" s="18">
        <v>41569.050000000003</v>
      </c>
    </row>
    <row r="118" spans="1:28" x14ac:dyDescent="0.25">
      <c r="A118" s="18">
        <v>38800</v>
      </c>
      <c r="B118" s="19">
        <v>45014</v>
      </c>
      <c r="C118" s="18">
        <v>38800</v>
      </c>
      <c r="D118" s="19">
        <v>45014</v>
      </c>
      <c r="E118" s="18">
        <v>4</v>
      </c>
      <c r="F118" s="18">
        <v>0</v>
      </c>
      <c r="G118">
        <v>0</v>
      </c>
      <c r="H118" s="18">
        <v>0</v>
      </c>
      <c r="I118" s="18">
        <v>0</v>
      </c>
      <c r="J118" s="18">
        <v>0</v>
      </c>
      <c r="K118" s="18">
        <v>0</v>
      </c>
      <c r="L118">
        <v>0</v>
      </c>
      <c r="M118">
        <v>2550</v>
      </c>
      <c r="N118">
        <v>2525</v>
      </c>
      <c r="O118" s="18">
        <v>41569.050000000003</v>
      </c>
      <c r="P118" s="18">
        <v>38800</v>
      </c>
      <c r="Q118" s="19">
        <v>45014</v>
      </c>
      <c r="R118" s="18">
        <v>30</v>
      </c>
      <c r="S118" s="18">
        <v>0</v>
      </c>
      <c r="T118">
        <v>0</v>
      </c>
      <c r="U118" s="18">
        <v>0</v>
      </c>
      <c r="V118" s="18">
        <v>0</v>
      </c>
      <c r="W118" s="18">
        <v>0</v>
      </c>
      <c r="X118" s="18">
        <v>0</v>
      </c>
      <c r="Y118">
        <v>0</v>
      </c>
      <c r="Z118">
        <v>850</v>
      </c>
      <c r="AA118">
        <v>1200</v>
      </c>
      <c r="AB118" s="18">
        <v>41569.050000000003</v>
      </c>
    </row>
    <row r="119" spans="1:28" x14ac:dyDescent="0.25">
      <c r="A119" s="18">
        <v>38800</v>
      </c>
      <c r="B119" s="19">
        <v>45043</v>
      </c>
      <c r="C119" s="18">
        <v>38800</v>
      </c>
      <c r="D119" s="19">
        <v>45043</v>
      </c>
      <c r="E119" s="18">
        <v>0</v>
      </c>
      <c r="F119" s="18">
        <v>0</v>
      </c>
      <c r="G119">
        <v>0</v>
      </c>
      <c r="H119" s="18">
        <v>0</v>
      </c>
      <c r="I119" s="18">
        <v>0</v>
      </c>
      <c r="J119" s="18">
        <v>0</v>
      </c>
      <c r="K119" s="18">
        <v>0</v>
      </c>
      <c r="L119">
        <v>0</v>
      </c>
      <c r="M119">
        <v>900</v>
      </c>
      <c r="N119">
        <v>0</v>
      </c>
      <c r="O119" s="18">
        <v>41569.050000000003</v>
      </c>
      <c r="P119" s="18">
        <v>0</v>
      </c>
      <c r="Q119" s="19">
        <v>0</v>
      </c>
      <c r="R119" s="18">
        <v>0</v>
      </c>
      <c r="S119" s="18">
        <v>0</v>
      </c>
      <c r="T119">
        <v>0</v>
      </c>
      <c r="U119" s="18">
        <v>0</v>
      </c>
      <c r="V119" s="18">
        <v>0</v>
      </c>
      <c r="W119" s="18">
        <v>0</v>
      </c>
      <c r="X119" s="18">
        <v>0</v>
      </c>
      <c r="Y119">
        <v>0</v>
      </c>
      <c r="Z119">
        <v>0</v>
      </c>
      <c r="AA119">
        <v>0</v>
      </c>
      <c r="AB119" s="18">
        <v>0</v>
      </c>
    </row>
    <row r="120" spans="1:28" x14ac:dyDescent="0.25">
      <c r="A120" s="18">
        <v>38800</v>
      </c>
      <c r="B120" s="19">
        <v>44980</v>
      </c>
      <c r="C120" s="18">
        <v>38800</v>
      </c>
      <c r="D120" s="19">
        <v>44980</v>
      </c>
      <c r="E120" s="18">
        <v>40</v>
      </c>
      <c r="F120" s="18">
        <v>0</v>
      </c>
      <c r="G120">
        <v>0</v>
      </c>
      <c r="H120" s="18">
        <v>0</v>
      </c>
      <c r="I120" s="18">
        <v>0</v>
      </c>
      <c r="J120" s="18">
        <v>0</v>
      </c>
      <c r="K120" s="18">
        <v>0</v>
      </c>
      <c r="L120">
        <v>0</v>
      </c>
      <c r="M120">
        <v>4025</v>
      </c>
      <c r="N120">
        <v>3275</v>
      </c>
      <c r="O120" s="18">
        <v>41569.050000000003</v>
      </c>
      <c r="P120" s="18">
        <v>38800</v>
      </c>
      <c r="Q120" s="19">
        <v>44980</v>
      </c>
      <c r="R120" s="18">
        <v>769</v>
      </c>
      <c r="S120" s="18">
        <v>2</v>
      </c>
      <c r="T120">
        <v>0.2607561929595828</v>
      </c>
      <c r="U120" s="18">
        <v>11047</v>
      </c>
      <c r="V120" s="18">
        <v>24.13</v>
      </c>
      <c r="W120" s="18">
        <v>8.0500000000000007</v>
      </c>
      <c r="X120" s="18">
        <v>-2.75</v>
      </c>
      <c r="Y120">
        <v>-25.462962962962958</v>
      </c>
      <c r="Z120">
        <v>152075</v>
      </c>
      <c r="AA120">
        <v>1975</v>
      </c>
      <c r="AB120" s="18">
        <v>41569.050000000003</v>
      </c>
    </row>
    <row r="121" spans="1:28" x14ac:dyDescent="0.25">
      <c r="A121" s="18">
        <v>38800</v>
      </c>
      <c r="B121" s="19">
        <v>44973</v>
      </c>
      <c r="C121" s="18">
        <v>38800</v>
      </c>
      <c r="D121" s="19">
        <v>44973</v>
      </c>
      <c r="E121" s="18">
        <v>2</v>
      </c>
      <c r="F121" s="18">
        <v>0</v>
      </c>
      <c r="G121">
        <v>0</v>
      </c>
      <c r="H121" s="18">
        <v>1</v>
      </c>
      <c r="I121" s="18">
        <v>137.74</v>
      </c>
      <c r="J121" s="18">
        <v>3035</v>
      </c>
      <c r="K121" s="18">
        <v>603.19999999999982</v>
      </c>
      <c r="L121">
        <v>24.804671436795779</v>
      </c>
      <c r="M121">
        <v>3000</v>
      </c>
      <c r="N121">
        <v>3000</v>
      </c>
      <c r="O121" s="18">
        <v>41569.050000000003</v>
      </c>
      <c r="P121" s="18">
        <v>38800</v>
      </c>
      <c r="Q121" s="19">
        <v>44973</v>
      </c>
      <c r="R121" s="18">
        <v>2115</v>
      </c>
      <c r="S121" s="18">
        <v>65</v>
      </c>
      <c r="T121">
        <v>3.1707317073170733</v>
      </c>
      <c r="U121" s="18">
        <v>23739</v>
      </c>
      <c r="V121" s="18">
        <v>0</v>
      </c>
      <c r="W121" s="18">
        <v>0.05</v>
      </c>
      <c r="X121" s="18">
        <v>-2.1500000000000004</v>
      </c>
      <c r="Y121">
        <v>-97.727272727272734</v>
      </c>
      <c r="Z121">
        <v>0</v>
      </c>
      <c r="AA121">
        <v>28500</v>
      </c>
      <c r="AB121" s="18">
        <v>41569.050000000003</v>
      </c>
    </row>
    <row r="122" spans="1:28" x14ac:dyDescent="0.25">
      <c r="A122" s="18">
        <v>38800</v>
      </c>
      <c r="B122" s="19">
        <v>44994</v>
      </c>
      <c r="C122" s="18">
        <v>38800</v>
      </c>
      <c r="D122" s="19">
        <v>44994</v>
      </c>
      <c r="E122" s="18">
        <v>0</v>
      </c>
      <c r="F122" s="18">
        <v>0</v>
      </c>
      <c r="G122">
        <v>0</v>
      </c>
      <c r="H122" s="18">
        <v>0</v>
      </c>
      <c r="I122" s="18">
        <v>0</v>
      </c>
      <c r="J122" s="18">
        <v>0</v>
      </c>
      <c r="K122" s="18">
        <v>0</v>
      </c>
      <c r="L122">
        <v>0</v>
      </c>
      <c r="M122">
        <v>900</v>
      </c>
      <c r="N122">
        <v>875</v>
      </c>
      <c r="O122" s="18">
        <v>41569.050000000003</v>
      </c>
      <c r="P122" s="18">
        <v>38800</v>
      </c>
      <c r="Q122" s="19">
        <v>44994</v>
      </c>
      <c r="R122" s="18">
        <v>0</v>
      </c>
      <c r="S122" s="18">
        <v>0</v>
      </c>
      <c r="T122">
        <v>0</v>
      </c>
      <c r="U122" s="18">
        <v>0</v>
      </c>
      <c r="V122" s="18">
        <v>0</v>
      </c>
      <c r="W122" s="18">
        <v>0</v>
      </c>
      <c r="X122" s="18">
        <v>0</v>
      </c>
      <c r="Y122">
        <v>0</v>
      </c>
      <c r="Z122">
        <v>0</v>
      </c>
      <c r="AA122">
        <v>875</v>
      </c>
      <c r="AB122" s="18">
        <v>41569.050000000003</v>
      </c>
    </row>
    <row r="123" spans="1:28" x14ac:dyDescent="0.25">
      <c r="A123" s="18">
        <v>38900</v>
      </c>
      <c r="B123" s="19">
        <v>44987</v>
      </c>
      <c r="C123" s="18">
        <v>38900</v>
      </c>
      <c r="D123" s="19">
        <v>44987</v>
      </c>
      <c r="E123" s="18">
        <v>0</v>
      </c>
      <c r="F123" s="18">
        <v>0</v>
      </c>
      <c r="G123">
        <v>0</v>
      </c>
      <c r="H123" s="18">
        <v>0</v>
      </c>
      <c r="I123" s="18">
        <v>0</v>
      </c>
      <c r="J123" s="18">
        <v>0</v>
      </c>
      <c r="K123" s="18">
        <v>0</v>
      </c>
      <c r="L123">
        <v>0</v>
      </c>
      <c r="M123">
        <v>2125</v>
      </c>
      <c r="N123">
        <v>2125</v>
      </c>
      <c r="O123" s="18">
        <v>41569.050000000003</v>
      </c>
      <c r="P123" s="18">
        <v>38900</v>
      </c>
      <c r="Q123" s="19">
        <v>44987</v>
      </c>
      <c r="R123" s="18">
        <v>0</v>
      </c>
      <c r="S123" s="18">
        <v>0</v>
      </c>
      <c r="T123">
        <v>0</v>
      </c>
      <c r="U123" s="18">
        <v>0</v>
      </c>
      <c r="V123" s="18">
        <v>0</v>
      </c>
      <c r="W123" s="18">
        <v>0</v>
      </c>
      <c r="X123" s="18">
        <v>0</v>
      </c>
      <c r="Y123">
        <v>0</v>
      </c>
      <c r="Z123">
        <v>15900</v>
      </c>
      <c r="AA123">
        <v>325</v>
      </c>
      <c r="AB123" s="18">
        <v>41569.050000000003</v>
      </c>
    </row>
    <row r="124" spans="1:28" x14ac:dyDescent="0.25">
      <c r="A124" s="18">
        <v>38900</v>
      </c>
      <c r="B124" s="19">
        <v>44994</v>
      </c>
      <c r="C124" s="18">
        <v>38900</v>
      </c>
      <c r="D124" s="19">
        <v>44994</v>
      </c>
      <c r="E124" s="18">
        <v>0</v>
      </c>
      <c r="F124" s="18">
        <v>0</v>
      </c>
      <c r="G124">
        <v>0</v>
      </c>
      <c r="H124" s="18">
        <v>0</v>
      </c>
      <c r="I124" s="18">
        <v>0</v>
      </c>
      <c r="J124" s="18">
        <v>0</v>
      </c>
      <c r="K124" s="18">
        <v>0</v>
      </c>
      <c r="L124">
        <v>0</v>
      </c>
      <c r="M124">
        <v>900</v>
      </c>
      <c r="N124">
        <v>875</v>
      </c>
      <c r="O124" s="18">
        <v>41569.050000000003</v>
      </c>
      <c r="P124" s="18">
        <v>38900</v>
      </c>
      <c r="Q124" s="19">
        <v>44994</v>
      </c>
      <c r="R124" s="18">
        <v>0</v>
      </c>
      <c r="S124" s="18">
        <v>0</v>
      </c>
      <c r="T124">
        <v>0</v>
      </c>
      <c r="U124" s="18">
        <v>0</v>
      </c>
      <c r="V124" s="18">
        <v>0</v>
      </c>
      <c r="W124" s="18">
        <v>0</v>
      </c>
      <c r="X124" s="18">
        <v>0</v>
      </c>
      <c r="Y124">
        <v>0</v>
      </c>
      <c r="Z124">
        <v>0</v>
      </c>
      <c r="AA124">
        <v>875</v>
      </c>
      <c r="AB124" s="18">
        <v>41569.050000000003</v>
      </c>
    </row>
    <row r="125" spans="1:28" x14ac:dyDescent="0.25">
      <c r="A125" s="18">
        <v>38900</v>
      </c>
      <c r="B125" s="19">
        <v>45014</v>
      </c>
      <c r="C125" s="18">
        <v>38900</v>
      </c>
      <c r="D125" s="19">
        <v>45014</v>
      </c>
      <c r="E125" s="18">
        <v>5</v>
      </c>
      <c r="F125" s="18">
        <v>0</v>
      </c>
      <c r="G125">
        <v>0</v>
      </c>
      <c r="H125" s="18">
        <v>0</v>
      </c>
      <c r="I125" s="18">
        <v>0</v>
      </c>
      <c r="J125" s="18">
        <v>0</v>
      </c>
      <c r="K125" s="18">
        <v>0</v>
      </c>
      <c r="L125">
        <v>0</v>
      </c>
      <c r="M125">
        <v>2550</v>
      </c>
      <c r="N125">
        <v>2525</v>
      </c>
      <c r="O125" s="18">
        <v>41569.050000000003</v>
      </c>
      <c r="P125" s="18">
        <v>38900</v>
      </c>
      <c r="Q125" s="19">
        <v>45014</v>
      </c>
      <c r="R125" s="18">
        <v>21</v>
      </c>
      <c r="S125" s="18">
        <v>0</v>
      </c>
      <c r="T125">
        <v>0</v>
      </c>
      <c r="U125" s="18">
        <v>0</v>
      </c>
      <c r="V125" s="18">
        <v>0</v>
      </c>
      <c r="W125" s="18">
        <v>0</v>
      </c>
      <c r="X125" s="18">
        <v>0</v>
      </c>
      <c r="Y125">
        <v>0</v>
      </c>
      <c r="Z125">
        <v>250</v>
      </c>
      <c r="AA125">
        <v>1200</v>
      </c>
      <c r="AB125" s="18">
        <v>41569.050000000003</v>
      </c>
    </row>
    <row r="126" spans="1:28" x14ac:dyDescent="0.25">
      <c r="A126" s="18">
        <v>38900</v>
      </c>
      <c r="B126" s="19">
        <v>45043</v>
      </c>
      <c r="C126" s="18">
        <v>38900</v>
      </c>
      <c r="D126" s="19">
        <v>45043</v>
      </c>
      <c r="E126" s="18">
        <v>0</v>
      </c>
      <c r="F126" s="18">
        <v>0</v>
      </c>
      <c r="G126">
        <v>0</v>
      </c>
      <c r="H126" s="18">
        <v>0</v>
      </c>
      <c r="I126" s="18">
        <v>0</v>
      </c>
      <c r="J126" s="18">
        <v>0</v>
      </c>
      <c r="K126" s="18">
        <v>0</v>
      </c>
      <c r="L126">
        <v>0</v>
      </c>
      <c r="M126">
        <v>900</v>
      </c>
      <c r="N126">
        <v>0</v>
      </c>
      <c r="O126" s="18">
        <v>41569.050000000003</v>
      </c>
      <c r="P126" s="18">
        <v>0</v>
      </c>
      <c r="Q126" s="19">
        <v>0</v>
      </c>
      <c r="R126" s="18">
        <v>0</v>
      </c>
      <c r="S126" s="18">
        <v>0</v>
      </c>
      <c r="T126">
        <v>0</v>
      </c>
      <c r="U126" s="18">
        <v>0</v>
      </c>
      <c r="V126" s="18">
        <v>0</v>
      </c>
      <c r="W126" s="18">
        <v>0</v>
      </c>
      <c r="X126" s="18">
        <v>0</v>
      </c>
      <c r="Y126">
        <v>0</v>
      </c>
      <c r="Z126">
        <v>0</v>
      </c>
      <c r="AA126">
        <v>0</v>
      </c>
      <c r="AB126" s="18">
        <v>0</v>
      </c>
    </row>
    <row r="127" spans="1:28" x14ac:dyDescent="0.25">
      <c r="A127" s="18">
        <v>38900</v>
      </c>
      <c r="B127" s="19">
        <v>44973</v>
      </c>
      <c r="C127" s="18">
        <v>38900</v>
      </c>
      <c r="D127" s="19">
        <v>44973</v>
      </c>
      <c r="E127" s="18">
        <v>1</v>
      </c>
      <c r="F127" s="18">
        <v>0</v>
      </c>
      <c r="G127">
        <v>0</v>
      </c>
      <c r="H127" s="18">
        <v>1</v>
      </c>
      <c r="I127" s="18">
        <v>0</v>
      </c>
      <c r="J127" s="18">
        <v>2900</v>
      </c>
      <c r="K127" s="18">
        <v>400</v>
      </c>
      <c r="L127">
        <v>16</v>
      </c>
      <c r="M127">
        <v>3000</v>
      </c>
      <c r="N127">
        <v>3000</v>
      </c>
      <c r="O127" s="18">
        <v>41569.050000000003</v>
      </c>
      <c r="P127" s="18">
        <v>38900</v>
      </c>
      <c r="Q127" s="19">
        <v>44973</v>
      </c>
      <c r="R127" s="18">
        <v>3671</v>
      </c>
      <c r="S127" s="18">
        <v>-32</v>
      </c>
      <c r="T127">
        <v>-0.86416419119632726</v>
      </c>
      <c r="U127" s="18">
        <v>24747</v>
      </c>
      <c r="V127" s="18">
        <v>0</v>
      </c>
      <c r="W127" s="18">
        <v>0.05</v>
      </c>
      <c r="X127" s="18">
        <v>-2.25</v>
      </c>
      <c r="Y127">
        <v>-97.826086956521749</v>
      </c>
      <c r="Z127">
        <v>0</v>
      </c>
      <c r="AA127">
        <v>30100</v>
      </c>
      <c r="AB127" s="18">
        <v>41569.050000000003</v>
      </c>
    </row>
    <row r="128" spans="1:28" x14ac:dyDescent="0.25">
      <c r="A128" s="18">
        <v>38900</v>
      </c>
      <c r="B128" s="19">
        <v>44980</v>
      </c>
      <c r="C128" s="18">
        <v>38900</v>
      </c>
      <c r="D128" s="19">
        <v>44980</v>
      </c>
      <c r="E128" s="18">
        <v>33</v>
      </c>
      <c r="F128" s="18">
        <v>0</v>
      </c>
      <c r="G128">
        <v>0</v>
      </c>
      <c r="H128" s="18">
        <v>0</v>
      </c>
      <c r="I128" s="18">
        <v>0</v>
      </c>
      <c r="J128" s="18">
        <v>0</v>
      </c>
      <c r="K128" s="18">
        <v>0</v>
      </c>
      <c r="L128">
        <v>0</v>
      </c>
      <c r="M128">
        <v>4175</v>
      </c>
      <c r="N128">
        <v>3400</v>
      </c>
      <c r="O128" s="18">
        <v>41569.050000000003</v>
      </c>
      <c r="P128" s="18">
        <v>38900</v>
      </c>
      <c r="Q128" s="19">
        <v>44980</v>
      </c>
      <c r="R128" s="18">
        <v>600</v>
      </c>
      <c r="S128" s="18">
        <v>13</v>
      </c>
      <c r="T128">
        <v>2.2146507666098807</v>
      </c>
      <c r="U128" s="18">
        <v>4547</v>
      </c>
      <c r="V128" s="18">
        <v>23.7</v>
      </c>
      <c r="W128" s="18">
        <v>9</v>
      </c>
      <c r="X128" s="18">
        <v>-2.5999999999999996</v>
      </c>
      <c r="Y128">
        <v>-22.413793103448274</v>
      </c>
      <c r="Z128">
        <v>156100</v>
      </c>
      <c r="AA128">
        <v>1125</v>
      </c>
      <c r="AB128" s="18">
        <v>41569.050000000003</v>
      </c>
    </row>
    <row r="129" spans="1:28" x14ac:dyDescent="0.25">
      <c r="A129" s="18">
        <v>39000</v>
      </c>
      <c r="B129" s="19">
        <v>44987</v>
      </c>
      <c r="C129" s="18">
        <v>39000</v>
      </c>
      <c r="D129" s="19">
        <v>44987</v>
      </c>
      <c r="E129" s="18">
        <v>3</v>
      </c>
      <c r="F129" s="18">
        <v>0</v>
      </c>
      <c r="G129">
        <v>0</v>
      </c>
      <c r="H129" s="18">
        <v>0</v>
      </c>
      <c r="I129" s="18">
        <v>0</v>
      </c>
      <c r="J129" s="18">
        <v>0</v>
      </c>
      <c r="K129" s="18">
        <v>0</v>
      </c>
      <c r="L129">
        <v>0</v>
      </c>
      <c r="M129">
        <v>2400</v>
      </c>
      <c r="N129">
        <v>2400</v>
      </c>
      <c r="O129" s="18">
        <v>41569.050000000003</v>
      </c>
      <c r="P129" s="18">
        <v>39000</v>
      </c>
      <c r="Q129" s="19">
        <v>44987</v>
      </c>
      <c r="R129" s="18">
        <v>3226</v>
      </c>
      <c r="S129" s="18">
        <v>85</v>
      </c>
      <c r="T129">
        <v>2.706144539955428</v>
      </c>
      <c r="U129" s="18">
        <v>12064</v>
      </c>
      <c r="V129" s="18">
        <v>0</v>
      </c>
      <c r="W129" s="18">
        <v>21.55</v>
      </c>
      <c r="X129" s="18">
        <v>-5.8499999999999979</v>
      </c>
      <c r="Y129">
        <v>-21.350364963503644</v>
      </c>
      <c r="Z129">
        <v>53575</v>
      </c>
      <c r="AA129">
        <v>800</v>
      </c>
      <c r="AB129" s="18">
        <v>41569.050000000003</v>
      </c>
    </row>
    <row r="130" spans="1:28" x14ac:dyDescent="0.25">
      <c r="A130" s="18">
        <v>39000</v>
      </c>
      <c r="B130" s="19">
        <v>44994</v>
      </c>
      <c r="C130" s="18">
        <v>39000</v>
      </c>
      <c r="D130" s="19">
        <v>44994</v>
      </c>
      <c r="E130" s="18">
        <v>0</v>
      </c>
      <c r="F130" s="18">
        <v>0</v>
      </c>
      <c r="G130">
        <v>0</v>
      </c>
      <c r="H130" s="18">
        <v>0</v>
      </c>
      <c r="I130" s="18">
        <v>0</v>
      </c>
      <c r="J130" s="18">
        <v>0</v>
      </c>
      <c r="K130" s="18">
        <v>0</v>
      </c>
      <c r="L130">
        <v>0</v>
      </c>
      <c r="M130">
        <v>900</v>
      </c>
      <c r="N130">
        <v>875</v>
      </c>
      <c r="O130" s="18">
        <v>41569.050000000003</v>
      </c>
      <c r="P130" s="18">
        <v>39000</v>
      </c>
      <c r="Q130" s="19">
        <v>44994</v>
      </c>
      <c r="R130" s="18">
        <v>35</v>
      </c>
      <c r="S130" s="18">
        <v>-2</v>
      </c>
      <c r="T130">
        <v>-5.4054054054054053</v>
      </c>
      <c r="U130" s="18">
        <v>168</v>
      </c>
      <c r="V130" s="18">
        <v>18.920000000000002</v>
      </c>
      <c r="W130" s="18">
        <v>49.95</v>
      </c>
      <c r="X130" s="18">
        <v>-2.6999999999999957</v>
      </c>
      <c r="Y130">
        <v>-5.1282051282051206</v>
      </c>
      <c r="Z130">
        <v>5500</v>
      </c>
      <c r="AA130">
        <v>1150</v>
      </c>
      <c r="AB130" s="18">
        <v>41569.050000000003</v>
      </c>
    </row>
    <row r="131" spans="1:28" x14ac:dyDescent="0.25">
      <c r="A131" s="18">
        <v>39000</v>
      </c>
      <c r="B131" s="19">
        <v>45001</v>
      </c>
      <c r="C131" s="18">
        <v>0</v>
      </c>
      <c r="D131" s="19">
        <v>0</v>
      </c>
      <c r="E131" s="18">
        <v>0</v>
      </c>
      <c r="F131" s="18">
        <v>0</v>
      </c>
      <c r="G131">
        <v>0</v>
      </c>
      <c r="H131" s="18">
        <v>0</v>
      </c>
      <c r="I131" s="18">
        <v>0</v>
      </c>
      <c r="J131" s="18">
        <v>0</v>
      </c>
      <c r="K131" s="18">
        <v>0</v>
      </c>
      <c r="L131">
        <v>0</v>
      </c>
      <c r="M131">
        <v>0</v>
      </c>
      <c r="N131">
        <v>0</v>
      </c>
      <c r="O131" s="18">
        <v>0</v>
      </c>
      <c r="P131" s="18">
        <v>39000</v>
      </c>
      <c r="Q131" s="19">
        <v>45001</v>
      </c>
      <c r="R131" s="18">
        <v>0</v>
      </c>
      <c r="S131" s="18">
        <v>0</v>
      </c>
      <c r="T131">
        <v>0</v>
      </c>
      <c r="U131" s="18">
        <v>0</v>
      </c>
      <c r="V131" s="18">
        <v>0</v>
      </c>
      <c r="W131" s="18">
        <v>0</v>
      </c>
      <c r="X131" s="18">
        <v>0</v>
      </c>
      <c r="Y131">
        <v>0</v>
      </c>
      <c r="Z131">
        <v>900</v>
      </c>
      <c r="AA131">
        <v>0</v>
      </c>
      <c r="AB131" s="18">
        <v>41569.050000000003</v>
      </c>
    </row>
    <row r="132" spans="1:28" x14ac:dyDescent="0.25">
      <c r="A132" s="18">
        <v>39000</v>
      </c>
      <c r="B132" s="19">
        <v>45014</v>
      </c>
      <c r="C132" s="18">
        <v>39000</v>
      </c>
      <c r="D132" s="19">
        <v>45014</v>
      </c>
      <c r="E132" s="18">
        <v>674</v>
      </c>
      <c r="F132" s="18">
        <v>-4</v>
      </c>
      <c r="G132">
        <v>-0.58997050147492625</v>
      </c>
      <c r="H132" s="18">
        <v>107</v>
      </c>
      <c r="I132" s="18">
        <v>8.1199999999999992</v>
      </c>
      <c r="J132" s="18">
        <v>3000</v>
      </c>
      <c r="K132" s="18">
        <v>-117.84999999999991</v>
      </c>
      <c r="L132">
        <v>-3.779848292894139</v>
      </c>
      <c r="M132">
        <v>3175</v>
      </c>
      <c r="N132">
        <v>2300</v>
      </c>
      <c r="O132" s="18">
        <v>41569.050000000003</v>
      </c>
      <c r="P132" s="18">
        <v>39000</v>
      </c>
      <c r="Q132" s="19">
        <v>45014</v>
      </c>
      <c r="R132" s="18">
        <v>10909</v>
      </c>
      <c r="S132" s="18">
        <v>-974</v>
      </c>
      <c r="T132">
        <v>-8.196583354371791</v>
      </c>
      <c r="U132" s="18">
        <v>12342</v>
      </c>
      <c r="V132" s="18">
        <v>18.03</v>
      </c>
      <c r="W132" s="18">
        <v>124.6</v>
      </c>
      <c r="X132" s="18">
        <v>0.14999999999999147</v>
      </c>
      <c r="Y132">
        <v>0.12053033346724906</v>
      </c>
      <c r="Z132">
        <v>12475</v>
      </c>
      <c r="AA132">
        <v>1750</v>
      </c>
      <c r="AB132" s="18">
        <v>41569.050000000003</v>
      </c>
    </row>
    <row r="133" spans="1:28" x14ac:dyDescent="0.25">
      <c r="A133" s="18">
        <v>39000</v>
      </c>
      <c r="B133" s="19">
        <v>45043</v>
      </c>
      <c r="C133" s="18">
        <v>39000</v>
      </c>
      <c r="D133" s="19">
        <v>45043</v>
      </c>
      <c r="E133" s="18">
        <v>3</v>
      </c>
      <c r="F133" s="18">
        <v>0</v>
      </c>
      <c r="G133">
        <v>0</v>
      </c>
      <c r="H133" s="18">
        <v>0</v>
      </c>
      <c r="I133" s="18">
        <v>0</v>
      </c>
      <c r="J133" s="18">
        <v>0</v>
      </c>
      <c r="K133" s="18">
        <v>0</v>
      </c>
      <c r="L133">
        <v>0</v>
      </c>
      <c r="M133">
        <v>1000</v>
      </c>
      <c r="N133">
        <v>1000</v>
      </c>
      <c r="O133" s="18">
        <v>41569.050000000003</v>
      </c>
      <c r="P133" s="18">
        <v>39000</v>
      </c>
      <c r="Q133" s="19">
        <v>45043</v>
      </c>
      <c r="R133" s="18">
        <v>684</v>
      </c>
      <c r="S133" s="18">
        <v>-17</v>
      </c>
      <c r="T133">
        <v>-2.4251069900142652</v>
      </c>
      <c r="U133" s="18">
        <v>1073</v>
      </c>
      <c r="V133" s="18">
        <v>18.190000000000001</v>
      </c>
      <c r="W133" s="18">
        <v>245.05</v>
      </c>
      <c r="X133" s="18">
        <v>-10.649999999999977</v>
      </c>
      <c r="Y133">
        <v>-4.1650371529135617</v>
      </c>
      <c r="Z133">
        <v>2125</v>
      </c>
      <c r="AA133">
        <v>850</v>
      </c>
      <c r="AB133" s="18">
        <v>41569.050000000003</v>
      </c>
    </row>
    <row r="134" spans="1:28" x14ac:dyDescent="0.25">
      <c r="A134" s="18">
        <v>39000</v>
      </c>
      <c r="B134" s="19">
        <v>45106</v>
      </c>
      <c r="C134" s="18">
        <v>0</v>
      </c>
      <c r="D134" s="19">
        <v>0</v>
      </c>
      <c r="E134" s="18">
        <v>0</v>
      </c>
      <c r="F134" s="18">
        <v>0</v>
      </c>
      <c r="G134">
        <v>0</v>
      </c>
      <c r="H134" s="18">
        <v>0</v>
      </c>
      <c r="I134" s="18">
        <v>0</v>
      </c>
      <c r="J134" s="18">
        <v>0</v>
      </c>
      <c r="K134" s="18">
        <v>0</v>
      </c>
      <c r="L134">
        <v>0</v>
      </c>
      <c r="M134">
        <v>0</v>
      </c>
      <c r="N134">
        <v>0</v>
      </c>
      <c r="O134" s="18">
        <v>0</v>
      </c>
      <c r="P134" s="18">
        <v>39000</v>
      </c>
      <c r="Q134" s="19">
        <v>45106</v>
      </c>
      <c r="R134" s="18">
        <v>539</v>
      </c>
      <c r="S134" s="18">
        <v>5</v>
      </c>
      <c r="T134">
        <v>0.93632958801498123</v>
      </c>
      <c r="U134" s="18">
        <v>92</v>
      </c>
      <c r="V134" s="18">
        <v>19.329999999999998</v>
      </c>
      <c r="W134" s="18">
        <v>500</v>
      </c>
      <c r="X134" s="18">
        <v>-46.950000000000045</v>
      </c>
      <c r="Y134">
        <v>-8.5839656275710823</v>
      </c>
      <c r="Z134">
        <v>2275</v>
      </c>
      <c r="AA134">
        <v>225</v>
      </c>
      <c r="AB134" s="18">
        <v>41569.050000000003</v>
      </c>
    </row>
    <row r="135" spans="1:28" x14ac:dyDescent="0.25">
      <c r="A135" s="18">
        <v>39000</v>
      </c>
      <c r="B135" s="19">
        <v>45197</v>
      </c>
      <c r="C135" s="18">
        <v>0</v>
      </c>
      <c r="D135" s="19">
        <v>0</v>
      </c>
      <c r="E135" s="18">
        <v>0</v>
      </c>
      <c r="F135" s="18">
        <v>0</v>
      </c>
      <c r="G135">
        <v>0</v>
      </c>
      <c r="H135" s="18">
        <v>0</v>
      </c>
      <c r="I135" s="18">
        <v>0</v>
      </c>
      <c r="J135" s="18">
        <v>0</v>
      </c>
      <c r="K135" s="18">
        <v>0</v>
      </c>
      <c r="L135">
        <v>0</v>
      </c>
      <c r="M135">
        <v>0</v>
      </c>
      <c r="N135">
        <v>0</v>
      </c>
      <c r="O135" s="18">
        <v>0</v>
      </c>
      <c r="P135" s="18">
        <v>39000</v>
      </c>
      <c r="Q135" s="19">
        <v>45197</v>
      </c>
      <c r="R135" s="18">
        <v>20</v>
      </c>
      <c r="S135" s="18">
        <v>0</v>
      </c>
      <c r="T135">
        <v>0</v>
      </c>
      <c r="U135" s="18">
        <v>3</v>
      </c>
      <c r="V135" s="18">
        <v>23.63</v>
      </c>
      <c r="W135" s="18">
        <v>1074</v>
      </c>
      <c r="X135" s="18">
        <v>129.14999999999998</v>
      </c>
      <c r="Y135">
        <v>13.668836323225905</v>
      </c>
      <c r="Z135">
        <v>1050</v>
      </c>
      <c r="AA135">
        <v>200</v>
      </c>
      <c r="AB135" s="18">
        <v>41569.050000000003</v>
      </c>
    </row>
    <row r="136" spans="1:28" x14ac:dyDescent="0.25">
      <c r="A136" s="18">
        <v>39000</v>
      </c>
      <c r="B136" s="19">
        <v>45288</v>
      </c>
      <c r="C136" s="18">
        <v>0</v>
      </c>
      <c r="D136" s="19">
        <v>0</v>
      </c>
      <c r="E136" s="18">
        <v>0</v>
      </c>
      <c r="F136" s="18">
        <v>0</v>
      </c>
      <c r="G136">
        <v>0</v>
      </c>
      <c r="H136" s="18">
        <v>0</v>
      </c>
      <c r="I136" s="18">
        <v>0</v>
      </c>
      <c r="J136" s="18">
        <v>0</v>
      </c>
      <c r="K136" s="18">
        <v>0</v>
      </c>
      <c r="L136">
        <v>0</v>
      </c>
      <c r="M136">
        <v>0</v>
      </c>
      <c r="N136">
        <v>0</v>
      </c>
      <c r="O136" s="18">
        <v>0</v>
      </c>
      <c r="P136" s="18">
        <v>39000</v>
      </c>
      <c r="Q136" s="19">
        <v>45288</v>
      </c>
      <c r="R136" s="18">
        <v>0</v>
      </c>
      <c r="S136" s="18">
        <v>0</v>
      </c>
      <c r="T136">
        <v>0</v>
      </c>
      <c r="U136" s="18">
        <v>0</v>
      </c>
      <c r="V136" s="18">
        <v>0</v>
      </c>
      <c r="W136" s="18">
        <v>0</v>
      </c>
      <c r="X136" s="18">
        <v>0</v>
      </c>
      <c r="Y136">
        <v>0</v>
      </c>
      <c r="Z136">
        <v>1825</v>
      </c>
      <c r="AA136">
        <v>0</v>
      </c>
      <c r="AB136" s="18">
        <v>41569.050000000003</v>
      </c>
    </row>
    <row r="137" spans="1:28" x14ac:dyDescent="0.25">
      <c r="A137" s="18">
        <v>39000</v>
      </c>
      <c r="B137" s="19">
        <v>44973</v>
      </c>
      <c r="C137" s="18">
        <v>39000</v>
      </c>
      <c r="D137" s="19">
        <v>44973</v>
      </c>
      <c r="E137" s="18">
        <v>148</v>
      </c>
      <c r="F137" s="18">
        <v>2</v>
      </c>
      <c r="G137">
        <v>1.3698630136986301</v>
      </c>
      <c r="H137" s="18">
        <v>159</v>
      </c>
      <c r="I137" s="18">
        <v>0</v>
      </c>
      <c r="J137" s="18">
        <v>2646.4</v>
      </c>
      <c r="K137" s="18">
        <v>95.25</v>
      </c>
      <c r="L137">
        <v>3.733610332595104</v>
      </c>
      <c r="M137">
        <v>1550</v>
      </c>
      <c r="N137">
        <v>4350</v>
      </c>
      <c r="O137" s="18">
        <v>41569.050000000003</v>
      </c>
      <c r="P137" s="18">
        <v>39000</v>
      </c>
      <c r="Q137" s="19">
        <v>44973</v>
      </c>
      <c r="R137" s="18">
        <v>72610</v>
      </c>
      <c r="S137" s="18">
        <v>7192</v>
      </c>
      <c r="T137">
        <v>10.993916047571005</v>
      </c>
      <c r="U137" s="18">
        <v>431800</v>
      </c>
      <c r="V137" s="18">
        <v>0</v>
      </c>
      <c r="W137" s="18">
        <v>0.05</v>
      </c>
      <c r="X137" s="18">
        <v>-2.5</v>
      </c>
      <c r="Y137">
        <v>-98.039215686274517</v>
      </c>
      <c r="Z137">
        <v>0</v>
      </c>
      <c r="AA137">
        <v>98800</v>
      </c>
      <c r="AB137" s="18">
        <v>41569.050000000003</v>
      </c>
    </row>
    <row r="138" spans="1:28" x14ac:dyDescent="0.25">
      <c r="A138" s="18">
        <v>39000</v>
      </c>
      <c r="B138" s="19">
        <v>44980</v>
      </c>
      <c r="C138" s="18">
        <v>39000</v>
      </c>
      <c r="D138" s="19">
        <v>44980</v>
      </c>
      <c r="E138" s="18">
        <v>1300</v>
      </c>
      <c r="F138" s="18">
        <v>-201</v>
      </c>
      <c r="G138">
        <v>-13.391072618254498</v>
      </c>
      <c r="H138" s="18">
        <v>656</v>
      </c>
      <c r="I138" s="18">
        <v>0</v>
      </c>
      <c r="J138" s="18">
        <v>2700</v>
      </c>
      <c r="K138" s="18">
        <v>-47.550000000000182</v>
      </c>
      <c r="L138">
        <v>-1.7306327455369395</v>
      </c>
      <c r="M138">
        <v>7275</v>
      </c>
      <c r="N138">
        <v>7600</v>
      </c>
      <c r="O138" s="18">
        <v>41569.050000000003</v>
      </c>
      <c r="P138" s="18">
        <v>39000</v>
      </c>
      <c r="Q138" s="19">
        <v>44980</v>
      </c>
      <c r="R138" s="18">
        <v>21037</v>
      </c>
      <c r="S138" s="18">
        <v>822</v>
      </c>
      <c r="T138">
        <v>4.0662874103388571</v>
      </c>
      <c r="U138" s="18">
        <v>93831</v>
      </c>
      <c r="V138" s="18">
        <v>23.3</v>
      </c>
      <c r="W138" s="18">
        <v>9.65</v>
      </c>
      <c r="X138" s="18">
        <v>-2.75</v>
      </c>
      <c r="Y138">
        <v>-22.177419354838708</v>
      </c>
      <c r="Z138">
        <v>76850</v>
      </c>
      <c r="AA138">
        <v>14750</v>
      </c>
      <c r="AB138" s="18">
        <v>41569.050000000003</v>
      </c>
    </row>
    <row r="139" spans="1:28" x14ac:dyDescent="0.25">
      <c r="A139" s="18">
        <v>39100</v>
      </c>
      <c r="B139" s="19">
        <v>44980</v>
      </c>
      <c r="C139" s="18">
        <v>39100</v>
      </c>
      <c r="D139" s="19">
        <v>44980</v>
      </c>
      <c r="E139" s="18">
        <v>26</v>
      </c>
      <c r="F139" s="18">
        <v>0</v>
      </c>
      <c r="G139">
        <v>0</v>
      </c>
      <c r="H139" s="18">
        <v>0</v>
      </c>
      <c r="I139" s="18">
        <v>0</v>
      </c>
      <c r="J139" s="18">
        <v>0</v>
      </c>
      <c r="K139" s="18">
        <v>0</v>
      </c>
      <c r="L139">
        <v>0</v>
      </c>
      <c r="M139">
        <v>2275</v>
      </c>
      <c r="N139">
        <v>3150</v>
      </c>
      <c r="O139" s="18">
        <v>41569.050000000003</v>
      </c>
      <c r="P139" s="18">
        <v>39100</v>
      </c>
      <c r="Q139" s="19">
        <v>44980</v>
      </c>
      <c r="R139" s="18">
        <v>599</v>
      </c>
      <c r="S139" s="18">
        <v>-2</v>
      </c>
      <c r="T139">
        <v>-0.33277870216306155</v>
      </c>
      <c r="U139" s="18">
        <v>5101</v>
      </c>
      <c r="V139" s="18">
        <v>22.71</v>
      </c>
      <c r="W139" s="18">
        <v>9.3000000000000007</v>
      </c>
      <c r="X139" s="18">
        <v>-3.7999999999999989</v>
      </c>
      <c r="Y139">
        <v>-29.007633587786252</v>
      </c>
      <c r="Z139">
        <v>72925</v>
      </c>
      <c r="AA139">
        <v>75</v>
      </c>
      <c r="AB139" s="18">
        <v>41569.050000000003</v>
      </c>
    </row>
    <row r="140" spans="1:28" x14ac:dyDescent="0.25">
      <c r="A140" s="18">
        <v>39100</v>
      </c>
      <c r="B140" s="19">
        <v>44987</v>
      </c>
      <c r="C140" s="18">
        <v>39100</v>
      </c>
      <c r="D140" s="19">
        <v>44987</v>
      </c>
      <c r="E140" s="18">
        <v>0</v>
      </c>
      <c r="F140" s="18">
        <v>0</v>
      </c>
      <c r="G140">
        <v>0</v>
      </c>
      <c r="H140" s="18">
        <v>0</v>
      </c>
      <c r="I140" s="18">
        <v>0</v>
      </c>
      <c r="J140" s="18">
        <v>0</v>
      </c>
      <c r="K140" s="18">
        <v>0</v>
      </c>
      <c r="L140">
        <v>0</v>
      </c>
      <c r="M140">
        <v>2125</v>
      </c>
      <c r="N140">
        <v>2125</v>
      </c>
      <c r="O140" s="18">
        <v>41569.050000000003</v>
      </c>
      <c r="P140" s="18">
        <v>39100</v>
      </c>
      <c r="Q140" s="19">
        <v>44987</v>
      </c>
      <c r="R140" s="18">
        <v>0</v>
      </c>
      <c r="S140" s="18">
        <v>0</v>
      </c>
      <c r="T140">
        <v>0</v>
      </c>
      <c r="U140" s="18">
        <v>0</v>
      </c>
      <c r="V140" s="18">
        <v>0</v>
      </c>
      <c r="W140" s="18">
        <v>0</v>
      </c>
      <c r="X140" s="18">
        <v>0</v>
      </c>
      <c r="Y140">
        <v>0</v>
      </c>
      <c r="Z140">
        <v>16325</v>
      </c>
      <c r="AA140">
        <v>1350</v>
      </c>
      <c r="AB140" s="18">
        <v>41569.050000000003</v>
      </c>
    </row>
    <row r="141" spans="1:28" x14ac:dyDescent="0.25">
      <c r="A141" s="18">
        <v>39100</v>
      </c>
      <c r="B141" s="19">
        <v>44994</v>
      </c>
      <c r="C141" s="18">
        <v>39100</v>
      </c>
      <c r="D141" s="19">
        <v>44994</v>
      </c>
      <c r="E141" s="18">
        <v>0</v>
      </c>
      <c r="F141" s="18">
        <v>0</v>
      </c>
      <c r="G141">
        <v>0</v>
      </c>
      <c r="H141" s="18">
        <v>0</v>
      </c>
      <c r="I141" s="18">
        <v>0</v>
      </c>
      <c r="J141" s="18">
        <v>0</v>
      </c>
      <c r="K141" s="18">
        <v>0</v>
      </c>
      <c r="L141">
        <v>0</v>
      </c>
      <c r="M141">
        <v>900</v>
      </c>
      <c r="N141">
        <v>875</v>
      </c>
      <c r="O141" s="18">
        <v>41569.050000000003</v>
      </c>
      <c r="P141" s="18">
        <v>0</v>
      </c>
      <c r="Q141" s="19">
        <v>0</v>
      </c>
      <c r="R141" s="18">
        <v>0</v>
      </c>
      <c r="S141" s="18">
        <v>0</v>
      </c>
      <c r="T141">
        <v>0</v>
      </c>
      <c r="U141" s="18">
        <v>0</v>
      </c>
      <c r="V141" s="18">
        <v>0</v>
      </c>
      <c r="W141" s="18">
        <v>0</v>
      </c>
      <c r="X141" s="18">
        <v>0</v>
      </c>
      <c r="Y141">
        <v>0</v>
      </c>
      <c r="Z141">
        <v>0</v>
      </c>
      <c r="AA141">
        <v>0</v>
      </c>
      <c r="AB141" s="18">
        <v>0</v>
      </c>
    </row>
    <row r="142" spans="1:28" x14ac:dyDescent="0.25">
      <c r="A142" s="18">
        <v>39100</v>
      </c>
      <c r="B142" s="19">
        <v>45014</v>
      </c>
      <c r="C142" s="18">
        <v>39100</v>
      </c>
      <c r="D142" s="19">
        <v>45014</v>
      </c>
      <c r="E142" s="18">
        <v>4</v>
      </c>
      <c r="F142" s="18">
        <v>0</v>
      </c>
      <c r="G142">
        <v>0</v>
      </c>
      <c r="H142" s="18">
        <v>0</v>
      </c>
      <c r="I142" s="18">
        <v>0</v>
      </c>
      <c r="J142" s="18">
        <v>0</v>
      </c>
      <c r="K142" s="18">
        <v>0</v>
      </c>
      <c r="L142">
        <v>0</v>
      </c>
      <c r="M142">
        <v>2550</v>
      </c>
      <c r="N142">
        <v>2525</v>
      </c>
      <c r="O142" s="18">
        <v>41569.050000000003</v>
      </c>
      <c r="P142" s="18">
        <v>39100</v>
      </c>
      <c r="Q142" s="19">
        <v>45014</v>
      </c>
      <c r="R142" s="18">
        <v>51</v>
      </c>
      <c r="S142" s="18">
        <v>0</v>
      </c>
      <c r="T142">
        <v>0</v>
      </c>
      <c r="U142" s="18">
        <v>0</v>
      </c>
      <c r="V142" s="18">
        <v>0</v>
      </c>
      <c r="W142" s="18">
        <v>0</v>
      </c>
      <c r="X142" s="18">
        <v>0</v>
      </c>
      <c r="Y142">
        <v>0</v>
      </c>
      <c r="Z142">
        <v>500</v>
      </c>
      <c r="AA142">
        <v>1425</v>
      </c>
      <c r="AB142" s="18">
        <v>41569.050000000003</v>
      </c>
    </row>
    <row r="143" spans="1:28" x14ac:dyDescent="0.25">
      <c r="A143" s="18">
        <v>39100</v>
      </c>
      <c r="B143" s="19">
        <v>45043</v>
      </c>
      <c r="C143" s="18">
        <v>39100</v>
      </c>
      <c r="D143" s="19">
        <v>45043</v>
      </c>
      <c r="E143" s="18">
        <v>0</v>
      </c>
      <c r="F143" s="18">
        <v>0</v>
      </c>
      <c r="G143">
        <v>0</v>
      </c>
      <c r="H143" s="18">
        <v>0</v>
      </c>
      <c r="I143" s="18">
        <v>0</v>
      </c>
      <c r="J143" s="18">
        <v>0</v>
      </c>
      <c r="K143" s="18">
        <v>0</v>
      </c>
      <c r="L143">
        <v>0</v>
      </c>
      <c r="M143">
        <v>900</v>
      </c>
      <c r="N143">
        <v>0</v>
      </c>
      <c r="O143" s="18">
        <v>41569.050000000003</v>
      </c>
      <c r="P143" s="18">
        <v>0</v>
      </c>
      <c r="Q143" s="19">
        <v>0</v>
      </c>
      <c r="R143" s="18">
        <v>0</v>
      </c>
      <c r="S143" s="18">
        <v>0</v>
      </c>
      <c r="T143">
        <v>0</v>
      </c>
      <c r="U143" s="18">
        <v>0</v>
      </c>
      <c r="V143" s="18">
        <v>0</v>
      </c>
      <c r="W143" s="18">
        <v>0</v>
      </c>
      <c r="X143" s="18">
        <v>0</v>
      </c>
      <c r="Y143">
        <v>0</v>
      </c>
      <c r="Z143">
        <v>0</v>
      </c>
      <c r="AA143">
        <v>0</v>
      </c>
      <c r="AB143" s="18">
        <v>0</v>
      </c>
    </row>
    <row r="144" spans="1:28" x14ac:dyDescent="0.25">
      <c r="A144" s="18">
        <v>39100</v>
      </c>
      <c r="B144" s="19">
        <v>44973</v>
      </c>
      <c r="C144" s="18">
        <v>39100</v>
      </c>
      <c r="D144" s="19">
        <v>44973</v>
      </c>
      <c r="E144" s="18">
        <v>12</v>
      </c>
      <c r="F144" s="18">
        <v>0</v>
      </c>
      <c r="G144">
        <v>0</v>
      </c>
      <c r="H144" s="18">
        <v>0</v>
      </c>
      <c r="I144" s="18">
        <v>0</v>
      </c>
      <c r="J144" s="18">
        <v>0</v>
      </c>
      <c r="K144" s="18">
        <v>0</v>
      </c>
      <c r="L144">
        <v>0</v>
      </c>
      <c r="M144">
        <v>3900</v>
      </c>
      <c r="N144">
        <v>4050</v>
      </c>
      <c r="O144" s="18">
        <v>41569.050000000003</v>
      </c>
      <c r="P144" s="18">
        <v>39100</v>
      </c>
      <c r="Q144" s="19">
        <v>44973</v>
      </c>
      <c r="R144" s="18">
        <v>2752</v>
      </c>
      <c r="S144" s="18">
        <v>-17</v>
      </c>
      <c r="T144">
        <v>-0.61394005055976886</v>
      </c>
      <c r="U144" s="18">
        <v>38661</v>
      </c>
      <c r="V144" s="18">
        <v>33.94</v>
      </c>
      <c r="W144" s="18">
        <v>0.05</v>
      </c>
      <c r="X144" s="18">
        <v>-2.5500000000000003</v>
      </c>
      <c r="Y144">
        <v>-98.07692307692308</v>
      </c>
      <c r="Z144">
        <v>0</v>
      </c>
      <c r="AA144">
        <v>13725</v>
      </c>
      <c r="AB144" s="18">
        <v>41569.050000000003</v>
      </c>
    </row>
    <row r="145" spans="1:28" x14ac:dyDescent="0.25">
      <c r="A145" s="18">
        <v>39200</v>
      </c>
      <c r="B145" s="19">
        <v>44980</v>
      </c>
      <c r="C145" s="18">
        <v>39200</v>
      </c>
      <c r="D145" s="19">
        <v>44980</v>
      </c>
      <c r="E145" s="18">
        <v>56</v>
      </c>
      <c r="F145" s="18">
        <v>0</v>
      </c>
      <c r="G145">
        <v>0</v>
      </c>
      <c r="H145" s="18">
        <v>0</v>
      </c>
      <c r="I145" s="18">
        <v>0</v>
      </c>
      <c r="J145" s="18">
        <v>0</v>
      </c>
      <c r="K145" s="18">
        <v>0</v>
      </c>
      <c r="L145">
        <v>0</v>
      </c>
      <c r="M145">
        <v>3300</v>
      </c>
      <c r="N145">
        <v>3575</v>
      </c>
      <c r="O145" s="18">
        <v>41569.050000000003</v>
      </c>
      <c r="P145" s="18">
        <v>39200</v>
      </c>
      <c r="Q145" s="19">
        <v>44980</v>
      </c>
      <c r="R145" s="18">
        <v>1419</v>
      </c>
      <c r="S145" s="18">
        <v>-8</v>
      </c>
      <c r="T145">
        <v>-0.56061667834618079</v>
      </c>
      <c r="U145" s="18">
        <v>14302</v>
      </c>
      <c r="V145" s="18">
        <v>22.23</v>
      </c>
      <c r="W145" s="18">
        <v>11</v>
      </c>
      <c r="X145" s="18">
        <v>-2.9000000000000004</v>
      </c>
      <c r="Y145">
        <v>-20.863309352517987</v>
      </c>
      <c r="Z145">
        <v>69550</v>
      </c>
      <c r="AA145">
        <v>1550</v>
      </c>
      <c r="AB145" s="18">
        <v>41569.050000000003</v>
      </c>
    </row>
    <row r="146" spans="1:28" x14ac:dyDescent="0.25">
      <c r="A146" s="18">
        <v>39200</v>
      </c>
      <c r="B146" s="19">
        <v>44973</v>
      </c>
      <c r="C146" s="18">
        <v>39200</v>
      </c>
      <c r="D146" s="19">
        <v>44973</v>
      </c>
      <c r="E146" s="18">
        <v>17</v>
      </c>
      <c r="F146" s="18">
        <v>0</v>
      </c>
      <c r="G146">
        <v>0</v>
      </c>
      <c r="H146" s="18">
        <v>9</v>
      </c>
      <c r="I146" s="18">
        <v>0</v>
      </c>
      <c r="J146" s="18">
        <v>2442.1</v>
      </c>
      <c r="K146" s="18">
        <v>306.09999999999991</v>
      </c>
      <c r="L146">
        <v>14.330524344569284</v>
      </c>
      <c r="M146">
        <v>3900</v>
      </c>
      <c r="N146">
        <v>4075</v>
      </c>
      <c r="O146" s="18">
        <v>41569.050000000003</v>
      </c>
      <c r="P146" s="18">
        <v>39200</v>
      </c>
      <c r="Q146" s="19">
        <v>44973</v>
      </c>
      <c r="R146" s="18">
        <v>6291</v>
      </c>
      <c r="S146" s="18">
        <v>244</v>
      </c>
      <c r="T146">
        <v>4.0350587067967592</v>
      </c>
      <c r="U146" s="18">
        <v>51328</v>
      </c>
      <c r="V146" s="18">
        <v>32.619999999999997</v>
      </c>
      <c r="W146" s="18">
        <v>0.05</v>
      </c>
      <c r="X146" s="18">
        <v>-2.6500000000000004</v>
      </c>
      <c r="Y146">
        <v>-98.148148148148152</v>
      </c>
      <c r="Z146">
        <v>125</v>
      </c>
      <c r="AA146">
        <v>12800</v>
      </c>
      <c r="AB146" s="18">
        <v>41569.050000000003</v>
      </c>
    </row>
    <row r="147" spans="1:28" x14ac:dyDescent="0.25">
      <c r="A147" s="18">
        <v>39200</v>
      </c>
      <c r="B147" s="19">
        <v>44994</v>
      </c>
      <c r="C147" s="18">
        <v>39200</v>
      </c>
      <c r="D147" s="19">
        <v>44994</v>
      </c>
      <c r="E147" s="18">
        <v>0</v>
      </c>
      <c r="F147" s="18">
        <v>0</v>
      </c>
      <c r="G147">
        <v>0</v>
      </c>
      <c r="H147" s="18">
        <v>0</v>
      </c>
      <c r="I147" s="18">
        <v>0</v>
      </c>
      <c r="J147" s="18">
        <v>0</v>
      </c>
      <c r="K147" s="18">
        <v>0</v>
      </c>
      <c r="L147">
        <v>0</v>
      </c>
      <c r="M147">
        <v>900</v>
      </c>
      <c r="N147">
        <v>875</v>
      </c>
      <c r="O147" s="18">
        <v>41569.050000000003</v>
      </c>
      <c r="P147" s="18">
        <v>39200</v>
      </c>
      <c r="Q147" s="19">
        <v>44994</v>
      </c>
      <c r="R147" s="18">
        <v>0</v>
      </c>
      <c r="S147" s="18">
        <v>0</v>
      </c>
      <c r="T147">
        <v>0</v>
      </c>
      <c r="U147" s="18">
        <v>0</v>
      </c>
      <c r="V147" s="18">
        <v>0</v>
      </c>
      <c r="W147" s="18">
        <v>0</v>
      </c>
      <c r="X147" s="18">
        <v>0</v>
      </c>
      <c r="Y147">
        <v>0</v>
      </c>
      <c r="Z147">
        <v>900</v>
      </c>
      <c r="AA147">
        <v>0</v>
      </c>
      <c r="AB147" s="18">
        <v>41569.050000000003</v>
      </c>
    </row>
    <row r="148" spans="1:28" x14ac:dyDescent="0.25">
      <c r="A148" s="18">
        <v>39200</v>
      </c>
      <c r="B148" s="19">
        <v>45014</v>
      </c>
      <c r="C148" s="18">
        <v>39200</v>
      </c>
      <c r="D148" s="19">
        <v>45014</v>
      </c>
      <c r="E148" s="18">
        <v>9</v>
      </c>
      <c r="F148" s="18">
        <v>0</v>
      </c>
      <c r="G148">
        <v>0</v>
      </c>
      <c r="H148" s="18">
        <v>0</v>
      </c>
      <c r="I148" s="18">
        <v>0</v>
      </c>
      <c r="J148" s="18">
        <v>0</v>
      </c>
      <c r="K148" s="18">
        <v>0</v>
      </c>
      <c r="L148">
        <v>0</v>
      </c>
      <c r="M148">
        <v>2125</v>
      </c>
      <c r="N148">
        <v>2525</v>
      </c>
      <c r="O148" s="18">
        <v>41569.050000000003</v>
      </c>
      <c r="P148" s="18">
        <v>39200</v>
      </c>
      <c r="Q148" s="19">
        <v>45014</v>
      </c>
      <c r="R148" s="18">
        <v>84</v>
      </c>
      <c r="S148" s="18">
        <v>-4</v>
      </c>
      <c r="T148">
        <v>-4.5454545454545459</v>
      </c>
      <c r="U148" s="18">
        <v>33</v>
      </c>
      <c r="V148" s="18">
        <v>18.21</v>
      </c>
      <c r="W148" s="18">
        <v>154.25</v>
      </c>
      <c r="X148" s="18">
        <v>13.449999999999989</v>
      </c>
      <c r="Y148">
        <v>9.5525568181818095</v>
      </c>
      <c r="Z148">
        <v>1275</v>
      </c>
      <c r="AA148">
        <v>625</v>
      </c>
      <c r="AB148" s="18">
        <v>41569.050000000003</v>
      </c>
    </row>
    <row r="149" spans="1:28" x14ac:dyDescent="0.25">
      <c r="A149" s="18">
        <v>39200</v>
      </c>
      <c r="B149" s="19">
        <v>45043</v>
      </c>
      <c r="C149" s="18">
        <v>39200</v>
      </c>
      <c r="D149" s="19">
        <v>45043</v>
      </c>
      <c r="E149" s="18">
        <v>0</v>
      </c>
      <c r="F149" s="18">
        <v>0</v>
      </c>
      <c r="G149">
        <v>0</v>
      </c>
      <c r="H149" s="18">
        <v>0</v>
      </c>
      <c r="I149" s="18">
        <v>0</v>
      </c>
      <c r="J149" s="18">
        <v>0</v>
      </c>
      <c r="K149" s="18">
        <v>0</v>
      </c>
      <c r="L149">
        <v>0</v>
      </c>
      <c r="M149">
        <v>900</v>
      </c>
      <c r="N149">
        <v>0</v>
      </c>
      <c r="O149" s="18">
        <v>41569.050000000003</v>
      </c>
      <c r="P149" s="18">
        <v>0</v>
      </c>
      <c r="Q149" s="19">
        <v>0</v>
      </c>
      <c r="R149" s="18">
        <v>0</v>
      </c>
      <c r="S149" s="18">
        <v>0</v>
      </c>
      <c r="T149">
        <v>0</v>
      </c>
      <c r="U149" s="18">
        <v>0</v>
      </c>
      <c r="V149" s="18">
        <v>0</v>
      </c>
      <c r="W149" s="18">
        <v>0</v>
      </c>
      <c r="X149" s="18">
        <v>0</v>
      </c>
      <c r="Y149">
        <v>0</v>
      </c>
      <c r="Z149">
        <v>0</v>
      </c>
      <c r="AA149">
        <v>0</v>
      </c>
      <c r="AB149" s="18">
        <v>0</v>
      </c>
    </row>
    <row r="150" spans="1:28" x14ac:dyDescent="0.25">
      <c r="A150" s="18">
        <v>39200</v>
      </c>
      <c r="B150" s="19">
        <v>44987</v>
      </c>
      <c r="C150" s="18">
        <v>39200</v>
      </c>
      <c r="D150" s="19">
        <v>44987</v>
      </c>
      <c r="E150" s="18">
        <v>0</v>
      </c>
      <c r="F150" s="18">
        <v>0</v>
      </c>
      <c r="G150">
        <v>0</v>
      </c>
      <c r="H150" s="18">
        <v>0</v>
      </c>
      <c r="I150" s="18">
        <v>0</v>
      </c>
      <c r="J150" s="18">
        <v>0</v>
      </c>
      <c r="K150" s="18">
        <v>0</v>
      </c>
      <c r="L150">
        <v>0</v>
      </c>
      <c r="M150">
        <v>2150</v>
      </c>
      <c r="N150">
        <v>2125</v>
      </c>
      <c r="O150" s="18">
        <v>41569.050000000003</v>
      </c>
      <c r="P150" s="18">
        <v>39200</v>
      </c>
      <c r="Q150" s="19">
        <v>44987</v>
      </c>
      <c r="R150" s="18">
        <v>0</v>
      </c>
      <c r="S150" s="18">
        <v>0</v>
      </c>
      <c r="T150">
        <v>0</v>
      </c>
      <c r="U150" s="18">
        <v>0</v>
      </c>
      <c r="V150" s="18">
        <v>0</v>
      </c>
      <c r="W150" s="18">
        <v>0</v>
      </c>
      <c r="X150" s="18">
        <v>0</v>
      </c>
      <c r="Y150">
        <v>0</v>
      </c>
      <c r="Z150">
        <v>15975</v>
      </c>
      <c r="AA150">
        <v>1850</v>
      </c>
      <c r="AB150" s="18">
        <v>41569.050000000003</v>
      </c>
    </row>
    <row r="151" spans="1:28" x14ac:dyDescent="0.25">
      <c r="A151" s="18">
        <v>39300</v>
      </c>
      <c r="B151" s="19">
        <v>44980</v>
      </c>
      <c r="C151" s="18">
        <v>39300</v>
      </c>
      <c r="D151" s="19">
        <v>44980</v>
      </c>
      <c r="E151" s="18">
        <v>49</v>
      </c>
      <c r="F151" s="18">
        <v>0</v>
      </c>
      <c r="G151">
        <v>0</v>
      </c>
      <c r="H151" s="18">
        <v>0</v>
      </c>
      <c r="I151" s="18">
        <v>0</v>
      </c>
      <c r="J151" s="18">
        <v>0</v>
      </c>
      <c r="K151" s="18">
        <v>0</v>
      </c>
      <c r="L151">
        <v>0</v>
      </c>
      <c r="M151">
        <v>4550</v>
      </c>
      <c r="N151">
        <v>4475</v>
      </c>
      <c r="O151" s="18">
        <v>41569.050000000003</v>
      </c>
      <c r="P151" s="18">
        <v>39300</v>
      </c>
      <c r="Q151" s="19">
        <v>44980</v>
      </c>
      <c r="R151" s="18">
        <v>1504</v>
      </c>
      <c r="S151" s="18">
        <v>-379</v>
      </c>
      <c r="T151">
        <v>-20.127456186935742</v>
      </c>
      <c r="U151" s="18">
        <v>19526</v>
      </c>
      <c r="V151" s="18">
        <v>0</v>
      </c>
      <c r="W151" s="18">
        <v>12.95</v>
      </c>
      <c r="X151" s="18">
        <v>-2.1000000000000014</v>
      </c>
      <c r="Y151">
        <v>-13.953488372093032</v>
      </c>
      <c r="Z151">
        <v>62075</v>
      </c>
      <c r="AA151">
        <v>1075</v>
      </c>
      <c r="AB151" s="18">
        <v>41569.050000000003</v>
      </c>
    </row>
    <row r="152" spans="1:28" x14ac:dyDescent="0.25">
      <c r="A152" s="18">
        <v>39300</v>
      </c>
      <c r="B152" s="19">
        <v>44987</v>
      </c>
      <c r="C152" s="18">
        <v>39300</v>
      </c>
      <c r="D152" s="19">
        <v>44987</v>
      </c>
      <c r="E152" s="18">
        <v>0</v>
      </c>
      <c r="F152" s="18">
        <v>0</v>
      </c>
      <c r="G152">
        <v>0</v>
      </c>
      <c r="H152" s="18">
        <v>0</v>
      </c>
      <c r="I152" s="18">
        <v>0</v>
      </c>
      <c r="J152" s="18">
        <v>0</v>
      </c>
      <c r="K152" s="18">
        <v>0</v>
      </c>
      <c r="L152">
        <v>0</v>
      </c>
      <c r="M152">
        <v>2200</v>
      </c>
      <c r="N152">
        <v>1450</v>
      </c>
      <c r="O152" s="18">
        <v>41569.050000000003</v>
      </c>
      <c r="P152" s="18">
        <v>39300</v>
      </c>
      <c r="Q152" s="19">
        <v>44987</v>
      </c>
      <c r="R152" s="18">
        <v>51</v>
      </c>
      <c r="S152" s="18">
        <v>-3</v>
      </c>
      <c r="T152">
        <v>-5.5555555555555554</v>
      </c>
      <c r="U152" s="18">
        <v>234</v>
      </c>
      <c r="V152" s="18">
        <v>0</v>
      </c>
      <c r="W152" s="18">
        <v>29.9</v>
      </c>
      <c r="X152" s="18">
        <v>-5.6499999999999986</v>
      </c>
      <c r="Y152">
        <v>-15.893108298171587</v>
      </c>
      <c r="Z152">
        <v>24700</v>
      </c>
      <c r="AA152">
        <v>1000</v>
      </c>
      <c r="AB152" s="18">
        <v>41569.050000000003</v>
      </c>
    </row>
    <row r="153" spans="1:28" x14ac:dyDescent="0.25">
      <c r="A153" s="18">
        <v>39300</v>
      </c>
      <c r="B153" s="19">
        <v>45014</v>
      </c>
      <c r="C153" s="18">
        <v>39300</v>
      </c>
      <c r="D153" s="19">
        <v>45014</v>
      </c>
      <c r="E153" s="18">
        <v>15</v>
      </c>
      <c r="F153" s="18">
        <v>0</v>
      </c>
      <c r="G153">
        <v>0</v>
      </c>
      <c r="H153" s="18">
        <v>0</v>
      </c>
      <c r="I153" s="18">
        <v>0</v>
      </c>
      <c r="J153" s="18">
        <v>0</v>
      </c>
      <c r="K153" s="18">
        <v>0</v>
      </c>
      <c r="L153">
        <v>0</v>
      </c>
      <c r="M153">
        <v>2125</v>
      </c>
      <c r="N153">
        <v>2525</v>
      </c>
      <c r="O153" s="18">
        <v>41569.050000000003</v>
      </c>
      <c r="P153" s="18">
        <v>39300</v>
      </c>
      <c r="Q153" s="19">
        <v>45014</v>
      </c>
      <c r="R153" s="18">
        <v>23</v>
      </c>
      <c r="S153" s="18">
        <v>0</v>
      </c>
      <c r="T153">
        <v>0</v>
      </c>
      <c r="U153" s="18">
        <v>0</v>
      </c>
      <c r="V153" s="18">
        <v>0</v>
      </c>
      <c r="W153" s="18">
        <v>0</v>
      </c>
      <c r="X153" s="18">
        <v>0</v>
      </c>
      <c r="Y153">
        <v>0</v>
      </c>
      <c r="Z153">
        <v>1175</v>
      </c>
      <c r="AA153">
        <v>1275</v>
      </c>
      <c r="AB153" s="18">
        <v>41569.050000000003</v>
      </c>
    </row>
    <row r="154" spans="1:28" x14ac:dyDescent="0.25">
      <c r="A154" s="18">
        <v>39300</v>
      </c>
      <c r="B154" s="19">
        <v>45043</v>
      </c>
      <c r="C154" s="18">
        <v>39300</v>
      </c>
      <c r="D154" s="19">
        <v>45043</v>
      </c>
      <c r="E154" s="18">
        <v>0</v>
      </c>
      <c r="F154" s="18">
        <v>0</v>
      </c>
      <c r="G154">
        <v>0</v>
      </c>
      <c r="H154" s="18">
        <v>0</v>
      </c>
      <c r="I154" s="18">
        <v>0</v>
      </c>
      <c r="J154" s="18">
        <v>0</v>
      </c>
      <c r="K154" s="18">
        <v>0</v>
      </c>
      <c r="L154">
        <v>0</v>
      </c>
      <c r="M154">
        <v>900</v>
      </c>
      <c r="N154">
        <v>0</v>
      </c>
      <c r="O154" s="18">
        <v>41569.050000000003</v>
      </c>
      <c r="P154" s="18">
        <v>0</v>
      </c>
      <c r="Q154" s="19">
        <v>0</v>
      </c>
      <c r="R154" s="18">
        <v>0</v>
      </c>
      <c r="S154" s="18">
        <v>0</v>
      </c>
      <c r="T154">
        <v>0</v>
      </c>
      <c r="U154" s="18">
        <v>0</v>
      </c>
      <c r="V154" s="18">
        <v>0</v>
      </c>
      <c r="W154" s="18">
        <v>0</v>
      </c>
      <c r="X154" s="18">
        <v>0</v>
      </c>
      <c r="Y154">
        <v>0</v>
      </c>
      <c r="Z154">
        <v>0</v>
      </c>
      <c r="AA154">
        <v>0</v>
      </c>
      <c r="AB154" s="18">
        <v>0</v>
      </c>
    </row>
    <row r="155" spans="1:28" x14ac:dyDescent="0.25">
      <c r="A155" s="18">
        <v>39300</v>
      </c>
      <c r="B155" s="19">
        <v>44973</v>
      </c>
      <c r="C155" s="18">
        <v>39300</v>
      </c>
      <c r="D155" s="19">
        <v>44973</v>
      </c>
      <c r="E155" s="18">
        <v>13</v>
      </c>
      <c r="F155" s="18">
        <v>0</v>
      </c>
      <c r="G155">
        <v>0</v>
      </c>
      <c r="H155" s="18">
        <v>9</v>
      </c>
      <c r="I155" s="18">
        <v>82.52</v>
      </c>
      <c r="J155" s="18">
        <v>2352.9499999999998</v>
      </c>
      <c r="K155" s="18">
        <v>313.74999999999977</v>
      </c>
      <c r="L155">
        <v>15.385935661043534</v>
      </c>
      <c r="M155">
        <v>2275</v>
      </c>
      <c r="N155">
        <v>4400</v>
      </c>
      <c r="O155" s="18">
        <v>41569.050000000003</v>
      </c>
      <c r="P155" s="18">
        <v>39300</v>
      </c>
      <c r="Q155" s="19">
        <v>44973</v>
      </c>
      <c r="R155" s="18">
        <v>6388</v>
      </c>
      <c r="S155" s="18">
        <v>-1304</v>
      </c>
      <c r="T155">
        <v>-16.952678107124285</v>
      </c>
      <c r="U155" s="18">
        <v>60111</v>
      </c>
      <c r="V155" s="18">
        <v>31.3</v>
      </c>
      <c r="W155" s="18">
        <v>0.05</v>
      </c>
      <c r="X155" s="18">
        <v>-2.75</v>
      </c>
      <c r="Y155">
        <v>-98.214285714285722</v>
      </c>
      <c r="Z155">
        <v>0</v>
      </c>
      <c r="AA155">
        <v>19675</v>
      </c>
      <c r="AB155" s="18">
        <v>41569.050000000003</v>
      </c>
    </row>
    <row r="156" spans="1:28" x14ac:dyDescent="0.25">
      <c r="A156" s="18">
        <v>39300</v>
      </c>
      <c r="B156" s="19">
        <v>44994</v>
      </c>
      <c r="C156" s="18">
        <v>39300</v>
      </c>
      <c r="D156" s="19">
        <v>44994</v>
      </c>
      <c r="E156" s="18">
        <v>0</v>
      </c>
      <c r="F156" s="18">
        <v>0</v>
      </c>
      <c r="G156">
        <v>0</v>
      </c>
      <c r="H156" s="18">
        <v>0</v>
      </c>
      <c r="I156" s="18">
        <v>0</v>
      </c>
      <c r="J156" s="18">
        <v>0</v>
      </c>
      <c r="K156" s="18">
        <v>0</v>
      </c>
      <c r="L156">
        <v>0</v>
      </c>
      <c r="M156">
        <v>900</v>
      </c>
      <c r="N156">
        <v>875</v>
      </c>
      <c r="O156" s="18">
        <v>41569.050000000003</v>
      </c>
      <c r="P156" s="18">
        <v>0</v>
      </c>
      <c r="Q156" s="19">
        <v>0</v>
      </c>
      <c r="R156" s="18">
        <v>0</v>
      </c>
      <c r="S156" s="18">
        <v>0</v>
      </c>
      <c r="T156">
        <v>0</v>
      </c>
      <c r="U156" s="18">
        <v>0</v>
      </c>
      <c r="V156" s="18">
        <v>0</v>
      </c>
      <c r="W156" s="18">
        <v>0</v>
      </c>
      <c r="X156" s="18">
        <v>0</v>
      </c>
      <c r="Y156">
        <v>0</v>
      </c>
      <c r="Z156">
        <v>0</v>
      </c>
      <c r="AA156">
        <v>0</v>
      </c>
      <c r="AB156" s="18">
        <v>0</v>
      </c>
    </row>
    <row r="157" spans="1:28" x14ac:dyDescent="0.25">
      <c r="A157" s="18">
        <v>39400</v>
      </c>
      <c r="B157" s="19">
        <v>44987</v>
      </c>
      <c r="C157" s="18">
        <v>39400</v>
      </c>
      <c r="D157" s="19">
        <v>44987</v>
      </c>
      <c r="E157" s="18">
        <v>0</v>
      </c>
      <c r="F157" s="18">
        <v>0</v>
      </c>
      <c r="G157">
        <v>0</v>
      </c>
      <c r="H157" s="18">
        <v>0</v>
      </c>
      <c r="I157" s="18">
        <v>0</v>
      </c>
      <c r="J157" s="18">
        <v>0</v>
      </c>
      <c r="K157" s="18">
        <v>0</v>
      </c>
      <c r="L157">
        <v>0</v>
      </c>
      <c r="M157">
        <v>2150</v>
      </c>
      <c r="N157">
        <v>2125</v>
      </c>
      <c r="O157" s="18">
        <v>41569.050000000003</v>
      </c>
      <c r="P157" s="18">
        <v>39400</v>
      </c>
      <c r="Q157" s="19">
        <v>44987</v>
      </c>
      <c r="R157" s="18">
        <v>38</v>
      </c>
      <c r="S157" s="18">
        <v>3</v>
      </c>
      <c r="T157">
        <v>8.5714285714285712</v>
      </c>
      <c r="U157" s="18">
        <v>58</v>
      </c>
      <c r="V157" s="18">
        <v>18.37</v>
      </c>
      <c r="W157" s="18">
        <v>34.4</v>
      </c>
      <c r="X157" s="18">
        <v>-8.0500000000000043</v>
      </c>
      <c r="Y157">
        <v>-18.963486454652543</v>
      </c>
      <c r="Z157">
        <v>14175</v>
      </c>
      <c r="AA157">
        <v>1825</v>
      </c>
      <c r="AB157" s="18">
        <v>41569.050000000003</v>
      </c>
    </row>
    <row r="158" spans="1:28" x14ac:dyDescent="0.25">
      <c r="A158" s="18">
        <v>39400</v>
      </c>
      <c r="B158" s="19">
        <v>44973</v>
      </c>
      <c r="C158" s="18">
        <v>39400</v>
      </c>
      <c r="D158" s="19">
        <v>44973</v>
      </c>
      <c r="E158" s="18">
        <v>12</v>
      </c>
      <c r="F158" s="18">
        <v>0</v>
      </c>
      <c r="G158">
        <v>0</v>
      </c>
      <c r="H158" s="18">
        <v>11</v>
      </c>
      <c r="I158" s="18">
        <v>79.77</v>
      </c>
      <c r="J158" s="18">
        <v>2253.3000000000002</v>
      </c>
      <c r="K158" s="18">
        <v>153.30000000000018</v>
      </c>
      <c r="L158">
        <v>7.3000000000000096</v>
      </c>
      <c r="M158">
        <v>2950</v>
      </c>
      <c r="N158">
        <v>4150</v>
      </c>
      <c r="O158" s="18">
        <v>41569.050000000003</v>
      </c>
      <c r="P158" s="18">
        <v>39400</v>
      </c>
      <c r="Q158" s="19">
        <v>44973</v>
      </c>
      <c r="R158" s="18">
        <v>9491</v>
      </c>
      <c r="S158" s="18">
        <v>1045</v>
      </c>
      <c r="T158">
        <v>12.372720814586787</v>
      </c>
      <c r="U158" s="18">
        <v>68998</v>
      </c>
      <c r="V158" s="18">
        <v>0</v>
      </c>
      <c r="W158" s="18">
        <v>0.05</v>
      </c>
      <c r="X158" s="18">
        <v>-3.0500000000000003</v>
      </c>
      <c r="Y158">
        <v>-98.387096774193552</v>
      </c>
      <c r="Z158">
        <v>0</v>
      </c>
      <c r="AA158">
        <v>98475</v>
      </c>
      <c r="AB158" s="18">
        <v>41569.050000000003</v>
      </c>
    </row>
    <row r="159" spans="1:28" x14ac:dyDescent="0.25">
      <c r="A159" s="18">
        <v>39400</v>
      </c>
      <c r="B159" s="19">
        <v>45043</v>
      </c>
      <c r="C159" s="18">
        <v>39400</v>
      </c>
      <c r="D159" s="19">
        <v>45043</v>
      </c>
      <c r="E159" s="18">
        <v>0</v>
      </c>
      <c r="F159" s="18">
        <v>0</v>
      </c>
      <c r="G159">
        <v>0</v>
      </c>
      <c r="H159" s="18">
        <v>0</v>
      </c>
      <c r="I159" s="18">
        <v>0</v>
      </c>
      <c r="J159" s="18">
        <v>0</v>
      </c>
      <c r="K159" s="18">
        <v>0</v>
      </c>
      <c r="L159">
        <v>0</v>
      </c>
      <c r="M159">
        <v>900</v>
      </c>
      <c r="N159">
        <v>0</v>
      </c>
      <c r="O159" s="18">
        <v>41569.050000000003</v>
      </c>
      <c r="P159" s="18">
        <v>0</v>
      </c>
      <c r="Q159" s="19">
        <v>0</v>
      </c>
      <c r="R159" s="18">
        <v>0</v>
      </c>
      <c r="S159" s="18">
        <v>0</v>
      </c>
      <c r="T159">
        <v>0</v>
      </c>
      <c r="U159" s="18">
        <v>0</v>
      </c>
      <c r="V159" s="18">
        <v>0</v>
      </c>
      <c r="W159" s="18">
        <v>0</v>
      </c>
      <c r="X159" s="18">
        <v>0</v>
      </c>
      <c r="Y159">
        <v>0</v>
      </c>
      <c r="Z159">
        <v>0</v>
      </c>
      <c r="AA159">
        <v>0</v>
      </c>
      <c r="AB159" s="18">
        <v>0</v>
      </c>
    </row>
    <row r="160" spans="1:28" x14ac:dyDescent="0.25">
      <c r="A160" s="18">
        <v>39400</v>
      </c>
      <c r="B160" s="19">
        <v>44994</v>
      </c>
      <c r="C160" s="18">
        <v>39400</v>
      </c>
      <c r="D160" s="19">
        <v>44994</v>
      </c>
      <c r="E160" s="18">
        <v>0</v>
      </c>
      <c r="F160" s="18">
        <v>0</v>
      </c>
      <c r="G160">
        <v>0</v>
      </c>
      <c r="H160" s="18">
        <v>0</v>
      </c>
      <c r="I160" s="18">
        <v>0</v>
      </c>
      <c r="J160" s="18">
        <v>0</v>
      </c>
      <c r="K160" s="18">
        <v>0</v>
      </c>
      <c r="L160">
        <v>0</v>
      </c>
      <c r="M160">
        <v>900</v>
      </c>
      <c r="N160">
        <v>875</v>
      </c>
      <c r="O160" s="18">
        <v>41569.050000000003</v>
      </c>
      <c r="P160" s="18">
        <v>39400</v>
      </c>
      <c r="Q160" s="19">
        <v>44994</v>
      </c>
      <c r="R160" s="18">
        <v>0</v>
      </c>
      <c r="S160" s="18">
        <v>0</v>
      </c>
      <c r="T160">
        <v>0</v>
      </c>
      <c r="U160" s="18">
        <v>0</v>
      </c>
      <c r="V160" s="18">
        <v>0</v>
      </c>
      <c r="W160" s="18">
        <v>0</v>
      </c>
      <c r="X160" s="18">
        <v>0</v>
      </c>
      <c r="Y160">
        <v>0</v>
      </c>
      <c r="Z160">
        <v>900</v>
      </c>
      <c r="AA160">
        <v>0</v>
      </c>
      <c r="AB160" s="18">
        <v>41569.050000000003</v>
      </c>
    </row>
    <row r="161" spans="1:28" x14ac:dyDescent="0.25">
      <c r="A161" s="18">
        <v>39400</v>
      </c>
      <c r="B161" s="19">
        <v>44980</v>
      </c>
      <c r="C161" s="18">
        <v>39400</v>
      </c>
      <c r="D161" s="19">
        <v>44980</v>
      </c>
      <c r="E161" s="18">
        <v>83</v>
      </c>
      <c r="F161" s="18">
        <v>0</v>
      </c>
      <c r="G161">
        <v>0</v>
      </c>
      <c r="H161" s="18">
        <v>24</v>
      </c>
      <c r="I161" s="18">
        <v>37.1</v>
      </c>
      <c r="J161" s="18">
        <v>2387.8000000000002</v>
      </c>
      <c r="K161" s="18">
        <v>-62.199999999999818</v>
      </c>
      <c r="L161">
        <v>-2.5387755102040743</v>
      </c>
      <c r="M161">
        <v>3475</v>
      </c>
      <c r="N161">
        <v>3850</v>
      </c>
      <c r="O161" s="18">
        <v>41569.050000000003</v>
      </c>
      <c r="P161" s="18">
        <v>39400</v>
      </c>
      <c r="Q161" s="19">
        <v>44980</v>
      </c>
      <c r="R161" s="18">
        <v>1549</v>
      </c>
      <c r="S161" s="18">
        <v>151</v>
      </c>
      <c r="T161">
        <v>10.801144492131616</v>
      </c>
      <c r="U161" s="18">
        <v>10602</v>
      </c>
      <c r="V161" s="18">
        <v>0</v>
      </c>
      <c r="W161" s="18">
        <v>13.1</v>
      </c>
      <c r="X161" s="18">
        <v>-2.9500000000000011</v>
      </c>
      <c r="Y161">
        <v>-18.380062305295954</v>
      </c>
      <c r="Z161">
        <v>78100</v>
      </c>
      <c r="AA161">
        <v>2475</v>
      </c>
      <c r="AB161" s="18">
        <v>41569.050000000003</v>
      </c>
    </row>
    <row r="162" spans="1:28" x14ac:dyDescent="0.25">
      <c r="A162" s="18">
        <v>39400</v>
      </c>
      <c r="B162" s="19">
        <v>45014</v>
      </c>
      <c r="C162" s="18">
        <v>39400</v>
      </c>
      <c r="D162" s="19">
        <v>45014</v>
      </c>
      <c r="E162" s="18">
        <v>29</v>
      </c>
      <c r="F162" s="18">
        <v>0</v>
      </c>
      <c r="G162">
        <v>0</v>
      </c>
      <c r="H162" s="18">
        <v>0</v>
      </c>
      <c r="I162" s="18">
        <v>0</v>
      </c>
      <c r="J162" s="18">
        <v>0</v>
      </c>
      <c r="K162" s="18">
        <v>0</v>
      </c>
      <c r="L162">
        <v>0</v>
      </c>
      <c r="M162">
        <v>2550</v>
      </c>
      <c r="N162">
        <v>2525</v>
      </c>
      <c r="O162" s="18">
        <v>41569.050000000003</v>
      </c>
      <c r="P162" s="18">
        <v>39400</v>
      </c>
      <c r="Q162" s="19">
        <v>45014</v>
      </c>
      <c r="R162" s="18">
        <v>41</v>
      </c>
      <c r="S162" s="18">
        <v>0</v>
      </c>
      <c r="T162">
        <v>0</v>
      </c>
      <c r="U162" s="18">
        <v>6</v>
      </c>
      <c r="V162" s="18">
        <v>0</v>
      </c>
      <c r="W162" s="18">
        <v>200.45</v>
      </c>
      <c r="X162" s="18">
        <v>0</v>
      </c>
      <c r="Y162">
        <v>0</v>
      </c>
      <c r="Z162">
        <v>275</v>
      </c>
      <c r="AA162">
        <v>2025</v>
      </c>
      <c r="AB162" s="18">
        <v>41569.050000000003</v>
      </c>
    </row>
    <row r="163" spans="1:28" x14ac:dyDescent="0.25">
      <c r="A163" s="18">
        <v>39500</v>
      </c>
      <c r="B163" s="19">
        <v>44994</v>
      </c>
      <c r="C163" s="18">
        <v>39500</v>
      </c>
      <c r="D163" s="19">
        <v>44994</v>
      </c>
      <c r="E163" s="18">
        <v>0</v>
      </c>
      <c r="F163" s="18">
        <v>0</v>
      </c>
      <c r="G163">
        <v>0</v>
      </c>
      <c r="H163" s="18">
        <v>0</v>
      </c>
      <c r="I163" s="18">
        <v>0</v>
      </c>
      <c r="J163" s="18">
        <v>0</v>
      </c>
      <c r="K163" s="18">
        <v>0</v>
      </c>
      <c r="L163">
        <v>0</v>
      </c>
      <c r="M163">
        <v>900</v>
      </c>
      <c r="N163">
        <v>875</v>
      </c>
      <c r="O163" s="18">
        <v>41569.050000000003</v>
      </c>
      <c r="P163" s="18">
        <v>39500</v>
      </c>
      <c r="Q163" s="19">
        <v>44994</v>
      </c>
      <c r="R163" s="18">
        <v>0</v>
      </c>
      <c r="S163" s="18">
        <v>0</v>
      </c>
      <c r="T163">
        <v>0</v>
      </c>
      <c r="U163" s="18">
        <v>0</v>
      </c>
      <c r="V163" s="18">
        <v>0</v>
      </c>
      <c r="W163" s="18">
        <v>0</v>
      </c>
      <c r="X163" s="18">
        <v>0</v>
      </c>
      <c r="Y163">
        <v>0</v>
      </c>
      <c r="Z163">
        <v>1800</v>
      </c>
      <c r="AA163">
        <v>0</v>
      </c>
      <c r="AB163" s="18">
        <v>41569.050000000003</v>
      </c>
    </row>
    <row r="164" spans="1:28" x14ac:dyDescent="0.25">
      <c r="A164" s="18">
        <v>39500</v>
      </c>
      <c r="B164" s="19">
        <v>45014</v>
      </c>
      <c r="C164" s="18">
        <v>39500</v>
      </c>
      <c r="D164" s="19">
        <v>45014</v>
      </c>
      <c r="E164" s="18">
        <v>401</v>
      </c>
      <c r="F164" s="18">
        <v>-6</v>
      </c>
      <c r="G164">
        <v>-1.4742014742014742</v>
      </c>
      <c r="H164" s="18">
        <v>71</v>
      </c>
      <c r="I164" s="18">
        <v>0</v>
      </c>
      <c r="J164" s="18">
        <v>2585</v>
      </c>
      <c r="K164" s="18">
        <v>-84.550000000000182</v>
      </c>
      <c r="L164">
        <v>-3.1672004644977685</v>
      </c>
      <c r="M164">
        <v>2400</v>
      </c>
      <c r="N164">
        <v>1025</v>
      </c>
      <c r="O164" s="18">
        <v>41569.050000000003</v>
      </c>
      <c r="P164" s="18">
        <v>39500</v>
      </c>
      <c r="Q164" s="19">
        <v>45014</v>
      </c>
      <c r="R164" s="18">
        <v>2980</v>
      </c>
      <c r="S164" s="18">
        <v>22</v>
      </c>
      <c r="T164">
        <v>0.74374577417173771</v>
      </c>
      <c r="U164" s="18">
        <v>5380</v>
      </c>
      <c r="V164" s="18">
        <v>17.39</v>
      </c>
      <c r="W164" s="18">
        <v>174.05</v>
      </c>
      <c r="X164" s="18">
        <v>6.5500000000000114</v>
      </c>
      <c r="Y164">
        <v>3.9104477611940367</v>
      </c>
      <c r="Z164">
        <v>8675</v>
      </c>
      <c r="AA164">
        <v>575</v>
      </c>
      <c r="AB164" s="18">
        <v>41569.050000000003</v>
      </c>
    </row>
    <row r="165" spans="1:28" x14ac:dyDescent="0.25">
      <c r="A165" s="18">
        <v>39500</v>
      </c>
      <c r="B165" s="19">
        <v>45043</v>
      </c>
      <c r="C165" s="18">
        <v>39500</v>
      </c>
      <c r="D165" s="19">
        <v>45043</v>
      </c>
      <c r="E165" s="18">
        <v>6</v>
      </c>
      <c r="F165" s="18">
        <v>0</v>
      </c>
      <c r="G165">
        <v>0</v>
      </c>
      <c r="H165" s="18">
        <v>1</v>
      </c>
      <c r="I165" s="18">
        <v>0</v>
      </c>
      <c r="J165" s="18">
        <v>2986.85</v>
      </c>
      <c r="K165" s="18">
        <v>186.84999999999991</v>
      </c>
      <c r="L165">
        <v>6.6732142857142822</v>
      </c>
      <c r="M165">
        <v>900</v>
      </c>
      <c r="N165">
        <v>950</v>
      </c>
      <c r="O165" s="18">
        <v>41569.050000000003</v>
      </c>
      <c r="P165" s="18">
        <v>39500</v>
      </c>
      <c r="Q165" s="19">
        <v>45043</v>
      </c>
      <c r="R165" s="18">
        <v>144</v>
      </c>
      <c r="S165" s="18">
        <v>5</v>
      </c>
      <c r="T165">
        <v>3.5971223021582732</v>
      </c>
      <c r="U165" s="18">
        <v>416</v>
      </c>
      <c r="V165" s="18">
        <v>0</v>
      </c>
      <c r="W165" s="18">
        <v>318.2</v>
      </c>
      <c r="X165" s="18">
        <v>-5.9499999999999886</v>
      </c>
      <c r="Y165">
        <v>-1.8355699521826279</v>
      </c>
      <c r="Z165">
        <v>1900</v>
      </c>
      <c r="AA165">
        <v>725</v>
      </c>
      <c r="AB165" s="18">
        <v>41569.050000000003</v>
      </c>
    </row>
    <row r="166" spans="1:28" x14ac:dyDescent="0.25">
      <c r="A166" s="18">
        <v>39500</v>
      </c>
      <c r="B166" s="19">
        <v>44987</v>
      </c>
      <c r="C166" s="18">
        <v>39500</v>
      </c>
      <c r="D166" s="19">
        <v>44987</v>
      </c>
      <c r="E166" s="18">
        <v>11</v>
      </c>
      <c r="F166" s="18">
        <v>0</v>
      </c>
      <c r="G166">
        <v>0</v>
      </c>
      <c r="H166" s="18">
        <v>0</v>
      </c>
      <c r="I166" s="18">
        <v>0</v>
      </c>
      <c r="J166" s="18">
        <v>0</v>
      </c>
      <c r="K166" s="18">
        <v>0</v>
      </c>
      <c r="L166">
        <v>0</v>
      </c>
      <c r="M166">
        <v>2275</v>
      </c>
      <c r="N166">
        <v>2250</v>
      </c>
      <c r="O166" s="18">
        <v>41569.050000000003</v>
      </c>
      <c r="P166" s="18">
        <v>39500</v>
      </c>
      <c r="Q166" s="19">
        <v>44987</v>
      </c>
      <c r="R166" s="18">
        <v>1823</v>
      </c>
      <c r="S166" s="18">
        <v>159</v>
      </c>
      <c r="T166">
        <v>9.5552884615384617</v>
      </c>
      <c r="U166" s="18">
        <v>6503</v>
      </c>
      <c r="V166" s="18">
        <v>0</v>
      </c>
      <c r="W166" s="18">
        <v>40.4</v>
      </c>
      <c r="X166" s="18">
        <v>-3.2000000000000028</v>
      </c>
      <c r="Y166">
        <v>-7.3394495412844094</v>
      </c>
      <c r="Z166">
        <v>32400</v>
      </c>
      <c r="AA166">
        <v>50</v>
      </c>
      <c r="AB166" s="18">
        <v>41569.050000000003</v>
      </c>
    </row>
    <row r="167" spans="1:28" x14ac:dyDescent="0.25">
      <c r="A167" s="18">
        <v>39500</v>
      </c>
      <c r="B167" s="19">
        <v>45001</v>
      </c>
      <c r="C167" s="18">
        <v>0</v>
      </c>
      <c r="D167" s="19">
        <v>0</v>
      </c>
      <c r="E167" s="18">
        <v>0</v>
      </c>
      <c r="F167" s="18">
        <v>0</v>
      </c>
      <c r="G167">
        <v>0</v>
      </c>
      <c r="H167" s="18">
        <v>0</v>
      </c>
      <c r="I167" s="18">
        <v>0</v>
      </c>
      <c r="J167" s="18">
        <v>0</v>
      </c>
      <c r="K167" s="18">
        <v>0</v>
      </c>
      <c r="L167">
        <v>0</v>
      </c>
      <c r="M167">
        <v>0</v>
      </c>
      <c r="N167">
        <v>0</v>
      </c>
      <c r="O167" s="18">
        <v>0</v>
      </c>
      <c r="P167" s="18">
        <v>39500</v>
      </c>
      <c r="Q167" s="19">
        <v>45001</v>
      </c>
      <c r="R167" s="18">
        <v>0</v>
      </c>
      <c r="S167" s="18">
        <v>0</v>
      </c>
      <c r="T167">
        <v>0</v>
      </c>
      <c r="U167" s="18">
        <v>0</v>
      </c>
      <c r="V167" s="18">
        <v>0</v>
      </c>
      <c r="W167" s="18">
        <v>0</v>
      </c>
      <c r="X167" s="18">
        <v>0</v>
      </c>
      <c r="Y167">
        <v>0</v>
      </c>
      <c r="Z167">
        <v>0</v>
      </c>
      <c r="AA167">
        <v>0</v>
      </c>
      <c r="AB167" s="18">
        <v>41569.050000000003</v>
      </c>
    </row>
    <row r="168" spans="1:28" x14ac:dyDescent="0.25">
      <c r="A168" s="18">
        <v>39500</v>
      </c>
      <c r="B168" s="19">
        <v>44973</v>
      </c>
      <c r="C168" s="18">
        <v>39500</v>
      </c>
      <c r="D168" s="19">
        <v>44973</v>
      </c>
      <c r="E168" s="18">
        <v>266</v>
      </c>
      <c r="F168" s="18">
        <v>-10</v>
      </c>
      <c r="G168">
        <v>-3.6231884057971016</v>
      </c>
      <c r="H168" s="18">
        <v>360</v>
      </c>
      <c r="I168" s="18">
        <v>69.31</v>
      </c>
      <c r="J168" s="18">
        <v>2132.5500000000002</v>
      </c>
      <c r="K168" s="18">
        <v>-128.64999999999964</v>
      </c>
      <c r="L168">
        <v>-5.6894569255262537</v>
      </c>
      <c r="M168">
        <v>2500</v>
      </c>
      <c r="N168">
        <v>4875</v>
      </c>
      <c r="O168" s="18">
        <v>41569.050000000003</v>
      </c>
      <c r="P168" s="18">
        <v>39500</v>
      </c>
      <c r="Q168" s="19">
        <v>44973</v>
      </c>
      <c r="R168" s="18">
        <v>113525</v>
      </c>
      <c r="S168" s="18">
        <v>12081</v>
      </c>
      <c r="T168">
        <v>11.909033555459169</v>
      </c>
      <c r="U168" s="18">
        <v>636911</v>
      </c>
      <c r="V168" s="18">
        <v>28.66</v>
      </c>
      <c r="W168" s="18">
        <v>0.05</v>
      </c>
      <c r="X168" s="18">
        <v>-3.35</v>
      </c>
      <c r="Y168">
        <v>-98.529411764705884</v>
      </c>
      <c r="Z168">
        <v>0</v>
      </c>
      <c r="AA168">
        <v>55775</v>
      </c>
      <c r="AB168" s="18">
        <v>41569.050000000003</v>
      </c>
    </row>
    <row r="169" spans="1:28" x14ac:dyDescent="0.25">
      <c r="A169" s="18">
        <v>39500</v>
      </c>
      <c r="B169" s="19">
        <v>44980</v>
      </c>
      <c r="C169" s="18">
        <v>39500</v>
      </c>
      <c r="D169" s="19">
        <v>44980</v>
      </c>
      <c r="E169" s="18">
        <v>1074</v>
      </c>
      <c r="F169" s="18">
        <v>0</v>
      </c>
      <c r="G169">
        <v>0</v>
      </c>
      <c r="H169" s="18">
        <v>132</v>
      </c>
      <c r="I169" s="18">
        <v>0</v>
      </c>
      <c r="J169" s="18">
        <v>2195.1999999999998</v>
      </c>
      <c r="K169" s="18">
        <v>-135.25</v>
      </c>
      <c r="L169">
        <v>-5.8036001630586371</v>
      </c>
      <c r="M169">
        <v>4150</v>
      </c>
      <c r="N169">
        <v>5450</v>
      </c>
      <c r="O169" s="18">
        <v>41569.050000000003</v>
      </c>
      <c r="P169" s="18">
        <v>39500</v>
      </c>
      <c r="Q169" s="19">
        <v>44980</v>
      </c>
      <c r="R169" s="18">
        <v>16242</v>
      </c>
      <c r="S169" s="18">
        <v>-3176</v>
      </c>
      <c r="T169">
        <v>-16.355958389123494</v>
      </c>
      <c r="U169" s="18">
        <v>105517</v>
      </c>
      <c r="V169" s="18">
        <v>20.71</v>
      </c>
      <c r="W169" s="18">
        <v>13.1</v>
      </c>
      <c r="X169" s="18">
        <v>-4.5499999999999989</v>
      </c>
      <c r="Y169">
        <v>-25.779036827195462</v>
      </c>
      <c r="Z169">
        <v>65275</v>
      </c>
      <c r="AA169">
        <v>15175</v>
      </c>
      <c r="AB169" s="18">
        <v>41569.050000000003</v>
      </c>
    </row>
    <row r="170" spans="1:28" x14ac:dyDescent="0.25">
      <c r="A170" s="18">
        <v>39600</v>
      </c>
      <c r="B170" s="19">
        <v>44994</v>
      </c>
      <c r="C170" s="18">
        <v>39600</v>
      </c>
      <c r="D170" s="19">
        <v>44994</v>
      </c>
      <c r="E170" s="18">
        <v>0</v>
      </c>
      <c r="F170" s="18">
        <v>0</v>
      </c>
      <c r="G170">
        <v>0</v>
      </c>
      <c r="H170" s="18">
        <v>0</v>
      </c>
      <c r="I170" s="18">
        <v>0</v>
      </c>
      <c r="J170" s="18">
        <v>0</v>
      </c>
      <c r="K170" s="18">
        <v>0</v>
      </c>
      <c r="L170">
        <v>0</v>
      </c>
      <c r="M170">
        <v>900</v>
      </c>
      <c r="N170">
        <v>875</v>
      </c>
      <c r="O170" s="18">
        <v>41569.050000000003</v>
      </c>
      <c r="P170" s="18">
        <v>39600</v>
      </c>
      <c r="Q170" s="19">
        <v>44994</v>
      </c>
      <c r="R170" s="18">
        <v>0</v>
      </c>
      <c r="S170" s="18">
        <v>0</v>
      </c>
      <c r="T170">
        <v>0</v>
      </c>
      <c r="U170" s="18">
        <v>0</v>
      </c>
      <c r="V170" s="18">
        <v>0</v>
      </c>
      <c r="W170" s="18">
        <v>0</v>
      </c>
      <c r="X170" s="18">
        <v>0</v>
      </c>
      <c r="Y170">
        <v>0</v>
      </c>
      <c r="Z170">
        <v>900</v>
      </c>
      <c r="AA170">
        <v>0</v>
      </c>
      <c r="AB170" s="18">
        <v>41569.050000000003</v>
      </c>
    </row>
    <row r="171" spans="1:28" x14ac:dyDescent="0.25">
      <c r="A171" s="18">
        <v>39600</v>
      </c>
      <c r="B171" s="19">
        <v>45014</v>
      </c>
      <c r="C171" s="18">
        <v>39600</v>
      </c>
      <c r="D171" s="19">
        <v>45014</v>
      </c>
      <c r="E171" s="18">
        <v>39</v>
      </c>
      <c r="F171" s="18">
        <v>0</v>
      </c>
      <c r="G171">
        <v>0</v>
      </c>
      <c r="H171" s="18">
        <v>0</v>
      </c>
      <c r="I171" s="18">
        <v>0</v>
      </c>
      <c r="J171" s="18">
        <v>0</v>
      </c>
      <c r="K171" s="18">
        <v>0</v>
      </c>
      <c r="L171">
        <v>0</v>
      </c>
      <c r="M171">
        <v>1000</v>
      </c>
      <c r="N171">
        <v>2600</v>
      </c>
      <c r="O171" s="18">
        <v>41569.050000000003</v>
      </c>
      <c r="P171" s="18">
        <v>39600</v>
      </c>
      <c r="Q171" s="19">
        <v>45014</v>
      </c>
      <c r="R171" s="18">
        <v>66</v>
      </c>
      <c r="S171" s="18">
        <v>0</v>
      </c>
      <c r="T171">
        <v>0</v>
      </c>
      <c r="U171" s="18">
        <v>83</v>
      </c>
      <c r="V171" s="18">
        <v>17.53</v>
      </c>
      <c r="W171" s="18">
        <v>192</v>
      </c>
      <c r="X171" s="18">
        <v>11.75</v>
      </c>
      <c r="Y171">
        <v>6.5187239944521496</v>
      </c>
      <c r="Z171">
        <v>425</v>
      </c>
      <c r="AA171">
        <v>750</v>
      </c>
      <c r="AB171" s="18">
        <v>41569.050000000003</v>
      </c>
    </row>
    <row r="172" spans="1:28" x14ac:dyDescent="0.25">
      <c r="A172" s="18">
        <v>39600</v>
      </c>
      <c r="B172" s="19">
        <v>44973</v>
      </c>
      <c r="C172" s="18">
        <v>39600</v>
      </c>
      <c r="D172" s="19">
        <v>44973</v>
      </c>
      <c r="E172" s="18">
        <v>31</v>
      </c>
      <c r="F172" s="18">
        <v>0</v>
      </c>
      <c r="G172">
        <v>0</v>
      </c>
      <c r="H172" s="18">
        <v>19</v>
      </c>
      <c r="I172" s="18">
        <v>0</v>
      </c>
      <c r="J172" s="18">
        <v>2037.2</v>
      </c>
      <c r="K172" s="18">
        <v>44.950000000000045</v>
      </c>
      <c r="L172">
        <v>2.2562429413979195</v>
      </c>
      <c r="M172">
        <v>62500</v>
      </c>
      <c r="N172">
        <v>4150</v>
      </c>
      <c r="O172" s="18">
        <v>41569.050000000003</v>
      </c>
      <c r="P172" s="18">
        <v>39600</v>
      </c>
      <c r="Q172" s="19">
        <v>44973</v>
      </c>
      <c r="R172" s="18">
        <v>12515</v>
      </c>
      <c r="S172" s="18">
        <v>3185</v>
      </c>
      <c r="T172">
        <v>34.137191854233656</v>
      </c>
      <c r="U172" s="18">
        <v>92466</v>
      </c>
      <c r="V172" s="18">
        <v>27.34</v>
      </c>
      <c r="W172" s="18">
        <v>0.05</v>
      </c>
      <c r="X172" s="18">
        <v>-3.35</v>
      </c>
      <c r="Y172">
        <v>-98.529411764705884</v>
      </c>
      <c r="Z172">
        <v>0</v>
      </c>
      <c r="AA172">
        <v>18075</v>
      </c>
      <c r="AB172" s="18">
        <v>41569.050000000003</v>
      </c>
    </row>
    <row r="173" spans="1:28" x14ac:dyDescent="0.25">
      <c r="A173" s="18">
        <v>39600</v>
      </c>
      <c r="B173" s="19">
        <v>44980</v>
      </c>
      <c r="C173" s="18">
        <v>39600</v>
      </c>
      <c r="D173" s="19">
        <v>44980</v>
      </c>
      <c r="E173" s="18">
        <v>365</v>
      </c>
      <c r="F173" s="18">
        <v>0</v>
      </c>
      <c r="G173">
        <v>0</v>
      </c>
      <c r="H173" s="18">
        <v>1</v>
      </c>
      <c r="I173" s="18">
        <v>0</v>
      </c>
      <c r="J173" s="18">
        <v>2406.75</v>
      </c>
      <c r="K173" s="18">
        <v>333.5</v>
      </c>
      <c r="L173">
        <v>16.085855540817555</v>
      </c>
      <c r="M173">
        <v>2525</v>
      </c>
      <c r="N173">
        <v>4175</v>
      </c>
      <c r="O173" s="18">
        <v>41569.050000000003</v>
      </c>
      <c r="P173" s="18">
        <v>39600</v>
      </c>
      <c r="Q173" s="19">
        <v>44980</v>
      </c>
      <c r="R173" s="18">
        <v>2246</v>
      </c>
      <c r="S173" s="18">
        <v>-173</v>
      </c>
      <c r="T173">
        <v>-7.1517155849524601</v>
      </c>
      <c r="U173" s="18">
        <v>19562</v>
      </c>
      <c r="V173" s="18">
        <v>20.190000000000001</v>
      </c>
      <c r="W173" s="18">
        <v>14.75</v>
      </c>
      <c r="X173" s="18">
        <v>-4.1499999999999986</v>
      </c>
      <c r="Y173">
        <v>-21.957671957671952</v>
      </c>
      <c r="Z173">
        <v>66475</v>
      </c>
      <c r="AA173">
        <v>4475</v>
      </c>
      <c r="AB173" s="18">
        <v>41569.050000000003</v>
      </c>
    </row>
    <row r="174" spans="1:28" x14ac:dyDescent="0.25">
      <c r="A174" s="18">
        <v>39600</v>
      </c>
      <c r="B174" s="19">
        <v>44987</v>
      </c>
      <c r="C174" s="18">
        <v>39600</v>
      </c>
      <c r="D174" s="19">
        <v>44987</v>
      </c>
      <c r="E174" s="18">
        <v>0</v>
      </c>
      <c r="F174" s="18">
        <v>0</v>
      </c>
      <c r="G174">
        <v>0</v>
      </c>
      <c r="H174" s="18">
        <v>0</v>
      </c>
      <c r="I174" s="18">
        <v>0</v>
      </c>
      <c r="J174" s="18">
        <v>0</v>
      </c>
      <c r="K174" s="18">
        <v>0</v>
      </c>
      <c r="L174">
        <v>0</v>
      </c>
      <c r="M174">
        <v>2150</v>
      </c>
      <c r="N174">
        <v>2125</v>
      </c>
      <c r="O174" s="18">
        <v>41569.050000000003</v>
      </c>
      <c r="P174" s="18">
        <v>39600</v>
      </c>
      <c r="Q174" s="19">
        <v>44987</v>
      </c>
      <c r="R174" s="18">
        <v>0</v>
      </c>
      <c r="S174" s="18">
        <v>0</v>
      </c>
      <c r="T174">
        <v>0</v>
      </c>
      <c r="U174" s="18">
        <v>0</v>
      </c>
      <c r="V174" s="18">
        <v>0</v>
      </c>
      <c r="W174" s="18">
        <v>0</v>
      </c>
      <c r="X174" s="18">
        <v>0</v>
      </c>
      <c r="Y174">
        <v>0</v>
      </c>
      <c r="Z174">
        <v>16450</v>
      </c>
      <c r="AA174">
        <v>1800</v>
      </c>
      <c r="AB174" s="18">
        <v>41569.050000000003</v>
      </c>
    </row>
    <row r="175" spans="1:28" x14ac:dyDescent="0.25">
      <c r="A175" s="18">
        <v>39600</v>
      </c>
      <c r="B175" s="19">
        <v>45043</v>
      </c>
      <c r="C175" s="18">
        <v>39600</v>
      </c>
      <c r="D175" s="19">
        <v>45043</v>
      </c>
      <c r="E175" s="18">
        <v>0</v>
      </c>
      <c r="F175" s="18">
        <v>0</v>
      </c>
      <c r="G175">
        <v>0</v>
      </c>
      <c r="H175" s="18">
        <v>0</v>
      </c>
      <c r="I175" s="18">
        <v>0</v>
      </c>
      <c r="J175" s="18">
        <v>0</v>
      </c>
      <c r="K175" s="18">
        <v>0</v>
      </c>
      <c r="L175">
        <v>0</v>
      </c>
      <c r="M175">
        <v>900</v>
      </c>
      <c r="N175">
        <v>0</v>
      </c>
      <c r="O175" s="18">
        <v>41569.050000000003</v>
      </c>
      <c r="P175" s="18">
        <v>0</v>
      </c>
      <c r="Q175" s="19">
        <v>0</v>
      </c>
      <c r="R175" s="18">
        <v>0</v>
      </c>
      <c r="S175" s="18">
        <v>0</v>
      </c>
      <c r="T175">
        <v>0</v>
      </c>
      <c r="U175" s="18">
        <v>0</v>
      </c>
      <c r="V175" s="18">
        <v>0</v>
      </c>
      <c r="W175" s="18">
        <v>0</v>
      </c>
      <c r="X175" s="18">
        <v>0</v>
      </c>
      <c r="Y175">
        <v>0</v>
      </c>
      <c r="Z175">
        <v>0</v>
      </c>
      <c r="AA175">
        <v>0</v>
      </c>
      <c r="AB175" s="18">
        <v>0</v>
      </c>
    </row>
    <row r="176" spans="1:28" x14ac:dyDescent="0.25">
      <c r="A176" s="18">
        <v>39700</v>
      </c>
      <c r="B176" s="19">
        <v>44987</v>
      </c>
      <c r="C176" s="18">
        <v>39700</v>
      </c>
      <c r="D176" s="19">
        <v>44987</v>
      </c>
      <c r="E176" s="18">
        <v>0</v>
      </c>
      <c r="F176" s="18">
        <v>0</v>
      </c>
      <c r="G176">
        <v>0</v>
      </c>
      <c r="H176" s="18">
        <v>0</v>
      </c>
      <c r="I176" s="18">
        <v>0</v>
      </c>
      <c r="J176" s="18">
        <v>0</v>
      </c>
      <c r="K176" s="18">
        <v>0</v>
      </c>
      <c r="L176">
        <v>0</v>
      </c>
      <c r="M176">
        <v>2150</v>
      </c>
      <c r="N176">
        <v>1400</v>
      </c>
      <c r="O176" s="18">
        <v>41569.050000000003</v>
      </c>
      <c r="P176" s="18">
        <v>39700</v>
      </c>
      <c r="Q176" s="19">
        <v>44987</v>
      </c>
      <c r="R176" s="18">
        <v>0</v>
      </c>
      <c r="S176" s="18">
        <v>0</v>
      </c>
      <c r="T176">
        <v>0</v>
      </c>
      <c r="U176" s="18">
        <v>0</v>
      </c>
      <c r="V176" s="18">
        <v>0</v>
      </c>
      <c r="W176" s="18">
        <v>0</v>
      </c>
      <c r="X176" s="18">
        <v>0</v>
      </c>
      <c r="Y176">
        <v>0</v>
      </c>
      <c r="Z176">
        <v>16450</v>
      </c>
      <c r="AA176">
        <v>1800</v>
      </c>
      <c r="AB176" s="18">
        <v>41569.050000000003</v>
      </c>
    </row>
    <row r="177" spans="1:28" x14ac:dyDescent="0.25">
      <c r="A177" s="18">
        <v>39700</v>
      </c>
      <c r="B177" s="19">
        <v>44994</v>
      </c>
      <c r="C177" s="18">
        <v>39700</v>
      </c>
      <c r="D177" s="19">
        <v>44994</v>
      </c>
      <c r="E177" s="18">
        <v>0</v>
      </c>
      <c r="F177" s="18">
        <v>0</v>
      </c>
      <c r="G177">
        <v>0</v>
      </c>
      <c r="H177" s="18">
        <v>0</v>
      </c>
      <c r="I177" s="18">
        <v>0</v>
      </c>
      <c r="J177" s="18">
        <v>0</v>
      </c>
      <c r="K177" s="18">
        <v>0</v>
      </c>
      <c r="L177">
        <v>0</v>
      </c>
      <c r="M177">
        <v>900</v>
      </c>
      <c r="N177">
        <v>875</v>
      </c>
      <c r="O177" s="18">
        <v>41569.050000000003</v>
      </c>
      <c r="P177" s="18">
        <v>0</v>
      </c>
      <c r="Q177" s="19">
        <v>0</v>
      </c>
      <c r="R177" s="18">
        <v>0</v>
      </c>
      <c r="S177" s="18">
        <v>0</v>
      </c>
      <c r="T177">
        <v>0</v>
      </c>
      <c r="U177" s="18">
        <v>0</v>
      </c>
      <c r="V177" s="18">
        <v>0</v>
      </c>
      <c r="W177" s="18">
        <v>0</v>
      </c>
      <c r="X177" s="18">
        <v>0</v>
      </c>
      <c r="Y177">
        <v>0</v>
      </c>
      <c r="Z177">
        <v>0</v>
      </c>
      <c r="AA177">
        <v>0</v>
      </c>
      <c r="AB177" s="18">
        <v>0</v>
      </c>
    </row>
    <row r="178" spans="1:28" x14ac:dyDescent="0.25">
      <c r="A178" s="18">
        <v>39700</v>
      </c>
      <c r="B178" s="19">
        <v>45014</v>
      </c>
      <c r="C178" s="18">
        <v>39700</v>
      </c>
      <c r="D178" s="19">
        <v>45014</v>
      </c>
      <c r="E178" s="18">
        <v>66</v>
      </c>
      <c r="F178" s="18">
        <v>0</v>
      </c>
      <c r="G178">
        <v>0</v>
      </c>
      <c r="H178" s="18">
        <v>0</v>
      </c>
      <c r="I178" s="18">
        <v>0</v>
      </c>
      <c r="J178" s="18">
        <v>0</v>
      </c>
      <c r="K178" s="18">
        <v>0</v>
      </c>
      <c r="L178">
        <v>0</v>
      </c>
      <c r="M178">
        <v>1000</v>
      </c>
      <c r="N178">
        <v>1850</v>
      </c>
      <c r="O178" s="18">
        <v>41569.050000000003</v>
      </c>
      <c r="P178" s="18">
        <v>39700</v>
      </c>
      <c r="Q178" s="19">
        <v>45014</v>
      </c>
      <c r="R178" s="18">
        <v>128</v>
      </c>
      <c r="S178" s="18">
        <v>1</v>
      </c>
      <c r="T178">
        <v>0.78740157480314965</v>
      </c>
      <c r="U178" s="18">
        <v>66</v>
      </c>
      <c r="V178" s="18">
        <v>17.27</v>
      </c>
      <c r="W178" s="18">
        <v>198</v>
      </c>
      <c r="X178" s="18">
        <v>11.349999999999994</v>
      </c>
      <c r="Y178">
        <v>6.080900080364315</v>
      </c>
      <c r="Z178">
        <v>700</v>
      </c>
      <c r="AA178">
        <v>650</v>
      </c>
      <c r="AB178" s="18">
        <v>41569.050000000003</v>
      </c>
    </row>
    <row r="179" spans="1:28" x14ac:dyDescent="0.25">
      <c r="A179" s="18">
        <v>39700</v>
      </c>
      <c r="B179" s="19">
        <v>45043</v>
      </c>
      <c r="C179" s="18">
        <v>39700</v>
      </c>
      <c r="D179" s="19">
        <v>45043</v>
      </c>
      <c r="E179" s="18">
        <v>0</v>
      </c>
      <c r="F179" s="18">
        <v>0</v>
      </c>
      <c r="G179">
        <v>0</v>
      </c>
      <c r="H179" s="18">
        <v>0</v>
      </c>
      <c r="I179" s="18">
        <v>0</v>
      </c>
      <c r="J179" s="18">
        <v>0</v>
      </c>
      <c r="K179" s="18">
        <v>0</v>
      </c>
      <c r="L179">
        <v>0</v>
      </c>
      <c r="M179">
        <v>900</v>
      </c>
      <c r="N179">
        <v>0</v>
      </c>
      <c r="O179" s="18">
        <v>41569.050000000003</v>
      </c>
      <c r="P179" s="18">
        <v>0</v>
      </c>
      <c r="Q179" s="19">
        <v>0</v>
      </c>
      <c r="R179" s="18">
        <v>0</v>
      </c>
      <c r="S179" s="18">
        <v>0</v>
      </c>
      <c r="T179">
        <v>0</v>
      </c>
      <c r="U179" s="18">
        <v>0</v>
      </c>
      <c r="V179" s="18">
        <v>0</v>
      </c>
      <c r="W179" s="18">
        <v>0</v>
      </c>
      <c r="X179" s="18">
        <v>0</v>
      </c>
      <c r="Y179">
        <v>0</v>
      </c>
      <c r="Z179">
        <v>0</v>
      </c>
      <c r="AA179">
        <v>0</v>
      </c>
      <c r="AB179" s="18">
        <v>0</v>
      </c>
    </row>
    <row r="180" spans="1:28" x14ac:dyDescent="0.25">
      <c r="A180" s="18">
        <v>39700</v>
      </c>
      <c r="B180" s="19">
        <v>44980</v>
      </c>
      <c r="C180" s="18">
        <v>39700</v>
      </c>
      <c r="D180" s="19">
        <v>44980</v>
      </c>
      <c r="E180" s="18">
        <v>407</v>
      </c>
      <c r="F180" s="18">
        <v>0</v>
      </c>
      <c r="G180">
        <v>0</v>
      </c>
      <c r="H180" s="18">
        <v>1</v>
      </c>
      <c r="I180" s="18">
        <v>35.520000000000003</v>
      </c>
      <c r="J180" s="18">
        <v>2115</v>
      </c>
      <c r="K180" s="18">
        <v>-45.5</v>
      </c>
      <c r="L180">
        <v>-2.1059939828743346</v>
      </c>
      <c r="M180">
        <v>1875</v>
      </c>
      <c r="N180">
        <v>3100</v>
      </c>
      <c r="O180" s="18">
        <v>41569.050000000003</v>
      </c>
      <c r="P180" s="18">
        <v>39700</v>
      </c>
      <c r="Q180" s="19">
        <v>44980</v>
      </c>
      <c r="R180" s="18">
        <v>5874</v>
      </c>
      <c r="S180" s="18">
        <v>-502</v>
      </c>
      <c r="T180">
        <v>-7.8732747804266001</v>
      </c>
      <c r="U180" s="18">
        <v>27325</v>
      </c>
      <c r="V180" s="18">
        <v>19.68</v>
      </c>
      <c r="W180" s="18">
        <v>17.45</v>
      </c>
      <c r="X180" s="18">
        <v>-3.1000000000000014</v>
      </c>
      <c r="Y180">
        <v>-15.085158150851589</v>
      </c>
      <c r="Z180">
        <v>75550</v>
      </c>
      <c r="AA180">
        <v>3225</v>
      </c>
      <c r="AB180" s="18">
        <v>41569.050000000003</v>
      </c>
    </row>
    <row r="181" spans="1:28" x14ac:dyDescent="0.25">
      <c r="A181" s="18">
        <v>39700</v>
      </c>
      <c r="B181" s="19">
        <v>44973</v>
      </c>
      <c r="C181" s="18">
        <v>39700</v>
      </c>
      <c r="D181" s="19">
        <v>44973</v>
      </c>
      <c r="E181" s="18">
        <v>64</v>
      </c>
      <c r="F181" s="18">
        <v>0</v>
      </c>
      <c r="G181">
        <v>0</v>
      </c>
      <c r="H181" s="18">
        <v>18</v>
      </c>
      <c r="I181" s="18">
        <v>63.51</v>
      </c>
      <c r="J181" s="18">
        <v>1925.1</v>
      </c>
      <c r="K181" s="18">
        <v>-105.70000000000005</v>
      </c>
      <c r="L181">
        <v>-5.2048453811305917</v>
      </c>
      <c r="M181">
        <v>56125</v>
      </c>
      <c r="N181">
        <v>4950</v>
      </c>
      <c r="O181" s="18">
        <v>41569.050000000003</v>
      </c>
      <c r="P181" s="18">
        <v>39700</v>
      </c>
      <c r="Q181" s="19">
        <v>44973</v>
      </c>
      <c r="R181" s="18">
        <v>11202</v>
      </c>
      <c r="S181" s="18">
        <v>-2972</v>
      </c>
      <c r="T181">
        <v>-20.967969521659377</v>
      </c>
      <c r="U181" s="18">
        <v>130267</v>
      </c>
      <c r="V181" s="18">
        <v>26.01</v>
      </c>
      <c r="W181" s="18">
        <v>0.05</v>
      </c>
      <c r="X181" s="18">
        <v>-3.45</v>
      </c>
      <c r="Y181">
        <v>-98.571428571428584</v>
      </c>
      <c r="Z181">
        <v>0</v>
      </c>
      <c r="AA181">
        <v>33900</v>
      </c>
      <c r="AB181" s="18">
        <v>41569.050000000003</v>
      </c>
    </row>
    <row r="182" spans="1:28" x14ac:dyDescent="0.25">
      <c r="A182" s="18">
        <v>39800</v>
      </c>
      <c r="B182" s="19">
        <v>44987</v>
      </c>
      <c r="C182" s="18">
        <v>39800</v>
      </c>
      <c r="D182" s="19">
        <v>44987</v>
      </c>
      <c r="E182" s="18">
        <v>2</v>
      </c>
      <c r="F182" s="18">
        <v>0</v>
      </c>
      <c r="G182">
        <v>0</v>
      </c>
      <c r="H182" s="18">
        <v>0</v>
      </c>
      <c r="I182" s="18">
        <v>0</v>
      </c>
      <c r="J182" s="18">
        <v>0</v>
      </c>
      <c r="K182" s="18">
        <v>0</v>
      </c>
      <c r="L182">
        <v>0</v>
      </c>
      <c r="M182">
        <v>1275</v>
      </c>
      <c r="N182">
        <v>1375</v>
      </c>
      <c r="O182" s="18">
        <v>41569.050000000003</v>
      </c>
      <c r="P182" s="18">
        <v>39800</v>
      </c>
      <c r="Q182" s="19">
        <v>44987</v>
      </c>
      <c r="R182" s="18">
        <v>0</v>
      </c>
      <c r="S182" s="18">
        <v>0</v>
      </c>
      <c r="T182">
        <v>0</v>
      </c>
      <c r="U182" s="18">
        <v>1</v>
      </c>
      <c r="V182" s="18">
        <v>20.07</v>
      </c>
      <c r="W182" s="18">
        <v>89.35</v>
      </c>
      <c r="X182" s="18">
        <v>-329.35</v>
      </c>
      <c r="Y182">
        <v>-78.660138524002875</v>
      </c>
      <c r="Z182">
        <v>4725</v>
      </c>
      <c r="AA182">
        <v>400</v>
      </c>
      <c r="AB182" s="18">
        <v>41569.050000000003</v>
      </c>
    </row>
    <row r="183" spans="1:28" x14ac:dyDescent="0.25">
      <c r="A183" s="18">
        <v>39800</v>
      </c>
      <c r="B183" s="19">
        <v>44994</v>
      </c>
      <c r="C183" s="18">
        <v>39800</v>
      </c>
      <c r="D183" s="19">
        <v>44994</v>
      </c>
      <c r="E183" s="18">
        <v>0</v>
      </c>
      <c r="F183" s="18">
        <v>0</v>
      </c>
      <c r="G183">
        <v>0</v>
      </c>
      <c r="H183" s="18">
        <v>0</v>
      </c>
      <c r="I183" s="18">
        <v>0</v>
      </c>
      <c r="J183" s="18">
        <v>0</v>
      </c>
      <c r="K183" s="18">
        <v>0</v>
      </c>
      <c r="L183">
        <v>0</v>
      </c>
      <c r="M183">
        <v>900</v>
      </c>
      <c r="N183">
        <v>875</v>
      </c>
      <c r="O183" s="18">
        <v>41569.050000000003</v>
      </c>
      <c r="P183" s="18">
        <v>0</v>
      </c>
      <c r="Q183" s="19">
        <v>0</v>
      </c>
      <c r="R183" s="18">
        <v>0</v>
      </c>
      <c r="S183" s="18">
        <v>0</v>
      </c>
      <c r="T183">
        <v>0</v>
      </c>
      <c r="U183" s="18">
        <v>0</v>
      </c>
      <c r="V183" s="18">
        <v>0</v>
      </c>
      <c r="W183" s="18">
        <v>0</v>
      </c>
      <c r="X183" s="18">
        <v>0</v>
      </c>
      <c r="Y183">
        <v>0</v>
      </c>
      <c r="Z183">
        <v>0</v>
      </c>
      <c r="AA183">
        <v>0</v>
      </c>
      <c r="AB183" s="18">
        <v>0</v>
      </c>
    </row>
    <row r="184" spans="1:28" x14ac:dyDescent="0.25">
      <c r="A184" s="18">
        <v>39800</v>
      </c>
      <c r="B184" s="19">
        <v>45001</v>
      </c>
      <c r="C184" s="18">
        <v>0</v>
      </c>
      <c r="D184" s="19">
        <v>0</v>
      </c>
      <c r="E184" s="18">
        <v>0</v>
      </c>
      <c r="F184" s="18">
        <v>0</v>
      </c>
      <c r="G184">
        <v>0</v>
      </c>
      <c r="H184" s="18">
        <v>0</v>
      </c>
      <c r="I184" s="18">
        <v>0</v>
      </c>
      <c r="J184" s="18">
        <v>0</v>
      </c>
      <c r="K184" s="18">
        <v>0</v>
      </c>
      <c r="L184">
        <v>0</v>
      </c>
      <c r="M184">
        <v>0</v>
      </c>
      <c r="N184">
        <v>0</v>
      </c>
      <c r="O184" s="18">
        <v>0</v>
      </c>
      <c r="P184" s="18">
        <v>39800</v>
      </c>
      <c r="Q184" s="19">
        <v>45001</v>
      </c>
      <c r="R184" s="18">
        <v>0</v>
      </c>
      <c r="S184" s="18">
        <v>0</v>
      </c>
      <c r="T184">
        <v>0</v>
      </c>
      <c r="U184" s="18">
        <v>0</v>
      </c>
      <c r="V184" s="18">
        <v>0</v>
      </c>
      <c r="W184" s="18">
        <v>0</v>
      </c>
      <c r="X184" s="18">
        <v>0</v>
      </c>
      <c r="Y184">
        <v>0</v>
      </c>
      <c r="Z184">
        <v>250</v>
      </c>
      <c r="AA184">
        <v>0</v>
      </c>
      <c r="AB184" s="18">
        <v>41569.050000000003</v>
      </c>
    </row>
    <row r="185" spans="1:28" x14ac:dyDescent="0.25">
      <c r="A185" s="18">
        <v>39800</v>
      </c>
      <c r="B185" s="19">
        <v>44973</v>
      </c>
      <c r="C185" s="18">
        <v>39800</v>
      </c>
      <c r="D185" s="19">
        <v>44973</v>
      </c>
      <c r="E185" s="18">
        <v>274</v>
      </c>
      <c r="F185" s="18">
        <v>-1</v>
      </c>
      <c r="G185">
        <v>-0.36363636363636365</v>
      </c>
      <c r="H185" s="18">
        <v>27</v>
      </c>
      <c r="I185" s="18">
        <v>63.53</v>
      </c>
      <c r="J185" s="18">
        <v>1834.3</v>
      </c>
      <c r="K185" s="18">
        <v>-153.29999999999995</v>
      </c>
      <c r="L185">
        <v>-7.7128194807808388</v>
      </c>
      <c r="M185">
        <v>39075</v>
      </c>
      <c r="N185">
        <v>4750</v>
      </c>
      <c r="O185" s="18">
        <v>41569.050000000003</v>
      </c>
      <c r="P185" s="18">
        <v>39800</v>
      </c>
      <c r="Q185" s="19">
        <v>44973</v>
      </c>
      <c r="R185" s="18">
        <v>11446</v>
      </c>
      <c r="S185" s="18">
        <v>73</v>
      </c>
      <c r="T185">
        <v>0.64187109821507082</v>
      </c>
      <c r="U185" s="18">
        <v>130943</v>
      </c>
      <c r="V185" s="18">
        <v>24.69</v>
      </c>
      <c r="W185" s="18">
        <v>0.05</v>
      </c>
      <c r="X185" s="18">
        <v>-3.7</v>
      </c>
      <c r="Y185">
        <v>-98.666666666666671</v>
      </c>
      <c r="Z185">
        <v>0</v>
      </c>
      <c r="AA185">
        <v>25250</v>
      </c>
      <c r="AB185" s="18">
        <v>41569.050000000003</v>
      </c>
    </row>
    <row r="186" spans="1:28" x14ac:dyDescent="0.25">
      <c r="A186" s="18">
        <v>39800</v>
      </c>
      <c r="B186" s="19">
        <v>45043</v>
      </c>
      <c r="C186" s="18">
        <v>39800</v>
      </c>
      <c r="D186" s="19">
        <v>45043</v>
      </c>
      <c r="E186" s="18">
        <v>1</v>
      </c>
      <c r="F186" s="18">
        <v>0</v>
      </c>
      <c r="G186">
        <v>0</v>
      </c>
      <c r="H186" s="18">
        <v>0</v>
      </c>
      <c r="I186" s="18">
        <v>0</v>
      </c>
      <c r="J186" s="18">
        <v>0</v>
      </c>
      <c r="K186" s="18">
        <v>0</v>
      </c>
      <c r="L186">
        <v>0</v>
      </c>
      <c r="M186">
        <v>900</v>
      </c>
      <c r="N186">
        <v>0</v>
      </c>
      <c r="O186" s="18">
        <v>41569.050000000003</v>
      </c>
      <c r="P186" s="18">
        <v>0</v>
      </c>
      <c r="Q186" s="19">
        <v>0</v>
      </c>
      <c r="R186" s="18">
        <v>0</v>
      </c>
      <c r="S186" s="18">
        <v>0</v>
      </c>
      <c r="T186">
        <v>0</v>
      </c>
      <c r="U186" s="18">
        <v>0</v>
      </c>
      <c r="V186" s="18">
        <v>0</v>
      </c>
      <c r="W186" s="18">
        <v>0</v>
      </c>
      <c r="X186" s="18">
        <v>0</v>
      </c>
      <c r="Y186">
        <v>0</v>
      </c>
      <c r="Z186">
        <v>0</v>
      </c>
      <c r="AA186">
        <v>0</v>
      </c>
      <c r="AB186" s="18">
        <v>0</v>
      </c>
    </row>
    <row r="187" spans="1:28" x14ac:dyDescent="0.25">
      <c r="A187" s="18">
        <v>39800</v>
      </c>
      <c r="B187" s="19">
        <v>44980</v>
      </c>
      <c r="C187" s="18">
        <v>39800</v>
      </c>
      <c r="D187" s="19">
        <v>44980</v>
      </c>
      <c r="E187" s="18">
        <v>439</v>
      </c>
      <c r="F187" s="18">
        <v>-3</v>
      </c>
      <c r="G187">
        <v>-0.67873303167420818</v>
      </c>
      <c r="H187" s="18">
        <v>11</v>
      </c>
      <c r="I187" s="18">
        <v>30.08</v>
      </c>
      <c r="J187" s="18">
        <v>1958.8</v>
      </c>
      <c r="K187" s="18">
        <v>-4.9999999999954525E-2</v>
      </c>
      <c r="L187">
        <v>-2.5525180590629465E-3</v>
      </c>
      <c r="M187">
        <v>20525</v>
      </c>
      <c r="N187">
        <v>4100</v>
      </c>
      <c r="O187" s="18">
        <v>41569.050000000003</v>
      </c>
      <c r="P187" s="18">
        <v>39800</v>
      </c>
      <c r="Q187" s="19">
        <v>44980</v>
      </c>
      <c r="R187" s="18">
        <v>3936</v>
      </c>
      <c r="S187" s="18">
        <v>-305</v>
      </c>
      <c r="T187">
        <v>-7.1917000707380332</v>
      </c>
      <c r="U187" s="18">
        <v>34788</v>
      </c>
      <c r="V187" s="18">
        <v>0</v>
      </c>
      <c r="W187" s="18">
        <v>20.6</v>
      </c>
      <c r="X187" s="18">
        <v>-2.3499999999999979</v>
      </c>
      <c r="Y187">
        <v>-10.239651416121994</v>
      </c>
      <c r="Z187">
        <v>75975</v>
      </c>
      <c r="AA187">
        <v>3075</v>
      </c>
      <c r="AB187" s="18">
        <v>41569.050000000003</v>
      </c>
    </row>
    <row r="188" spans="1:28" x14ac:dyDescent="0.25">
      <c r="A188" s="18">
        <v>39800</v>
      </c>
      <c r="B188" s="19">
        <v>45014</v>
      </c>
      <c r="C188" s="18">
        <v>39800</v>
      </c>
      <c r="D188" s="19">
        <v>45014</v>
      </c>
      <c r="E188" s="18">
        <v>14</v>
      </c>
      <c r="F188" s="18">
        <v>0</v>
      </c>
      <c r="G188">
        <v>0</v>
      </c>
      <c r="H188" s="18">
        <v>0</v>
      </c>
      <c r="I188" s="18">
        <v>0</v>
      </c>
      <c r="J188" s="18">
        <v>0</v>
      </c>
      <c r="K188" s="18">
        <v>0</v>
      </c>
      <c r="L188">
        <v>0</v>
      </c>
      <c r="M188">
        <v>925</v>
      </c>
      <c r="N188">
        <v>1775</v>
      </c>
      <c r="O188" s="18">
        <v>41569.050000000003</v>
      </c>
      <c r="P188" s="18">
        <v>39800</v>
      </c>
      <c r="Q188" s="19">
        <v>45014</v>
      </c>
      <c r="R188" s="18">
        <v>170</v>
      </c>
      <c r="S188" s="18">
        <v>16</v>
      </c>
      <c r="T188">
        <v>10.38961038961039</v>
      </c>
      <c r="U188" s="18">
        <v>335</v>
      </c>
      <c r="V188" s="18">
        <v>0</v>
      </c>
      <c r="W188" s="18">
        <v>204.45</v>
      </c>
      <c r="X188" s="18">
        <v>5.5499999999999829</v>
      </c>
      <c r="Y188">
        <v>2.7903469079939582</v>
      </c>
      <c r="Z188">
        <v>1475</v>
      </c>
      <c r="AA188">
        <v>500</v>
      </c>
      <c r="AB188" s="18">
        <v>41569.050000000003</v>
      </c>
    </row>
    <row r="189" spans="1:28" x14ac:dyDescent="0.25">
      <c r="A189" s="18">
        <v>39900</v>
      </c>
      <c r="B189" s="19">
        <v>44980</v>
      </c>
      <c r="C189" s="18">
        <v>39900</v>
      </c>
      <c r="D189" s="19">
        <v>44980</v>
      </c>
      <c r="E189" s="18">
        <v>468</v>
      </c>
      <c r="F189" s="18">
        <v>0</v>
      </c>
      <c r="G189">
        <v>0</v>
      </c>
      <c r="H189" s="18">
        <v>7</v>
      </c>
      <c r="I189" s="18">
        <v>31.98</v>
      </c>
      <c r="J189" s="18">
        <v>1900</v>
      </c>
      <c r="K189" s="18">
        <v>-22.549999999999955</v>
      </c>
      <c r="L189">
        <v>-1.1729213804582432</v>
      </c>
      <c r="M189">
        <v>6325</v>
      </c>
      <c r="N189">
        <v>5250</v>
      </c>
      <c r="O189" s="18">
        <v>41569.050000000003</v>
      </c>
      <c r="P189" s="18">
        <v>39900</v>
      </c>
      <c r="Q189" s="19">
        <v>44980</v>
      </c>
      <c r="R189" s="18">
        <v>3223</v>
      </c>
      <c r="S189" s="18">
        <v>-767</v>
      </c>
      <c r="T189">
        <v>-19.223057644110277</v>
      </c>
      <c r="U189" s="18">
        <v>33459</v>
      </c>
      <c r="V189" s="18">
        <v>0</v>
      </c>
      <c r="W189" s="18">
        <v>23</v>
      </c>
      <c r="X189" s="18">
        <v>-2.75</v>
      </c>
      <c r="Y189">
        <v>-10.679611650485436</v>
      </c>
      <c r="Z189">
        <v>66550</v>
      </c>
      <c r="AA189">
        <v>2200</v>
      </c>
      <c r="AB189" s="18">
        <v>41569.050000000003</v>
      </c>
    </row>
    <row r="190" spans="1:28" x14ac:dyDescent="0.25">
      <c r="A190" s="18">
        <v>39900</v>
      </c>
      <c r="B190" s="19">
        <v>44994</v>
      </c>
      <c r="C190" s="18">
        <v>39900</v>
      </c>
      <c r="D190" s="19">
        <v>44994</v>
      </c>
      <c r="E190" s="18">
        <v>0</v>
      </c>
      <c r="F190" s="18">
        <v>0</v>
      </c>
      <c r="G190">
        <v>0</v>
      </c>
      <c r="H190" s="18">
        <v>0</v>
      </c>
      <c r="I190" s="18">
        <v>0</v>
      </c>
      <c r="J190" s="18">
        <v>0</v>
      </c>
      <c r="K190" s="18">
        <v>0</v>
      </c>
      <c r="L190">
        <v>0</v>
      </c>
      <c r="M190">
        <v>650</v>
      </c>
      <c r="N190">
        <v>875</v>
      </c>
      <c r="O190" s="18">
        <v>41569.050000000003</v>
      </c>
      <c r="P190" s="18">
        <v>39900</v>
      </c>
      <c r="Q190" s="19">
        <v>44994</v>
      </c>
      <c r="R190" s="18">
        <v>0</v>
      </c>
      <c r="S190" s="18">
        <v>0</v>
      </c>
      <c r="T190">
        <v>0</v>
      </c>
      <c r="U190" s="18">
        <v>0</v>
      </c>
      <c r="V190" s="18">
        <v>0</v>
      </c>
      <c r="W190" s="18">
        <v>0</v>
      </c>
      <c r="X190" s="18">
        <v>0</v>
      </c>
      <c r="Y190">
        <v>0</v>
      </c>
      <c r="Z190">
        <v>0</v>
      </c>
      <c r="AA190">
        <v>0</v>
      </c>
      <c r="AB190" s="18">
        <v>41569.050000000003</v>
      </c>
    </row>
    <row r="191" spans="1:28" x14ac:dyDescent="0.25">
      <c r="A191" s="18">
        <v>39900</v>
      </c>
      <c r="B191" s="19">
        <v>45014</v>
      </c>
      <c r="C191" s="18">
        <v>39900</v>
      </c>
      <c r="D191" s="19">
        <v>45014</v>
      </c>
      <c r="E191" s="18">
        <v>38</v>
      </c>
      <c r="F191" s="18">
        <v>0</v>
      </c>
      <c r="G191">
        <v>0</v>
      </c>
      <c r="H191" s="18">
        <v>0</v>
      </c>
      <c r="I191" s="18">
        <v>0</v>
      </c>
      <c r="J191" s="18">
        <v>0</v>
      </c>
      <c r="K191" s="18">
        <v>0</v>
      </c>
      <c r="L191">
        <v>0</v>
      </c>
      <c r="M191">
        <v>925</v>
      </c>
      <c r="N191">
        <v>1775</v>
      </c>
      <c r="O191" s="18">
        <v>41569.050000000003</v>
      </c>
      <c r="P191" s="18">
        <v>39900</v>
      </c>
      <c r="Q191" s="19">
        <v>45014</v>
      </c>
      <c r="R191" s="18">
        <v>78</v>
      </c>
      <c r="S191" s="18">
        <v>39</v>
      </c>
      <c r="T191">
        <v>100</v>
      </c>
      <c r="U191" s="18">
        <v>221</v>
      </c>
      <c r="V191" s="18">
        <v>16.93</v>
      </c>
      <c r="W191" s="18">
        <v>223.2</v>
      </c>
      <c r="X191" s="18">
        <v>10.049999999999983</v>
      </c>
      <c r="Y191">
        <v>4.714989444053475</v>
      </c>
      <c r="Z191">
        <v>1400</v>
      </c>
      <c r="AA191">
        <v>750</v>
      </c>
      <c r="AB191" s="18">
        <v>41569.050000000003</v>
      </c>
    </row>
    <row r="192" spans="1:28" x14ac:dyDescent="0.25">
      <c r="A192" s="18">
        <v>39900</v>
      </c>
      <c r="B192" s="19">
        <v>45043</v>
      </c>
      <c r="C192" s="18">
        <v>39900</v>
      </c>
      <c r="D192" s="19">
        <v>45043</v>
      </c>
      <c r="E192" s="18">
        <v>0</v>
      </c>
      <c r="F192" s="18">
        <v>0</v>
      </c>
      <c r="G192">
        <v>0</v>
      </c>
      <c r="H192" s="18">
        <v>0</v>
      </c>
      <c r="I192" s="18">
        <v>0</v>
      </c>
      <c r="J192" s="18">
        <v>0</v>
      </c>
      <c r="K192" s="18">
        <v>0</v>
      </c>
      <c r="L192">
        <v>0</v>
      </c>
      <c r="M192">
        <v>900</v>
      </c>
      <c r="N192">
        <v>0</v>
      </c>
      <c r="O192" s="18">
        <v>41569.050000000003</v>
      </c>
      <c r="P192" s="18">
        <v>0</v>
      </c>
      <c r="Q192" s="19">
        <v>0</v>
      </c>
      <c r="R192" s="18">
        <v>0</v>
      </c>
      <c r="S192" s="18">
        <v>0</v>
      </c>
      <c r="T192">
        <v>0</v>
      </c>
      <c r="U192" s="18">
        <v>0</v>
      </c>
      <c r="V192" s="18">
        <v>0</v>
      </c>
      <c r="W192" s="18">
        <v>0</v>
      </c>
      <c r="X192" s="18">
        <v>0</v>
      </c>
      <c r="Y192">
        <v>0</v>
      </c>
      <c r="Z192">
        <v>0</v>
      </c>
      <c r="AA192">
        <v>0</v>
      </c>
      <c r="AB192" s="18">
        <v>0</v>
      </c>
    </row>
    <row r="193" spans="1:28" x14ac:dyDescent="0.25">
      <c r="A193" s="18">
        <v>39900</v>
      </c>
      <c r="B193" s="19">
        <v>44973</v>
      </c>
      <c r="C193" s="18">
        <v>39900</v>
      </c>
      <c r="D193" s="19">
        <v>44973</v>
      </c>
      <c r="E193" s="18">
        <v>64</v>
      </c>
      <c r="F193" s="18">
        <v>0</v>
      </c>
      <c r="G193">
        <v>0</v>
      </c>
      <c r="H193" s="18">
        <v>2</v>
      </c>
      <c r="I193" s="18">
        <v>73.13</v>
      </c>
      <c r="J193" s="18">
        <v>1786.85</v>
      </c>
      <c r="K193" s="18">
        <v>18.5</v>
      </c>
      <c r="L193">
        <v>1.0461729861170019</v>
      </c>
      <c r="M193">
        <v>36225</v>
      </c>
      <c r="N193">
        <v>4450</v>
      </c>
      <c r="O193" s="18">
        <v>41569.050000000003</v>
      </c>
      <c r="P193" s="18">
        <v>39900</v>
      </c>
      <c r="Q193" s="19">
        <v>44973</v>
      </c>
      <c r="R193" s="18">
        <v>17490</v>
      </c>
      <c r="S193" s="18">
        <v>6190</v>
      </c>
      <c r="T193">
        <v>54.778761061946902</v>
      </c>
      <c r="U193" s="18">
        <v>179999</v>
      </c>
      <c r="V193" s="18">
        <v>0</v>
      </c>
      <c r="W193" s="18">
        <v>0.05</v>
      </c>
      <c r="X193" s="18">
        <v>-3.9000000000000004</v>
      </c>
      <c r="Y193">
        <v>-98.734177215189874</v>
      </c>
      <c r="Z193">
        <v>0</v>
      </c>
      <c r="AA193">
        <v>92325</v>
      </c>
      <c r="AB193" s="18">
        <v>41569.050000000003</v>
      </c>
    </row>
    <row r="194" spans="1:28" x14ac:dyDescent="0.25">
      <c r="A194" s="18">
        <v>39900</v>
      </c>
      <c r="B194" s="19">
        <v>44987</v>
      </c>
      <c r="C194" s="18">
        <v>39900</v>
      </c>
      <c r="D194" s="19">
        <v>44987</v>
      </c>
      <c r="E194" s="18">
        <v>2</v>
      </c>
      <c r="F194" s="18">
        <v>0</v>
      </c>
      <c r="G194">
        <v>0</v>
      </c>
      <c r="H194" s="18">
        <v>0</v>
      </c>
      <c r="I194" s="18">
        <v>0</v>
      </c>
      <c r="J194" s="18">
        <v>0</v>
      </c>
      <c r="K194" s="18">
        <v>0</v>
      </c>
      <c r="L194">
        <v>0</v>
      </c>
      <c r="M194">
        <v>2150</v>
      </c>
      <c r="N194">
        <v>2150</v>
      </c>
      <c r="O194" s="18">
        <v>41569.050000000003</v>
      </c>
      <c r="P194" s="18">
        <v>39900</v>
      </c>
      <c r="Q194" s="19">
        <v>44987</v>
      </c>
      <c r="R194" s="18">
        <v>0</v>
      </c>
      <c r="S194" s="18">
        <v>0</v>
      </c>
      <c r="T194">
        <v>0</v>
      </c>
      <c r="U194" s="18">
        <v>0</v>
      </c>
      <c r="V194" s="18">
        <v>0</v>
      </c>
      <c r="W194" s="18">
        <v>0</v>
      </c>
      <c r="X194" s="18">
        <v>0</v>
      </c>
      <c r="Y194">
        <v>0</v>
      </c>
      <c r="Z194">
        <v>2750</v>
      </c>
      <c r="AA194">
        <v>2600</v>
      </c>
      <c r="AB194" s="18">
        <v>41569.050000000003</v>
      </c>
    </row>
    <row r="195" spans="1:28" x14ac:dyDescent="0.25">
      <c r="A195" s="18">
        <v>40000</v>
      </c>
      <c r="B195" s="19">
        <v>44987</v>
      </c>
      <c r="C195" s="18">
        <v>40000</v>
      </c>
      <c r="D195" s="19">
        <v>44987</v>
      </c>
      <c r="E195" s="18">
        <v>60</v>
      </c>
      <c r="F195" s="18">
        <v>-1</v>
      </c>
      <c r="G195">
        <v>-1.639344262295082</v>
      </c>
      <c r="H195" s="18">
        <v>57</v>
      </c>
      <c r="I195" s="18">
        <v>0</v>
      </c>
      <c r="J195" s="18">
        <v>1926</v>
      </c>
      <c r="K195" s="18">
        <v>32.349999999999909</v>
      </c>
      <c r="L195">
        <v>1.708341034510068</v>
      </c>
      <c r="M195">
        <v>3000</v>
      </c>
      <c r="N195">
        <v>1975</v>
      </c>
      <c r="O195" s="18">
        <v>41569.050000000003</v>
      </c>
      <c r="P195" s="18">
        <v>40000</v>
      </c>
      <c r="Q195" s="19">
        <v>44987</v>
      </c>
      <c r="R195" s="18">
        <v>2819</v>
      </c>
      <c r="S195" s="18">
        <v>195</v>
      </c>
      <c r="T195">
        <v>7.4314024390243905</v>
      </c>
      <c r="U195" s="18">
        <v>11310</v>
      </c>
      <c r="V195" s="18">
        <v>0</v>
      </c>
      <c r="W195" s="18">
        <v>73.900000000000006</v>
      </c>
      <c r="X195" s="18">
        <v>2.4000000000000057</v>
      </c>
      <c r="Y195">
        <v>3.3566433566433642</v>
      </c>
      <c r="Z195">
        <v>32150</v>
      </c>
      <c r="AA195">
        <v>2375</v>
      </c>
      <c r="AB195" s="18">
        <v>41569.050000000003</v>
      </c>
    </row>
    <row r="196" spans="1:28" x14ac:dyDescent="0.25">
      <c r="A196" s="18">
        <v>40000</v>
      </c>
      <c r="B196" s="19">
        <v>45001</v>
      </c>
      <c r="C196" s="18">
        <v>0</v>
      </c>
      <c r="D196" s="19">
        <v>0</v>
      </c>
      <c r="E196" s="18">
        <v>0</v>
      </c>
      <c r="F196" s="18">
        <v>0</v>
      </c>
      <c r="G196">
        <v>0</v>
      </c>
      <c r="H196" s="18">
        <v>0</v>
      </c>
      <c r="I196" s="18">
        <v>0</v>
      </c>
      <c r="J196" s="18">
        <v>0</v>
      </c>
      <c r="K196" s="18">
        <v>0</v>
      </c>
      <c r="L196">
        <v>0</v>
      </c>
      <c r="M196">
        <v>0</v>
      </c>
      <c r="N196">
        <v>0</v>
      </c>
      <c r="O196" s="18">
        <v>0</v>
      </c>
      <c r="P196" s="18">
        <v>40000</v>
      </c>
      <c r="Q196" s="19">
        <v>45001</v>
      </c>
      <c r="R196" s="18">
        <v>0</v>
      </c>
      <c r="S196" s="18">
        <v>0</v>
      </c>
      <c r="T196">
        <v>0</v>
      </c>
      <c r="U196" s="18">
        <v>0</v>
      </c>
      <c r="V196" s="18">
        <v>0</v>
      </c>
      <c r="W196" s="18">
        <v>0</v>
      </c>
      <c r="X196" s="18">
        <v>0</v>
      </c>
      <c r="Y196">
        <v>0</v>
      </c>
      <c r="Z196">
        <v>0</v>
      </c>
      <c r="AA196">
        <v>0</v>
      </c>
      <c r="AB196" s="18">
        <v>41569.050000000003</v>
      </c>
    </row>
    <row r="197" spans="1:28" x14ac:dyDescent="0.25">
      <c r="A197" s="18">
        <v>40000</v>
      </c>
      <c r="B197" s="19">
        <v>45014</v>
      </c>
      <c r="C197" s="18">
        <v>40000</v>
      </c>
      <c r="D197" s="19">
        <v>45014</v>
      </c>
      <c r="E197" s="18">
        <v>1210</v>
      </c>
      <c r="F197" s="18">
        <v>15</v>
      </c>
      <c r="G197">
        <v>1.2552301255230125</v>
      </c>
      <c r="H197" s="18">
        <v>574</v>
      </c>
      <c r="I197" s="18">
        <v>0</v>
      </c>
      <c r="J197" s="18">
        <v>2140</v>
      </c>
      <c r="K197" s="18">
        <v>-102.15000000000009</v>
      </c>
      <c r="L197">
        <v>-4.555895011484516</v>
      </c>
      <c r="M197">
        <v>6625</v>
      </c>
      <c r="N197">
        <v>3200</v>
      </c>
      <c r="O197" s="18">
        <v>41569.050000000003</v>
      </c>
      <c r="P197" s="18">
        <v>40000</v>
      </c>
      <c r="Q197" s="19">
        <v>45014</v>
      </c>
      <c r="R197" s="18">
        <v>7499</v>
      </c>
      <c r="S197" s="18">
        <v>4</v>
      </c>
      <c r="T197">
        <v>5.3368912608405601E-2</v>
      </c>
      <c r="U197" s="18">
        <v>13440</v>
      </c>
      <c r="V197" s="18">
        <v>16.89</v>
      </c>
      <c r="W197" s="18">
        <v>244</v>
      </c>
      <c r="X197" s="18">
        <v>8.4499999999999886</v>
      </c>
      <c r="Y197">
        <v>3.5873487582254246</v>
      </c>
      <c r="Z197">
        <v>16750</v>
      </c>
      <c r="AA197">
        <v>2550</v>
      </c>
      <c r="AB197" s="18">
        <v>41569.050000000003</v>
      </c>
    </row>
    <row r="198" spans="1:28" x14ac:dyDescent="0.25">
      <c r="A198" s="18">
        <v>40000</v>
      </c>
      <c r="B198" s="19">
        <v>45043</v>
      </c>
      <c r="C198" s="18">
        <v>40000</v>
      </c>
      <c r="D198" s="19">
        <v>45043</v>
      </c>
      <c r="E198" s="18">
        <v>586</v>
      </c>
      <c r="F198" s="18">
        <v>-2</v>
      </c>
      <c r="G198">
        <v>-0.3401360544217687</v>
      </c>
      <c r="H198" s="18">
        <v>46</v>
      </c>
      <c r="I198" s="18">
        <v>0</v>
      </c>
      <c r="J198" s="18">
        <v>2454.65</v>
      </c>
      <c r="K198" s="18">
        <v>-37.099999999999909</v>
      </c>
      <c r="L198">
        <v>-1.4889134142670779</v>
      </c>
      <c r="M198">
        <v>1625</v>
      </c>
      <c r="N198">
        <v>1700</v>
      </c>
      <c r="O198" s="18">
        <v>41569.050000000003</v>
      </c>
      <c r="P198" s="18">
        <v>40000</v>
      </c>
      <c r="Q198" s="19">
        <v>45043</v>
      </c>
      <c r="R198" s="18">
        <v>755</v>
      </c>
      <c r="S198" s="18">
        <v>51</v>
      </c>
      <c r="T198">
        <v>7.2443181818181817</v>
      </c>
      <c r="U198" s="18">
        <v>817</v>
      </c>
      <c r="V198" s="18">
        <v>0</v>
      </c>
      <c r="W198" s="18">
        <v>412.5</v>
      </c>
      <c r="X198" s="18">
        <v>7</v>
      </c>
      <c r="Y198">
        <v>1.726263871763255</v>
      </c>
      <c r="Z198">
        <v>1775</v>
      </c>
      <c r="AA198">
        <v>1100</v>
      </c>
      <c r="AB198" s="18">
        <v>41569.050000000003</v>
      </c>
    </row>
    <row r="199" spans="1:28" x14ac:dyDescent="0.25">
      <c r="A199" s="18">
        <v>40000</v>
      </c>
      <c r="B199" s="19">
        <v>44980</v>
      </c>
      <c r="C199" s="18">
        <v>40000</v>
      </c>
      <c r="D199" s="19">
        <v>44980</v>
      </c>
      <c r="E199" s="18">
        <v>14799</v>
      </c>
      <c r="F199" s="18">
        <v>-144</v>
      </c>
      <c r="G199">
        <v>-0.96366191527805667</v>
      </c>
      <c r="H199" s="18">
        <v>2530</v>
      </c>
      <c r="I199" s="18">
        <v>24.25</v>
      </c>
      <c r="J199" s="18">
        <v>1715.25</v>
      </c>
      <c r="K199" s="18">
        <v>-106.20000000000005</v>
      </c>
      <c r="L199">
        <v>-5.8305196409454032</v>
      </c>
      <c r="M199">
        <v>1836775</v>
      </c>
      <c r="N199">
        <v>7875</v>
      </c>
      <c r="O199" s="18">
        <v>41569.050000000003</v>
      </c>
      <c r="P199" s="18">
        <v>40000</v>
      </c>
      <c r="Q199" s="19">
        <v>44980</v>
      </c>
      <c r="R199" s="18">
        <v>45334</v>
      </c>
      <c r="S199" s="18">
        <v>4124</v>
      </c>
      <c r="T199">
        <v>10.007279786459597</v>
      </c>
      <c r="U199" s="18">
        <v>189194</v>
      </c>
      <c r="V199" s="18">
        <v>0</v>
      </c>
      <c r="W199" s="18">
        <v>25.65</v>
      </c>
      <c r="X199" s="18">
        <v>-3.5</v>
      </c>
      <c r="Y199">
        <v>-12.006861063464838</v>
      </c>
      <c r="Z199">
        <v>101775</v>
      </c>
      <c r="AA199">
        <v>33775</v>
      </c>
      <c r="AB199" s="18">
        <v>41569.050000000003</v>
      </c>
    </row>
    <row r="200" spans="1:28" x14ac:dyDescent="0.25">
      <c r="A200" s="18">
        <v>40000</v>
      </c>
      <c r="B200" s="19">
        <v>44994</v>
      </c>
      <c r="C200" s="18">
        <v>40000</v>
      </c>
      <c r="D200" s="19">
        <v>44994</v>
      </c>
      <c r="E200" s="18">
        <v>0</v>
      </c>
      <c r="F200" s="18">
        <v>0</v>
      </c>
      <c r="G200">
        <v>0</v>
      </c>
      <c r="H200" s="18">
        <v>0</v>
      </c>
      <c r="I200" s="18">
        <v>0</v>
      </c>
      <c r="J200" s="18">
        <v>0</v>
      </c>
      <c r="K200" s="18">
        <v>0</v>
      </c>
      <c r="L200">
        <v>0</v>
      </c>
      <c r="M200">
        <v>900</v>
      </c>
      <c r="N200">
        <v>900</v>
      </c>
      <c r="O200" s="18">
        <v>41569.050000000003</v>
      </c>
      <c r="P200" s="18">
        <v>40000</v>
      </c>
      <c r="Q200" s="19">
        <v>44994</v>
      </c>
      <c r="R200" s="18">
        <v>0</v>
      </c>
      <c r="S200" s="18">
        <v>0</v>
      </c>
      <c r="T200">
        <v>0</v>
      </c>
      <c r="U200" s="18">
        <v>0</v>
      </c>
      <c r="V200" s="18">
        <v>0</v>
      </c>
      <c r="W200" s="18">
        <v>0</v>
      </c>
      <c r="X200" s="18">
        <v>0</v>
      </c>
      <c r="Y200">
        <v>0</v>
      </c>
      <c r="Z200">
        <v>2275</v>
      </c>
      <c r="AA200">
        <v>225</v>
      </c>
      <c r="AB200" s="18">
        <v>41569.050000000003</v>
      </c>
    </row>
    <row r="201" spans="1:28" x14ac:dyDescent="0.25">
      <c r="A201" s="18">
        <v>40000</v>
      </c>
      <c r="B201" s="19">
        <v>44973</v>
      </c>
      <c r="C201" s="18">
        <v>40000</v>
      </c>
      <c r="D201" s="19">
        <v>44973</v>
      </c>
      <c r="E201" s="18">
        <v>1688</v>
      </c>
      <c r="F201" s="18">
        <v>-63</v>
      </c>
      <c r="G201">
        <v>-3.5979440319817249</v>
      </c>
      <c r="H201" s="18">
        <v>2674</v>
      </c>
      <c r="I201" s="18">
        <v>56.89</v>
      </c>
      <c r="J201" s="18">
        <v>1630</v>
      </c>
      <c r="K201" s="18">
        <v>-123.25</v>
      </c>
      <c r="L201">
        <v>-7.0298017966633388</v>
      </c>
      <c r="M201">
        <v>182825</v>
      </c>
      <c r="N201">
        <v>4075</v>
      </c>
      <c r="O201" s="18">
        <v>41569.050000000003</v>
      </c>
      <c r="P201" s="18">
        <v>40000</v>
      </c>
      <c r="Q201" s="19">
        <v>44973</v>
      </c>
      <c r="R201" s="18">
        <v>129572</v>
      </c>
      <c r="S201" s="18">
        <v>19074</v>
      </c>
      <c r="T201">
        <v>17.261850893228836</v>
      </c>
      <c r="U201" s="18">
        <v>1193842</v>
      </c>
      <c r="V201" s="18">
        <v>22.04</v>
      </c>
      <c r="W201" s="18">
        <v>0.05</v>
      </c>
      <c r="X201" s="18">
        <v>-4.3</v>
      </c>
      <c r="Y201">
        <v>-98.850574712643677</v>
      </c>
      <c r="Z201">
        <v>0</v>
      </c>
      <c r="AA201">
        <v>132800</v>
      </c>
      <c r="AB201" s="18">
        <v>41569.050000000003</v>
      </c>
    </row>
    <row r="202" spans="1:28" x14ac:dyDescent="0.25">
      <c r="A202" s="18">
        <v>40100</v>
      </c>
      <c r="B202" s="19">
        <v>44987</v>
      </c>
      <c r="C202" s="18">
        <v>40100</v>
      </c>
      <c r="D202" s="19">
        <v>44987</v>
      </c>
      <c r="E202" s="18">
        <v>8</v>
      </c>
      <c r="F202" s="18">
        <v>0</v>
      </c>
      <c r="G202">
        <v>0</v>
      </c>
      <c r="H202" s="18">
        <v>0</v>
      </c>
      <c r="I202" s="18">
        <v>0</v>
      </c>
      <c r="J202" s="18">
        <v>0</v>
      </c>
      <c r="K202" s="18">
        <v>0</v>
      </c>
      <c r="L202">
        <v>0</v>
      </c>
      <c r="M202">
        <v>1825</v>
      </c>
      <c r="N202">
        <v>1800</v>
      </c>
      <c r="O202" s="18">
        <v>41569.050000000003</v>
      </c>
      <c r="P202" s="18">
        <v>40100</v>
      </c>
      <c r="Q202" s="19">
        <v>44987</v>
      </c>
      <c r="R202" s="18">
        <v>85</v>
      </c>
      <c r="S202" s="18">
        <v>42</v>
      </c>
      <c r="T202">
        <v>97.674418604651166</v>
      </c>
      <c r="U202" s="18">
        <v>812</v>
      </c>
      <c r="V202" s="18">
        <v>17.260000000000002</v>
      </c>
      <c r="W202" s="18">
        <v>81.45</v>
      </c>
      <c r="X202" s="18">
        <v>3.5499999999999972</v>
      </c>
      <c r="Y202">
        <v>4.5571245186136036</v>
      </c>
      <c r="Z202">
        <v>3175</v>
      </c>
      <c r="AA202">
        <v>675</v>
      </c>
      <c r="AB202" s="18">
        <v>41569.050000000003</v>
      </c>
    </row>
    <row r="203" spans="1:28" x14ac:dyDescent="0.25">
      <c r="A203" s="18">
        <v>40100</v>
      </c>
      <c r="B203" s="19">
        <v>44994</v>
      </c>
      <c r="C203" s="18">
        <v>40100</v>
      </c>
      <c r="D203" s="19">
        <v>44994</v>
      </c>
      <c r="E203" s="18">
        <v>0</v>
      </c>
      <c r="F203" s="18">
        <v>0</v>
      </c>
      <c r="G203">
        <v>0</v>
      </c>
      <c r="H203" s="18">
        <v>0</v>
      </c>
      <c r="I203" s="18">
        <v>0</v>
      </c>
      <c r="J203" s="18">
        <v>0</v>
      </c>
      <c r="K203" s="18">
        <v>0</v>
      </c>
      <c r="L203">
        <v>0</v>
      </c>
      <c r="M203">
        <v>0</v>
      </c>
      <c r="N203">
        <v>875</v>
      </c>
      <c r="O203" s="18">
        <v>41569.050000000003</v>
      </c>
      <c r="P203" s="18">
        <v>40100</v>
      </c>
      <c r="Q203" s="19">
        <v>44994</v>
      </c>
      <c r="R203" s="18">
        <v>0</v>
      </c>
      <c r="S203" s="18">
        <v>0</v>
      </c>
      <c r="T203">
        <v>0</v>
      </c>
      <c r="U203" s="18">
        <v>0</v>
      </c>
      <c r="V203" s="18">
        <v>0</v>
      </c>
      <c r="W203" s="18">
        <v>0</v>
      </c>
      <c r="X203" s="18">
        <v>0</v>
      </c>
      <c r="Y203">
        <v>0</v>
      </c>
      <c r="Z203">
        <v>900</v>
      </c>
      <c r="AA203">
        <v>0</v>
      </c>
      <c r="AB203" s="18">
        <v>41569.050000000003</v>
      </c>
    </row>
    <row r="204" spans="1:28" x14ac:dyDescent="0.25">
      <c r="A204" s="18">
        <v>40100</v>
      </c>
      <c r="B204" s="19">
        <v>44973</v>
      </c>
      <c r="C204" s="18">
        <v>40100</v>
      </c>
      <c r="D204" s="19">
        <v>44973</v>
      </c>
      <c r="E204" s="18">
        <v>167</v>
      </c>
      <c r="F204" s="18">
        <v>0</v>
      </c>
      <c r="G204">
        <v>0</v>
      </c>
      <c r="H204" s="18">
        <v>184</v>
      </c>
      <c r="I204" s="18">
        <v>0</v>
      </c>
      <c r="J204" s="18">
        <v>1523.65</v>
      </c>
      <c r="K204" s="18">
        <v>-99.849999999999909</v>
      </c>
      <c r="L204">
        <v>-6.150292577764084</v>
      </c>
      <c r="M204">
        <v>16650</v>
      </c>
      <c r="N204">
        <v>3725</v>
      </c>
      <c r="O204" s="18">
        <v>41569.050000000003</v>
      </c>
      <c r="P204" s="18">
        <v>40100</v>
      </c>
      <c r="Q204" s="19">
        <v>44973</v>
      </c>
      <c r="R204" s="18">
        <v>14304</v>
      </c>
      <c r="S204" s="18">
        <v>2401</v>
      </c>
      <c r="T204">
        <v>20.171385365034023</v>
      </c>
      <c r="U204" s="18">
        <v>198862</v>
      </c>
      <c r="V204" s="18">
        <v>20.72</v>
      </c>
      <c r="W204" s="18">
        <v>0.05</v>
      </c>
      <c r="X204" s="18">
        <v>-4.45</v>
      </c>
      <c r="Y204">
        <v>-98.888888888888886</v>
      </c>
      <c r="Z204">
        <v>0</v>
      </c>
      <c r="AA204">
        <v>53250</v>
      </c>
      <c r="AB204" s="18">
        <v>41569.050000000003</v>
      </c>
    </row>
    <row r="205" spans="1:28" x14ac:dyDescent="0.25">
      <c r="A205" s="18">
        <v>40100</v>
      </c>
      <c r="B205" s="19">
        <v>45043</v>
      </c>
      <c r="C205" s="18">
        <v>40100</v>
      </c>
      <c r="D205" s="19">
        <v>45043</v>
      </c>
      <c r="E205" s="18">
        <v>0</v>
      </c>
      <c r="F205" s="18">
        <v>0</v>
      </c>
      <c r="G205">
        <v>0</v>
      </c>
      <c r="H205" s="18">
        <v>0</v>
      </c>
      <c r="I205" s="18">
        <v>0</v>
      </c>
      <c r="J205" s="18">
        <v>0</v>
      </c>
      <c r="K205" s="18">
        <v>0</v>
      </c>
      <c r="L205">
        <v>0</v>
      </c>
      <c r="M205">
        <v>900</v>
      </c>
      <c r="N205">
        <v>0</v>
      </c>
      <c r="O205" s="18">
        <v>41569.050000000003</v>
      </c>
      <c r="P205" s="18">
        <v>0</v>
      </c>
      <c r="Q205" s="19">
        <v>0</v>
      </c>
      <c r="R205" s="18">
        <v>0</v>
      </c>
      <c r="S205" s="18">
        <v>0</v>
      </c>
      <c r="T205">
        <v>0</v>
      </c>
      <c r="U205" s="18">
        <v>0</v>
      </c>
      <c r="V205" s="18">
        <v>0</v>
      </c>
      <c r="W205" s="18">
        <v>0</v>
      </c>
      <c r="X205" s="18">
        <v>0</v>
      </c>
      <c r="Y205">
        <v>0</v>
      </c>
      <c r="Z205">
        <v>0</v>
      </c>
      <c r="AA205">
        <v>0</v>
      </c>
      <c r="AB205" s="18">
        <v>0</v>
      </c>
    </row>
    <row r="206" spans="1:28" x14ac:dyDescent="0.25">
      <c r="A206" s="18">
        <v>40100</v>
      </c>
      <c r="B206" s="19">
        <v>44980</v>
      </c>
      <c r="C206" s="18">
        <v>40100</v>
      </c>
      <c r="D206" s="19">
        <v>44980</v>
      </c>
      <c r="E206" s="18">
        <v>405</v>
      </c>
      <c r="F206" s="18">
        <v>1</v>
      </c>
      <c r="G206">
        <v>0.24752475247524752</v>
      </c>
      <c r="H206" s="18">
        <v>73</v>
      </c>
      <c r="I206" s="18">
        <v>26.16</v>
      </c>
      <c r="J206" s="18">
        <v>1653.65</v>
      </c>
      <c r="K206" s="18">
        <v>-130.5</v>
      </c>
      <c r="L206">
        <v>-7.3144074209007091</v>
      </c>
      <c r="M206">
        <v>6750</v>
      </c>
      <c r="N206">
        <v>4950</v>
      </c>
      <c r="O206" s="18">
        <v>41569.050000000003</v>
      </c>
      <c r="P206" s="18">
        <v>40100</v>
      </c>
      <c r="Q206" s="19">
        <v>44980</v>
      </c>
      <c r="R206" s="18">
        <v>3776</v>
      </c>
      <c r="S206" s="18">
        <v>293</v>
      </c>
      <c r="T206">
        <v>8.4122882572494984</v>
      </c>
      <c r="U206" s="18">
        <v>42120</v>
      </c>
      <c r="V206" s="18">
        <v>0</v>
      </c>
      <c r="W206" s="18">
        <v>25.35</v>
      </c>
      <c r="X206" s="18">
        <v>-6.75</v>
      </c>
      <c r="Y206">
        <v>-21.028037383177569</v>
      </c>
      <c r="Z206">
        <v>72725</v>
      </c>
      <c r="AA206">
        <v>2525</v>
      </c>
      <c r="AB206" s="18">
        <v>41569.050000000003</v>
      </c>
    </row>
    <row r="207" spans="1:28" x14ac:dyDescent="0.25">
      <c r="A207" s="18">
        <v>40100</v>
      </c>
      <c r="B207" s="19">
        <v>45014</v>
      </c>
      <c r="C207" s="18">
        <v>40100</v>
      </c>
      <c r="D207" s="19">
        <v>45014</v>
      </c>
      <c r="E207" s="18">
        <v>33</v>
      </c>
      <c r="F207" s="18">
        <v>0</v>
      </c>
      <c r="G207">
        <v>0</v>
      </c>
      <c r="H207" s="18">
        <v>0</v>
      </c>
      <c r="I207" s="18">
        <v>0</v>
      </c>
      <c r="J207" s="18">
        <v>0</v>
      </c>
      <c r="K207" s="18">
        <v>0</v>
      </c>
      <c r="L207">
        <v>0</v>
      </c>
      <c r="M207">
        <v>1700</v>
      </c>
      <c r="N207">
        <v>1400</v>
      </c>
      <c r="O207" s="18">
        <v>41569.050000000003</v>
      </c>
      <c r="P207" s="18">
        <v>40100</v>
      </c>
      <c r="Q207" s="19">
        <v>45014</v>
      </c>
      <c r="R207" s="18">
        <v>77</v>
      </c>
      <c r="S207" s="18">
        <v>-1</v>
      </c>
      <c r="T207">
        <v>-1.2820512820512822</v>
      </c>
      <c r="U207" s="18">
        <v>69</v>
      </c>
      <c r="V207" s="18">
        <v>16.829999999999998</v>
      </c>
      <c r="W207" s="18">
        <v>255.7</v>
      </c>
      <c r="X207" s="18">
        <v>9</v>
      </c>
      <c r="Y207">
        <v>3.6481556546412648</v>
      </c>
      <c r="Z207">
        <v>2275</v>
      </c>
      <c r="AA207">
        <v>525</v>
      </c>
      <c r="AB207" s="18">
        <v>41569.050000000003</v>
      </c>
    </row>
    <row r="208" spans="1:28" x14ac:dyDescent="0.25">
      <c r="A208" s="18">
        <v>40200</v>
      </c>
      <c r="B208" s="19">
        <v>44980</v>
      </c>
      <c r="C208" s="18">
        <v>40200</v>
      </c>
      <c r="D208" s="19">
        <v>44980</v>
      </c>
      <c r="E208" s="18">
        <v>496</v>
      </c>
      <c r="F208" s="18">
        <v>28</v>
      </c>
      <c r="G208">
        <v>5.982905982905983</v>
      </c>
      <c r="H208" s="18">
        <v>192</v>
      </c>
      <c r="I208" s="18">
        <v>0</v>
      </c>
      <c r="J208" s="18">
        <v>1517.65</v>
      </c>
      <c r="K208" s="18">
        <v>-131.69999999999982</v>
      </c>
      <c r="L208">
        <v>-7.9849637736077739</v>
      </c>
      <c r="M208">
        <v>6700</v>
      </c>
      <c r="N208">
        <v>5050</v>
      </c>
      <c r="O208" s="18">
        <v>41569.050000000003</v>
      </c>
      <c r="P208" s="18">
        <v>40200</v>
      </c>
      <c r="Q208" s="19">
        <v>44980</v>
      </c>
      <c r="R208" s="18">
        <v>4348</v>
      </c>
      <c r="S208" s="18">
        <v>-185</v>
      </c>
      <c r="T208">
        <v>-4.0811824398852856</v>
      </c>
      <c r="U208" s="18">
        <v>54449</v>
      </c>
      <c r="V208" s="18">
        <v>17.52</v>
      </c>
      <c r="W208" s="18">
        <v>31.9</v>
      </c>
      <c r="X208" s="18">
        <v>-5.0500000000000043</v>
      </c>
      <c r="Y208">
        <v>-13.667117726657658</v>
      </c>
      <c r="Z208">
        <v>135425</v>
      </c>
      <c r="AA208">
        <v>3000</v>
      </c>
      <c r="AB208" s="18">
        <v>41569.050000000003</v>
      </c>
    </row>
    <row r="209" spans="1:28" x14ac:dyDescent="0.25">
      <c r="A209" s="18">
        <v>40200</v>
      </c>
      <c r="B209" s="19">
        <v>44987</v>
      </c>
      <c r="C209" s="18">
        <v>40200</v>
      </c>
      <c r="D209" s="19">
        <v>44987</v>
      </c>
      <c r="E209" s="18">
        <v>3</v>
      </c>
      <c r="F209" s="18">
        <v>0</v>
      </c>
      <c r="G209">
        <v>0</v>
      </c>
      <c r="H209" s="18">
        <v>0</v>
      </c>
      <c r="I209" s="18">
        <v>0</v>
      </c>
      <c r="J209" s="18">
        <v>0</v>
      </c>
      <c r="K209" s="18">
        <v>0</v>
      </c>
      <c r="L209">
        <v>0</v>
      </c>
      <c r="M209">
        <v>2150</v>
      </c>
      <c r="N209">
        <v>2150</v>
      </c>
      <c r="O209" s="18">
        <v>41569.050000000003</v>
      </c>
      <c r="P209" s="18">
        <v>40200</v>
      </c>
      <c r="Q209" s="19">
        <v>44987</v>
      </c>
      <c r="R209" s="18">
        <v>193</v>
      </c>
      <c r="S209" s="18">
        <v>18</v>
      </c>
      <c r="T209">
        <v>10.285714285714286</v>
      </c>
      <c r="U209" s="18">
        <v>1145</v>
      </c>
      <c r="V209" s="18">
        <v>17.13</v>
      </c>
      <c r="W209" s="18">
        <v>92.3</v>
      </c>
      <c r="X209" s="18">
        <v>2.25</v>
      </c>
      <c r="Y209">
        <v>2.498611882287618</v>
      </c>
      <c r="Z209">
        <v>3175</v>
      </c>
      <c r="AA209">
        <v>575</v>
      </c>
      <c r="AB209" s="18">
        <v>41569.050000000003</v>
      </c>
    </row>
    <row r="210" spans="1:28" x14ac:dyDescent="0.25">
      <c r="A210" s="18">
        <v>40200</v>
      </c>
      <c r="B210" s="19">
        <v>44994</v>
      </c>
      <c r="C210" s="18">
        <v>40200</v>
      </c>
      <c r="D210" s="19">
        <v>44994</v>
      </c>
      <c r="E210" s="18">
        <v>0</v>
      </c>
      <c r="F210" s="18">
        <v>0</v>
      </c>
      <c r="G210">
        <v>0</v>
      </c>
      <c r="H210" s="18">
        <v>0</v>
      </c>
      <c r="I210" s="18">
        <v>0</v>
      </c>
      <c r="J210" s="18">
        <v>0</v>
      </c>
      <c r="K210" s="18">
        <v>0</v>
      </c>
      <c r="L210">
        <v>0</v>
      </c>
      <c r="M210">
        <v>0</v>
      </c>
      <c r="N210">
        <v>875</v>
      </c>
      <c r="O210" s="18">
        <v>41569.050000000003</v>
      </c>
      <c r="P210" s="18">
        <v>40200</v>
      </c>
      <c r="Q210" s="19">
        <v>44994</v>
      </c>
      <c r="R210" s="18">
        <v>0</v>
      </c>
      <c r="S210" s="18">
        <v>0</v>
      </c>
      <c r="T210">
        <v>0</v>
      </c>
      <c r="U210" s="18">
        <v>0</v>
      </c>
      <c r="V210" s="18">
        <v>0</v>
      </c>
      <c r="W210" s="18">
        <v>0</v>
      </c>
      <c r="X210" s="18">
        <v>0</v>
      </c>
      <c r="Y210">
        <v>0</v>
      </c>
      <c r="Z210">
        <v>900</v>
      </c>
      <c r="AA210">
        <v>0</v>
      </c>
      <c r="AB210" s="18">
        <v>41569.050000000003</v>
      </c>
    </row>
    <row r="211" spans="1:28" x14ac:dyDescent="0.25">
      <c r="A211" s="18">
        <v>40200</v>
      </c>
      <c r="B211" s="19">
        <v>45014</v>
      </c>
      <c r="C211" s="18">
        <v>40200</v>
      </c>
      <c r="D211" s="19">
        <v>45014</v>
      </c>
      <c r="E211" s="18">
        <v>52</v>
      </c>
      <c r="F211" s="18">
        <v>0</v>
      </c>
      <c r="G211">
        <v>0</v>
      </c>
      <c r="H211" s="18">
        <v>6</v>
      </c>
      <c r="I211" s="18">
        <v>17.010000000000002</v>
      </c>
      <c r="J211" s="18">
        <v>2100</v>
      </c>
      <c r="K211" s="18">
        <v>299.90000000000009</v>
      </c>
      <c r="L211">
        <v>16.66018554524749</v>
      </c>
      <c r="M211">
        <v>1025</v>
      </c>
      <c r="N211">
        <v>1425</v>
      </c>
      <c r="O211" s="18">
        <v>41569.050000000003</v>
      </c>
      <c r="P211" s="18">
        <v>40200</v>
      </c>
      <c r="Q211" s="19">
        <v>45014</v>
      </c>
      <c r="R211" s="18">
        <v>156</v>
      </c>
      <c r="S211" s="18">
        <v>-3</v>
      </c>
      <c r="T211">
        <v>-1.8867924528301887</v>
      </c>
      <c r="U211" s="18">
        <v>70</v>
      </c>
      <c r="V211" s="18">
        <v>16.8</v>
      </c>
      <c r="W211" s="18">
        <v>278.95</v>
      </c>
      <c r="X211" s="18">
        <v>13.5</v>
      </c>
      <c r="Y211">
        <v>5.0857035223205882</v>
      </c>
      <c r="Z211">
        <v>2425</v>
      </c>
      <c r="AA211">
        <v>600</v>
      </c>
      <c r="AB211" s="18">
        <v>41569.050000000003</v>
      </c>
    </row>
    <row r="212" spans="1:28" x14ac:dyDescent="0.25">
      <c r="A212" s="18">
        <v>40200</v>
      </c>
      <c r="B212" s="19">
        <v>45043</v>
      </c>
      <c r="C212" s="18">
        <v>40200</v>
      </c>
      <c r="D212" s="19">
        <v>45043</v>
      </c>
      <c r="E212" s="18">
        <v>0</v>
      </c>
      <c r="F212" s="18">
        <v>0</v>
      </c>
      <c r="G212">
        <v>0</v>
      </c>
      <c r="H212" s="18">
        <v>0</v>
      </c>
      <c r="I212" s="18">
        <v>0</v>
      </c>
      <c r="J212" s="18">
        <v>0</v>
      </c>
      <c r="K212" s="18">
        <v>0</v>
      </c>
      <c r="L212">
        <v>0</v>
      </c>
      <c r="M212">
        <v>0</v>
      </c>
      <c r="N212">
        <v>0</v>
      </c>
      <c r="O212" s="18">
        <v>41569.050000000003</v>
      </c>
      <c r="P212" s="18">
        <v>0</v>
      </c>
      <c r="Q212" s="19">
        <v>0</v>
      </c>
      <c r="R212" s="18">
        <v>0</v>
      </c>
      <c r="S212" s="18">
        <v>0</v>
      </c>
      <c r="T212">
        <v>0</v>
      </c>
      <c r="U212" s="18">
        <v>0</v>
      </c>
      <c r="V212" s="18">
        <v>0</v>
      </c>
      <c r="W212" s="18">
        <v>0</v>
      </c>
      <c r="X212" s="18">
        <v>0</v>
      </c>
      <c r="Y212">
        <v>0</v>
      </c>
      <c r="Z212">
        <v>0</v>
      </c>
      <c r="AA212">
        <v>0</v>
      </c>
      <c r="AB212" s="18">
        <v>0</v>
      </c>
    </row>
    <row r="213" spans="1:28" x14ac:dyDescent="0.25">
      <c r="A213" s="18">
        <v>40200</v>
      </c>
      <c r="B213" s="19">
        <v>44973</v>
      </c>
      <c r="C213" s="18">
        <v>40200</v>
      </c>
      <c r="D213" s="19">
        <v>44973</v>
      </c>
      <c r="E213" s="18">
        <v>702</v>
      </c>
      <c r="F213" s="18">
        <v>-1</v>
      </c>
      <c r="G213">
        <v>-0.14224751066856331</v>
      </c>
      <c r="H213" s="18">
        <v>369</v>
      </c>
      <c r="I213" s="18">
        <v>51.76</v>
      </c>
      <c r="J213" s="18">
        <v>1431.45</v>
      </c>
      <c r="K213" s="18">
        <v>-116.09999999999991</v>
      </c>
      <c r="L213">
        <v>-7.5021808665309626</v>
      </c>
      <c r="M213">
        <v>18100</v>
      </c>
      <c r="N213">
        <v>4500</v>
      </c>
      <c r="O213" s="18">
        <v>41569.050000000003</v>
      </c>
      <c r="P213" s="18">
        <v>40200</v>
      </c>
      <c r="Q213" s="19">
        <v>44973</v>
      </c>
      <c r="R213" s="18">
        <v>25393</v>
      </c>
      <c r="S213" s="18">
        <v>6992</v>
      </c>
      <c r="T213">
        <v>37.997934894842672</v>
      </c>
      <c r="U213" s="18">
        <v>260074</v>
      </c>
      <c r="V213" s="18">
        <v>20.440000000000001</v>
      </c>
      <c r="W213" s="18">
        <v>0.05</v>
      </c>
      <c r="X213" s="18">
        <v>-4.7</v>
      </c>
      <c r="Y213">
        <v>-98.947368421052644</v>
      </c>
      <c r="Z213">
        <v>0</v>
      </c>
      <c r="AA213">
        <v>20125</v>
      </c>
      <c r="AB213" s="18">
        <v>41569.050000000003</v>
      </c>
    </row>
    <row r="214" spans="1:28" x14ac:dyDescent="0.25">
      <c r="A214" s="18">
        <v>40300</v>
      </c>
      <c r="B214" s="19">
        <v>44980</v>
      </c>
      <c r="C214" s="18">
        <v>40300</v>
      </c>
      <c r="D214" s="19">
        <v>44980</v>
      </c>
      <c r="E214" s="18">
        <v>552</v>
      </c>
      <c r="F214" s="18">
        <v>2</v>
      </c>
      <c r="G214">
        <v>0.36363636363636365</v>
      </c>
      <c r="H214" s="18">
        <v>206</v>
      </c>
      <c r="I214" s="18">
        <v>0</v>
      </c>
      <c r="J214" s="18">
        <v>1420</v>
      </c>
      <c r="K214" s="18">
        <v>-108.45000000000005</v>
      </c>
      <c r="L214">
        <v>-7.0954234682194404</v>
      </c>
      <c r="M214">
        <v>9775</v>
      </c>
      <c r="N214">
        <v>6925</v>
      </c>
      <c r="O214" s="18">
        <v>41569.050000000003</v>
      </c>
      <c r="P214" s="18">
        <v>40300</v>
      </c>
      <c r="Q214" s="19">
        <v>44980</v>
      </c>
      <c r="R214" s="18">
        <v>4023</v>
      </c>
      <c r="S214" s="18">
        <v>-67</v>
      </c>
      <c r="T214">
        <v>-1.6381418092909537</v>
      </c>
      <c r="U214" s="18">
        <v>56990</v>
      </c>
      <c r="V214" s="18">
        <v>17.13</v>
      </c>
      <c r="W214" s="18">
        <v>37.6</v>
      </c>
      <c r="X214" s="18">
        <v>-3.5</v>
      </c>
      <c r="Y214">
        <v>-8.5158150851581507</v>
      </c>
      <c r="Z214">
        <v>143825</v>
      </c>
      <c r="AA214">
        <v>3500</v>
      </c>
      <c r="AB214" s="18">
        <v>41569.050000000003</v>
      </c>
    </row>
    <row r="215" spans="1:28" x14ac:dyDescent="0.25">
      <c r="A215" s="18">
        <v>40300</v>
      </c>
      <c r="B215" s="19">
        <v>44987</v>
      </c>
      <c r="C215" s="18">
        <v>40300</v>
      </c>
      <c r="D215" s="19">
        <v>44987</v>
      </c>
      <c r="E215" s="18">
        <v>28</v>
      </c>
      <c r="F215" s="18">
        <v>0</v>
      </c>
      <c r="G215">
        <v>0</v>
      </c>
      <c r="H215" s="18">
        <v>0</v>
      </c>
      <c r="I215" s="18">
        <v>0</v>
      </c>
      <c r="J215" s="18">
        <v>0</v>
      </c>
      <c r="K215" s="18">
        <v>0</v>
      </c>
      <c r="L215">
        <v>0</v>
      </c>
      <c r="M215">
        <v>250</v>
      </c>
      <c r="N215">
        <v>1500</v>
      </c>
      <c r="O215" s="18">
        <v>41569.050000000003</v>
      </c>
      <c r="P215" s="18">
        <v>40300</v>
      </c>
      <c r="Q215" s="19">
        <v>44987</v>
      </c>
      <c r="R215" s="18">
        <v>137</v>
      </c>
      <c r="S215" s="18">
        <v>26</v>
      </c>
      <c r="T215">
        <v>23.423423423423422</v>
      </c>
      <c r="U215" s="18">
        <v>650</v>
      </c>
      <c r="V215" s="18">
        <v>16.760000000000002</v>
      </c>
      <c r="W215" s="18">
        <v>103.85</v>
      </c>
      <c r="X215" s="18">
        <v>5.8499999999999943</v>
      </c>
      <c r="Y215">
        <v>5.9693877551020345</v>
      </c>
      <c r="Z215">
        <v>3300</v>
      </c>
      <c r="AA215">
        <v>1225</v>
      </c>
      <c r="AB215" s="18">
        <v>41569.050000000003</v>
      </c>
    </row>
    <row r="216" spans="1:28" x14ac:dyDescent="0.25">
      <c r="A216" s="18">
        <v>40300</v>
      </c>
      <c r="B216" s="19">
        <v>44994</v>
      </c>
      <c r="C216" s="18">
        <v>40300</v>
      </c>
      <c r="D216" s="19">
        <v>44994</v>
      </c>
      <c r="E216" s="18">
        <v>0</v>
      </c>
      <c r="F216" s="18">
        <v>0</v>
      </c>
      <c r="G216">
        <v>0</v>
      </c>
      <c r="H216" s="18">
        <v>0</v>
      </c>
      <c r="I216" s="18">
        <v>0</v>
      </c>
      <c r="J216" s="18">
        <v>0</v>
      </c>
      <c r="K216" s="18">
        <v>0</v>
      </c>
      <c r="L216">
        <v>0</v>
      </c>
      <c r="M216">
        <v>0</v>
      </c>
      <c r="N216">
        <v>875</v>
      </c>
      <c r="O216" s="18">
        <v>41569.050000000003</v>
      </c>
      <c r="P216" s="18">
        <v>40300</v>
      </c>
      <c r="Q216" s="19">
        <v>44994</v>
      </c>
      <c r="R216" s="18">
        <v>0</v>
      </c>
      <c r="S216" s="18">
        <v>0</v>
      </c>
      <c r="T216">
        <v>0</v>
      </c>
      <c r="U216" s="18">
        <v>0</v>
      </c>
      <c r="V216" s="18">
        <v>0</v>
      </c>
      <c r="W216" s="18">
        <v>0</v>
      </c>
      <c r="X216" s="18">
        <v>0</v>
      </c>
      <c r="Y216">
        <v>0</v>
      </c>
      <c r="Z216">
        <v>1800</v>
      </c>
      <c r="AA216">
        <v>0</v>
      </c>
      <c r="AB216" s="18">
        <v>41569.050000000003</v>
      </c>
    </row>
    <row r="217" spans="1:28" x14ac:dyDescent="0.25">
      <c r="A217" s="18">
        <v>40300</v>
      </c>
      <c r="B217" s="19">
        <v>45014</v>
      </c>
      <c r="C217" s="18">
        <v>40300</v>
      </c>
      <c r="D217" s="19">
        <v>45014</v>
      </c>
      <c r="E217" s="18">
        <v>51</v>
      </c>
      <c r="F217" s="18">
        <v>0</v>
      </c>
      <c r="G217">
        <v>0</v>
      </c>
      <c r="H217" s="18">
        <v>0</v>
      </c>
      <c r="I217" s="18">
        <v>0</v>
      </c>
      <c r="J217" s="18">
        <v>0</v>
      </c>
      <c r="K217" s="18">
        <v>0</v>
      </c>
      <c r="L217">
        <v>0</v>
      </c>
      <c r="M217">
        <v>950</v>
      </c>
      <c r="N217">
        <v>1775</v>
      </c>
      <c r="O217" s="18">
        <v>41569.050000000003</v>
      </c>
      <c r="P217" s="18">
        <v>40300</v>
      </c>
      <c r="Q217" s="19">
        <v>45014</v>
      </c>
      <c r="R217" s="18">
        <v>129</v>
      </c>
      <c r="S217" s="18">
        <v>15</v>
      </c>
      <c r="T217">
        <v>13.157894736842104</v>
      </c>
      <c r="U217" s="18">
        <v>386</v>
      </c>
      <c r="V217" s="18">
        <v>0</v>
      </c>
      <c r="W217" s="18">
        <v>294.8</v>
      </c>
      <c r="X217" s="18">
        <v>18.050000000000011</v>
      </c>
      <c r="Y217">
        <v>6.5221318879855508</v>
      </c>
      <c r="Z217">
        <v>1475</v>
      </c>
      <c r="AA217">
        <v>200</v>
      </c>
      <c r="AB217" s="18">
        <v>41569.050000000003</v>
      </c>
    </row>
    <row r="218" spans="1:28" x14ac:dyDescent="0.25">
      <c r="A218" s="18">
        <v>40300</v>
      </c>
      <c r="B218" s="19">
        <v>44973</v>
      </c>
      <c r="C218" s="18">
        <v>40300</v>
      </c>
      <c r="D218" s="19">
        <v>44973</v>
      </c>
      <c r="E218" s="18">
        <v>654</v>
      </c>
      <c r="F218" s="18">
        <v>-1</v>
      </c>
      <c r="G218">
        <v>-0.15267175572519084</v>
      </c>
      <c r="H218" s="18">
        <v>340</v>
      </c>
      <c r="I218" s="18">
        <v>49.34</v>
      </c>
      <c r="J218" s="18">
        <v>1333</v>
      </c>
      <c r="K218" s="18">
        <v>-153.95000000000005</v>
      </c>
      <c r="L218">
        <v>-10.353407982783553</v>
      </c>
      <c r="M218">
        <v>18925</v>
      </c>
      <c r="N218">
        <v>4700</v>
      </c>
      <c r="O218" s="18">
        <v>41569.050000000003</v>
      </c>
      <c r="P218" s="18">
        <v>40300</v>
      </c>
      <c r="Q218" s="19">
        <v>44973</v>
      </c>
      <c r="R218" s="18">
        <v>26788</v>
      </c>
      <c r="S218" s="18">
        <v>-2022</v>
      </c>
      <c r="T218">
        <v>-7.0183963901423114</v>
      </c>
      <c r="U218" s="18">
        <v>300224</v>
      </c>
      <c r="V218" s="18">
        <v>18.05</v>
      </c>
      <c r="W218" s="18">
        <v>0.05</v>
      </c>
      <c r="X218" s="18">
        <v>-5.05</v>
      </c>
      <c r="Y218">
        <v>-99.019607843137265</v>
      </c>
      <c r="Z218">
        <v>0</v>
      </c>
      <c r="AA218">
        <v>43250</v>
      </c>
      <c r="AB218" s="18">
        <v>41569.050000000003</v>
      </c>
    </row>
    <row r="219" spans="1:28" x14ac:dyDescent="0.25">
      <c r="A219" s="18">
        <v>40300</v>
      </c>
      <c r="B219" s="19">
        <v>45043</v>
      </c>
      <c r="C219" s="18">
        <v>40300</v>
      </c>
      <c r="D219" s="19">
        <v>45043</v>
      </c>
      <c r="E219" s="18">
        <v>0</v>
      </c>
      <c r="F219" s="18">
        <v>0</v>
      </c>
      <c r="G219">
        <v>0</v>
      </c>
      <c r="H219" s="18">
        <v>0</v>
      </c>
      <c r="I219" s="18">
        <v>0</v>
      </c>
      <c r="J219" s="18">
        <v>0</v>
      </c>
      <c r="K219" s="18">
        <v>0</v>
      </c>
      <c r="L219">
        <v>0</v>
      </c>
      <c r="M219">
        <v>0</v>
      </c>
      <c r="N219">
        <v>0</v>
      </c>
      <c r="O219" s="18">
        <v>41569.050000000003</v>
      </c>
      <c r="P219" s="18">
        <v>0</v>
      </c>
      <c r="Q219" s="19">
        <v>0</v>
      </c>
      <c r="R219" s="18">
        <v>0</v>
      </c>
      <c r="S219" s="18">
        <v>0</v>
      </c>
      <c r="T219">
        <v>0</v>
      </c>
      <c r="U219" s="18">
        <v>0</v>
      </c>
      <c r="V219" s="18">
        <v>0</v>
      </c>
      <c r="W219" s="18">
        <v>0</v>
      </c>
      <c r="X219" s="18">
        <v>0</v>
      </c>
      <c r="Y219">
        <v>0</v>
      </c>
      <c r="Z219">
        <v>0</v>
      </c>
      <c r="AA219">
        <v>0</v>
      </c>
      <c r="AB219" s="18">
        <v>0</v>
      </c>
    </row>
    <row r="220" spans="1:28" x14ac:dyDescent="0.25">
      <c r="A220" s="18">
        <v>40400</v>
      </c>
      <c r="B220" s="19">
        <v>44973</v>
      </c>
      <c r="C220" s="18">
        <v>40400</v>
      </c>
      <c r="D220" s="19">
        <v>44973</v>
      </c>
      <c r="E220" s="18">
        <v>724</v>
      </c>
      <c r="F220" s="18">
        <v>-15</v>
      </c>
      <c r="G220">
        <v>-2.029769959404601</v>
      </c>
      <c r="H220" s="18">
        <v>446</v>
      </c>
      <c r="I220" s="18">
        <v>46.27</v>
      </c>
      <c r="J220" s="18">
        <v>1232.05</v>
      </c>
      <c r="K220" s="18">
        <v>-128.5</v>
      </c>
      <c r="L220">
        <v>-9.4447098599830959</v>
      </c>
      <c r="M220">
        <v>18125</v>
      </c>
      <c r="N220">
        <v>4025</v>
      </c>
      <c r="O220" s="18">
        <v>41569.050000000003</v>
      </c>
      <c r="P220" s="18">
        <v>40400</v>
      </c>
      <c r="Q220" s="19">
        <v>44973</v>
      </c>
      <c r="R220" s="18">
        <v>31620</v>
      </c>
      <c r="S220" s="18">
        <v>11997</v>
      </c>
      <c r="T220">
        <v>61.137440758293842</v>
      </c>
      <c r="U220" s="18">
        <v>346489</v>
      </c>
      <c r="V220" s="18">
        <v>0</v>
      </c>
      <c r="W220" s="18">
        <v>0.05</v>
      </c>
      <c r="X220" s="18">
        <v>-5.5</v>
      </c>
      <c r="Y220">
        <v>-99.099099099099092</v>
      </c>
      <c r="Z220">
        <v>0</v>
      </c>
      <c r="AA220">
        <v>50750</v>
      </c>
      <c r="AB220" s="18">
        <v>41569.050000000003</v>
      </c>
    </row>
    <row r="221" spans="1:28" x14ac:dyDescent="0.25">
      <c r="A221" s="18">
        <v>40400</v>
      </c>
      <c r="B221" s="19">
        <v>44987</v>
      </c>
      <c r="C221" s="18">
        <v>40400</v>
      </c>
      <c r="D221" s="19">
        <v>44987</v>
      </c>
      <c r="E221" s="18">
        <v>33</v>
      </c>
      <c r="F221" s="18">
        <v>0</v>
      </c>
      <c r="G221">
        <v>0</v>
      </c>
      <c r="H221" s="18">
        <v>0</v>
      </c>
      <c r="I221" s="18">
        <v>0</v>
      </c>
      <c r="J221" s="18">
        <v>0</v>
      </c>
      <c r="K221" s="18">
        <v>0</v>
      </c>
      <c r="L221">
        <v>0</v>
      </c>
      <c r="M221">
        <v>1625</v>
      </c>
      <c r="N221">
        <v>2275</v>
      </c>
      <c r="O221" s="18">
        <v>41569.050000000003</v>
      </c>
      <c r="P221" s="18">
        <v>40400</v>
      </c>
      <c r="Q221" s="19">
        <v>44987</v>
      </c>
      <c r="R221" s="18">
        <v>93</v>
      </c>
      <c r="S221" s="18">
        <v>22</v>
      </c>
      <c r="T221">
        <v>30.985915492957748</v>
      </c>
      <c r="U221" s="18">
        <v>506</v>
      </c>
      <c r="V221" s="18">
        <v>16.37</v>
      </c>
      <c r="W221" s="18">
        <v>108.15</v>
      </c>
      <c r="X221" s="18">
        <v>-1.7999999999999972</v>
      </c>
      <c r="Y221">
        <v>-1.6371077762619348</v>
      </c>
      <c r="Z221">
        <v>1625</v>
      </c>
      <c r="AA221">
        <v>250</v>
      </c>
      <c r="AB221" s="18">
        <v>41569.050000000003</v>
      </c>
    </row>
    <row r="222" spans="1:28" x14ac:dyDescent="0.25">
      <c r="A222" s="18">
        <v>40400</v>
      </c>
      <c r="B222" s="19">
        <v>44994</v>
      </c>
      <c r="C222" s="18">
        <v>40400</v>
      </c>
      <c r="D222" s="19">
        <v>44994</v>
      </c>
      <c r="E222" s="18">
        <v>0</v>
      </c>
      <c r="F222" s="18">
        <v>0</v>
      </c>
      <c r="G222">
        <v>0</v>
      </c>
      <c r="H222" s="18">
        <v>0</v>
      </c>
      <c r="I222" s="18">
        <v>0</v>
      </c>
      <c r="J222" s="18">
        <v>0</v>
      </c>
      <c r="K222" s="18">
        <v>0</v>
      </c>
      <c r="L222">
        <v>0</v>
      </c>
      <c r="M222">
        <v>0</v>
      </c>
      <c r="N222">
        <v>875</v>
      </c>
      <c r="O222" s="18">
        <v>41569.050000000003</v>
      </c>
      <c r="P222" s="18">
        <v>40400</v>
      </c>
      <c r="Q222" s="19">
        <v>44994</v>
      </c>
      <c r="R222" s="18">
        <v>0</v>
      </c>
      <c r="S222" s="18">
        <v>0</v>
      </c>
      <c r="T222">
        <v>0</v>
      </c>
      <c r="U222" s="18">
        <v>0</v>
      </c>
      <c r="V222" s="18">
        <v>0</v>
      </c>
      <c r="W222" s="18">
        <v>0</v>
      </c>
      <c r="X222" s="18">
        <v>0</v>
      </c>
      <c r="Y222">
        <v>0</v>
      </c>
      <c r="Z222">
        <v>1800</v>
      </c>
      <c r="AA222">
        <v>0</v>
      </c>
      <c r="AB222" s="18">
        <v>41569.050000000003</v>
      </c>
    </row>
    <row r="223" spans="1:28" x14ac:dyDescent="0.25">
      <c r="A223" s="18">
        <v>40400</v>
      </c>
      <c r="B223" s="19">
        <v>45001</v>
      </c>
      <c r="C223" s="18">
        <v>0</v>
      </c>
      <c r="D223" s="19">
        <v>0</v>
      </c>
      <c r="E223" s="18">
        <v>0</v>
      </c>
      <c r="F223" s="18">
        <v>0</v>
      </c>
      <c r="G223">
        <v>0</v>
      </c>
      <c r="H223" s="18">
        <v>0</v>
      </c>
      <c r="I223" s="18">
        <v>0</v>
      </c>
      <c r="J223" s="18">
        <v>0</v>
      </c>
      <c r="K223" s="18">
        <v>0</v>
      </c>
      <c r="L223">
        <v>0</v>
      </c>
      <c r="M223">
        <v>0</v>
      </c>
      <c r="N223">
        <v>0</v>
      </c>
      <c r="O223" s="18">
        <v>0</v>
      </c>
      <c r="P223" s="18">
        <v>40400</v>
      </c>
      <c r="Q223" s="19">
        <v>45001</v>
      </c>
      <c r="R223" s="18">
        <v>1</v>
      </c>
      <c r="S223" s="18">
        <v>0</v>
      </c>
      <c r="T223">
        <v>0</v>
      </c>
      <c r="U223" s="18">
        <v>0</v>
      </c>
      <c r="V223" s="18">
        <v>0</v>
      </c>
      <c r="W223" s="18">
        <v>0</v>
      </c>
      <c r="X223" s="18">
        <v>0</v>
      </c>
      <c r="Y223">
        <v>0</v>
      </c>
      <c r="Z223">
        <v>0</v>
      </c>
      <c r="AA223">
        <v>25</v>
      </c>
      <c r="AB223" s="18">
        <v>41569.050000000003</v>
      </c>
    </row>
    <row r="224" spans="1:28" x14ac:dyDescent="0.25">
      <c r="A224" s="18">
        <v>40400</v>
      </c>
      <c r="B224" s="19">
        <v>45014</v>
      </c>
      <c r="C224" s="18">
        <v>40400</v>
      </c>
      <c r="D224" s="19">
        <v>45014</v>
      </c>
      <c r="E224" s="18">
        <v>66</v>
      </c>
      <c r="F224" s="18">
        <v>0</v>
      </c>
      <c r="G224">
        <v>0</v>
      </c>
      <c r="H224" s="18">
        <v>5</v>
      </c>
      <c r="I224" s="18">
        <v>14.36</v>
      </c>
      <c r="J224" s="18">
        <v>1840.75</v>
      </c>
      <c r="K224" s="18">
        <v>-7.2999999999999545</v>
      </c>
      <c r="L224">
        <v>-0.39501095749573634</v>
      </c>
      <c r="M224">
        <v>1025</v>
      </c>
      <c r="N224">
        <v>900</v>
      </c>
      <c r="O224" s="18">
        <v>41569.050000000003</v>
      </c>
      <c r="P224" s="18">
        <v>40400</v>
      </c>
      <c r="Q224" s="19">
        <v>45014</v>
      </c>
      <c r="R224" s="18">
        <v>102</v>
      </c>
      <c r="S224" s="18">
        <v>-16</v>
      </c>
      <c r="T224">
        <v>-13.559322033898304</v>
      </c>
      <c r="U224" s="18">
        <v>152</v>
      </c>
      <c r="V224" s="18">
        <v>0</v>
      </c>
      <c r="W224" s="18">
        <v>308</v>
      </c>
      <c r="X224" s="18">
        <v>-4.9499999999999886</v>
      </c>
      <c r="Y224">
        <v>-1.581722319859399</v>
      </c>
      <c r="Z224">
        <v>1450</v>
      </c>
      <c r="AA224">
        <v>225</v>
      </c>
      <c r="AB224" s="18">
        <v>41569.050000000003</v>
      </c>
    </row>
    <row r="225" spans="1:28" x14ac:dyDescent="0.25">
      <c r="A225" s="18">
        <v>40400</v>
      </c>
      <c r="B225" s="19">
        <v>45043</v>
      </c>
      <c r="C225" s="18">
        <v>40400</v>
      </c>
      <c r="D225" s="19">
        <v>45043</v>
      </c>
      <c r="E225" s="18">
        <v>0</v>
      </c>
      <c r="F225" s="18">
        <v>0</v>
      </c>
      <c r="G225">
        <v>0</v>
      </c>
      <c r="H225" s="18">
        <v>0</v>
      </c>
      <c r="I225" s="18">
        <v>0</v>
      </c>
      <c r="J225" s="18">
        <v>0</v>
      </c>
      <c r="K225" s="18">
        <v>0</v>
      </c>
      <c r="L225">
        <v>0</v>
      </c>
      <c r="M225">
        <v>0</v>
      </c>
      <c r="N225">
        <v>150</v>
      </c>
      <c r="O225" s="18">
        <v>41569.050000000003</v>
      </c>
      <c r="P225" s="18">
        <v>40400</v>
      </c>
      <c r="Q225" s="19">
        <v>45043</v>
      </c>
      <c r="R225" s="18">
        <v>1</v>
      </c>
      <c r="S225" s="18">
        <v>0</v>
      </c>
      <c r="T225">
        <v>0</v>
      </c>
      <c r="U225" s="18">
        <v>0</v>
      </c>
      <c r="V225" s="18">
        <v>0</v>
      </c>
      <c r="W225" s="18">
        <v>0</v>
      </c>
      <c r="X225" s="18">
        <v>0</v>
      </c>
      <c r="Y225">
        <v>0</v>
      </c>
      <c r="Z225">
        <v>0</v>
      </c>
      <c r="AA225">
        <v>150</v>
      </c>
      <c r="AB225" s="18">
        <v>41569.050000000003</v>
      </c>
    </row>
    <row r="226" spans="1:28" x14ac:dyDescent="0.25">
      <c r="A226" s="18">
        <v>40400</v>
      </c>
      <c r="B226" s="19">
        <v>44980</v>
      </c>
      <c r="C226" s="18">
        <v>40400</v>
      </c>
      <c r="D226" s="19">
        <v>44980</v>
      </c>
      <c r="E226" s="18">
        <v>246</v>
      </c>
      <c r="F226" s="18">
        <v>-1</v>
      </c>
      <c r="G226">
        <v>-0.40485829959514169</v>
      </c>
      <c r="H226" s="18">
        <v>145</v>
      </c>
      <c r="I226" s="18">
        <v>20.83</v>
      </c>
      <c r="J226" s="18">
        <v>1330</v>
      </c>
      <c r="K226" s="18">
        <v>-80.099999999999909</v>
      </c>
      <c r="L226">
        <v>-5.6804481951634571</v>
      </c>
      <c r="M226">
        <v>9275</v>
      </c>
      <c r="N226">
        <v>5975</v>
      </c>
      <c r="O226" s="18">
        <v>41569.050000000003</v>
      </c>
      <c r="P226" s="18">
        <v>40400</v>
      </c>
      <c r="Q226" s="19">
        <v>44980</v>
      </c>
      <c r="R226" s="18">
        <v>3925</v>
      </c>
      <c r="S226" s="18">
        <v>-137</v>
      </c>
      <c r="T226">
        <v>-3.3727227966518956</v>
      </c>
      <c r="U226" s="18">
        <v>58973</v>
      </c>
      <c r="V226" s="18">
        <v>16.77</v>
      </c>
      <c r="W226" s="18">
        <v>44</v>
      </c>
      <c r="X226" s="18">
        <v>-3.3999999999999986</v>
      </c>
      <c r="Y226">
        <v>-7.1729957805907141</v>
      </c>
      <c r="Z226">
        <v>101875</v>
      </c>
      <c r="AA226">
        <v>3625</v>
      </c>
      <c r="AB226" s="18">
        <v>41569.050000000003</v>
      </c>
    </row>
    <row r="227" spans="1:28" x14ac:dyDescent="0.25">
      <c r="A227" s="18">
        <v>40500</v>
      </c>
      <c r="B227" s="19">
        <v>44980</v>
      </c>
      <c r="C227" s="18">
        <v>40500</v>
      </c>
      <c r="D227" s="19">
        <v>44980</v>
      </c>
      <c r="E227" s="18">
        <v>12018</v>
      </c>
      <c r="F227" s="18">
        <v>-197</v>
      </c>
      <c r="G227">
        <v>-1.6127711829717561</v>
      </c>
      <c r="H227" s="18">
        <v>2982</v>
      </c>
      <c r="I227" s="18">
        <v>20.54</v>
      </c>
      <c r="J227" s="18">
        <v>1241.8</v>
      </c>
      <c r="K227" s="18">
        <v>-71.400000000000091</v>
      </c>
      <c r="L227">
        <v>-5.4371002132196224</v>
      </c>
      <c r="M227">
        <v>9575</v>
      </c>
      <c r="N227">
        <v>19275</v>
      </c>
      <c r="O227" s="18">
        <v>41569.050000000003</v>
      </c>
      <c r="P227" s="18">
        <v>40500</v>
      </c>
      <c r="Q227" s="19">
        <v>44980</v>
      </c>
      <c r="R227" s="18">
        <v>31202</v>
      </c>
      <c r="S227" s="18">
        <v>-297</v>
      </c>
      <c r="T227">
        <v>-0.94288707578018349</v>
      </c>
      <c r="U227" s="18">
        <v>170317</v>
      </c>
      <c r="V227" s="18">
        <v>0</v>
      </c>
      <c r="W227" s="18">
        <v>53.7</v>
      </c>
      <c r="X227" s="18">
        <v>-0.89999999999999858</v>
      </c>
      <c r="Y227">
        <v>-1.6483516483516456</v>
      </c>
      <c r="Z227">
        <v>116300</v>
      </c>
      <c r="AA227">
        <v>13125</v>
      </c>
      <c r="AB227" s="18">
        <v>41569.050000000003</v>
      </c>
    </row>
    <row r="228" spans="1:28" x14ac:dyDescent="0.25">
      <c r="A228" s="18">
        <v>40500</v>
      </c>
      <c r="B228" s="19">
        <v>44987</v>
      </c>
      <c r="C228" s="18">
        <v>40500</v>
      </c>
      <c r="D228" s="19">
        <v>44987</v>
      </c>
      <c r="E228" s="18">
        <v>129</v>
      </c>
      <c r="F228" s="18">
        <v>1</v>
      </c>
      <c r="G228">
        <v>0.78125</v>
      </c>
      <c r="H228" s="18">
        <v>112</v>
      </c>
      <c r="I228" s="18">
        <v>16.809999999999999</v>
      </c>
      <c r="J228" s="18">
        <v>1376.8</v>
      </c>
      <c r="K228" s="18">
        <v>-70.150000000000091</v>
      </c>
      <c r="L228">
        <v>-4.8481288226960215</v>
      </c>
      <c r="M228">
        <v>1825</v>
      </c>
      <c r="N228">
        <v>2100</v>
      </c>
      <c r="O228" s="18">
        <v>41569.050000000003</v>
      </c>
      <c r="P228" s="18">
        <v>40500</v>
      </c>
      <c r="Q228" s="19">
        <v>44987</v>
      </c>
      <c r="R228" s="18">
        <v>3224</v>
      </c>
      <c r="S228" s="18">
        <v>116</v>
      </c>
      <c r="T228">
        <v>3.7323037323037322</v>
      </c>
      <c r="U228" s="18">
        <v>14180</v>
      </c>
      <c r="V228" s="18">
        <v>0</v>
      </c>
      <c r="W228" s="18">
        <v>129.75</v>
      </c>
      <c r="X228" s="18">
        <v>9.4000000000000057</v>
      </c>
      <c r="Y228">
        <v>7.8105525550477823</v>
      </c>
      <c r="Z228">
        <v>4125</v>
      </c>
      <c r="AA228">
        <v>875</v>
      </c>
      <c r="AB228" s="18">
        <v>41569.050000000003</v>
      </c>
    </row>
    <row r="229" spans="1:28" x14ac:dyDescent="0.25">
      <c r="A229" s="18">
        <v>40500</v>
      </c>
      <c r="B229" s="19">
        <v>45001</v>
      </c>
      <c r="C229" s="18">
        <v>40500</v>
      </c>
      <c r="D229" s="19">
        <v>45001</v>
      </c>
      <c r="E229" s="18">
        <v>0</v>
      </c>
      <c r="F229" s="18">
        <v>0</v>
      </c>
      <c r="G229">
        <v>0</v>
      </c>
      <c r="H229" s="18">
        <v>0</v>
      </c>
      <c r="I229" s="18">
        <v>0</v>
      </c>
      <c r="J229" s="18">
        <v>0</v>
      </c>
      <c r="K229" s="18">
        <v>0</v>
      </c>
      <c r="L229">
        <v>0</v>
      </c>
      <c r="M229">
        <v>0</v>
      </c>
      <c r="N229">
        <v>25</v>
      </c>
      <c r="O229" s="18">
        <v>41569.050000000003</v>
      </c>
      <c r="P229" s="18">
        <v>40500</v>
      </c>
      <c r="Q229" s="19">
        <v>45001</v>
      </c>
      <c r="R229" s="18">
        <v>40</v>
      </c>
      <c r="S229" s="18">
        <v>0</v>
      </c>
      <c r="T229">
        <v>0</v>
      </c>
      <c r="U229" s="18">
        <v>0</v>
      </c>
      <c r="V229" s="18">
        <v>0</v>
      </c>
      <c r="W229" s="18">
        <v>0</v>
      </c>
      <c r="X229" s="18">
        <v>0</v>
      </c>
      <c r="Y229">
        <v>0</v>
      </c>
      <c r="Z229">
        <v>900</v>
      </c>
      <c r="AA229">
        <v>0</v>
      </c>
      <c r="AB229" s="18">
        <v>41569.050000000003</v>
      </c>
    </row>
    <row r="230" spans="1:28" x14ac:dyDescent="0.25">
      <c r="A230" s="18">
        <v>40500</v>
      </c>
      <c r="B230" s="19">
        <v>45014</v>
      </c>
      <c r="C230" s="18">
        <v>40500</v>
      </c>
      <c r="D230" s="19">
        <v>45014</v>
      </c>
      <c r="E230" s="18">
        <v>771</v>
      </c>
      <c r="F230" s="18">
        <v>-37</v>
      </c>
      <c r="G230">
        <v>-4.5792079207920793</v>
      </c>
      <c r="H230" s="18">
        <v>461</v>
      </c>
      <c r="I230" s="18">
        <v>0</v>
      </c>
      <c r="J230" s="18">
        <v>1742</v>
      </c>
      <c r="K230" s="18">
        <v>-103.75</v>
      </c>
      <c r="L230">
        <v>-5.6210212650683999</v>
      </c>
      <c r="M230">
        <v>1425</v>
      </c>
      <c r="N230">
        <v>2725</v>
      </c>
      <c r="O230" s="18">
        <v>41569.050000000003</v>
      </c>
      <c r="P230" s="18">
        <v>40500</v>
      </c>
      <c r="Q230" s="19">
        <v>45014</v>
      </c>
      <c r="R230" s="18">
        <v>3801</v>
      </c>
      <c r="S230" s="18">
        <v>167</v>
      </c>
      <c r="T230">
        <v>4.5954870665932859</v>
      </c>
      <c r="U230" s="18">
        <v>7133</v>
      </c>
      <c r="V230" s="18">
        <v>0</v>
      </c>
      <c r="W230" s="18">
        <v>337.9</v>
      </c>
      <c r="X230" s="18">
        <v>17.5</v>
      </c>
      <c r="Y230">
        <v>5.4619225967540572</v>
      </c>
      <c r="Z230">
        <v>7150</v>
      </c>
      <c r="AA230">
        <v>2175</v>
      </c>
      <c r="AB230" s="18">
        <v>41569.050000000003</v>
      </c>
    </row>
    <row r="231" spans="1:28" x14ac:dyDescent="0.25">
      <c r="A231" s="18">
        <v>40500</v>
      </c>
      <c r="B231" s="19">
        <v>45043</v>
      </c>
      <c r="C231" s="18">
        <v>40500</v>
      </c>
      <c r="D231" s="19">
        <v>45043</v>
      </c>
      <c r="E231" s="18">
        <v>166</v>
      </c>
      <c r="F231" s="18">
        <v>-1</v>
      </c>
      <c r="G231">
        <v>-0.59880239520958078</v>
      </c>
      <c r="H231" s="18">
        <v>22</v>
      </c>
      <c r="I231" s="18">
        <v>11.71</v>
      </c>
      <c r="J231" s="18">
        <v>2050</v>
      </c>
      <c r="K231" s="18">
        <v>-109.44999999999982</v>
      </c>
      <c r="L231">
        <v>-5.06842019958785</v>
      </c>
      <c r="M231">
        <v>1250</v>
      </c>
      <c r="N231">
        <v>1675</v>
      </c>
      <c r="O231" s="18">
        <v>41569.050000000003</v>
      </c>
      <c r="P231" s="18">
        <v>40500</v>
      </c>
      <c r="Q231" s="19">
        <v>45043</v>
      </c>
      <c r="R231" s="18">
        <v>196</v>
      </c>
      <c r="S231" s="18">
        <v>4</v>
      </c>
      <c r="T231">
        <v>2.0833333333333335</v>
      </c>
      <c r="U231" s="18">
        <v>357</v>
      </c>
      <c r="V231" s="18">
        <v>17.149999999999999</v>
      </c>
      <c r="W231" s="18">
        <v>515.04999999999995</v>
      </c>
      <c r="X231" s="18">
        <v>9.6499999999999773</v>
      </c>
      <c r="Y231">
        <v>1.9093787099327222</v>
      </c>
      <c r="Z231">
        <v>875</v>
      </c>
      <c r="AA231">
        <v>375</v>
      </c>
      <c r="AB231" s="18">
        <v>41569.050000000003</v>
      </c>
    </row>
    <row r="232" spans="1:28" x14ac:dyDescent="0.25">
      <c r="A232" s="18">
        <v>40500</v>
      </c>
      <c r="B232" s="19">
        <v>45106</v>
      </c>
      <c r="C232" s="18">
        <v>40500</v>
      </c>
      <c r="D232" s="19">
        <v>45106</v>
      </c>
      <c r="E232" s="18">
        <v>26</v>
      </c>
      <c r="F232" s="18">
        <v>0</v>
      </c>
      <c r="G232">
        <v>0</v>
      </c>
      <c r="H232" s="18">
        <v>6</v>
      </c>
      <c r="I232" s="18">
        <v>0</v>
      </c>
      <c r="J232" s="18">
        <v>2661.2</v>
      </c>
      <c r="K232" s="18">
        <v>136.14999999999964</v>
      </c>
      <c r="L232">
        <v>5.3919724361893673</v>
      </c>
      <c r="M232">
        <v>0</v>
      </c>
      <c r="N232">
        <v>25</v>
      </c>
      <c r="O232" s="18">
        <v>41569.050000000003</v>
      </c>
      <c r="P232" s="18">
        <v>40500</v>
      </c>
      <c r="Q232" s="19">
        <v>45106</v>
      </c>
      <c r="R232" s="18">
        <v>16</v>
      </c>
      <c r="S232" s="18">
        <v>4</v>
      </c>
      <c r="T232">
        <v>33.333333333333336</v>
      </c>
      <c r="U232" s="18">
        <v>9</v>
      </c>
      <c r="V232" s="18">
        <v>0</v>
      </c>
      <c r="W232" s="18">
        <v>845</v>
      </c>
      <c r="X232" s="18">
        <v>20.399999999999977</v>
      </c>
      <c r="Y232">
        <v>2.4739267523647799</v>
      </c>
      <c r="Z232">
        <v>1075</v>
      </c>
      <c r="AA232">
        <v>150</v>
      </c>
      <c r="AB232" s="18">
        <v>41569.050000000003</v>
      </c>
    </row>
    <row r="233" spans="1:28" x14ac:dyDescent="0.25">
      <c r="A233" s="18">
        <v>40500</v>
      </c>
      <c r="B233" s="19">
        <v>45197</v>
      </c>
      <c r="C233" s="18">
        <v>0</v>
      </c>
      <c r="D233" s="19">
        <v>0</v>
      </c>
      <c r="E233" s="18">
        <v>0</v>
      </c>
      <c r="F233" s="18">
        <v>0</v>
      </c>
      <c r="G233">
        <v>0</v>
      </c>
      <c r="H233" s="18">
        <v>0</v>
      </c>
      <c r="I233" s="18">
        <v>0</v>
      </c>
      <c r="J233" s="18">
        <v>0</v>
      </c>
      <c r="K233" s="18">
        <v>0</v>
      </c>
      <c r="L233">
        <v>0</v>
      </c>
      <c r="M233">
        <v>0</v>
      </c>
      <c r="N233">
        <v>0</v>
      </c>
      <c r="O233" s="18">
        <v>0</v>
      </c>
      <c r="P233" s="18">
        <v>40500</v>
      </c>
      <c r="Q233" s="19">
        <v>45197</v>
      </c>
      <c r="R233" s="18">
        <v>0</v>
      </c>
      <c r="S233" s="18">
        <v>0</v>
      </c>
      <c r="T233">
        <v>0</v>
      </c>
      <c r="U233" s="18">
        <v>0</v>
      </c>
      <c r="V233" s="18">
        <v>0</v>
      </c>
      <c r="W233" s="18">
        <v>0</v>
      </c>
      <c r="X233" s="18">
        <v>0</v>
      </c>
      <c r="Y233">
        <v>0</v>
      </c>
      <c r="Z233">
        <v>1025</v>
      </c>
      <c r="AA233">
        <v>0</v>
      </c>
      <c r="AB233" s="18">
        <v>41569.050000000003</v>
      </c>
    </row>
    <row r="234" spans="1:28" x14ac:dyDescent="0.25">
      <c r="A234" s="18">
        <v>40500</v>
      </c>
      <c r="B234" s="19">
        <v>45288</v>
      </c>
      <c r="C234" s="18">
        <v>0</v>
      </c>
      <c r="D234" s="19">
        <v>0</v>
      </c>
      <c r="E234" s="18">
        <v>0</v>
      </c>
      <c r="F234" s="18">
        <v>0</v>
      </c>
      <c r="G234">
        <v>0</v>
      </c>
      <c r="H234" s="18">
        <v>0</v>
      </c>
      <c r="I234" s="18">
        <v>0</v>
      </c>
      <c r="J234" s="18">
        <v>0</v>
      </c>
      <c r="K234" s="18">
        <v>0</v>
      </c>
      <c r="L234">
        <v>0</v>
      </c>
      <c r="M234">
        <v>0</v>
      </c>
      <c r="N234">
        <v>0</v>
      </c>
      <c r="O234" s="18">
        <v>0</v>
      </c>
      <c r="P234" s="18">
        <v>40500</v>
      </c>
      <c r="Q234" s="19">
        <v>45288</v>
      </c>
      <c r="R234" s="18">
        <v>0</v>
      </c>
      <c r="S234" s="18">
        <v>0</v>
      </c>
      <c r="T234">
        <v>0</v>
      </c>
      <c r="U234" s="18">
        <v>190</v>
      </c>
      <c r="V234" s="18">
        <v>23.06</v>
      </c>
      <c r="W234" s="18">
        <v>1599.35</v>
      </c>
      <c r="X234" s="18">
        <v>-414.65000000000009</v>
      </c>
      <c r="Y234">
        <v>-20.588381330685205</v>
      </c>
      <c r="Z234">
        <v>2350</v>
      </c>
      <c r="AA234">
        <v>675</v>
      </c>
      <c r="AB234" s="18">
        <v>41569.050000000003</v>
      </c>
    </row>
    <row r="235" spans="1:28" x14ac:dyDescent="0.25">
      <c r="A235" s="18">
        <v>40500</v>
      </c>
      <c r="B235" s="19">
        <v>44973</v>
      </c>
      <c r="C235" s="18">
        <v>40500</v>
      </c>
      <c r="D235" s="19">
        <v>44973</v>
      </c>
      <c r="E235" s="18">
        <v>2185</v>
      </c>
      <c r="F235" s="18">
        <v>-223</v>
      </c>
      <c r="G235">
        <v>-9.2607973421926904</v>
      </c>
      <c r="H235" s="18">
        <v>4393</v>
      </c>
      <c r="I235" s="18">
        <v>43.05</v>
      </c>
      <c r="J235" s="18">
        <v>1131.25</v>
      </c>
      <c r="K235" s="18">
        <v>-93.150000000000091</v>
      </c>
      <c r="L235">
        <v>-7.6078079059131065</v>
      </c>
      <c r="M235">
        <v>36125</v>
      </c>
      <c r="N235">
        <v>4275</v>
      </c>
      <c r="O235" s="18">
        <v>41569.050000000003</v>
      </c>
      <c r="P235" s="18">
        <v>40500</v>
      </c>
      <c r="Q235" s="19">
        <v>44973</v>
      </c>
      <c r="R235" s="18">
        <v>112723</v>
      </c>
      <c r="S235" s="18">
        <v>28582</v>
      </c>
      <c r="T235">
        <v>33.969170796638977</v>
      </c>
      <c r="U235" s="18">
        <v>1380939</v>
      </c>
      <c r="V235" s="18">
        <v>0</v>
      </c>
      <c r="W235" s="18">
        <v>0.05</v>
      </c>
      <c r="X235" s="18">
        <v>-6.05</v>
      </c>
      <c r="Y235">
        <v>-99.180327868852459</v>
      </c>
      <c r="Z235">
        <v>0</v>
      </c>
      <c r="AA235">
        <v>97100</v>
      </c>
      <c r="AB235" s="18">
        <v>41569.050000000003</v>
      </c>
    </row>
    <row r="236" spans="1:28" x14ac:dyDescent="0.25">
      <c r="A236" s="18">
        <v>40500</v>
      </c>
      <c r="B236" s="19">
        <v>44994</v>
      </c>
      <c r="C236" s="18">
        <v>40500</v>
      </c>
      <c r="D236" s="19">
        <v>44994</v>
      </c>
      <c r="E236" s="18">
        <v>0</v>
      </c>
      <c r="F236" s="18">
        <v>0</v>
      </c>
      <c r="G236">
        <v>0</v>
      </c>
      <c r="H236" s="18">
        <v>0</v>
      </c>
      <c r="I236" s="18">
        <v>0</v>
      </c>
      <c r="J236" s="18">
        <v>0</v>
      </c>
      <c r="K236" s="18">
        <v>0</v>
      </c>
      <c r="L236">
        <v>0</v>
      </c>
      <c r="M236">
        <v>0</v>
      </c>
      <c r="N236">
        <v>900</v>
      </c>
      <c r="O236" s="18">
        <v>41569.050000000003</v>
      </c>
      <c r="P236" s="18">
        <v>40500</v>
      </c>
      <c r="Q236" s="19">
        <v>44994</v>
      </c>
      <c r="R236" s="18">
        <v>0</v>
      </c>
      <c r="S236" s="18">
        <v>0</v>
      </c>
      <c r="T236">
        <v>0</v>
      </c>
      <c r="U236" s="18">
        <v>0</v>
      </c>
      <c r="V236" s="18">
        <v>0</v>
      </c>
      <c r="W236" s="18">
        <v>0</v>
      </c>
      <c r="X236" s="18">
        <v>0</v>
      </c>
      <c r="Y236">
        <v>0</v>
      </c>
      <c r="Z236">
        <v>1825</v>
      </c>
      <c r="AA236">
        <v>1075</v>
      </c>
      <c r="AB236" s="18">
        <v>41569.050000000003</v>
      </c>
    </row>
    <row r="237" spans="1:28" x14ac:dyDescent="0.25">
      <c r="A237" s="18">
        <v>40600</v>
      </c>
      <c r="B237" s="19">
        <v>44987</v>
      </c>
      <c r="C237" s="18">
        <v>40600</v>
      </c>
      <c r="D237" s="19">
        <v>44987</v>
      </c>
      <c r="E237" s="18">
        <v>59</v>
      </c>
      <c r="F237" s="18">
        <v>0</v>
      </c>
      <c r="G237">
        <v>0</v>
      </c>
      <c r="H237" s="18">
        <v>4</v>
      </c>
      <c r="I237" s="18">
        <v>16.93</v>
      </c>
      <c r="J237" s="18">
        <v>1275.8</v>
      </c>
      <c r="K237" s="18">
        <v>-83.5</v>
      </c>
      <c r="L237">
        <v>-6.1428676524681824</v>
      </c>
      <c r="M237">
        <v>2700</v>
      </c>
      <c r="N237">
        <v>1825</v>
      </c>
      <c r="O237" s="18">
        <v>41569.050000000003</v>
      </c>
      <c r="P237" s="18">
        <v>40600</v>
      </c>
      <c r="Q237" s="19">
        <v>44987</v>
      </c>
      <c r="R237" s="18">
        <v>145</v>
      </c>
      <c r="S237" s="18">
        <v>18</v>
      </c>
      <c r="T237">
        <v>14.173228346456693</v>
      </c>
      <c r="U237" s="18">
        <v>969</v>
      </c>
      <c r="V237" s="18">
        <v>0</v>
      </c>
      <c r="W237" s="18">
        <v>146.44999999999999</v>
      </c>
      <c r="X237" s="18">
        <v>8.3499999999999943</v>
      </c>
      <c r="Y237">
        <v>6.0463432295438047</v>
      </c>
      <c r="Z237">
        <v>1525</v>
      </c>
      <c r="AA237">
        <v>1300</v>
      </c>
      <c r="AB237" s="18">
        <v>41569.050000000003</v>
      </c>
    </row>
    <row r="238" spans="1:28" x14ac:dyDescent="0.25">
      <c r="A238" s="18">
        <v>40600</v>
      </c>
      <c r="B238" s="19">
        <v>45001</v>
      </c>
      <c r="C238" s="18">
        <v>0</v>
      </c>
      <c r="D238" s="19">
        <v>0</v>
      </c>
      <c r="E238" s="18">
        <v>0</v>
      </c>
      <c r="F238" s="18">
        <v>0</v>
      </c>
      <c r="G238">
        <v>0</v>
      </c>
      <c r="H238" s="18">
        <v>0</v>
      </c>
      <c r="I238" s="18">
        <v>0</v>
      </c>
      <c r="J238" s="18">
        <v>0</v>
      </c>
      <c r="K238" s="18">
        <v>0</v>
      </c>
      <c r="L238">
        <v>0</v>
      </c>
      <c r="M238">
        <v>0</v>
      </c>
      <c r="N238">
        <v>0</v>
      </c>
      <c r="O238" s="18">
        <v>0</v>
      </c>
      <c r="P238" s="18">
        <v>40600</v>
      </c>
      <c r="Q238" s="19">
        <v>45001</v>
      </c>
      <c r="R238" s="18">
        <v>0</v>
      </c>
      <c r="S238" s="18">
        <v>0</v>
      </c>
      <c r="T238">
        <v>0</v>
      </c>
      <c r="U238" s="18">
        <v>0</v>
      </c>
      <c r="V238" s="18">
        <v>0</v>
      </c>
      <c r="W238" s="18">
        <v>0</v>
      </c>
      <c r="X238" s="18">
        <v>0</v>
      </c>
      <c r="Y238">
        <v>0</v>
      </c>
      <c r="Z238">
        <v>900</v>
      </c>
      <c r="AA238">
        <v>0</v>
      </c>
      <c r="AB238" s="18">
        <v>41569.050000000003</v>
      </c>
    </row>
    <row r="239" spans="1:28" x14ac:dyDescent="0.25">
      <c r="A239" s="18">
        <v>40600</v>
      </c>
      <c r="B239" s="19">
        <v>44980</v>
      </c>
      <c r="C239" s="18">
        <v>40600</v>
      </c>
      <c r="D239" s="19">
        <v>44980</v>
      </c>
      <c r="E239" s="18">
        <v>778</v>
      </c>
      <c r="F239" s="18">
        <v>-10</v>
      </c>
      <c r="G239">
        <v>-1.2690355329949239</v>
      </c>
      <c r="H239" s="18">
        <v>272</v>
      </c>
      <c r="I239" s="18">
        <v>19.02</v>
      </c>
      <c r="J239" s="18">
        <v>1137.7</v>
      </c>
      <c r="K239" s="18">
        <v>-135.84999999999991</v>
      </c>
      <c r="L239">
        <v>-10.667033096462637</v>
      </c>
      <c r="M239">
        <v>7125</v>
      </c>
      <c r="N239">
        <v>4800</v>
      </c>
      <c r="O239" s="18">
        <v>41569.050000000003</v>
      </c>
      <c r="P239" s="18">
        <v>40600</v>
      </c>
      <c r="Q239" s="19">
        <v>44980</v>
      </c>
      <c r="R239" s="18">
        <v>5346</v>
      </c>
      <c r="S239" s="18">
        <v>206</v>
      </c>
      <c r="T239">
        <v>4.0077821011673151</v>
      </c>
      <c r="U239" s="18">
        <v>83291</v>
      </c>
      <c r="V239" s="18">
        <v>0</v>
      </c>
      <c r="W239" s="18">
        <v>58</v>
      </c>
      <c r="X239" s="18">
        <v>-5.7999999999999972</v>
      </c>
      <c r="Y239">
        <v>-9.0909090909090864</v>
      </c>
      <c r="Z239">
        <v>97300</v>
      </c>
      <c r="AA239">
        <v>3600</v>
      </c>
      <c r="AB239" s="18">
        <v>41569.050000000003</v>
      </c>
    </row>
    <row r="240" spans="1:28" x14ac:dyDescent="0.25">
      <c r="A240" s="18">
        <v>40600</v>
      </c>
      <c r="B240" s="19">
        <v>45014</v>
      </c>
      <c r="C240" s="18">
        <v>40600</v>
      </c>
      <c r="D240" s="19">
        <v>45014</v>
      </c>
      <c r="E240" s="18">
        <v>65</v>
      </c>
      <c r="F240" s="18">
        <v>0</v>
      </c>
      <c r="G240">
        <v>0</v>
      </c>
      <c r="H240" s="18">
        <v>5</v>
      </c>
      <c r="I240" s="18">
        <v>0</v>
      </c>
      <c r="J240" s="18">
        <v>1767.05</v>
      </c>
      <c r="K240" s="18">
        <v>245.95000000000005</v>
      </c>
      <c r="L240">
        <v>16.169219643678918</v>
      </c>
      <c r="M240">
        <v>500</v>
      </c>
      <c r="N240">
        <v>1925</v>
      </c>
      <c r="O240" s="18">
        <v>41569.050000000003</v>
      </c>
      <c r="P240" s="18">
        <v>40600</v>
      </c>
      <c r="Q240" s="19">
        <v>45014</v>
      </c>
      <c r="R240" s="18">
        <v>129</v>
      </c>
      <c r="S240" s="18">
        <v>32</v>
      </c>
      <c r="T240">
        <v>32.989690721649481</v>
      </c>
      <c r="U240" s="18">
        <v>155</v>
      </c>
      <c r="V240" s="18">
        <v>16.399999999999999</v>
      </c>
      <c r="W240" s="18">
        <v>360</v>
      </c>
      <c r="X240" s="18">
        <v>12.899999999999977</v>
      </c>
      <c r="Y240">
        <v>3.7165082108902263</v>
      </c>
      <c r="Z240">
        <v>1175</v>
      </c>
      <c r="AA240">
        <v>1575</v>
      </c>
      <c r="AB240" s="18">
        <v>41569.050000000003</v>
      </c>
    </row>
    <row r="241" spans="1:28" x14ac:dyDescent="0.25">
      <c r="A241" s="18">
        <v>40600</v>
      </c>
      <c r="B241" s="19">
        <v>45043</v>
      </c>
      <c r="C241" s="18">
        <v>40600</v>
      </c>
      <c r="D241" s="19">
        <v>45043</v>
      </c>
      <c r="E241" s="18">
        <v>0</v>
      </c>
      <c r="F241" s="18">
        <v>0</v>
      </c>
      <c r="G241">
        <v>0</v>
      </c>
      <c r="H241" s="18">
        <v>0</v>
      </c>
      <c r="I241" s="18">
        <v>0</v>
      </c>
      <c r="J241" s="18">
        <v>0</v>
      </c>
      <c r="K241" s="18">
        <v>0</v>
      </c>
      <c r="L241">
        <v>0</v>
      </c>
      <c r="M241">
        <v>0</v>
      </c>
      <c r="N241">
        <v>0</v>
      </c>
      <c r="O241" s="18">
        <v>41569.050000000003</v>
      </c>
      <c r="P241" s="18">
        <v>0</v>
      </c>
      <c r="Q241" s="19">
        <v>0</v>
      </c>
      <c r="R241" s="18">
        <v>0</v>
      </c>
      <c r="S241" s="18">
        <v>0</v>
      </c>
      <c r="T241">
        <v>0</v>
      </c>
      <c r="U241" s="18">
        <v>0</v>
      </c>
      <c r="V241" s="18">
        <v>0</v>
      </c>
      <c r="W241" s="18">
        <v>0</v>
      </c>
      <c r="X241" s="18">
        <v>0</v>
      </c>
      <c r="Y241">
        <v>0</v>
      </c>
      <c r="Z241">
        <v>0</v>
      </c>
      <c r="AA241">
        <v>0</v>
      </c>
      <c r="AB241" s="18">
        <v>0</v>
      </c>
    </row>
    <row r="242" spans="1:28" x14ac:dyDescent="0.25">
      <c r="A242" s="18">
        <v>40600</v>
      </c>
      <c r="B242" s="19">
        <v>44973</v>
      </c>
      <c r="C242" s="18">
        <v>40600</v>
      </c>
      <c r="D242" s="19">
        <v>44973</v>
      </c>
      <c r="E242" s="18">
        <v>680</v>
      </c>
      <c r="F242" s="18">
        <v>-68</v>
      </c>
      <c r="G242">
        <v>-9.0909090909090917</v>
      </c>
      <c r="H242" s="18">
        <v>748</v>
      </c>
      <c r="I242" s="18">
        <v>0</v>
      </c>
      <c r="J242" s="18">
        <v>1031.5999999999999</v>
      </c>
      <c r="K242" s="18">
        <v>-92.25</v>
      </c>
      <c r="L242">
        <v>-8.2083907994839187</v>
      </c>
      <c r="M242">
        <v>18875</v>
      </c>
      <c r="N242">
        <v>4350</v>
      </c>
      <c r="O242" s="18">
        <v>41569.050000000003</v>
      </c>
      <c r="P242" s="18">
        <v>40600</v>
      </c>
      <c r="Q242" s="19">
        <v>44973</v>
      </c>
      <c r="R242" s="18">
        <v>31324</v>
      </c>
      <c r="S242" s="18">
        <v>1215</v>
      </c>
      <c r="T242">
        <v>4.0353382709488859</v>
      </c>
      <c r="U242" s="18">
        <v>441678</v>
      </c>
      <c r="V242" s="18">
        <v>0</v>
      </c>
      <c r="W242" s="18">
        <v>0.05</v>
      </c>
      <c r="X242" s="18">
        <v>-6.3500000000000005</v>
      </c>
      <c r="Y242">
        <v>-99.21875</v>
      </c>
      <c r="Z242">
        <v>0</v>
      </c>
      <c r="AA242">
        <v>63375</v>
      </c>
      <c r="AB242" s="18">
        <v>41569.050000000003</v>
      </c>
    </row>
    <row r="243" spans="1:28" x14ac:dyDescent="0.25">
      <c r="A243" s="18">
        <v>40600</v>
      </c>
      <c r="B243" s="19">
        <v>44994</v>
      </c>
      <c r="C243" s="18">
        <v>40600</v>
      </c>
      <c r="D243" s="19">
        <v>44994</v>
      </c>
      <c r="E243" s="18">
        <v>0</v>
      </c>
      <c r="F243" s="18">
        <v>0</v>
      </c>
      <c r="G243">
        <v>0</v>
      </c>
      <c r="H243" s="18">
        <v>0</v>
      </c>
      <c r="I243" s="18">
        <v>0</v>
      </c>
      <c r="J243" s="18">
        <v>0</v>
      </c>
      <c r="K243" s="18">
        <v>0</v>
      </c>
      <c r="L243">
        <v>0</v>
      </c>
      <c r="M243">
        <v>0</v>
      </c>
      <c r="N243">
        <v>900</v>
      </c>
      <c r="O243" s="18">
        <v>41569.050000000003</v>
      </c>
      <c r="P243" s="18">
        <v>40600</v>
      </c>
      <c r="Q243" s="19">
        <v>44994</v>
      </c>
      <c r="R243" s="18">
        <v>0</v>
      </c>
      <c r="S243" s="18">
        <v>0</v>
      </c>
      <c r="T243">
        <v>0</v>
      </c>
      <c r="U243" s="18">
        <v>0</v>
      </c>
      <c r="V243" s="18">
        <v>0</v>
      </c>
      <c r="W243" s="18">
        <v>0</v>
      </c>
      <c r="X243" s="18">
        <v>0</v>
      </c>
      <c r="Y243">
        <v>0</v>
      </c>
      <c r="Z243">
        <v>925</v>
      </c>
      <c r="AA243">
        <v>900</v>
      </c>
      <c r="AB243" s="18">
        <v>41569.050000000003</v>
      </c>
    </row>
    <row r="244" spans="1:28" x14ac:dyDescent="0.25">
      <c r="A244" s="18">
        <v>40700</v>
      </c>
      <c r="B244" s="19">
        <v>44980</v>
      </c>
      <c r="C244" s="18">
        <v>40700</v>
      </c>
      <c r="D244" s="19">
        <v>44980</v>
      </c>
      <c r="E244" s="18">
        <v>916</v>
      </c>
      <c r="F244" s="18">
        <v>-12</v>
      </c>
      <c r="G244">
        <v>-1.2931034482758621</v>
      </c>
      <c r="H244" s="18">
        <v>296</v>
      </c>
      <c r="I244" s="18">
        <v>0</v>
      </c>
      <c r="J244" s="18">
        <v>1062.1500000000001</v>
      </c>
      <c r="K244" s="18">
        <v>-116.14999999999986</v>
      </c>
      <c r="L244">
        <v>-9.8574217092421179</v>
      </c>
      <c r="M244">
        <v>7225</v>
      </c>
      <c r="N244">
        <v>4675</v>
      </c>
      <c r="O244" s="18">
        <v>41569.050000000003</v>
      </c>
      <c r="P244" s="18">
        <v>40700</v>
      </c>
      <c r="Q244" s="19">
        <v>44980</v>
      </c>
      <c r="R244" s="18">
        <v>5165</v>
      </c>
      <c r="S244" s="18">
        <v>126</v>
      </c>
      <c r="T244">
        <v>2.5004961301845605</v>
      </c>
      <c r="U244" s="18">
        <v>66695</v>
      </c>
      <c r="V244" s="18">
        <v>15.76</v>
      </c>
      <c r="W244" s="18">
        <v>65.2</v>
      </c>
      <c r="X244" s="18">
        <v>-7.5</v>
      </c>
      <c r="Y244">
        <v>-10.316368638239339</v>
      </c>
      <c r="Z244">
        <v>81750</v>
      </c>
      <c r="AA244">
        <v>4375</v>
      </c>
      <c r="AB244" s="18">
        <v>41569.050000000003</v>
      </c>
    </row>
    <row r="245" spans="1:28" x14ac:dyDescent="0.25">
      <c r="A245" s="18">
        <v>40700</v>
      </c>
      <c r="B245" s="19">
        <v>44994</v>
      </c>
      <c r="C245" s="18">
        <v>40700</v>
      </c>
      <c r="D245" s="19">
        <v>44994</v>
      </c>
      <c r="E245" s="18">
        <v>0</v>
      </c>
      <c r="F245" s="18">
        <v>0</v>
      </c>
      <c r="G245">
        <v>0</v>
      </c>
      <c r="H245" s="18">
        <v>0</v>
      </c>
      <c r="I245" s="18">
        <v>0</v>
      </c>
      <c r="J245" s="18">
        <v>0</v>
      </c>
      <c r="K245" s="18">
        <v>0</v>
      </c>
      <c r="L245">
        <v>0</v>
      </c>
      <c r="M245">
        <v>0</v>
      </c>
      <c r="N245">
        <v>900</v>
      </c>
      <c r="O245" s="18">
        <v>41569.050000000003</v>
      </c>
      <c r="P245" s="18">
        <v>40700</v>
      </c>
      <c r="Q245" s="19">
        <v>44994</v>
      </c>
      <c r="R245" s="18">
        <v>0</v>
      </c>
      <c r="S245" s="18">
        <v>0</v>
      </c>
      <c r="T245">
        <v>0</v>
      </c>
      <c r="U245" s="18">
        <v>0</v>
      </c>
      <c r="V245" s="18">
        <v>0</v>
      </c>
      <c r="W245" s="18">
        <v>0</v>
      </c>
      <c r="X245" s="18">
        <v>0</v>
      </c>
      <c r="Y245">
        <v>0</v>
      </c>
      <c r="Z245">
        <v>1825</v>
      </c>
      <c r="AA245">
        <v>900</v>
      </c>
      <c r="AB245" s="18">
        <v>41569.050000000003</v>
      </c>
    </row>
    <row r="246" spans="1:28" x14ac:dyDescent="0.25">
      <c r="A246" s="18">
        <v>40700</v>
      </c>
      <c r="B246" s="19">
        <v>45001</v>
      </c>
      <c r="C246" s="18">
        <v>0</v>
      </c>
      <c r="D246" s="19">
        <v>0</v>
      </c>
      <c r="E246" s="18">
        <v>0</v>
      </c>
      <c r="F246" s="18">
        <v>0</v>
      </c>
      <c r="G246">
        <v>0</v>
      </c>
      <c r="H246" s="18">
        <v>0</v>
      </c>
      <c r="I246" s="18">
        <v>0</v>
      </c>
      <c r="J246" s="18">
        <v>0</v>
      </c>
      <c r="K246" s="18">
        <v>0</v>
      </c>
      <c r="L246">
        <v>0</v>
      </c>
      <c r="M246">
        <v>0</v>
      </c>
      <c r="N246">
        <v>0</v>
      </c>
      <c r="O246" s="18">
        <v>0</v>
      </c>
      <c r="P246" s="18">
        <v>40700</v>
      </c>
      <c r="Q246" s="19">
        <v>45001</v>
      </c>
      <c r="R246" s="18">
        <v>0</v>
      </c>
      <c r="S246" s="18">
        <v>0</v>
      </c>
      <c r="T246">
        <v>0</v>
      </c>
      <c r="U246" s="18">
        <v>0</v>
      </c>
      <c r="V246" s="18">
        <v>0</v>
      </c>
      <c r="W246" s="18">
        <v>0</v>
      </c>
      <c r="X246" s="18">
        <v>0</v>
      </c>
      <c r="Y246">
        <v>0</v>
      </c>
      <c r="Z246">
        <v>900</v>
      </c>
      <c r="AA246">
        <v>0</v>
      </c>
      <c r="AB246" s="18">
        <v>41569.050000000003</v>
      </c>
    </row>
    <row r="247" spans="1:28" x14ac:dyDescent="0.25">
      <c r="A247" s="18">
        <v>40700</v>
      </c>
      <c r="B247" s="19">
        <v>45014</v>
      </c>
      <c r="C247" s="18">
        <v>40700</v>
      </c>
      <c r="D247" s="19">
        <v>45014</v>
      </c>
      <c r="E247" s="18">
        <v>49</v>
      </c>
      <c r="F247" s="18">
        <v>0</v>
      </c>
      <c r="G247">
        <v>0</v>
      </c>
      <c r="H247" s="18">
        <v>1</v>
      </c>
      <c r="I247" s="18">
        <v>0</v>
      </c>
      <c r="J247" s="18">
        <v>1700</v>
      </c>
      <c r="K247" s="18">
        <v>115.90000000000009</v>
      </c>
      <c r="L247">
        <v>7.3164572943627357</v>
      </c>
      <c r="M247">
        <v>1025</v>
      </c>
      <c r="N247">
        <v>1000</v>
      </c>
      <c r="O247" s="18">
        <v>41569.050000000003</v>
      </c>
      <c r="P247" s="18">
        <v>40700</v>
      </c>
      <c r="Q247" s="19">
        <v>45014</v>
      </c>
      <c r="R247" s="18">
        <v>145</v>
      </c>
      <c r="S247" s="18">
        <v>33</v>
      </c>
      <c r="T247">
        <v>29.464285714285715</v>
      </c>
      <c r="U247" s="18">
        <v>234</v>
      </c>
      <c r="V247" s="18">
        <v>16.27</v>
      </c>
      <c r="W247" s="18">
        <v>381.85</v>
      </c>
      <c r="X247" s="18">
        <v>-0.64999999999997726</v>
      </c>
      <c r="Y247">
        <v>-0.16993464052286988</v>
      </c>
      <c r="Z247">
        <v>2700</v>
      </c>
      <c r="AA247">
        <v>1950</v>
      </c>
      <c r="AB247" s="18">
        <v>41569.050000000003</v>
      </c>
    </row>
    <row r="248" spans="1:28" x14ac:dyDescent="0.25">
      <c r="A248" s="18">
        <v>40700</v>
      </c>
      <c r="B248" s="19">
        <v>45043</v>
      </c>
      <c r="C248" s="18">
        <v>40700</v>
      </c>
      <c r="D248" s="19">
        <v>45043</v>
      </c>
      <c r="E248" s="18">
        <v>0</v>
      </c>
      <c r="F248" s="18">
        <v>0</v>
      </c>
      <c r="G248">
        <v>0</v>
      </c>
      <c r="H248" s="18">
        <v>0</v>
      </c>
      <c r="I248" s="18">
        <v>0</v>
      </c>
      <c r="J248" s="18">
        <v>0</v>
      </c>
      <c r="K248" s="18">
        <v>0</v>
      </c>
      <c r="L248">
        <v>0</v>
      </c>
      <c r="M248">
        <v>0</v>
      </c>
      <c r="N248">
        <v>100</v>
      </c>
      <c r="O248" s="18">
        <v>41569.050000000003</v>
      </c>
      <c r="P248" s="18">
        <v>40700</v>
      </c>
      <c r="Q248" s="19">
        <v>45043</v>
      </c>
      <c r="R248" s="18">
        <v>6</v>
      </c>
      <c r="S248" s="18">
        <v>0</v>
      </c>
      <c r="T248">
        <v>0</v>
      </c>
      <c r="U248" s="18">
        <v>0</v>
      </c>
      <c r="V248" s="18">
        <v>0</v>
      </c>
      <c r="W248" s="18">
        <v>0</v>
      </c>
      <c r="X248" s="18">
        <v>0</v>
      </c>
      <c r="Y248">
        <v>0</v>
      </c>
      <c r="Z248">
        <v>0</v>
      </c>
      <c r="AA248">
        <v>275</v>
      </c>
      <c r="AB248" s="18">
        <v>41569.050000000003</v>
      </c>
    </row>
    <row r="249" spans="1:28" x14ac:dyDescent="0.25">
      <c r="A249" s="18">
        <v>40700</v>
      </c>
      <c r="B249" s="19">
        <v>44973</v>
      </c>
      <c r="C249" s="18">
        <v>40700</v>
      </c>
      <c r="D249" s="19">
        <v>44973</v>
      </c>
      <c r="E249" s="18">
        <v>1375</v>
      </c>
      <c r="F249" s="18">
        <v>-44</v>
      </c>
      <c r="G249">
        <v>-3.1007751937984498</v>
      </c>
      <c r="H249" s="18">
        <v>2274</v>
      </c>
      <c r="I249" s="18">
        <v>0</v>
      </c>
      <c r="J249" s="18">
        <v>931.45</v>
      </c>
      <c r="K249" s="18">
        <v>-86.549999999999955</v>
      </c>
      <c r="L249">
        <v>-8.501964636542235</v>
      </c>
      <c r="M249">
        <v>18500</v>
      </c>
      <c r="N249">
        <v>4375</v>
      </c>
      <c r="O249" s="18">
        <v>41569.050000000003</v>
      </c>
      <c r="P249" s="18">
        <v>40700</v>
      </c>
      <c r="Q249" s="19">
        <v>44973</v>
      </c>
      <c r="R249" s="18">
        <v>41144</v>
      </c>
      <c r="S249" s="18">
        <v>9655</v>
      </c>
      <c r="T249">
        <v>30.661500841563722</v>
      </c>
      <c r="U249" s="18">
        <v>642791</v>
      </c>
      <c r="V249" s="18">
        <v>12.68</v>
      </c>
      <c r="W249" s="18">
        <v>0.05</v>
      </c>
      <c r="X249" s="18">
        <v>-7.05</v>
      </c>
      <c r="Y249">
        <v>-99.295774647887328</v>
      </c>
      <c r="Z249">
        <v>0</v>
      </c>
      <c r="AA249">
        <v>158150</v>
      </c>
      <c r="AB249" s="18">
        <v>41569.050000000003</v>
      </c>
    </row>
    <row r="250" spans="1:28" x14ac:dyDescent="0.25">
      <c r="A250" s="18">
        <v>40700</v>
      </c>
      <c r="B250" s="19">
        <v>44987</v>
      </c>
      <c r="C250" s="18">
        <v>40700</v>
      </c>
      <c r="D250" s="19">
        <v>44987</v>
      </c>
      <c r="E250" s="18">
        <v>72</v>
      </c>
      <c r="F250" s="18">
        <v>0</v>
      </c>
      <c r="G250">
        <v>0</v>
      </c>
      <c r="H250" s="18">
        <v>7</v>
      </c>
      <c r="I250" s="18">
        <v>0</v>
      </c>
      <c r="J250" s="18">
        <v>1226.4000000000001</v>
      </c>
      <c r="K250" s="18">
        <v>-17</v>
      </c>
      <c r="L250">
        <v>-1.3672189158758241</v>
      </c>
      <c r="M250">
        <v>1250</v>
      </c>
      <c r="N250">
        <v>2700</v>
      </c>
      <c r="O250" s="18">
        <v>41569.050000000003</v>
      </c>
      <c r="P250" s="18">
        <v>40700</v>
      </c>
      <c r="Q250" s="19">
        <v>44987</v>
      </c>
      <c r="R250" s="18">
        <v>281</v>
      </c>
      <c r="S250" s="18">
        <v>144</v>
      </c>
      <c r="T250">
        <v>105.1094890510949</v>
      </c>
      <c r="U250" s="18">
        <v>1182</v>
      </c>
      <c r="V250" s="18">
        <v>16.190000000000001</v>
      </c>
      <c r="W250" s="18">
        <v>146.15</v>
      </c>
      <c r="X250" s="18">
        <v>-0.69999999999998863</v>
      </c>
      <c r="Y250">
        <v>-0.47667688117125551</v>
      </c>
      <c r="Z250">
        <v>2800</v>
      </c>
      <c r="AA250">
        <v>1225</v>
      </c>
      <c r="AB250" s="18">
        <v>41569.050000000003</v>
      </c>
    </row>
    <row r="251" spans="1:28" x14ac:dyDescent="0.25">
      <c r="A251" s="18">
        <v>40800</v>
      </c>
      <c r="B251" s="19">
        <v>44980</v>
      </c>
      <c r="C251" s="18">
        <v>40800</v>
      </c>
      <c r="D251" s="19">
        <v>44980</v>
      </c>
      <c r="E251" s="18">
        <v>895</v>
      </c>
      <c r="F251" s="18">
        <v>13</v>
      </c>
      <c r="G251">
        <v>1.473922902494331</v>
      </c>
      <c r="H251" s="18">
        <v>1251</v>
      </c>
      <c r="I251" s="18">
        <v>0</v>
      </c>
      <c r="J251" s="18">
        <v>964.85</v>
      </c>
      <c r="K251" s="18">
        <v>-89.300000000000068</v>
      </c>
      <c r="L251">
        <v>-8.4712801783427469</v>
      </c>
      <c r="M251">
        <v>7375</v>
      </c>
      <c r="N251">
        <v>5500</v>
      </c>
      <c r="O251" s="18">
        <v>41569.050000000003</v>
      </c>
      <c r="P251" s="18">
        <v>40800</v>
      </c>
      <c r="Q251" s="19">
        <v>44980</v>
      </c>
      <c r="R251" s="18">
        <v>10535</v>
      </c>
      <c r="S251" s="18">
        <v>3807</v>
      </c>
      <c r="T251">
        <v>56.584423305588587</v>
      </c>
      <c r="U251" s="18">
        <v>111563</v>
      </c>
      <c r="V251" s="18">
        <v>15.39</v>
      </c>
      <c r="W251" s="18">
        <v>78.05</v>
      </c>
      <c r="X251" s="18">
        <v>-6.0499999999999972</v>
      </c>
      <c r="Y251">
        <v>-7.193816884661115</v>
      </c>
      <c r="Z251">
        <v>28250</v>
      </c>
      <c r="AA251">
        <v>4625</v>
      </c>
      <c r="AB251" s="18">
        <v>41569.050000000003</v>
      </c>
    </row>
    <row r="252" spans="1:28" x14ac:dyDescent="0.25">
      <c r="A252" s="18">
        <v>40800</v>
      </c>
      <c r="B252" s="19">
        <v>44987</v>
      </c>
      <c r="C252" s="18">
        <v>40800</v>
      </c>
      <c r="D252" s="19">
        <v>44987</v>
      </c>
      <c r="E252" s="18">
        <v>21</v>
      </c>
      <c r="F252" s="18">
        <v>0</v>
      </c>
      <c r="G252">
        <v>0</v>
      </c>
      <c r="H252" s="18">
        <v>9</v>
      </c>
      <c r="I252" s="18">
        <v>0</v>
      </c>
      <c r="J252" s="18">
        <v>1120.95</v>
      </c>
      <c r="K252" s="18">
        <v>72.5</v>
      </c>
      <c r="L252">
        <v>6.9149697172015827</v>
      </c>
      <c r="M252">
        <v>675</v>
      </c>
      <c r="N252">
        <v>2075</v>
      </c>
      <c r="O252" s="18">
        <v>41569.050000000003</v>
      </c>
      <c r="P252" s="18">
        <v>40800</v>
      </c>
      <c r="Q252" s="19">
        <v>44987</v>
      </c>
      <c r="R252" s="18">
        <v>207</v>
      </c>
      <c r="S252" s="18">
        <v>18</v>
      </c>
      <c r="T252">
        <v>9.5238095238095237</v>
      </c>
      <c r="U252" s="18">
        <v>1424</v>
      </c>
      <c r="V252" s="18">
        <v>16.059999999999999</v>
      </c>
      <c r="W252" s="18">
        <v>181.25</v>
      </c>
      <c r="X252" s="18">
        <v>13.900000000000006</v>
      </c>
      <c r="Y252">
        <v>8.3059456229459254</v>
      </c>
      <c r="Z252">
        <v>1500</v>
      </c>
      <c r="AA252">
        <v>725</v>
      </c>
      <c r="AB252" s="18">
        <v>41569.050000000003</v>
      </c>
    </row>
    <row r="253" spans="1:28" x14ac:dyDescent="0.25">
      <c r="A253" s="18">
        <v>40800</v>
      </c>
      <c r="B253" s="19">
        <v>44994</v>
      </c>
      <c r="C253" s="18">
        <v>40800</v>
      </c>
      <c r="D253" s="19">
        <v>44994</v>
      </c>
      <c r="E253" s="18">
        <v>0</v>
      </c>
      <c r="F253" s="18">
        <v>0</v>
      </c>
      <c r="G253">
        <v>0</v>
      </c>
      <c r="H253" s="18">
        <v>0</v>
      </c>
      <c r="I253" s="18">
        <v>0</v>
      </c>
      <c r="J253" s="18">
        <v>0</v>
      </c>
      <c r="K253" s="18">
        <v>0</v>
      </c>
      <c r="L253">
        <v>0</v>
      </c>
      <c r="M253">
        <v>0</v>
      </c>
      <c r="N253">
        <v>900</v>
      </c>
      <c r="O253" s="18">
        <v>41569.050000000003</v>
      </c>
      <c r="P253" s="18">
        <v>40800</v>
      </c>
      <c r="Q253" s="19">
        <v>44994</v>
      </c>
      <c r="R253" s="18">
        <v>0</v>
      </c>
      <c r="S253" s="18">
        <v>0</v>
      </c>
      <c r="T253">
        <v>0</v>
      </c>
      <c r="U253" s="18">
        <v>0</v>
      </c>
      <c r="V253" s="18">
        <v>0</v>
      </c>
      <c r="W253" s="18">
        <v>0</v>
      </c>
      <c r="X253" s="18">
        <v>0</v>
      </c>
      <c r="Y253">
        <v>0</v>
      </c>
      <c r="Z253">
        <v>750</v>
      </c>
      <c r="AA253">
        <v>900</v>
      </c>
      <c r="AB253" s="18">
        <v>41569.050000000003</v>
      </c>
    </row>
    <row r="254" spans="1:28" x14ac:dyDescent="0.25">
      <c r="A254" s="18">
        <v>40800</v>
      </c>
      <c r="B254" s="19">
        <v>45001</v>
      </c>
      <c r="C254" s="18">
        <v>0</v>
      </c>
      <c r="D254" s="19">
        <v>0</v>
      </c>
      <c r="E254" s="18">
        <v>0</v>
      </c>
      <c r="F254" s="18">
        <v>0</v>
      </c>
      <c r="G254">
        <v>0</v>
      </c>
      <c r="H254" s="18">
        <v>0</v>
      </c>
      <c r="I254" s="18">
        <v>0</v>
      </c>
      <c r="J254" s="18">
        <v>0</v>
      </c>
      <c r="K254" s="18">
        <v>0</v>
      </c>
      <c r="L254">
        <v>0</v>
      </c>
      <c r="M254">
        <v>0</v>
      </c>
      <c r="N254">
        <v>0</v>
      </c>
      <c r="O254" s="18">
        <v>0</v>
      </c>
      <c r="P254" s="18">
        <v>40800</v>
      </c>
      <c r="Q254" s="19">
        <v>45001</v>
      </c>
      <c r="R254" s="18">
        <v>0</v>
      </c>
      <c r="S254" s="18">
        <v>0</v>
      </c>
      <c r="T254">
        <v>0</v>
      </c>
      <c r="U254" s="18">
        <v>0</v>
      </c>
      <c r="V254" s="18">
        <v>0</v>
      </c>
      <c r="W254" s="18">
        <v>0</v>
      </c>
      <c r="X254" s="18">
        <v>0</v>
      </c>
      <c r="Y254">
        <v>0</v>
      </c>
      <c r="Z254">
        <v>900</v>
      </c>
      <c r="AA254">
        <v>0</v>
      </c>
      <c r="AB254" s="18">
        <v>41569.050000000003</v>
      </c>
    </row>
    <row r="255" spans="1:28" x14ac:dyDescent="0.25">
      <c r="A255" s="18">
        <v>40800</v>
      </c>
      <c r="B255" s="19">
        <v>45014</v>
      </c>
      <c r="C255" s="18">
        <v>40800</v>
      </c>
      <c r="D255" s="19">
        <v>45014</v>
      </c>
      <c r="E255" s="18">
        <v>56</v>
      </c>
      <c r="F255" s="18">
        <v>0</v>
      </c>
      <c r="G255">
        <v>0</v>
      </c>
      <c r="H255" s="18">
        <v>0</v>
      </c>
      <c r="I255" s="18">
        <v>0</v>
      </c>
      <c r="J255" s="18">
        <v>0</v>
      </c>
      <c r="K255" s="18">
        <v>0</v>
      </c>
      <c r="L255">
        <v>0</v>
      </c>
      <c r="M255">
        <v>950</v>
      </c>
      <c r="N255">
        <v>925</v>
      </c>
      <c r="O255" s="18">
        <v>41569.050000000003</v>
      </c>
      <c r="P255" s="18">
        <v>40800</v>
      </c>
      <c r="Q255" s="19">
        <v>45014</v>
      </c>
      <c r="R255" s="18">
        <v>204</v>
      </c>
      <c r="S255" s="18">
        <v>-11</v>
      </c>
      <c r="T255">
        <v>-5.1162790697674421</v>
      </c>
      <c r="U255" s="18">
        <v>433</v>
      </c>
      <c r="V255" s="18">
        <v>16.02</v>
      </c>
      <c r="W255" s="18">
        <v>399.15</v>
      </c>
      <c r="X255" s="18">
        <v>12.25</v>
      </c>
      <c r="Y255">
        <v>3.1661928146807963</v>
      </c>
      <c r="Z255">
        <v>1250</v>
      </c>
      <c r="AA255">
        <v>225</v>
      </c>
      <c r="AB255" s="18">
        <v>41569.050000000003</v>
      </c>
    </row>
    <row r="256" spans="1:28" x14ac:dyDescent="0.25">
      <c r="A256" s="18">
        <v>40800</v>
      </c>
      <c r="B256" s="19">
        <v>44973</v>
      </c>
      <c r="C256" s="18">
        <v>40800</v>
      </c>
      <c r="D256" s="19">
        <v>44973</v>
      </c>
      <c r="E256" s="18">
        <v>2472</v>
      </c>
      <c r="F256" s="18">
        <v>-101</v>
      </c>
      <c r="G256">
        <v>-3.9253789350952197</v>
      </c>
      <c r="H256" s="18">
        <v>2976</v>
      </c>
      <c r="I256" s="18">
        <v>0</v>
      </c>
      <c r="J256" s="18">
        <v>831.2</v>
      </c>
      <c r="K256" s="18">
        <v>-101.29999999999995</v>
      </c>
      <c r="L256">
        <v>-10.863270777479887</v>
      </c>
      <c r="M256">
        <v>85325</v>
      </c>
      <c r="N256">
        <v>4100</v>
      </c>
      <c r="O256" s="18">
        <v>41569.050000000003</v>
      </c>
      <c r="P256" s="18">
        <v>40800</v>
      </c>
      <c r="Q256" s="19">
        <v>44973</v>
      </c>
      <c r="R256" s="18">
        <v>64288</v>
      </c>
      <c r="S256" s="18">
        <v>16416</v>
      </c>
      <c r="T256">
        <v>34.291443850267378</v>
      </c>
      <c r="U256" s="18">
        <v>862747</v>
      </c>
      <c r="V256" s="18">
        <v>11.33</v>
      </c>
      <c r="W256" s="18">
        <v>0.05</v>
      </c>
      <c r="X256" s="18">
        <v>-8</v>
      </c>
      <c r="Y256">
        <v>-99.378881987577628</v>
      </c>
      <c r="Z256">
        <v>0</v>
      </c>
      <c r="AA256">
        <v>121375</v>
      </c>
      <c r="AB256" s="18">
        <v>41569.050000000003</v>
      </c>
    </row>
    <row r="257" spans="1:28" x14ac:dyDescent="0.25">
      <c r="A257" s="18">
        <v>40800</v>
      </c>
      <c r="B257" s="19">
        <v>45043</v>
      </c>
      <c r="C257" s="18">
        <v>40800</v>
      </c>
      <c r="D257" s="19">
        <v>45043</v>
      </c>
      <c r="E257" s="18">
        <v>0</v>
      </c>
      <c r="F257" s="18">
        <v>0</v>
      </c>
      <c r="G257">
        <v>0</v>
      </c>
      <c r="H257" s="18">
        <v>0</v>
      </c>
      <c r="I257" s="18">
        <v>0</v>
      </c>
      <c r="J257" s="18">
        <v>0</v>
      </c>
      <c r="K257" s="18">
        <v>0</v>
      </c>
      <c r="L257">
        <v>0</v>
      </c>
      <c r="M257">
        <v>0</v>
      </c>
      <c r="N257">
        <v>0</v>
      </c>
      <c r="O257" s="18">
        <v>41569.050000000003</v>
      </c>
      <c r="P257" s="18">
        <v>40800</v>
      </c>
      <c r="Q257" s="19">
        <v>45043</v>
      </c>
      <c r="R257" s="18">
        <v>2</v>
      </c>
      <c r="S257" s="18">
        <v>0</v>
      </c>
      <c r="T257">
        <v>0</v>
      </c>
      <c r="U257" s="18">
        <v>0</v>
      </c>
      <c r="V257" s="18">
        <v>0</v>
      </c>
      <c r="W257" s="18">
        <v>0</v>
      </c>
      <c r="X257" s="18">
        <v>0</v>
      </c>
      <c r="Y257">
        <v>0</v>
      </c>
      <c r="Z257">
        <v>25</v>
      </c>
      <c r="AA257">
        <v>200</v>
      </c>
      <c r="AB257" s="18">
        <v>41569.050000000003</v>
      </c>
    </row>
    <row r="258" spans="1:28" x14ac:dyDescent="0.25">
      <c r="A258" s="18">
        <v>40900</v>
      </c>
      <c r="B258" s="19">
        <v>44973</v>
      </c>
      <c r="C258" s="18">
        <v>40900</v>
      </c>
      <c r="D258" s="19">
        <v>44973</v>
      </c>
      <c r="E258" s="18">
        <v>9210</v>
      </c>
      <c r="F258" s="18">
        <v>-192</v>
      </c>
      <c r="G258">
        <v>-2.0421186981493298</v>
      </c>
      <c r="H258" s="18">
        <v>12968</v>
      </c>
      <c r="I258" s="18">
        <v>31.4</v>
      </c>
      <c r="J258" s="18">
        <v>730.1</v>
      </c>
      <c r="K258" s="18">
        <v>-74.5</v>
      </c>
      <c r="L258">
        <v>-9.2592592592592595</v>
      </c>
      <c r="M258">
        <v>19075</v>
      </c>
      <c r="N258">
        <v>4025</v>
      </c>
      <c r="O258" s="18">
        <v>41569.050000000003</v>
      </c>
      <c r="P258" s="18">
        <v>40900</v>
      </c>
      <c r="Q258" s="19">
        <v>44973</v>
      </c>
      <c r="R258" s="18">
        <v>61246</v>
      </c>
      <c r="S258" s="18">
        <v>11979</v>
      </c>
      <c r="T258">
        <v>24.314449834574866</v>
      </c>
      <c r="U258" s="18">
        <v>884556</v>
      </c>
      <c r="V258" s="18">
        <v>9.9600000000000009</v>
      </c>
      <c r="W258" s="18">
        <v>0.05</v>
      </c>
      <c r="X258" s="18">
        <v>-9.5</v>
      </c>
      <c r="Y258">
        <v>-99.47643979057591</v>
      </c>
      <c r="Z258">
        <v>0</v>
      </c>
      <c r="AA258">
        <v>35550</v>
      </c>
      <c r="AB258" s="18">
        <v>41569.050000000003</v>
      </c>
    </row>
    <row r="259" spans="1:28" x14ac:dyDescent="0.25">
      <c r="A259" s="18">
        <v>40900</v>
      </c>
      <c r="B259" s="19">
        <v>44987</v>
      </c>
      <c r="C259" s="18">
        <v>40900</v>
      </c>
      <c r="D259" s="19">
        <v>44987</v>
      </c>
      <c r="E259" s="18">
        <v>39</v>
      </c>
      <c r="F259" s="18">
        <v>1</v>
      </c>
      <c r="G259">
        <v>2.6315789473684212</v>
      </c>
      <c r="H259" s="18">
        <v>29</v>
      </c>
      <c r="I259" s="18">
        <v>16.75</v>
      </c>
      <c r="J259" s="18">
        <v>1044.9000000000001</v>
      </c>
      <c r="K259" s="18">
        <v>-60.549999999999955</v>
      </c>
      <c r="L259">
        <v>-5.4774073906553848</v>
      </c>
      <c r="M259">
        <v>400</v>
      </c>
      <c r="N259">
        <v>1525</v>
      </c>
      <c r="O259" s="18">
        <v>41569.050000000003</v>
      </c>
      <c r="P259" s="18">
        <v>40900</v>
      </c>
      <c r="Q259" s="19">
        <v>44987</v>
      </c>
      <c r="R259" s="18">
        <v>87</v>
      </c>
      <c r="S259" s="18">
        <v>6</v>
      </c>
      <c r="T259">
        <v>7.4074074074074074</v>
      </c>
      <c r="U259" s="18">
        <v>446</v>
      </c>
      <c r="V259" s="18">
        <v>0</v>
      </c>
      <c r="W259" s="18">
        <v>201.65</v>
      </c>
      <c r="X259" s="18">
        <v>15.75</v>
      </c>
      <c r="Y259">
        <v>8.4722969338353948</v>
      </c>
      <c r="Z259">
        <v>2050</v>
      </c>
      <c r="AA259">
        <v>425</v>
      </c>
      <c r="AB259" s="18">
        <v>41569.050000000003</v>
      </c>
    </row>
    <row r="260" spans="1:28" x14ac:dyDescent="0.25">
      <c r="A260" s="18">
        <v>40900</v>
      </c>
      <c r="B260" s="19">
        <v>44994</v>
      </c>
      <c r="C260" s="18">
        <v>40900</v>
      </c>
      <c r="D260" s="19">
        <v>44994</v>
      </c>
      <c r="E260" s="18">
        <v>0</v>
      </c>
      <c r="F260" s="18">
        <v>0</v>
      </c>
      <c r="G260">
        <v>0</v>
      </c>
      <c r="H260" s="18">
        <v>0</v>
      </c>
      <c r="I260" s="18">
        <v>0</v>
      </c>
      <c r="J260" s="18">
        <v>0</v>
      </c>
      <c r="K260" s="18">
        <v>0</v>
      </c>
      <c r="L260">
        <v>0</v>
      </c>
      <c r="M260">
        <v>0</v>
      </c>
      <c r="N260">
        <v>900</v>
      </c>
      <c r="O260" s="18">
        <v>41569.050000000003</v>
      </c>
      <c r="P260" s="18">
        <v>40900</v>
      </c>
      <c r="Q260" s="19">
        <v>44994</v>
      </c>
      <c r="R260" s="18">
        <v>0</v>
      </c>
      <c r="S260" s="18">
        <v>0</v>
      </c>
      <c r="T260">
        <v>0</v>
      </c>
      <c r="U260" s="18">
        <v>0</v>
      </c>
      <c r="V260" s="18">
        <v>0</v>
      </c>
      <c r="W260" s="18">
        <v>0</v>
      </c>
      <c r="X260" s="18">
        <v>0</v>
      </c>
      <c r="Y260">
        <v>0</v>
      </c>
      <c r="Z260">
        <v>275</v>
      </c>
      <c r="AA260">
        <v>900</v>
      </c>
      <c r="AB260" s="18">
        <v>41569.050000000003</v>
      </c>
    </row>
    <row r="261" spans="1:28" x14ac:dyDescent="0.25">
      <c r="A261" s="18">
        <v>40900</v>
      </c>
      <c r="B261" s="19">
        <v>45001</v>
      </c>
      <c r="C261" s="18">
        <v>0</v>
      </c>
      <c r="D261" s="19">
        <v>0</v>
      </c>
      <c r="E261" s="18">
        <v>0</v>
      </c>
      <c r="F261" s="18">
        <v>0</v>
      </c>
      <c r="G261">
        <v>0</v>
      </c>
      <c r="H261" s="18">
        <v>0</v>
      </c>
      <c r="I261" s="18">
        <v>0</v>
      </c>
      <c r="J261" s="18">
        <v>0</v>
      </c>
      <c r="K261" s="18">
        <v>0</v>
      </c>
      <c r="L261">
        <v>0</v>
      </c>
      <c r="M261">
        <v>0</v>
      </c>
      <c r="N261">
        <v>0</v>
      </c>
      <c r="O261" s="18">
        <v>0</v>
      </c>
      <c r="P261" s="18">
        <v>40900</v>
      </c>
      <c r="Q261" s="19">
        <v>45001</v>
      </c>
      <c r="R261" s="18">
        <v>0</v>
      </c>
      <c r="S261" s="18">
        <v>0</v>
      </c>
      <c r="T261">
        <v>0</v>
      </c>
      <c r="U261" s="18">
        <v>0</v>
      </c>
      <c r="V261" s="18">
        <v>0</v>
      </c>
      <c r="W261" s="18">
        <v>0</v>
      </c>
      <c r="X261" s="18">
        <v>0</v>
      </c>
      <c r="Y261">
        <v>0</v>
      </c>
      <c r="Z261">
        <v>0</v>
      </c>
      <c r="AA261">
        <v>0</v>
      </c>
      <c r="AB261" s="18">
        <v>41569.050000000003</v>
      </c>
    </row>
    <row r="262" spans="1:28" x14ac:dyDescent="0.25">
      <c r="A262" s="18">
        <v>40900</v>
      </c>
      <c r="B262" s="19">
        <v>45014</v>
      </c>
      <c r="C262" s="18">
        <v>40900</v>
      </c>
      <c r="D262" s="19">
        <v>45014</v>
      </c>
      <c r="E262" s="18">
        <v>82</v>
      </c>
      <c r="F262" s="18">
        <v>0</v>
      </c>
      <c r="G262">
        <v>0</v>
      </c>
      <c r="H262" s="18">
        <v>13</v>
      </c>
      <c r="I262" s="18">
        <v>15.82</v>
      </c>
      <c r="J262" s="18">
        <v>1540</v>
      </c>
      <c r="K262" s="18">
        <v>-11.549999999999955</v>
      </c>
      <c r="L262">
        <v>-0.74441687344912855</v>
      </c>
      <c r="M262">
        <v>1125</v>
      </c>
      <c r="N262">
        <v>900</v>
      </c>
      <c r="O262" s="18">
        <v>41569.050000000003</v>
      </c>
      <c r="P262" s="18">
        <v>40900</v>
      </c>
      <c r="Q262" s="19">
        <v>45014</v>
      </c>
      <c r="R262" s="18">
        <v>76</v>
      </c>
      <c r="S262" s="18">
        <v>32</v>
      </c>
      <c r="T262">
        <v>72.727272727272734</v>
      </c>
      <c r="U262" s="18">
        <v>151</v>
      </c>
      <c r="V262" s="18">
        <v>0</v>
      </c>
      <c r="W262" s="18">
        <v>418.05</v>
      </c>
      <c r="X262" s="18">
        <v>11.5</v>
      </c>
      <c r="Y262">
        <v>2.8286803591194194</v>
      </c>
      <c r="Z262">
        <v>1700</v>
      </c>
      <c r="AA262">
        <v>250</v>
      </c>
      <c r="AB262" s="18">
        <v>41569.050000000003</v>
      </c>
    </row>
    <row r="263" spans="1:28" x14ac:dyDescent="0.25">
      <c r="A263" s="18">
        <v>40900</v>
      </c>
      <c r="B263" s="19">
        <v>44980</v>
      </c>
      <c r="C263" s="18">
        <v>40900</v>
      </c>
      <c r="D263" s="19">
        <v>44980</v>
      </c>
      <c r="E263" s="18">
        <v>535</v>
      </c>
      <c r="F263" s="18">
        <v>-28</v>
      </c>
      <c r="G263">
        <v>-4.9733570159857905</v>
      </c>
      <c r="H263" s="18">
        <v>1086</v>
      </c>
      <c r="I263" s="18">
        <v>17.86</v>
      </c>
      <c r="J263" s="18">
        <v>879.05</v>
      </c>
      <c r="K263" s="18">
        <v>-116.25</v>
      </c>
      <c r="L263">
        <v>-11.679895508891793</v>
      </c>
      <c r="M263">
        <v>22550</v>
      </c>
      <c r="N263">
        <v>5550</v>
      </c>
      <c r="O263" s="18">
        <v>41569.050000000003</v>
      </c>
      <c r="P263" s="18">
        <v>40900</v>
      </c>
      <c r="Q263" s="19">
        <v>44980</v>
      </c>
      <c r="R263" s="18">
        <v>5771</v>
      </c>
      <c r="S263" s="18">
        <v>-18</v>
      </c>
      <c r="T263">
        <v>-0.3109345310070824</v>
      </c>
      <c r="U263" s="18">
        <v>64748</v>
      </c>
      <c r="V263" s="18">
        <v>15.14</v>
      </c>
      <c r="W263" s="18">
        <v>92.05</v>
      </c>
      <c r="X263" s="18">
        <v>-4.1000000000000085</v>
      </c>
      <c r="Y263">
        <v>-4.2641705668226813</v>
      </c>
      <c r="Z263">
        <v>8925</v>
      </c>
      <c r="AA263">
        <v>3650</v>
      </c>
      <c r="AB263" s="18">
        <v>41569.050000000003</v>
      </c>
    </row>
    <row r="264" spans="1:28" x14ac:dyDescent="0.25">
      <c r="A264" s="18">
        <v>41000</v>
      </c>
      <c r="B264" s="19">
        <v>44980</v>
      </c>
      <c r="C264" s="18">
        <v>41000</v>
      </c>
      <c r="D264" s="19">
        <v>44980</v>
      </c>
      <c r="E264" s="18">
        <v>10041</v>
      </c>
      <c r="F264" s="18">
        <v>103</v>
      </c>
      <c r="G264">
        <v>1.0364258402092976</v>
      </c>
      <c r="H264" s="18">
        <v>22518</v>
      </c>
      <c r="I264" s="18">
        <v>17.73</v>
      </c>
      <c r="J264" s="18">
        <v>799</v>
      </c>
      <c r="K264" s="18">
        <v>-96.899999999999977</v>
      </c>
      <c r="L264">
        <v>-10.81593927893738</v>
      </c>
      <c r="M264">
        <v>27350</v>
      </c>
      <c r="N264">
        <v>30900</v>
      </c>
      <c r="O264" s="18">
        <v>41569.050000000003</v>
      </c>
      <c r="P264" s="18">
        <v>41000</v>
      </c>
      <c r="Q264" s="19">
        <v>44980</v>
      </c>
      <c r="R264" s="18">
        <v>33130</v>
      </c>
      <c r="S264" s="18">
        <v>3144</v>
      </c>
      <c r="T264">
        <v>10.484892950043353</v>
      </c>
      <c r="U264" s="18">
        <v>254079</v>
      </c>
      <c r="V264" s="18">
        <v>14.83</v>
      </c>
      <c r="W264" s="18">
        <v>111</v>
      </c>
      <c r="X264" s="18">
        <v>-1.4500000000000028</v>
      </c>
      <c r="Y264">
        <v>-1.289461983103604</v>
      </c>
      <c r="Z264">
        <v>65825</v>
      </c>
      <c r="AA264">
        <v>46200</v>
      </c>
      <c r="AB264" s="18">
        <v>41569.050000000003</v>
      </c>
    </row>
    <row r="265" spans="1:28" x14ac:dyDescent="0.25">
      <c r="A265" s="18">
        <v>41000</v>
      </c>
      <c r="B265" s="19">
        <v>44994</v>
      </c>
      <c r="C265" s="18">
        <v>41000</v>
      </c>
      <c r="D265" s="19">
        <v>44994</v>
      </c>
      <c r="E265" s="18">
        <v>39</v>
      </c>
      <c r="F265" s="18">
        <v>0</v>
      </c>
      <c r="G265">
        <v>0</v>
      </c>
      <c r="H265" s="18">
        <v>4</v>
      </c>
      <c r="I265" s="18">
        <v>16.64</v>
      </c>
      <c r="J265" s="18">
        <v>1130.5999999999999</v>
      </c>
      <c r="K265" s="18">
        <v>-59.400000000000091</v>
      </c>
      <c r="L265">
        <v>-4.9915966386554693</v>
      </c>
      <c r="M265">
        <v>550</v>
      </c>
      <c r="N265">
        <v>1375</v>
      </c>
      <c r="O265" s="18">
        <v>41569.050000000003</v>
      </c>
      <c r="P265" s="18">
        <v>41000</v>
      </c>
      <c r="Q265" s="19">
        <v>44994</v>
      </c>
      <c r="R265" s="18">
        <v>202</v>
      </c>
      <c r="S265" s="18">
        <v>49</v>
      </c>
      <c r="T265">
        <v>32.026143790849673</v>
      </c>
      <c r="U265" s="18">
        <v>396</v>
      </c>
      <c r="V265" s="18">
        <v>0</v>
      </c>
      <c r="W265" s="18">
        <v>291.3</v>
      </c>
      <c r="X265" s="18">
        <v>6.9499999999999886</v>
      </c>
      <c r="Y265">
        <v>2.4441709161244902</v>
      </c>
      <c r="Z265">
        <v>1175</v>
      </c>
      <c r="AA265">
        <v>375</v>
      </c>
      <c r="AB265" s="18">
        <v>41569.050000000003</v>
      </c>
    </row>
    <row r="266" spans="1:28" x14ac:dyDescent="0.25">
      <c r="A266" s="18">
        <v>41000</v>
      </c>
      <c r="B266" s="19">
        <v>45001</v>
      </c>
      <c r="C266" s="18">
        <v>41000</v>
      </c>
      <c r="D266" s="19">
        <v>45001</v>
      </c>
      <c r="E266" s="18">
        <v>5</v>
      </c>
      <c r="F266" s="18">
        <v>0</v>
      </c>
      <c r="G266">
        <v>0</v>
      </c>
      <c r="H266" s="18">
        <v>1</v>
      </c>
      <c r="I266" s="18">
        <v>17.5</v>
      </c>
      <c r="J266" s="18">
        <v>1309</v>
      </c>
      <c r="K266" s="18">
        <v>4.5</v>
      </c>
      <c r="L266">
        <v>0.34495975469528556</v>
      </c>
      <c r="M266">
        <v>25</v>
      </c>
      <c r="N266">
        <v>450</v>
      </c>
      <c r="O266" s="18">
        <v>41569.050000000003</v>
      </c>
      <c r="P266" s="18">
        <v>41000</v>
      </c>
      <c r="Q266" s="19">
        <v>45001</v>
      </c>
      <c r="R266" s="18">
        <v>80</v>
      </c>
      <c r="S266" s="18">
        <v>0</v>
      </c>
      <c r="T266">
        <v>0</v>
      </c>
      <c r="U266" s="18">
        <v>0</v>
      </c>
      <c r="V266" s="18">
        <v>0</v>
      </c>
      <c r="W266" s="18">
        <v>0</v>
      </c>
      <c r="X266" s="18">
        <v>0</v>
      </c>
      <c r="Y266">
        <v>0</v>
      </c>
      <c r="Z266">
        <v>475</v>
      </c>
      <c r="AA266">
        <v>75</v>
      </c>
      <c r="AB266" s="18">
        <v>41569.050000000003</v>
      </c>
    </row>
    <row r="267" spans="1:28" x14ac:dyDescent="0.25">
      <c r="A267" s="18">
        <v>41000</v>
      </c>
      <c r="B267" s="19">
        <v>45014</v>
      </c>
      <c r="C267" s="18">
        <v>41000</v>
      </c>
      <c r="D267" s="19">
        <v>45014</v>
      </c>
      <c r="E267" s="18">
        <v>5485</v>
      </c>
      <c r="F267" s="18">
        <v>-40</v>
      </c>
      <c r="G267">
        <v>-0.72398190045248867</v>
      </c>
      <c r="H267" s="18">
        <v>1673</v>
      </c>
      <c r="I267" s="18">
        <v>13.93</v>
      </c>
      <c r="J267" s="18">
        <v>1375</v>
      </c>
      <c r="K267" s="18">
        <v>-86.099999999999909</v>
      </c>
      <c r="L267">
        <v>-5.8928204777222586</v>
      </c>
      <c r="M267">
        <v>2225</v>
      </c>
      <c r="N267">
        <v>5000</v>
      </c>
      <c r="O267" s="18">
        <v>41569.050000000003</v>
      </c>
      <c r="P267" s="18">
        <v>41000</v>
      </c>
      <c r="Q267" s="19">
        <v>45014</v>
      </c>
      <c r="R267" s="18">
        <v>10554</v>
      </c>
      <c r="S267" s="18">
        <v>272</v>
      </c>
      <c r="T267">
        <v>2.6453997276794396</v>
      </c>
      <c r="U267" s="18">
        <v>15508</v>
      </c>
      <c r="V267" s="18">
        <v>15.99</v>
      </c>
      <c r="W267" s="18">
        <v>460</v>
      </c>
      <c r="X267" s="18">
        <v>19.850000000000023</v>
      </c>
      <c r="Y267">
        <v>4.5098261956151369</v>
      </c>
      <c r="Z267">
        <v>9400</v>
      </c>
      <c r="AA267">
        <v>5525</v>
      </c>
      <c r="AB267" s="18">
        <v>41569.050000000003</v>
      </c>
    </row>
    <row r="268" spans="1:28" x14ac:dyDescent="0.25">
      <c r="A268" s="18">
        <v>41000</v>
      </c>
      <c r="B268" s="19">
        <v>45043</v>
      </c>
      <c r="C268" s="18">
        <v>41000</v>
      </c>
      <c r="D268" s="19">
        <v>45043</v>
      </c>
      <c r="E268" s="18">
        <v>595</v>
      </c>
      <c r="F268" s="18">
        <v>-7</v>
      </c>
      <c r="G268">
        <v>-1.1627906976744187</v>
      </c>
      <c r="H268" s="18">
        <v>195</v>
      </c>
      <c r="I268" s="18">
        <v>12.26</v>
      </c>
      <c r="J268" s="18">
        <v>1717.75</v>
      </c>
      <c r="K268" s="18">
        <v>-62.650000000000091</v>
      </c>
      <c r="L268">
        <v>-3.5188721635587559</v>
      </c>
      <c r="M268">
        <v>1500</v>
      </c>
      <c r="N268">
        <v>1825</v>
      </c>
      <c r="O268" s="18">
        <v>41569.050000000003</v>
      </c>
      <c r="P268" s="18">
        <v>41000</v>
      </c>
      <c r="Q268" s="19">
        <v>45043</v>
      </c>
      <c r="R268" s="18">
        <v>903</v>
      </c>
      <c r="S268" s="18">
        <v>21</v>
      </c>
      <c r="T268">
        <v>2.3809523809523809</v>
      </c>
      <c r="U268" s="18">
        <v>605</v>
      </c>
      <c r="V268" s="18">
        <v>0</v>
      </c>
      <c r="W268" s="18">
        <v>660.65</v>
      </c>
      <c r="X268" s="18">
        <v>10.899999999999977</v>
      </c>
      <c r="Y268">
        <v>1.6775682954982651</v>
      </c>
      <c r="Z268">
        <v>1275</v>
      </c>
      <c r="AA268">
        <v>1825</v>
      </c>
      <c r="AB268" s="18">
        <v>41569.050000000003</v>
      </c>
    </row>
    <row r="269" spans="1:28" x14ac:dyDescent="0.25">
      <c r="A269" s="18">
        <v>41000</v>
      </c>
      <c r="B269" s="19">
        <v>44973</v>
      </c>
      <c r="C269" s="18">
        <v>41000</v>
      </c>
      <c r="D269" s="19">
        <v>44973</v>
      </c>
      <c r="E269" s="18">
        <v>6688</v>
      </c>
      <c r="F269" s="18">
        <v>-1824</v>
      </c>
      <c r="G269">
        <v>-21.428571428571427</v>
      </c>
      <c r="H269" s="18">
        <v>68265</v>
      </c>
      <c r="I269" s="18">
        <v>27.72</v>
      </c>
      <c r="J269" s="18">
        <v>638.85</v>
      </c>
      <c r="K269" s="18">
        <v>-94.600000000000023</v>
      </c>
      <c r="L269">
        <v>-12.89794805371873</v>
      </c>
      <c r="M269">
        <v>89300</v>
      </c>
      <c r="N269">
        <v>8350</v>
      </c>
      <c r="O269" s="18">
        <v>41569.050000000003</v>
      </c>
      <c r="P269" s="18">
        <v>41000</v>
      </c>
      <c r="Q269" s="19">
        <v>44973</v>
      </c>
      <c r="R269" s="18">
        <v>161132</v>
      </c>
      <c r="S269" s="18">
        <v>50394</v>
      </c>
      <c r="T269">
        <v>45.507413895862307</v>
      </c>
      <c r="U269" s="18">
        <v>2590859</v>
      </c>
      <c r="V269" s="18">
        <v>8.59</v>
      </c>
      <c r="W269" s="18">
        <v>0.05</v>
      </c>
      <c r="X269" s="18">
        <v>-11.899999999999999</v>
      </c>
      <c r="Y269">
        <v>-99.581589958158986</v>
      </c>
      <c r="Z269">
        <v>0</v>
      </c>
      <c r="AA269">
        <v>216625</v>
      </c>
      <c r="AB269" s="18">
        <v>41569.050000000003</v>
      </c>
    </row>
    <row r="270" spans="1:28" x14ac:dyDescent="0.25">
      <c r="A270" s="18">
        <v>41000</v>
      </c>
      <c r="B270" s="19">
        <v>44987</v>
      </c>
      <c r="C270" s="18">
        <v>41000</v>
      </c>
      <c r="D270" s="19">
        <v>44987</v>
      </c>
      <c r="E270" s="18">
        <v>1401</v>
      </c>
      <c r="F270" s="18">
        <v>1</v>
      </c>
      <c r="G270">
        <v>7.1428571428571425E-2</v>
      </c>
      <c r="H270" s="18">
        <v>987</v>
      </c>
      <c r="I270" s="18">
        <v>16.190000000000001</v>
      </c>
      <c r="J270" s="18">
        <v>958.5</v>
      </c>
      <c r="K270" s="18">
        <v>-78.150000000000091</v>
      </c>
      <c r="L270">
        <v>-7.53870641007091</v>
      </c>
      <c r="M270">
        <v>6200</v>
      </c>
      <c r="N270">
        <v>1825</v>
      </c>
      <c r="O270" s="18">
        <v>41569.050000000003</v>
      </c>
      <c r="P270" s="18">
        <v>41000</v>
      </c>
      <c r="Q270" s="19">
        <v>44987</v>
      </c>
      <c r="R270" s="18">
        <v>3291</v>
      </c>
      <c r="S270" s="18">
        <v>467</v>
      </c>
      <c r="T270">
        <v>16.536827195467421</v>
      </c>
      <c r="U270" s="18">
        <v>12093</v>
      </c>
      <c r="V270" s="18">
        <v>0</v>
      </c>
      <c r="W270" s="18">
        <v>222</v>
      </c>
      <c r="X270" s="18">
        <v>18.150000000000006</v>
      </c>
      <c r="Y270">
        <v>8.9036055923473167</v>
      </c>
      <c r="Z270">
        <v>9125</v>
      </c>
      <c r="AA270">
        <v>3175</v>
      </c>
      <c r="AB270" s="18">
        <v>41569.050000000003</v>
      </c>
    </row>
    <row r="271" spans="1:28" x14ac:dyDescent="0.25">
      <c r="A271" s="18">
        <v>41100</v>
      </c>
      <c r="B271" s="19">
        <v>44980</v>
      </c>
      <c r="C271" s="18">
        <v>41100</v>
      </c>
      <c r="D271" s="19">
        <v>44980</v>
      </c>
      <c r="E271" s="18">
        <v>666</v>
      </c>
      <c r="F271" s="18">
        <v>-65</v>
      </c>
      <c r="G271">
        <v>-8.891928864569083</v>
      </c>
      <c r="H271" s="18">
        <v>3086</v>
      </c>
      <c r="I271" s="18">
        <v>17.28</v>
      </c>
      <c r="J271" s="18">
        <v>721.2</v>
      </c>
      <c r="K271" s="18">
        <v>-105.09999999999991</v>
      </c>
      <c r="L271">
        <v>-12.719351325184547</v>
      </c>
      <c r="M271">
        <v>8600</v>
      </c>
      <c r="N271">
        <v>4925</v>
      </c>
      <c r="O271" s="18">
        <v>41569.050000000003</v>
      </c>
      <c r="P271" s="18">
        <v>41100</v>
      </c>
      <c r="Q271" s="19">
        <v>44980</v>
      </c>
      <c r="R271" s="18">
        <v>6577</v>
      </c>
      <c r="S271" s="18">
        <v>1605</v>
      </c>
      <c r="T271">
        <v>32.280772325020109</v>
      </c>
      <c r="U271" s="18">
        <v>86546</v>
      </c>
      <c r="V271" s="18">
        <v>14.51</v>
      </c>
      <c r="W271" s="18">
        <v>127</v>
      </c>
      <c r="X271" s="18">
        <v>-3.5999999999999943</v>
      </c>
      <c r="Y271">
        <v>-2.7565084226646204</v>
      </c>
      <c r="Z271">
        <v>9375</v>
      </c>
      <c r="AA271">
        <v>5075</v>
      </c>
      <c r="AB271" s="18">
        <v>41569.050000000003</v>
      </c>
    </row>
    <row r="272" spans="1:28" x14ac:dyDescent="0.25">
      <c r="A272" s="18">
        <v>41100</v>
      </c>
      <c r="B272" s="19">
        <v>44987</v>
      </c>
      <c r="C272" s="18">
        <v>41100</v>
      </c>
      <c r="D272" s="19">
        <v>44987</v>
      </c>
      <c r="E272" s="18">
        <v>64</v>
      </c>
      <c r="F272" s="18">
        <v>0</v>
      </c>
      <c r="G272">
        <v>0</v>
      </c>
      <c r="H272" s="18">
        <v>39</v>
      </c>
      <c r="I272" s="18">
        <v>17.36</v>
      </c>
      <c r="J272" s="18">
        <v>923.8</v>
      </c>
      <c r="K272" s="18">
        <v>-28.5</v>
      </c>
      <c r="L272">
        <v>-2.9927543841226507</v>
      </c>
      <c r="M272">
        <v>125</v>
      </c>
      <c r="N272">
        <v>1900</v>
      </c>
      <c r="O272" s="18">
        <v>41569.050000000003</v>
      </c>
      <c r="P272" s="18">
        <v>41100</v>
      </c>
      <c r="Q272" s="19">
        <v>44987</v>
      </c>
      <c r="R272" s="18">
        <v>118</v>
      </c>
      <c r="S272" s="18">
        <v>19</v>
      </c>
      <c r="T272">
        <v>19.19191919191919</v>
      </c>
      <c r="U272" s="18">
        <v>1477</v>
      </c>
      <c r="V272" s="18">
        <v>15.51</v>
      </c>
      <c r="W272" s="18">
        <v>249</v>
      </c>
      <c r="X272" s="18">
        <v>23.5</v>
      </c>
      <c r="Y272">
        <v>10.421286031042129</v>
      </c>
      <c r="Z272">
        <v>2725</v>
      </c>
      <c r="AA272">
        <v>1650</v>
      </c>
      <c r="AB272" s="18">
        <v>41569.050000000003</v>
      </c>
    </row>
    <row r="273" spans="1:28" x14ac:dyDescent="0.25">
      <c r="A273" s="18">
        <v>41100</v>
      </c>
      <c r="B273" s="19">
        <v>44994</v>
      </c>
      <c r="C273" s="18">
        <v>41100</v>
      </c>
      <c r="D273" s="19">
        <v>44994</v>
      </c>
      <c r="E273" s="18">
        <v>0</v>
      </c>
      <c r="F273" s="18">
        <v>0</v>
      </c>
      <c r="G273">
        <v>0</v>
      </c>
      <c r="H273" s="18">
        <v>0</v>
      </c>
      <c r="I273" s="18">
        <v>0</v>
      </c>
      <c r="J273" s="18">
        <v>0</v>
      </c>
      <c r="K273" s="18">
        <v>0</v>
      </c>
      <c r="L273">
        <v>0</v>
      </c>
      <c r="M273">
        <v>0</v>
      </c>
      <c r="N273">
        <v>1000</v>
      </c>
      <c r="O273" s="18">
        <v>41569.050000000003</v>
      </c>
      <c r="P273" s="18">
        <v>41100</v>
      </c>
      <c r="Q273" s="19">
        <v>44994</v>
      </c>
      <c r="R273" s="18">
        <v>0</v>
      </c>
      <c r="S273" s="18">
        <v>0</v>
      </c>
      <c r="T273">
        <v>0</v>
      </c>
      <c r="U273" s="18">
        <v>0</v>
      </c>
      <c r="V273" s="18">
        <v>0</v>
      </c>
      <c r="W273" s="18">
        <v>0</v>
      </c>
      <c r="X273" s="18">
        <v>0</v>
      </c>
      <c r="Y273">
        <v>0</v>
      </c>
      <c r="Z273">
        <v>275</v>
      </c>
      <c r="AA273">
        <v>1150</v>
      </c>
      <c r="AB273" s="18">
        <v>41569.050000000003</v>
      </c>
    </row>
    <row r="274" spans="1:28" x14ac:dyDescent="0.25">
      <c r="A274" s="18">
        <v>41100</v>
      </c>
      <c r="B274" s="19">
        <v>44973</v>
      </c>
      <c r="C274" s="18">
        <v>41100</v>
      </c>
      <c r="D274" s="19">
        <v>44973</v>
      </c>
      <c r="E274" s="18">
        <v>2852</v>
      </c>
      <c r="F274" s="18">
        <v>-432</v>
      </c>
      <c r="G274">
        <v>-13.15468940316687</v>
      </c>
      <c r="H274" s="18">
        <v>24428</v>
      </c>
      <c r="I274" s="18">
        <v>24.72</v>
      </c>
      <c r="J274" s="18">
        <v>529.6</v>
      </c>
      <c r="K274" s="18">
        <v>-104.60000000000002</v>
      </c>
      <c r="L274">
        <v>-16.493219804478084</v>
      </c>
      <c r="M274">
        <v>28450</v>
      </c>
      <c r="N274">
        <v>5875</v>
      </c>
      <c r="O274" s="18">
        <v>41569.050000000003</v>
      </c>
      <c r="P274" s="18">
        <v>41100</v>
      </c>
      <c r="Q274" s="19">
        <v>44973</v>
      </c>
      <c r="R274" s="18">
        <v>54500</v>
      </c>
      <c r="S274" s="18">
        <v>10596</v>
      </c>
      <c r="T274">
        <v>24.134475218658892</v>
      </c>
      <c r="U274" s="18">
        <v>1517398</v>
      </c>
      <c r="V274" s="18">
        <v>0</v>
      </c>
      <c r="W274" s="18">
        <v>0.05</v>
      </c>
      <c r="X274" s="18">
        <v>-15.1</v>
      </c>
      <c r="Y274">
        <v>-99.669966996699671</v>
      </c>
      <c r="Z274">
        <v>0</v>
      </c>
      <c r="AA274">
        <v>94075</v>
      </c>
      <c r="AB274" s="18">
        <v>41569.050000000003</v>
      </c>
    </row>
    <row r="275" spans="1:28" x14ac:dyDescent="0.25">
      <c r="A275" s="18">
        <v>41100</v>
      </c>
      <c r="B275" s="19">
        <v>45014</v>
      </c>
      <c r="C275" s="18">
        <v>41100</v>
      </c>
      <c r="D275" s="19">
        <v>45014</v>
      </c>
      <c r="E275" s="18">
        <v>166</v>
      </c>
      <c r="F275" s="18">
        <v>0</v>
      </c>
      <c r="G275">
        <v>0</v>
      </c>
      <c r="H275" s="18">
        <v>67</v>
      </c>
      <c r="I275" s="18">
        <v>15.44</v>
      </c>
      <c r="J275" s="18">
        <v>1388</v>
      </c>
      <c r="K275" s="18">
        <v>24.549999999999955</v>
      </c>
      <c r="L275">
        <v>1.8005794125197077</v>
      </c>
      <c r="M275">
        <v>2475</v>
      </c>
      <c r="N275">
        <v>2025</v>
      </c>
      <c r="O275" s="18">
        <v>41569.050000000003</v>
      </c>
      <c r="P275" s="18">
        <v>41100</v>
      </c>
      <c r="Q275" s="19">
        <v>45014</v>
      </c>
      <c r="R275" s="18">
        <v>154</v>
      </c>
      <c r="S275" s="18">
        <v>4</v>
      </c>
      <c r="T275">
        <v>2.6666666666666665</v>
      </c>
      <c r="U275" s="18">
        <v>116</v>
      </c>
      <c r="V275" s="18">
        <v>0</v>
      </c>
      <c r="W275" s="18">
        <v>484.25</v>
      </c>
      <c r="X275" s="18">
        <v>20.699999999999989</v>
      </c>
      <c r="Y275">
        <v>4.4655376981986814</v>
      </c>
      <c r="Z275">
        <v>3050</v>
      </c>
      <c r="AA275">
        <v>1400</v>
      </c>
      <c r="AB275" s="18">
        <v>41569.050000000003</v>
      </c>
    </row>
    <row r="276" spans="1:28" x14ac:dyDescent="0.25">
      <c r="A276" s="18">
        <v>41100</v>
      </c>
      <c r="B276" s="19">
        <v>45043</v>
      </c>
      <c r="C276" s="18">
        <v>41100</v>
      </c>
      <c r="D276" s="19">
        <v>45043</v>
      </c>
      <c r="E276" s="18">
        <v>2</v>
      </c>
      <c r="F276" s="18">
        <v>0</v>
      </c>
      <c r="G276">
        <v>0</v>
      </c>
      <c r="H276" s="18">
        <v>0</v>
      </c>
      <c r="I276" s="18">
        <v>0</v>
      </c>
      <c r="J276" s="18">
        <v>0</v>
      </c>
      <c r="K276" s="18">
        <v>0</v>
      </c>
      <c r="L276">
        <v>0</v>
      </c>
      <c r="M276">
        <v>0</v>
      </c>
      <c r="N276">
        <v>1000</v>
      </c>
      <c r="O276" s="18">
        <v>41569.050000000003</v>
      </c>
      <c r="P276" s="18">
        <v>41100</v>
      </c>
      <c r="Q276" s="19">
        <v>45043</v>
      </c>
      <c r="R276" s="18">
        <v>2</v>
      </c>
      <c r="S276" s="18">
        <v>0</v>
      </c>
      <c r="T276">
        <v>0</v>
      </c>
      <c r="U276" s="18">
        <v>81</v>
      </c>
      <c r="V276" s="18">
        <v>16.25</v>
      </c>
      <c r="W276" s="18">
        <v>644.29999999999995</v>
      </c>
      <c r="X276" s="18">
        <v>-130.60000000000002</v>
      </c>
      <c r="Y276">
        <v>-16.853787585494906</v>
      </c>
      <c r="Z276">
        <v>325</v>
      </c>
      <c r="AA276">
        <v>725</v>
      </c>
      <c r="AB276" s="18">
        <v>41569.050000000003</v>
      </c>
    </row>
    <row r="277" spans="1:28" x14ac:dyDescent="0.25">
      <c r="A277" s="18">
        <v>41100</v>
      </c>
      <c r="B277" s="19">
        <v>45001</v>
      </c>
      <c r="C277" s="18">
        <v>41100</v>
      </c>
      <c r="D277" s="19">
        <v>45001</v>
      </c>
      <c r="E277" s="18">
        <v>0</v>
      </c>
      <c r="F277" s="18">
        <v>0</v>
      </c>
      <c r="G277">
        <v>0</v>
      </c>
      <c r="H277" s="18">
        <v>0</v>
      </c>
      <c r="I277" s="18">
        <v>0</v>
      </c>
      <c r="J277" s="18">
        <v>0</v>
      </c>
      <c r="K277" s="18">
        <v>0</v>
      </c>
      <c r="L277">
        <v>0</v>
      </c>
      <c r="M277">
        <v>75</v>
      </c>
      <c r="N277">
        <v>75</v>
      </c>
      <c r="O277" s="18">
        <v>41569.050000000003</v>
      </c>
      <c r="P277" s="18">
        <v>41100</v>
      </c>
      <c r="Q277" s="19">
        <v>45001</v>
      </c>
      <c r="R277" s="18">
        <v>40</v>
      </c>
      <c r="S277" s="18">
        <v>0</v>
      </c>
      <c r="T277">
        <v>0</v>
      </c>
      <c r="U277" s="18">
        <v>0</v>
      </c>
      <c r="V277" s="18">
        <v>0</v>
      </c>
      <c r="W277" s="18">
        <v>0</v>
      </c>
      <c r="X277" s="18">
        <v>0</v>
      </c>
      <c r="Y277">
        <v>0</v>
      </c>
      <c r="Z277">
        <v>0</v>
      </c>
      <c r="AA277">
        <v>0</v>
      </c>
      <c r="AB277" s="18">
        <v>41569.050000000003</v>
      </c>
    </row>
    <row r="278" spans="1:28" x14ac:dyDescent="0.25">
      <c r="A278" s="18">
        <v>41200</v>
      </c>
      <c r="B278" s="19">
        <v>44973</v>
      </c>
      <c r="C278" s="18">
        <v>41200</v>
      </c>
      <c r="D278" s="19">
        <v>44973</v>
      </c>
      <c r="E278" s="18">
        <v>6677</v>
      </c>
      <c r="F278" s="18">
        <v>-2495</v>
      </c>
      <c r="G278">
        <v>-27.20235499345835</v>
      </c>
      <c r="H278" s="18">
        <v>95041</v>
      </c>
      <c r="I278" s="18">
        <v>21.42</v>
      </c>
      <c r="J278" s="18">
        <v>431.1</v>
      </c>
      <c r="K278" s="18">
        <v>-107.75</v>
      </c>
      <c r="L278">
        <v>-19.996288391945811</v>
      </c>
      <c r="M278">
        <v>87400</v>
      </c>
      <c r="N278">
        <v>6300</v>
      </c>
      <c r="O278" s="18">
        <v>41569.050000000003</v>
      </c>
      <c r="P278" s="18">
        <v>41200</v>
      </c>
      <c r="Q278" s="19">
        <v>44973</v>
      </c>
      <c r="R278" s="18">
        <v>111823</v>
      </c>
      <c r="S278" s="18">
        <v>39706</v>
      </c>
      <c r="T278">
        <v>55.057753372991108</v>
      </c>
      <c r="U278" s="18">
        <v>2243754</v>
      </c>
      <c r="V278" s="18">
        <v>5.79</v>
      </c>
      <c r="W278" s="18">
        <v>0.05</v>
      </c>
      <c r="X278" s="18">
        <v>-20</v>
      </c>
      <c r="Y278">
        <v>-99.750623441396499</v>
      </c>
      <c r="Z278">
        <v>0</v>
      </c>
      <c r="AA278">
        <v>91825</v>
      </c>
      <c r="AB278" s="18">
        <v>41569.050000000003</v>
      </c>
    </row>
    <row r="279" spans="1:28" x14ac:dyDescent="0.25">
      <c r="A279" s="18">
        <v>41200</v>
      </c>
      <c r="B279" s="19">
        <v>44980</v>
      </c>
      <c r="C279" s="18">
        <v>41200</v>
      </c>
      <c r="D279" s="19">
        <v>44980</v>
      </c>
      <c r="E279" s="18">
        <v>1881</v>
      </c>
      <c r="F279" s="18">
        <v>-518</v>
      </c>
      <c r="G279">
        <v>-21.592330137557315</v>
      </c>
      <c r="H279" s="18">
        <v>8161</v>
      </c>
      <c r="I279" s="18">
        <v>16.809999999999999</v>
      </c>
      <c r="J279" s="18">
        <v>640</v>
      </c>
      <c r="K279" s="18">
        <v>-108.20000000000005</v>
      </c>
      <c r="L279">
        <v>-14.461373964180705</v>
      </c>
      <c r="M279">
        <v>7450</v>
      </c>
      <c r="N279">
        <v>8200</v>
      </c>
      <c r="O279" s="18">
        <v>41569.050000000003</v>
      </c>
      <c r="P279" s="18">
        <v>41200</v>
      </c>
      <c r="Q279" s="19">
        <v>44980</v>
      </c>
      <c r="R279" s="18">
        <v>19722</v>
      </c>
      <c r="S279" s="18">
        <v>7741</v>
      </c>
      <c r="T279">
        <v>64.610633503046486</v>
      </c>
      <c r="U279" s="18">
        <v>149767</v>
      </c>
      <c r="V279" s="18">
        <v>0</v>
      </c>
      <c r="W279" s="18">
        <v>155</v>
      </c>
      <c r="X279" s="18">
        <v>9.9999999999994316E-2</v>
      </c>
      <c r="Y279">
        <v>6.455777921239142E-2</v>
      </c>
      <c r="Z279">
        <v>19025</v>
      </c>
      <c r="AA279">
        <v>10650</v>
      </c>
      <c r="AB279" s="18">
        <v>41569.050000000003</v>
      </c>
    </row>
    <row r="280" spans="1:28" x14ac:dyDescent="0.25">
      <c r="A280" s="18">
        <v>41200</v>
      </c>
      <c r="B280" s="19">
        <v>44987</v>
      </c>
      <c r="C280" s="18">
        <v>41200</v>
      </c>
      <c r="D280" s="19">
        <v>44987</v>
      </c>
      <c r="E280" s="18">
        <v>92</v>
      </c>
      <c r="F280" s="18">
        <v>-8</v>
      </c>
      <c r="G280">
        <v>-8</v>
      </c>
      <c r="H280" s="18">
        <v>305</v>
      </c>
      <c r="I280" s="18">
        <v>0</v>
      </c>
      <c r="J280" s="18">
        <v>802</v>
      </c>
      <c r="K280" s="18">
        <v>-82.549999999999955</v>
      </c>
      <c r="L280">
        <v>-9.3324289186592004</v>
      </c>
      <c r="M280">
        <v>950</v>
      </c>
      <c r="N280">
        <v>3075</v>
      </c>
      <c r="O280" s="18">
        <v>41569.050000000003</v>
      </c>
      <c r="P280" s="18">
        <v>41200</v>
      </c>
      <c r="Q280" s="19">
        <v>44987</v>
      </c>
      <c r="R280" s="18">
        <v>200</v>
      </c>
      <c r="S280" s="18">
        <v>18</v>
      </c>
      <c r="T280">
        <v>9.8901098901098905</v>
      </c>
      <c r="U280" s="18">
        <v>2603</v>
      </c>
      <c r="V280" s="18">
        <v>0</v>
      </c>
      <c r="W280" s="18">
        <v>276.55</v>
      </c>
      <c r="X280" s="18">
        <v>24.200000000000017</v>
      </c>
      <c r="Y280">
        <v>9.5898553596195821</v>
      </c>
      <c r="Z280">
        <v>2850</v>
      </c>
      <c r="AA280">
        <v>1750</v>
      </c>
      <c r="AB280" s="18">
        <v>41569.050000000003</v>
      </c>
    </row>
    <row r="281" spans="1:28" x14ac:dyDescent="0.25">
      <c r="A281" s="18">
        <v>41200</v>
      </c>
      <c r="B281" s="19">
        <v>44994</v>
      </c>
      <c r="C281" s="18">
        <v>41200</v>
      </c>
      <c r="D281" s="19">
        <v>44994</v>
      </c>
      <c r="E281" s="18">
        <v>0</v>
      </c>
      <c r="F281" s="18">
        <v>0</v>
      </c>
      <c r="G281">
        <v>0</v>
      </c>
      <c r="H281" s="18">
        <v>0</v>
      </c>
      <c r="I281" s="18">
        <v>0</v>
      </c>
      <c r="J281" s="18">
        <v>0</v>
      </c>
      <c r="K281" s="18">
        <v>0</v>
      </c>
      <c r="L281">
        <v>0</v>
      </c>
      <c r="M281">
        <v>0</v>
      </c>
      <c r="N281">
        <v>950</v>
      </c>
      <c r="O281" s="18">
        <v>41569.050000000003</v>
      </c>
      <c r="P281" s="18">
        <v>41200</v>
      </c>
      <c r="Q281" s="19">
        <v>44994</v>
      </c>
      <c r="R281" s="18">
        <v>0</v>
      </c>
      <c r="S281" s="18">
        <v>0</v>
      </c>
      <c r="T281">
        <v>0</v>
      </c>
      <c r="U281" s="18">
        <v>0</v>
      </c>
      <c r="V281" s="18">
        <v>0</v>
      </c>
      <c r="W281" s="18">
        <v>0</v>
      </c>
      <c r="X281" s="18">
        <v>0</v>
      </c>
      <c r="Y281">
        <v>0</v>
      </c>
      <c r="Z281">
        <v>250</v>
      </c>
      <c r="AA281">
        <v>1150</v>
      </c>
      <c r="AB281" s="18">
        <v>41569.050000000003</v>
      </c>
    </row>
    <row r="282" spans="1:28" x14ac:dyDescent="0.25">
      <c r="A282" s="18">
        <v>41200</v>
      </c>
      <c r="B282" s="19">
        <v>45001</v>
      </c>
      <c r="C282" s="18">
        <v>41200</v>
      </c>
      <c r="D282" s="19">
        <v>45001</v>
      </c>
      <c r="E282" s="18">
        <v>0</v>
      </c>
      <c r="F282" s="18">
        <v>0</v>
      </c>
      <c r="G282">
        <v>0</v>
      </c>
      <c r="H282" s="18">
        <v>0</v>
      </c>
      <c r="I282" s="18">
        <v>0</v>
      </c>
      <c r="J282" s="18">
        <v>0</v>
      </c>
      <c r="K282" s="18">
        <v>0</v>
      </c>
      <c r="L282">
        <v>0</v>
      </c>
      <c r="M282">
        <v>50</v>
      </c>
      <c r="N282">
        <v>0</v>
      </c>
      <c r="O282" s="18">
        <v>41569.050000000003</v>
      </c>
      <c r="P282" s="18">
        <v>41200</v>
      </c>
      <c r="Q282" s="19">
        <v>45001</v>
      </c>
      <c r="R282" s="18">
        <v>0</v>
      </c>
      <c r="S282" s="18">
        <v>0</v>
      </c>
      <c r="T282">
        <v>0</v>
      </c>
      <c r="U282" s="18">
        <v>0</v>
      </c>
      <c r="V282" s="18">
        <v>0</v>
      </c>
      <c r="W282" s="18">
        <v>0</v>
      </c>
      <c r="X282" s="18">
        <v>0</v>
      </c>
      <c r="Y282">
        <v>0</v>
      </c>
      <c r="Z282">
        <v>0</v>
      </c>
      <c r="AA282">
        <v>0</v>
      </c>
      <c r="AB282" s="18">
        <v>41569.050000000003</v>
      </c>
    </row>
    <row r="283" spans="1:28" x14ac:dyDescent="0.25">
      <c r="A283" s="18">
        <v>41200</v>
      </c>
      <c r="B283" s="19">
        <v>45014</v>
      </c>
      <c r="C283" s="18">
        <v>41200</v>
      </c>
      <c r="D283" s="19">
        <v>45014</v>
      </c>
      <c r="E283" s="18">
        <v>206</v>
      </c>
      <c r="F283" s="18">
        <v>-6</v>
      </c>
      <c r="G283">
        <v>-2.8301886792452828</v>
      </c>
      <c r="H283" s="18">
        <v>79</v>
      </c>
      <c r="I283" s="18">
        <v>13.48</v>
      </c>
      <c r="J283" s="18">
        <v>1225</v>
      </c>
      <c r="K283" s="18">
        <v>-93.5</v>
      </c>
      <c r="L283">
        <v>-7.0913917330299583</v>
      </c>
      <c r="M283">
        <v>3200</v>
      </c>
      <c r="N283">
        <v>2575</v>
      </c>
      <c r="O283" s="18">
        <v>41569.050000000003</v>
      </c>
      <c r="P283" s="18">
        <v>41200</v>
      </c>
      <c r="Q283" s="19">
        <v>45014</v>
      </c>
      <c r="R283" s="18">
        <v>120</v>
      </c>
      <c r="S283" s="18">
        <v>-19</v>
      </c>
      <c r="T283">
        <v>-13.669064748201439</v>
      </c>
      <c r="U283" s="18">
        <v>295</v>
      </c>
      <c r="V283" s="18">
        <v>16.18</v>
      </c>
      <c r="W283" s="18">
        <v>538.4</v>
      </c>
      <c r="X283" s="18">
        <v>43.799999999999955</v>
      </c>
      <c r="Y283">
        <v>8.8556409219571286</v>
      </c>
      <c r="Z283">
        <v>1275</v>
      </c>
      <c r="AA283">
        <v>2325</v>
      </c>
      <c r="AB283" s="18">
        <v>41569.050000000003</v>
      </c>
    </row>
    <row r="284" spans="1:28" x14ac:dyDescent="0.25">
      <c r="A284" s="18">
        <v>41200</v>
      </c>
      <c r="B284" s="19">
        <v>45043</v>
      </c>
      <c r="C284" s="18">
        <v>0</v>
      </c>
      <c r="D284" s="19">
        <v>0</v>
      </c>
      <c r="E284" s="18">
        <v>0</v>
      </c>
      <c r="F284" s="18">
        <v>0</v>
      </c>
      <c r="G284">
        <v>0</v>
      </c>
      <c r="H284" s="18">
        <v>0</v>
      </c>
      <c r="I284" s="18">
        <v>0</v>
      </c>
      <c r="J284" s="18">
        <v>0</v>
      </c>
      <c r="K284" s="18">
        <v>0</v>
      </c>
      <c r="L284">
        <v>0</v>
      </c>
      <c r="M284">
        <v>0</v>
      </c>
      <c r="N284">
        <v>0</v>
      </c>
      <c r="O284" s="18">
        <v>0</v>
      </c>
      <c r="P284" s="18">
        <v>41200</v>
      </c>
      <c r="Q284" s="19">
        <v>45043</v>
      </c>
      <c r="R284" s="18">
        <v>0</v>
      </c>
      <c r="S284" s="18">
        <v>0</v>
      </c>
      <c r="T284">
        <v>0</v>
      </c>
      <c r="U284" s="18">
        <v>0</v>
      </c>
      <c r="V284" s="18">
        <v>0</v>
      </c>
      <c r="W284" s="18">
        <v>0</v>
      </c>
      <c r="X284" s="18">
        <v>0</v>
      </c>
      <c r="Y284">
        <v>0</v>
      </c>
      <c r="Z284">
        <v>0</v>
      </c>
      <c r="AA284">
        <v>0</v>
      </c>
      <c r="AB284" s="18">
        <v>41569.050000000003</v>
      </c>
    </row>
    <row r="285" spans="1:28" x14ac:dyDescent="0.25">
      <c r="A285" s="18">
        <v>41300</v>
      </c>
      <c r="B285" s="19">
        <v>44973</v>
      </c>
      <c r="C285" s="18">
        <v>41300</v>
      </c>
      <c r="D285" s="19">
        <v>44973</v>
      </c>
      <c r="E285" s="18">
        <v>9082</v>
      </c>
      <c r="F285" s="18">
        <v>-2582</v>
      </c>
      <c r="G285">
        <v>-22.136488340192045</v>
      </c>
      <c r="H285" s="18">
        <v>232169</v>
      </c>
      <c r="I285" s="18">
        <v>0</v>
      </c>
      <c r="J285" s="18">
        <v>332.3</v>
      </c>
      <c r="K285" s="18">
        <v>-108.39999999999998</v>
      </c>
      <c r="L285">
        <v>-24.597231676877691</v>
      </c>
      <c r="M285">
        <v>23025</v>
      </c>
      <c r="N285">
        <v>6725</v>
      </c>
      <c r="O285" s="18">
        <v>41569.050000000003</v>
      </c>
      <c r="P285" s="18">
        <v>41300</v>
      </c>
      <c r="Q285" s="19">
        <v>44973</v>
      </c>
      <c r="R285" s="18">
        <v>114171</v>
      </c>
      <c r="S285" s="18">
        <v>32988</v>
      </c>
      <c r="T285">
        <v>40.634122907505265</v>
      </c>
      <c r="U285" s="18">
        <v>3001555</v>
      </c>
      <c r="V285" s="18">
        <v>4.3600000000000003</v>
      </c>
      <c r="W285" s="18">
        <v>0.05</v>
      </c>
      <c r="X285" s="18">
        <v>-27.7</v>
      </c>
      <c r="Y285">
        <v>-99.819819819819827</v>
      </c>
      <c r="Z285">
        <v>25225</v>
      </c>
      <c r="AA285">
        <v>153125</v>
      </c>
      <c r="AB285" s="18">
        <v>41569.050000000003</v>
      </c>
    </row>
    <row r="286" spans="1:28" x14ac:dyDescent="0.25">
      <c r="A286" s="18">
        <v>41300</v>
      </c>
      <c r="B286" s="19">
        <v>44980</v>
      </c>
      <c r="C286" s="18">
        <v>41300</v>
      </c>
      <c r="D286" s="19">
        <v>44980</v>
      </c>
      <c r="E286" s="18">
        <v>2341</v>
      </c>
      <c r="F286" s="18">
        <v>-579</v>
      </c>
      <c r="G286">
        <v>-19.828767123287673</v>
      </c>
      <c r="H286" s="18">
        <v>13045</v>
      </c>
      <c r="I286" s="18">
        <v>16.28</v>
      </c>
      <c r="J286" s="18">
        <v>560.70000000000005</v>
      </c>
      <c r="K286" s="18">
        <v>-106.25</v>
      </c>
      <c r="L286">
        <v>-15.930729439988003</v>
      </c>
      <c r="M286">
        <v>8125</v>
      </c>
      <c r="N286">
        <v>12375</v>
      </c>
      <c r="O286" s="18">
        <v>41569.050000000003</v>
      </c>
      <c r="P286" s="18">
        <v>41300</v>
      </c>
      <c r="Q286" s="19">
        <v>44980</v>
      </c>
      <c r="R286" s="18">
        <v>9189</v>
      </c>
      <c r="S286" s="18">
        <v>1388</v>
      </c>
      <c r="T286">
        <v>17.792590693500834</v>
      </c>
      <c r="U286" s="18">
        <v>139895</v>
      </c>
      <c r="V286" s="18">
        <v>0</v>
      </c>
      <c r="W286" s="18">
        <v>175.55</v>
      </c>
      <c r="X286" s="18">
        <v>-2.5</v>
      </c>
      <c r="Y286">
        <v>-1.4040999719180003</v>
      </c>
      <c r="Z286">
        <v>11125</v>
      </c>
      <c r="AA286">
        <v>12650</v>
      </c>
      <c r="AB286" s="18">
        <v>41569.050000000003</v>
      </c>
    </row>
    <row r="287" spans="1:28" x14ac:dyDescent="0.25">
      <c r="A287" s="18">
        <v>41300</v>
      </c>
      <c r="B287" s="19">
        <v>44987</v>
      </c>
      <c r="C287" s="18">
        <v>41300</v>
      </c>
      <c r="D287" s="19">
        <v>44987</v>
      </c>
      <c r="E287" s="18">
        <v>123</v>
      </c>
      <c r="F287" s="18">
        <v>29</v>
      </c>
      <c r="G287">
        <v>30.851063829787233</v>
      </c>
      <c r="H287" s="18">
        <v>242</v>
      </c>
      <c r="I287" s="18">
        <v>16.22</v>
      </c>
      <c r="J287" s="18">
        <v>761.6</v>
      </c>
      <c r="K287" s="18">
        <v>-56.5</v>
      </c>
      <c r="L287">
        <v>-6.9062461801735724</v>
      </c>
      <c r="M287">
        <v>1925</v>
      </c>
      <c r="N287">
        <v>3175</v>
      </c>
      <c r="O287" s="18">
        <v>41569.050000000003</v>
      </c>
      <c r="P287" s="18">
        <v>41300</v>
      </c>
      <c r="Q287" s="19">
        <v>44987</v>
      </c>
      <c r="R287" s="18">
        <v>358</v>
      </c>
      <c r="S287" s="18">
        <v>104</v>
      </c>
      <c r="T287">
        <v>40.944881889763778</v>
      </c>
      <c r="U287" s="18">
        <v>4180</v>
      </c>
      <c r="V287" s="18">
        <v>15.22</v>
      </c>
      <c r="W287" s="18">
        <v>306.60000000000002</v>
      </c>
      <c r="X287" s="18">
        <v>25.850000000000023</v>
      </c>
      <c r="Y287">
        <v>9.2074799643811289</v>
      </c>
      <c r="Z287">
        <v>3050</v>
      </c>
      <c r="AA287">
        <v>2425</v>
      </c>
      <c r="AB287" s="18">
        <v>41569.050000000003</v>
      </c>
    </row>
    <row r="288" spans="1:28" x14ac:dyDescent="0.25">
      <c r="A288" s="18">
        <v>41300</v>
      </c>
      <c r="B288" s="19">
        <v>44994</v>
      </c>
      <c r="C288" s="18">
        <v>41300</v>
      </c>
      <c r="D288" s="19">
        <v>44994</v>
      </c>
      <c r="E288" s="18">
        <v>2</v>
      </c>
      <c r="F288" s="18">
        <v>2</v>
      </c>
      <c r="G288">
        <v>0</v>
      </c>
      <c r="H288" s="18">
        <v>4</v>
      </c>
      <c r="I288" s="18">
        <v>19.920000000000002</v>
      </c>
      <c r="J288" s="18">
        <v>1062.9000000000001</v>
      </c>
      <c r="K288" s="18">
        <v>-52.049999999999955</v>
      </c>
      <c r="L288">
        <v>-4.6683707789586935</v>
      </c>
      <c r="M288">
        <v>300</v>
      </c>
      <c r="N288">
        <v>325</v>
      </c>
      <c r="O288" s="18">
        <v>41569.050000000003</v>
      </c>
      <c r="P288" s="18">
        <v>41300</v>
      </c>
      <c r="Q288" s="19">
        <v>44994</v>
      </c>
      <c r="R288" s="18">
        <v>23</v>
      </c>
      <c r="S288" s="18">
        <v>0</v>
      </c>
      <c r="T288">
        <v>0</v>
      </c>
      <c r="U288" s="18">
        <v>0</v>
      </c>
      <c r="V288" s="18">
        <v>0</v>
      </c>
      <c r="W288" s="18">
        <v>0</v>
      </c>
      <c r="X288" s="18">
        <v>0</v>
      </c>
      <c r="Y288">
        <v>0</v>
      </c>
      <c r="Z288">
        <v>250</v>
      </c>
      <c r="AA288">
        <v>1150</v>
      </c>
      <c r="AB288" s="18">
        <v>41569.050000000003</v>
      </c>
    </row>
    <row r="289" spans="1:28" x14ac:dyDescent="0.25">
      <c r="A289" s="18">
        <v>41300</v>
      </c>
      <c r="B289" s="19">
        <v>45001</v>
      </c>
      <c r="C289" s="18">
        <v>41300</v>
      </c>
      <c r="D289" s="19">
        <v>45001</v>
      </c>
      <c r="E289" s="18">
        <v>0</v>
      </c>
      <c r="F289" s="18">
        <v>0</v>
      </c>
      <c r="G289">
        <v>0</v>
      </c>
      <c r="H289" s="18">
        <v>0</v>
      </c>
      <c r="I289" s="18">
        <v>0</v>
      </c>
      <c r="J289" s="18">
        <v>0</v>
      </c>
      <c r="K289" s="18">
        <v>0</v>
      </c>
      <c r="L289">
        <v>0</v>
      </c>
      <c r="M289">
        <v>50</v>
      </c>
      <c r="N289">
        <v>0</v>
      </c>
      <c r="O289" s="18">
        <v>41569.050000000003</v>
      </c>
      <c r="P289" s="18">
        <v>41300</v>
      </c>
      <c r="Q289" s="19">
        <v>45001</v>
      </c>
      <c r="R289" s="18">
        <v>0</v>
      </c>
      <c r="S289" s="18">
        <v>0</v>
      </c>
      <c r="T289">
        <v>0</v>
      </c>
      <c r="U289" s="18">
        <v>0</v>
      </c>
      <c r="V289" s="18">
        <v>0</v>
      </c>
      <c r="W289" s="18">
        <v>0</v>
      </c>
      <c r="X289" s="18">
        <v>0</v>
      </c>
      <c r="Y289">
        <v>0</v>
      </c>
      <c r="Z289">
        <v>0</v>
      </c>
      <c r="AA289">
        <v>0</v>
      </c>
      <c r="AB289" s="18">
        <v>41569.050000000003</v>
      </c>
    </row>
    <row r="290" spans="1:28" x14ac:dyDescent="0.25">
      <c r="A290" s="18">
        <v>41300</v>
      </c>
      <c r="B290" s="19">
        <v>45014</v>
      </c>
      <c r="C290" s="18">
        <v>41300</v>
      </c>
      <c r="D290" s="19">
        <v>45014</v>
      </c>
      <c r="E290" s="18">
        <v>315</v>
      </c>
      <c r="F290" s="18">
        <v>-8</v>
      </c>
      <c r="G290">
        <v>-2.4767801857585141</v>
      </c>
      <c r="H290" s="18">
        <v>152</v>
      </c>
      <c r="I290" s="18">
        <v>0</v>
      </c>
      <c r="J290" s="18">
        <v>1189.4000000000001</v>
      </c>
      <c r="K290" s="18">
        <v>-57.5</v>
      </c>
      <c r="L290">
        <v>-4.6114363621782015</v>
      </c>
      <c r="M290">
        <v>1650</v>
      </c>
      <c r="N290">
        <v>1225</v>
      </c>
      <c r="O290" s="18">
        <v>41569.050000000003</v>
      </c>
      <c r="P290" s="18">
        <v>41300</v>
      </c>
      <c r="Q290" s="19">
        <v>45014</v>
      </c>
      <c r="R290" s="18">
        <v>346</v>
      </c>
      <c r="S290" s="18">
        <v>0</v>
      </c>
      <c r="T290">
        <v>0</v>
      </c>
      <c r="U290" s="18">
        <v>347</v>
      </c>
      <c r="V290" s="18">
        <v>15.52</v>
      </c>
      <c r="W290" s="18">
        <v>541.04999999999995</v>
      </c>
      <c r="X290" s="18">
        <v>15.549999999999955</v>
      </c>
      <c r="Y290">
        <v>2.9590865842055099</v>
      </c>
      <c r="Z290">
        <v>2525</v>
      </c>
      <c r="AA290">
        <v>1175</v>
      </c>
      <c r="AB290" s="18">
        <v>41569.050000000003</v>
      </c>
    </row>
    <row r="291" spans="1:28" x14ac:dyDescent="0.25">
      <c r="A291" s="18">
        <v>41300</v>
      </c>
      <c r="B291" s="19">
        <v>45043</v>
      </c>
      <c r="C291" s="18">
        <v>41300</v>
      </c>
      <c r="D291" s="19">
        <v>45043</v>
      </c>
      <c r="E291" s="18">
        <v>2</v>
      </c>
      <c r="F291" s="18">
        <v>0</v>
      </c>
      <c r="G291">
        <v>0</v>
      </c>
      <c r="H291" s="18">
        <v>0</v>
      </c>
      <c r="I291" s="18">
        <v>0</v>
      </c>
      <c r="J291" s="18">
        <v>0</v>
      </c>
      <c r="K291" s="18">
        <v>0</v>
      </c>
      <c r="L291">
        <v>0</v>
      </c>
      <c r="M291">
        <v>0</v>
      </c>
      <c r="N291">
        <v>0</v>
      </c>
      <c r="O291" s="18">
        <v>41569.050000000003</v>
      </c>
      <c r="P291" s="18">
        <v>41300</v>
      </c>
      <c r="Q291" s="19">
        <v>45043</v>
      </c>
      <c r="R291" s="18">
        <v>2</v>
      </c>
      <c r="S291" s="18">
        <v>0</v>
      </c>
      <c r="T291">
        <v>0</v>
      </c>
      <c r="U291" s="18">
        <v>0</v>
      </c>
      <c r="V291" s="18">
        <v>0</v>
      </c>
      <c r="W291" s="18">
        <v>0</v>
      </c>
      <c r="X291" s="18">
        <v>0</v>
      </c>
      <c r="Y291">
        <v>0</v>
      </c>
      <c r="Z291">
        <v>0</v>
      </c>
      <c r="AA291">
        <v>0</v>
      </c>
      <c r="AB291" s="18">
        <v>41569.050000000003</v>
      </c>
    </row>
    <row r="292" spans="1:28" x14ac:dyDescent="0.25">
      <c r="A292" s="18">
        <v>41400</v>
      </c>
      <c r="B292" s="19">
        <v>44973</v>
      </c>
      <c r="C292" s="18">
        <v>41400</v>
      </c>
      <c r="D292" s="19">
        <v>44973</v>
      </c>
      <c r="E292" s="18">
        <v>20881</v>
      </c>
      <c r="F292" s="18">
        <v>-4268</v>
      </c>
      <c r="G292">
        <v>-16.970853711877211</v>
      </c>
      <c r="H292" s="18">
        <v>563814</v>
      </c>
      <c r="I292" s="18">
        <v>14.28</v>
      </c>
      <c r="J292" s="18">
        <v>230.5</v>
      </c>
      <c r="K292" s="18">
        <v>-127.64999999999998</v>
      </c>
      <c r="L292">
        <v>-35.641490995392985</v>
      </c>
      <c r="M292">
        <v>106675</v>
      </c>
      <c r="N292">
        <v>11475</v>
      </c>
      <c r="O292" s="18">
        <v>41569.050000000003</v>
      </c>
      <c r="P292" s="18">
        <v>41400</v>
      </c>
      <c r="Q292" s="19">
        <v>44973</v>
      </c>
      <c r="R292" s="18">
        <v>131053</v>
      </c>
      <c r="S292" s="18">
        <v>30916</v>
      </c>
      <c r="T292">
        <v>30.87370302685321</v>
      </c>
      <c r="U292" s="18">
        <v>4394433</v>
      </c>
      <c r="V292" s="18">
        <v>2.89</v>
      </c>
      <c r="W292" s="18">
        <v>0.05</v>
      </c>
      <c r="X292" s="18">
        <v>-39.5</v>
      </c>
      <c r="Y292">
        <v>-99.873577749683946</v>
      </c>
      <c r="Z292">
        <v>0</v>
      </c>
      <c r="AA292">
        <v>261350</v>
      </c>
      <c r="AB292" s="18">
        <v>41569.050000000003</v>
      </c>
    </row>
    <row r="293" spans="1:28" x14ac:dyDescent="0.25">
      <c r="A293" s="18">
        <v>41400</v>
      </c>
      <c r="B293" s="19">
        <v>44980</v>
      </c>
      <c r="C293" s="18">
        <v>41400</v>
      </c>
      <c r="D293" s="19">
        <v>44980</v>
      </c>
      <c r="E293" s="18">
        <v>5038</v>
      </c>
      <c r="F293" s="18">
        <v>-498</v>
      </c>
      <c r="G293">
        <v>-8.9956647398843934</v>
      </c>
      <c r="H293" s="18">
        <v>22341</v>
      </c>
      <c r="I293" s="18">
        <v>0</v>
      </c>
      <c r="J293" s="18">
        <v>499.4</v>
      </c>
      <c r="K293" s="18">
        <v>-93.300000000000068</v>
      </c>
      <c r="L293">
        <v>-15.741521849164849</v>
      </c>
      <c r="M293">
        <v>7350</v>
      </c>
      <c r="N293">
        <v>14300</v>
      </c>
      <c r="O293" s="18">
        <v>41569.050000000003</v>
      </c>
      <c r="P293" s="18">
        <v>41400</v>
      </c>
      <c r="Q293" s="19">
        <v>44980</v>
      </c>
      <c r="R293" s="18">
        <v>9061</v>
      </c>
      <c r="S293" s="18">
        <v>823</v>
      </c>
      <c r="T293">
        <v>9.9902889050740473</v>
      </c>
      <c r="U293" s="18">
        <v>162762</v>
      </c>
      <c r="V293" s="18">
        <v>13.65</v>
      </c>
      <c r="W293" s="18">
        <v>209.3</v>
      </c>
      <c r="X293" s="18">
        <v>3.8500000000000227</v>
      </c>
      <c r="Y293">
        <v>1.8739352640545257</v>
      </c>
      <c r="Z293">
        <v>14175</v>
      </c>
      <c r="AA293">
        <v>24275</v>
      </c>
      <c r="AB293" s="18">
        <v>41569.050000000003</v>
      </c>
    </row>
    <row r="294" spans="1:28" x14ac:dyDescent="0.25">
      <c r="A294" s="18">
        <v>41400</v>
      </c>
      <c r="B294" s="19">
        <v>44994</v>
      </c>
      <c r="C294" s="18">
        <v>41400</v>
      </c>
      <c r="D294" s="19">
        <v>44994</v>
      </c>
      <c r="E294" s="18">
        <v>8</v>
      </c>
      <c r="F294" s="18">
        <v>0</v>
      </c>
      <c r="G294">
        <v>0</v>
      </c>
      <c r="H294" s="18">
        <v>8</v>
      </c>
      <c r="I294" s="18">
        <v>17.57</v>
      </c>
      <c r="J294" s="18">
        <v>914.3</v>
      </c>
      <c r="K294" s="18">
        <v>119.14999999999998</v>
      </c>
      <c r="L294">
        <v>14.984594101741807</v>
      </c>
      <c r="M294">
        <v>475</v>
      </c>
      <c r="N294">
        <v>1150</v>
      </c>
      <c r="O294" s="18">
        <v>41569.050000000003</v>
      </c>
      <c r="P294" s="18">
        <v>41400</v>
      </c>
      <c r="Q294" s="19">
        <v>44994</v>
      </c>
      <c r="R294" s="18">
        <v>8</v>
      </c>
      <c r="S294" s="18">
        <v>0</v>
      </c>
      <c r="T294">
        <v>0</v>
      </c>
      <c r="U294" s="18">
        <v>0</v>
      </c>
      <c r="V294" s="18">
        <v>0</v>
      </c>
      <c r="W294" s="18">
        <v>0</v>
      </c>
      <c r="X294" s="18">
        <v>0</v>
      </c>
      <c r="Y294">
        <v>0</v>
      </c>
      <c r="Z294">
        <v>525</v>
      </c>
      <c r="AA294">
        <v>225</v>
      </c>
      <c r="AB294" s="18">
        <v>41569.050000000003</v>
      </c>
    </row>
    <row r="295" spans="1:28" x14ac:dyDescent="0.25">
      <c r="A295" s="18">
        <v>41400</v>
      </c>
      <c r="B295" s="19">
        <v>45001</v>
      </c>
      <c r="C295" s="18">
        <v>41400</v>
      </c>
      <c r="D295" s="19">
        <v>45001</v>
      </c>
      <c r="E295" s="18">
        <v>0</v>
      </c>
      <c r="F295" s="18">
        <v>0</v>
      </c>
      <c r="G295">
        <v>0</v>
      </c>
      <c r="H295" s="18">
        <v>0</v>
      </c>
      <c r="I295" s="18">
        <v>0</v>
      </c>
      <c r="J295" s="18">
        <v>0</v>
      </c>
      <c r="K295" s="18">
        <v>0</v>
      </c>
      <c r="L295">
        <v>0</v>
      </c>
      <c r="M295">
        <v>100</v>
      </c>
      <c r="N295">
        <v>0</v>
      </c>
      <c r="O295" s="18">
        <v>41569.050000000003</v>
      </c>
      <c r="P295" s="18">
        <v>41400</v>
      </c>
      <c r="Q295" s="19">
        <v>45001</v>
      </c>
      <c r="R295" s="18">
        <v>43</v>
      </c>
      <c r="S295" s="18">
        <v>0</v>
      </c>
      <c r="T295">
        <v>0</v>
      </c>
      <c r="U295" s="18">
        <v>0</v>
      </c>
      <c r="V295" s="18">
        <v>0</v>
      </c>
      <c r="W295" s="18">
        <v>0</v>
      </c>
      <c r="X295" s="18">
        <v>0</v>
      </c>
      <c r="Y295">
        <v>0</v>
      </c>
      <c r="Z295">
        <v>575</v>
      </c>
      <c r="AA295">
        <v>425</v>
      </c>
      <c r="AB295" s="18">
        <v>41569.050000000003</v>
      </c>
    </row>
    <row r="296" spans="1:28" x14ac:dyDescent="0.25">
      <c r="A296" s="18">
        <v>41400</v>
      </c>
      <c r="B296" s="19">
        <v>45014</v>
      </c>
      <c r="C296" s="18">
        <v>41400</v>
      </c>
      <c r="D296" s="19">
        <v>45014</v>
      </c>
      <c r="E296" s="18">
        <v>300</v>
      </c>
      <c r="F296" s="18">
        <v>-10</v>
      </c>
      <c r="G296">
        <v>-3.225806451612903</v>
      </c>
      <c r="H296" s="18">
        <v>176</v>
      </c>
      <c r="I296" s="18">
        <v>14.16</v>
      </c>
      <c r="J296" s="18">
        <v>1133.55</v>
      </c>
      <c r="K296" s="18">
        <v>-45.200000000000045</v>
      </c>
      <c r="L296">
        <v>-3.8345705196182434</v>
      </c>
      <c r="M296">
        <v>1050</v>
      </c>
      <c r="N296">
        <v>2325</v>
      </c>
      <c r="O296" s="18">
        <v>41569.050000000003</v>
      </c>
      <c r="P296" s="18">
        <v>41400</v>
      </c>
      <c r="Q296" s="19">
        <v>45014</v>
      </c>
      <c r="R296" s="18">
        <v>182</v>
      </c>
      <c r="S296" s="18">
        <v>-18</v>
      </c>
      <c r="T296">
        <v>-9</v>
      </c>
      <c r="U296" s="18">
        <v>603</v>
      </c>
      <c r="V296" s="18">
        <v>16</v>
      </c>
      <c r="W296" s="18">
        <v>604.54999999999995</v>
      </c>
      <c r="X296" s="18">
        <v>37.099999999999909</v>
      </c>
      <c r="Y296">
        <v>6.5380209710106456</v>
      </c>
      <c r="Z296">
        <v>3525</v>
      </c>
      <c r="AA296">
        <v>1675</v>
      </c>
      <c r="AB296" s="18">
        <v>41569.050000000003</v>
      </c>
    </row>
    <row r="297" spans="1:28" x14ac:dyDescent="0.25">
      <c r="A297" s="18">
        <v>41400</v>
      </c>
      <c r="B297" s="19">
        <v>45043</v>
      </c>
      <c r="C297" s="18">
        <v>41400</v>
      </c>
      <c r="D297" s="19">
        <v>45043</v>
      </c>
      <c r="E297" s="18">
        <v>0</v>
      </c>
      <c r="F297" s="18">
        <v>0</v>
      </c>
      <c r="G297">
        <v>0</v>
      </c>
      <c r="H297" s="18">
        <v>4</v>
      </c>
      <c r="I297" s="18">
        <v>0</v>
      </c>
      <c r="J297" s="18">
        <v>1462.4</v>
      </c>
      <c r="K297" s="18">
        <v>-1115.6500000000001</v>
      </c>
      <c r="L297">
        <v>-43.274955877504318</v>
      </c>
      <c r="M297">
        <v>425</v>
      </c>
      <c r="N297">
        <v>675</v>
      </c>
      <c r="O297" s="18">
        <v>41569.050000000003</v>
      </c>
      <c r="P297" s="18">
        <v>41400</v>
      </c>
      <c r="Q297" s="19">
        <v>45043</v>
      </c>
      <c r="R297" s="18">
        <v>67</v>
      </c>
      <c r="S297" s="18">
        <v>0</v>
      </c>
      <c r="T297">
        <v>0</v>
      </c>
      <c r="U297" s="18">
        <v>0</v>
      </c>
      <c r="V297" s="18">
        <v>0</v>
      </c>
      <c r="W297" s="18">
        <v>0</v>
      </c>
      <c r="X297" s="18">
        <v>0</v>
      </c>
      <c r="Y297">
        <v>0</v>
      </c>
      <c r="Z297">
        <v>0</v>
      </c>
      <c r="AA297">
        <v>0</v>
      </c>
      <c r="AB297" s="18">
        <v>41569.050000000003</v>
      </c>
    </row>
    <row r="298" spans="1:28" x14ac:dyDescent="0.25">
      <c r="A298" s="18">
        <v>41400</v>
      </c>
      <c r="B298" s="19">
        <v>44987</v>
      </c>
      <c r="C298" s="18">
        <v>41400</v>
      </c>
      <c r="D298" s="19">
        <v>44987</v>
      </c>
      <c r="E298" s="18">
        <v>163</v>
      </c>
      <c r="F298" s="18">
        <v>-12</v>
      </c>
      <c r="G298">
        <v>-6.8571428571428568</v>
      </c>
      <c r="H298" s="18">
        <v>676</v>
      </c>
      <c r="I298" s="18">
        <v>0</v>
      </c>
      <c r="J298" s="18">
        <v>682.65</v>
      </c>
      <c r="K298" s="18">
        <v>-64.399999999999977</v>
      </c>
      <c r="L298">
        <v>-8.6205742587510841</v>
      </c>
      <c r="M298">
        <v>1675</v>
      </c>
      <c r="N298">
        <v>1925</v>
      </c>
      <c r="O298" s="18">
        <v>41569.050000000003</v>
      </c>
      <c r="P298" s="18">
        <v>41400</v>
      </c>
      <c r="Q298" s="19">
        <v>44987</v>
      </c>
      <c r="R298" s="18">
        <v>269</v>
      </c>
      <c r="S298" s="18">
        <v>51</v>
      </c>
      <c r="T298">
        <v>23.394495412844037</v>
      </c>
      <c r="U298" s="18">
        <v>15565</v>
      </c>
      <c r="V298" s="18">
        <v>15.06</v>
      </c>
      <c r="W298" s="18">
        <v>370</v>
      </c>
      <c r="X298" s="18">
        <v>59.149999999999977</v>
      </c>
      <c r="Y298">
        <v>19.028470323307054</v>
      </c>
      <c r="Z298">
        <v>2800</v>
      </c>
      <c r="AA298">
        <v>2250</v>
      </c>
      <c r="AB298" s="18">
        <v>41569.050000000003</v>
      </c>
    </row>
    <row r="299" spans="1:28" x14ac:dyDescent="0.25">
      <c r="A299" s="18">
        <v>41500</v>
      </c>
      <c r="B299" s="19">
        <v>44980</v>
      </c>
      <c r="C299" s="18">
        <v>41500</v>
      </c>
      <c r="D299" s="19">
        <v>44980</v>
      </c>
      <c r="E299" s="18">
        <v>27025</v>
      </c>
      <c r="F299" s="18">
        <v>-268</v>
      </c>
      <c r="G299">
        <v>-0.98193676034147948</v>
      </c>
      <c r="H299" s="18">
        <v>229545</v>
      </c>
      <c r="I299" s="18">
        <v>0</v>
      </c>
      <c r="J299" s="18">
        <v>433.35</v>
      </c>
      <c r="K299" s="18">
        <v>-93.199999999999932</v>
      </c>
      <c r="L299">
        <v>-17.700123445066936</v>
      </c>
      <c r="M299">
        <v>32650</v>
      </c>
      <c r="N299">
        <v>85925</v>
      </c>
      <c r="O299" s="18">
        <v>41569.050000000003</v>
      </c>
      <c r="P299" s="18">
        <v>41500</v>
      </c>
      <c r="Q299" s="19">
        <v>44980</v>
      </c>
      <c r="R299" s="18">
        <v>35561</v>
      </c>
      <c r="S299" s="18">
        <v>4166</v>
      </c>
      <c r="T299">
        <v>13.269628921802834</v>
      </c>
      <c r="U299" s="18">
        <v>383159</v>
      </c>
      <c r="V299" s="18">
        <v>13.39</v>
      </c>
      <c r="W299" s="18">
        <v>245</v>
      </c>
      <c r="X299" s="18">
        <v>5.8499999999999943</v>
      </c>
      <c r="Y299">
        <v>2.4461634957139844</v>
      </c>
      <c r="Z299">
        <v>52550</v>
      </c>
      <c r="AA299">
        <v>41575</v>
      </c>
      <c r="AB299" s="18">
        <v>41569.050000000003</v>
      </c>
    </row>
    <row r="300" spans="1:28" x14ac:dyDescent="0.25">
      <c r="A300" s="18">
        <v>41500</v>
      </c>
      <c r="B300" s="19">
        <v>44987</v>
      </c>
      <c r="C300" s="18">
        <v>41500</v>
      </c>
      <c r="D300" s="19">
        <v>44987</v>
      </c>
      <c r="E300" s="18">
        <v>2904</v>
      </c>
      <c r="F300" s="18">
        <v>-3</v>
      </c>
      <c r="G300">
        <v>-0.10319917440660474</v>
      </c>
      <c r="H300" s="18">
        <v>5089</v>
      </c>
      <c r="I300" s="18">
        <v>15.28</v>
      </c>
      <c r="J300" s="18">
        <v>614.6</v>
      </c>
      <c r="K300" s="18">
        <v>-70.850000000000023</v>
      </c>
      <c r="L300">
        <v>-10.336275439492306</v>
      </c>
      <c r="M300">
        <v>1925</v>
      </c>
      <c r="N300">
        <v>6725</v>
      </c>
      <c r="O300" s="18">
        <v>41569.050000000003</v>
      </c>
      <c r="P300" s="18">
        <v>41500</v>
      </c>
      <c r="Q300" s="19">
        <v>44987</v>
      </c>
      <c r="R300" s="18">
        <v>3631</v>
      </c>
      <c r="S300" s="18">
        <v>350</v>
      </c>
      <c r="T300">
        <v>10.667479427003963</v>
      </c>
      <c r="U300" s="18">
        <v>20201</v>
      </c>
      <c r="V300" s="18">
        <v>14.69</v>
      </c>
      <c r="W300" s="18">
        <v>373</v>
      </c>
      <c r="X300" s="18">
        <v>29.600000000000023</v>
      </c>
      <c r="Y300">
        <v>8.6196854979615676</v>
      </c>
      <c r="Z300">
        <v>8975</v>
      </c>
      <c r="AA300">
        <v>5875</v>
      </c>
      <c r="AB300" s="18">
        <v>41569.050000000003</v>
      </c>
    </row>
    <row r="301" spans="1:28" x14ac:dyDescent="0.25">
      <c r="A301" s="18">
        <v>41500</v>
      </c>
      <c r="B301" s="19">
        <v>45001</v>
      </c>
      <c r="C301" s="18">
        <v>41500</v>
      </c>
      <c r="D301" s="19">
        <v>45001</v>
      </c>
      <c r="E301" s="18">
        <v>66</v>
      </c>
      <c r="F301" s="18">
        <v>0</v>
      </c>
      <c r="G301">
        <v>0</v>
      </c>
      <c r="H301" s="18">
        <v>23</v>
      </c>
      <c r="I301" s="18">
        <v>17.399999999999999</v>
      </c>
      <c r="J301" s="18">
        <v>1000</v>
      </c>
      <c r="K301" s="18">
        <v>101.79999999999995</v>
      </c>
      <c r="L301">
        <v>11.333778668448002</v>
      </c>
      <c r="M301">
        <v>400</v>
      </c>
      <c r="N301">
        <v>300</v>
      </c>
      <c r="O301" s="18">
        <v>41569.050000000003</v>
      </c>
      <c r="P301" s="18">
        <v>41500</v>
      </c>
      <c r="Q301" s="19">
        <v>45001</v>
      </c>
      <c r="R301" s="18">
        <v>129</v>
      </c>
      <c r="S301" s="18">
        <v>1</v>
      </c>
      <c r="T301">
        <v>0.78125</v>
      </c>
      <c r="U301" s="18">
        <v>85</v>
      </c>
      <c r="V301" s="18">
        <v>0</v>
      </c>
      <c r="W301" s="18">
        <v>492</v>
      </c>
      <c r="X301" s="18">
        <v>-0.80000000000001137</v>
      </c>
      <c r="Y301">
        <v>-0.16233766233766464</v>
      </c>
      <c r="Z301">
        <v>975</v>
      </c>
      <c r="AA301">
        <v>900</v>
      </c>
      <c r="AB301" s="18">
        <v>41569.050000000003</v>
      </c>
    </row>
    <row r="302" spans="1:28" x14ac:dyDescent="0.25">
      <c r="A302" s="18">
        <v>41500</v>
      </c>
      <c r="B302" s="19">
        <v>45014</v>
      </c>
      <c r="C302" s="18">
        <v>41500</v>
      </c>
      <c r="D302" s="19">
        <v>45014</v>
      </c>
      <c r="E302" s="18">
        <v>3599</v>
      </c>
      <c r="F302" s="18">
        <v>-1</v>
      </c>
      <c r="G302">
        <v>-2.7777777777777776E-2</v>
      </c>
      <c r="H302" s="18">
        <v>3673</v>
      </c>
      <c r="I302" s="18">
        <v>13.72</v>
      </c>
      <c r="J302" s="18">
        <v>1045.45</v>
      </c>
      <c r="K302" s="18">
        <v>-75.549999999999955</v>
      </c>
      <c r="L302">
        <v>-6.7395182872435289</v>
      </c>
      <c r="M302">
        <v>14325</v>
      </c>
      <c r="N302">
        <v>4075</v>
      </c>
      <c r="O302" s="18">
        <v>41569.050000000003</v>
      </c>
      <c r="P302" s="18">
        <v>41500</v>
      </c>
      <c r="Q302" s="19">
        <v>45014</v>
      </c>
      <c r="R302" s="18">
        <v>4396</v>
      </c>
      <c r="S302" s="18">
        <v>167</v>
      </c>
      <c r="T302">
        <v>3.9489240955308582</v>
      </c>
      <c r="U302" s="18">
        <v>15427</v>
      </c>
      <c r="V302" s="18">
        <v>0</v>
      </c>
      <c r="W302" s="18">
        <v>631</v>
      </c>
      <c r="X302" s="18">
        <v>26.350000000000023</v>
      </c>
      <c r="Y302">
        <v>4.357892995948073</v>
      </c>
      <c r="Z302">
        <v>8050</v>
      </c>
      <c r="AA302">
        <v>2150</v>
      </c>
      <c r="AB302" s="18">
        <v>41569.050000000003</v>
      </c>
    </row>
    <row r="303" spans="1:28" x14ac:dyDescent="0.25">
      <c r="A303" s="18">
        <v>41500</v>
      </c>
      <c r="B303" s="19">
        <v>45043</v>
      </c>
      <c r="C303" s="18">
        <v>41500</v>
      </c>
      <c r="D303" s="19">
        <v>45043</v>
      </c>
      <c r="E303" s="18">
        <v>534</v>
      </c>
      <c r="F303" s="18">
        <v>19</v>
      </c>
      <c r="G303">
        <v>3.6893203883495147</v>
      </c>
      <c r="H303" s="18">
        <v>310</v>
      </c>
      <c r="I303" s="18">
        <v>12.69</v>
      </c>
      <c r="J303" s="18">
        <v>1400</v>
      </c>
      <c r="K303" s="18">
        <v>-78</v>
      </c>
      <c r="L303">
        <v>-5.2774018944519625</v>
      </c>
      <c r="M303">
        <v>1725</v>
      </c>
      <c r="N303">
        <v>1925</v>
      </c>
      <c r="O303" s="18">
        <v>41569.050000000003</v>
      </c>
      <c r="P303" s="18">
        <v>41500</v>
      </c>
      <c r="Q303" s="19">
        <v>45043</v>
      </c>
      <c r="R303" s="18">
        <v>823</v>
      </c>
      <c r="S303" s="18">
        <v>-1</v>
      </c>
      <c r="T303">
        <v>-0.12135922330097088</v>
      </c>
      <c r="U303" s="18">
        <v>462</v>
      </c>
      <c r="V303" s="18">
        <v>16.93</v>
      </c>
      <c r="W303" s="18">
        <v>838</v>
      </c>
      <c r="X303" s="18">
        <v>19.950000000000045</v>
      </c>
      <c r="Y303">
        <v>2.4387262392274369</v>
      </c>
      <c r="Z303">
        <v>1175</v>
      </c>
      <c r="AA303">
        <v>75</v>
      </c>
      <c r="AB303" s="18">
        <v>41569.050000000003</v>
      </c>
    </row>
    <row r="304" spans="1:28" x14ac:dyDescent="0.25">
      <c r="A304" s="18">
        <v>41500</v>
      </c>
      <c r="B304" s="19">
        <v>44973</v>
      </c>
      <c r="C304" s="18">
        <v>41500</v>
      </c>
      <c r="D304" s="19">
        <v>44973</v>
      </c>
      <c r="E304" s="18">
        <v>71847</v>
      </c>
      <c r="F304" s="18">
        <v>8477</v>
      </c>
      <c r="G304">
        <v>13.376992267634527</v>
      </c>
      <c r="H304" s="18">
        <v>2342412</v>
      </c>
      <c r="I304" s="18">
        <v>10.14</v>
      </c>
      <c r="J304" s="18">
        <v>130.5</v>
      </c>
      <c r="K304" s="18">
        <v>-149.94999999999999</v>
      </c>
      <c r="L304">
        <v>-53.467641290782666</v>
      </c>
      <c r="M304">
        <v>145575</v>
      </c>
      <c r="N304">
        <v>46250</v>
      </c>
      <c r="O304" s="18">
        <v>41569.050000000003</v>
      </c>
      <c r="P304" s="18">
        <v>41500</v>
      </c>
      <c r="Q304" s="19">
        <v>44973</v>
      </c>
      <c r="R304" s="18">
        <v>250664</v>
      </c>
      <c r="S304" s="18">
        <v>88741</v>
      </c>
      <c r="T304">
        <v>54.804444087621896</v>
      </c>
      <c r="U304" s="18">
        <v>10314445</v>
      </c>
      <c r="V304" s="18">
        <v>1.35</v>
      </c>
      <c r="W304" s="18">
        <v>0.05</v>
      </c>
      <c r="X304" s="18">
        <v>-58.45</v>
      </c>
      <c r="Y304">
        <v>-99.914529914529908</v>
      </c>
      <c r="Z304">
        <v>0</v>
      </c>
      <c r="AA304">
        <v>568000</v>
      </c>
      <c r="AB304" s="18">
        <v>41569.050000000003</v>
      </c>
    </row>
    <row r="305" spans="1:28" x14ac:dyDescent="0.25">
      <c r="A305" s="18">
        <v>41500</v>
      </c>
      <c r="B305" s="19">
        <v>44994</v>
      </c>
      <c r="C305" s="18">
        <v>41500</v>
      </c>
      <c r="D305" s="19">
        <v>44994</v>
      </c>
      <c r="E305" s="18">
        <v>90</v>
      </c>
      <c r="F305" s="18">
        <v>2</v>
      </c>
      <c r="G305">
        <v>2.2727272727272729</v>
      </c>
      <c r="H305" s="18">
        <v>89</v>
      </c>
      <c r="I305" s="18">
        <v>14.48</v>
      </c>
      <c r="J305" s="18">
        <v>737</v>
      </c>
      <c r="K305" s="18">
        <v>-85.049999999999955</v>
      </c>
      <c r="L305">
        <v>-10.346086004500938</v>
      </c>
      <c r="M305">
        <v>6250</v>
      </c>
      <c r="N305">
        <v>1700</v>
      </c>
      <c r="O305" s="18">
        <v>41569.050000000003</v>
      </c>
      <c r="P305" s="18">
        <v>41500</v>
      </c>
      <c r="Q305" s="19">
        <v>44994</v>
      </c>
      <c r="R305" s="18">
        <v>201</v>
      </c>
      <c r="S305" s="18">
        <v>23</v>
      </c>
      <c r="T305">
        <v>12.921348314606741</v>
      </c>
      <c r="U305" s="18">
        <v>258</v>
      </c>
      <c r="V305" s="18">
        <v>0</v>
      </c>
      <c r="W305" s="18">
        <v>454.65</v>
      </c>
      <c r="X305" s="18">
        <v>30.699999999999989</v>
      </c>
      <c r="Y305">
        <v>7.241419978771078</v>
      </c>
      <c r="Z305">
        <v>1250</v>
      </c>
      <c r="AA305">
        <v>1200</v>
      </c>
      <c r="AB305" s="18">
        <v>41569.050000000003</v>
      </c>
    </row>
    <row r="306" spans="1:28" x14ac:dyDescent="0.25">
      <c r="A306" s="18">
        <v>41600</v>
      </c>
      <c r="B306" s="19">
        <v>44987</v>
      </c>
      <c r="C306" s="18">
        <v>41600</v>
      </c>
      <c r="D306" s="19">
        <v>44987</v>
      </c>
      <c r="E306" s="18">
        <v>517</v>
      </c>
      <c r="F306" s="18">
        <v>-8</v>
      </c>
      <c r="G306">
        <v>-1.5238095238095237</v>
      </c>
      <c r="H306" s="18">
        <v>2157</v>
      </c>
      <c r="I306" s="18">
        <v>15</v>
      </c>
      <c r="J306" s="18">
        <v>549</v>
      </c>
      <c r="K306" s="18">
        <v>-74.899999999999977</v>
      </c>
      <c r="L306">
        <v>-12.005129027087671</v>
      </c>
      <c r="M306">
        <v>2950</v>
      </c>
      <c r="N306">
        <v>5000</v>
      </c>
      <c r="O306" s="18">
        <v>41569.050000000003</v>
      </c>
      <c r="P306" s="18">
        <v>41600</v>
      </c>
      <c r="Q306" s="19">
        <v>44987</v>
      </c>
      <c r="R306" s="18">
        <v>395</v>
      </c>
      <c r="S306" s="18">
        <v>50</v>
      </c>
      <c r="T306">
        <v>14.492753623188406</v>
      </c>
      <c r="U306" s="18">
        <v>3212</v>
      </c>
      <c r="V306" s="18">
        <v>14.1</v>
      </c>
      <c r="W306" s="18">
        <v>418.4</v>
      </c>
      <c r="X306" s="18">
        <v>28.5</v>
      </c>
      <c r="Y306">
        <v>7.3095665555270584</v>
      </c>
      <c r="Z306">
        <v>2525</v>
      </c>
      <c r="AA306">
        <v>2900</v>
      </c>
      <c r="AB306" s="18">
        <v>41569.050000000003</v>
      </c>
    </row>
    <row r="307" spans="1:28" x14ac:dyDescent="0.25">
      <c r="A307" s="18">
        <v>41600</v>
      </c>
      <c r="B307" s="19">
        <v>44973</v>
      </c>
      <c r="C307" s="18">
        <v>41600</v>
      </c>
      <c r="D307" s="19">
        <v>44973</v>
      </c>
      <c r="E307" s="18">
        <v>42758</v>
      </c>
      <c r="F307" s="18">
        <v>-4045</v>
      </c>
      <c r="G307">
        <v>-8.6426083798047131</v>
      </c>
      <c r="H307" s="18">
        <v>4355352</v>
      </c>
      <c r="I307" s="18">
        <v>4.84</v>
      </c>
      <c r="J307" s="18">
        <v>30.75</v>
      </c>
      <c r="K307" s="18">
        <v>-178.85</v>
      </c>
      <c r="L307">
        <v>-85.329198473282446</v>
      </c>
      <c r="M307">
        <v>431125</v>
      </c>
      <c r="N307">
        <v>210450</v>
      </c>
      <c r="O307" s="18">
        <v>41569.050000000003</v>
      </c>
      <c r="P307" s="18">
        <v>41600</v>
      </c>
      <c r="Q307" s="19">
        <v>44973</v>
      </c>
      <c r="R307" s="18">
        <v>154651</v>
      </c>
      <c r="S307" s="18">
        <v>68383</v>
      </c>
      <c r="T307">
        <v>79.268094774423886</v>
      </c>
      <c r="U307" s="18">
        <v>13168862</v>
      </c>
      <c r="V307" s="18">
        <v>0</v>
      </c>
      <c r="W307" s="18">
        <v>0.05</v>
      </c>
      <c r="X307" s="18">
        <v>-86.25</v>
      </c>
      <c r="Y307">
        <v>-99.94206257242179</v>
      </c>
      <c r="Z307">
        <v>78625</v>
      </c>
      <c r="AA307">
        <v>820225</v>
      </c>
      <c r="AB307" s="18">
        <v>41569.050000000003</v>
      </c>
    </row>
    <row r="308" spans="1:28" x14ac:dyDescent="0.25">
      <c r="A308" s="18">
        <v>41600</v>
      </c>
      <c r="B308" s="19">
        <v>45014</v>
      </c>
      <c r="C308" s="18">
        <v>41600</v>
      </c>
      <c r="D308" s="19">
        <v>45014</v>
      </c>
      <c r="E308" s="18">
        <v>615</v>
      </c>
      <c r="F308" s="18">
        <v>-14</v>
      </c>
      <c r="G308">
        <v>-2.2257551669316373</v>
      </c>
      <c r="H308" s="18">
        <v>438</v>
      </c>
      <c r="I308" s="18">
        <v>13.51</v>
      </c>
      <c r="J308" s="18">
        <v>985</v>
      </c>
      <c r="K308" s="18">
        <v>-79.450000000000045</v>
      </c>
      <c r="L308">
        <v>-7.4639485180140017</v>
      </c>
      <c r="M308">
        <v>1750</v>
      </c>
      <c r="N308">
        <v>1975</v>
      </c>
      <c r="O308" s="18">
        <v>41569.050000000003</v>
      </c>
      <c r="P308" s="18">
        <v>41600</v>
      </c>
      <c r="Q308" s="19">
        <v>45014</v>
      </c>
      <c r="R308" s="18">
        <v>582</v>
      </c>
      <c r="S308" s="18">
        <v>-21</v>
      </c>
      <c r="T308">
        <v>-3.4825870646766171</v>
      </c>
      <c r="U308" s="18">
        <v>782</v>
      </c>
      <c r="V308" s="18">
        <v>0</v>
      </c>
      <c r="W308" s="18">
        <v>653.85</v>
      </c>
      <c r="X308" s="18">
        <v>9.75</v>
      </c>
      <c r="Y308">
        <v>1.5137401024685608</v>
      </c>
      <c r="Z308">
        <v>2475</v>
      </c>
      <c r="AA308">
        <v>1775</v>
      </c>
      <c r="AB308" s="18">
        <v>41569.050000000003</v>
      </c>
    </row>
    <row r="309" spans="1:28" x14ac:dyDescent="0.25">
      <c r="A309" s="18">
        <v>41600</v>
      </c>
      <c r="B309" s="19">
        <v>45043</v>
      </c>
      <c r="C309" s="18">
        <v>41600</v>
      </c>
      <c r="D309" s="19">
        <v>45043</v>
      </c>
      <c r="E309" s="18">
        <v>0</v>
      </c>
      <c r="F309" s="18">
        <v>0</v>
      </c>
      <c r="G309">
        <v>0</v>
      </c>
      <c r="H309" s="18">
        <v>11</v>
      </c>
      <c r="I309" s="18">
        <v>13.8</v>
      </c>
      <c r="J309" s="18">
        <v>1414.6</v>
      </c>
      <c r="K309" s="18">
        <v>-1057.0500000000002</v>
      </c>
      <c r="L309">
        <v>-42.766977525135033</v>
      </c>
      <c r="M309">
        <v>625</v>
      </c>
      <c r="N309">
        <v>850</v>
      </c>
      <c r="O309" s="18">
        <v>41569.050000000003</v>
      </c>
      <c r="P309" s="18">
        <v>41600</v>
      </c>
      <c r="Q309" s="19">
        <v>45043</v>
      </c>
      <c r="R309" s="18">
        <v>0</v>
      </c>
      <c r="S309" s="18">
        <v>0</v>
      </c>
      <c r="T309">
        <v>0</v>
      </c>
      <c r="U309" s="18">
        <v>0</v>
      </c>
      <c r="V309" s="18">
        <v>0</v>
      </c>
      <c r="W309" s="18">
        <v>0</v>
      </c>
      <c r="X309" s="18">
        <v>0</v>
      </c>
      <c r="Y309">
        <v>0</v>
      </c>
      <c r="Z309">
        <v>600</v>
      </c>
      <c r="AA309">
        <v>0</v>
      </c>
      <c r="AB309" s="18">
        <v>41569.050000000003</v>
      </c>
    </row>
    <row r="310" spans="1:28" x14ac:dyDescent="0.25">
      <c r="A310" s="18">
        <v>41600</v>
      </c>
      <c r="B310" s="19">
        <v>44994</v>
      </c>
      <c r="C310" s="18">
        <v>41600</v>
      </c>
      <c r="D310" s="19">
        <v>44994</v>
      </c>
      <c r="E310" s="18">
        <v>43</v>
      </c>
      <c r="F310" s="18">
        <v>-2</v>
      </c>
      <c r="G310">
        <v>-4.4444444444444446</v>
      </c>
      <c r="H310" s="18">
        <v>29</v>
      </c>
      <c r="I310" s="18">
        <v>0</v>
      </c>
      <c r="J310" s="18">
        <v>758.25</v>
      </c>
      <c r="K310" s="18">
        <v>-29.25</v>
      </c>
      <c r="L310">
        <v>-3.7142857142857144</v>
      </c>
      <c r="M310">
        <v>950</v>
      </c>
      <c r="N310">
        <v>1475</v>
      </c>
      <c r="O310" s="18">
        <v>41569.050000000003</v>
      </c>
      <c r="P310" s="18">
        <v>41600</v>
      </c>
      <c r="Q310" s="19">
        <v>44994</v>
      </c>
      <c r="R310" s="18">
        <v>92</v>
      </c>
      <c r="S310" s="18">
        <v>17</v>
      </c>
      <c r="T310">
        <v>22.666666666666668</v>
      </c>
      <c r="U310" s="18">
        <v>97</v>
      </c>
      <c r="V310" s="18">
        <v>15.01</v>
      </c>
      <c r="W310" s="18">
        <v>500</v>
      </c>
      <c r="X310" s="18">
        <v>27.449999999999989</v>
      </c>
      <c r="Y310">
        <v>5.8089091101470718</v>
      </c>
      <c r="Z310">
        <v>1100</v>
      </c>
      <c r="AA310">
        <v>475</v>
      </c>
      <c r="AB310" s="18">
        <v>41569.050000000003</v>
      </c>
    </row>
    <row r="311" spans="1:28" x14ac:dyDescent="0.25">
      <c r="A311" s="18">
        <v>41600</v>
      </c>
      <c r="B311" s="19">
        <v>44980</v>
      </c>
      <c r="C311" s="18">
        <v>41600</v>
      </c>
      <c r="D311" s="19">
        <v>44980</v>
      </c>
      <c r="E311" s="18">
        <v>7298</v>
      </c>
      <c r="F311" s="18">
        <v>-3024</v>
      </c>
      <c r="G311">
        <v>-29.296647936446426</v>
      </c>
      <c r="H311" s="18">
        <v>108480</v>
      </c>
      <c r="I311" s="18">
        <v>15.36</v>
      </c>
      <c r="J311" s="18">
        <v>370.5</v>
      </c>
      <c r="K311" s="18">
        <v>-94.350000000000023</v>
      </c>
      <c r="L311">
        <v>-20.296869958050991</v>
      </c>
      <c r="M311">
        <v>18575</v>
      </c>
      <c r="N311">
        <v>69150</v>
      </c>
      <c r="O311" s="18">
        <v>41569.050000000003</v>
      </c>
      <c r="P311" s="18">
        <v>41600</v>
      </c>
      <c r="Q311" s="19">
        <v>44980</v>
      </c>
      <c r="R311" s="18">
        <v>11095</v>
      </c>
      <c r="S311" s="18">
        <v>1322</v>
      </c>
      <c r="T311">
        <v>13.527064360994578</v>
      </c>
      <c r="U311" s="18">
        <v>183445</v>
      </c>
      <c r="V311" s="18">
        <v>13.13</v>
      </c>
      <c r="W311" s="18">
        <v>285</v>
      </c>
      <c r="X311" s="18">
        <v>10.199999999999989</v>
      </c>
      <c r="Y311">
        <v>3.711790393013096</v>
      </c>
      <c r="Z311">
        <v>34700</v>
      </c>
      <c r="AA311">
        <v>25275</v>
      </c>
      <c r="AB311" s="18">
        <v>41569.050000000003</v>
      </c>
    </row>
    <row r="312" spans="1:28" x14ac:dyDescent="0.25">
      <c r="A312" s="18">
        <v>41600</v>
      </c>
      <c r="B312" s="19">
        <v>45001</v>
      </c>
      <c r="C312" s="18">
        <v>41600</v>
      </c>
      <c r="D312" s="19">
        <v>45001</v>
      </c>
      <c r="E312" s="18">
        <v>0</v>
      </c>
      <c r="F312" s="18">
        <v>0</v>
      </c>
      <c r="G312">
        <v>0</v>
      </c>
      <c r="H312" s="18">
        <v>0</v>
      </c>
      <c r="I312" s="18">
        <v>0</v>
      </c>
      <c r="J312" s="18">
        <v>0</v>
      </c>
      <c r="K312" s="18">
        <v>0</v>
      </c>
      <c r="L312">
        <v>0</v>
      </c>
      <c r="M312">
        <v>0</v>
      </c>
      <c r="N312">
        <v>400</v>
      </c>
      <c r="O312" s="18">
        <v>41569.050000000003</v>
      </c>
      <c r="P312" s="18">
        <v>41600</v>
      </c>
      <c r="Q312" s="19">
        <v>45001</v>
      </c>
      <c r="R312" s="18">
        <v>0</v>
      </c>
      <c r="S312" s="18">
        <v>0</v>
      </c>
      <c r="T312">
        <v>0</v>
      </c>
      <c r="U312" s="18">
        <v>0</v>
      </c>
      <c r="V312" s="18">
        <v>0</v>
      </c>
      <c r="W312" s="18">
        <v>0</v>
      </c>
      <c r="X312" s="18">
        <v>0</v>
      </c>
      <c r="Y312">
        <v>0</v>
      </c>
      <c r="Z312">
        <v>100</v>
      </c>
      <c r="AA312">
        <v>0</v>
      </c>
      <c r="AB312" s="18">
        <v>41569.050000000003</v>
      </c>
    </row>
    <row r="313" spans="1:28" x14ac:dyDescent="0.25">
      <c r="A313" s="18">
        <v>41700</v>
      </c>
      <c r="B313" s="19">
        <v>44994</v>
      </c>
      <c r="C313" s="18">
        <v>41700</v>
      </c>
      <c r="D313" s="19">
        <v>44994</v>
      </c>
      <c r="E313" s="18">
        <v>12</v>
      </c>
      <c r="F313" s="18">
        <v>2</v>
      </c>
      <c r="G313">
        <v>20</v>
      </c>
      <c r="H313" s="18">
        <v>29</v>
      </c>
      <c r="I313" s="18">
        <v>0</v>
      </c>
      <c r="J313" s="18">
        <v>625</v>
      </c>
      <c r="K313" s="18">
        <v>6.6499999999999773</v>
      </c>
      <c r="L313">
        <v>1.075442710439068</v>
      </c>
      <c r="M313">
        <v>800</v>
      </c>
      <c r="N313">
        <v>1850</v>
      </c>
      <c r="O313" s="18">
        <v>41569.050000000003</v>
      </c>
      <c r="P313" s="18">
        <v>41700</v>
      </c>
      <c r="Q313" s="19">
        <v>44994</v>
      </c>
      <c r="R313" s="18">
        <v>39</v>
      </c>
      <c r="S313" s="18">
        <v>0</v>
      </c>
      <c r="T313">
        <v>0</v>
      </c>
      <c r="U313" s="18">
        <v>20</v>
      </c>
      <c r="V313" s="18">
        <v>14.82</v>
      </c>
      <c r="W313" s="18">
        <v>538.65</v>
      </c>
      <c r="X313" s="18">
        <v>-46.649999999999977</v>
      </c>
      <c r="Y313">
        <v>-7.9702716555612483</v>
      </c>
      <c r="Z313">
        <v>875</v>
      </c>
      <c r="AA313">
        <v>750</v>
      </c>
      <c r="AB313" s="18">
        <v>41569.050000000003</v>
      </c>
    </row>
    <row r="314" spans="1:28" x14ac:dyDescent="0.25">
      <c r="A314" s="18">
        <v>41700</v>
      </c>
      <c r="B314" s="19">
        <v>45043</v>
      </c>
      <c r="C314" s="18">
        <v>41700</v>
      </c>
      <c r="D314" s="19">
        <v>45043</v>
      </c>
      <c r="E314" s="18">
        <v>5</v>
      </c>
      <c r="F314" s="18">
        <v>0</v>
      </c>
      <c r="G314">
        <v>0</v>
      </c>
      <c r="H314" s="18">
        <v>28</v>
      </c>
      <c r="I314" s="18">
        <v>12.8</v>
      </c>
      <c r="J314" s="18">
        <v>1286.4000000000001</v>
      </c>
      <c r="K314" s="18">
        <v>-13.599999999999909</v>
      </c>
      <c r="L314">
        <v>-1.0461538461538391</v>
      </c>
      <c r="M314">
        <v>625</v>
      </c>
      <c r="N314">
        <v>1775</v>
      </c>
      <c r="O314" s="18">
        <v>41569.050000000003</v>
      </c>
      <c r="P314" s="18">
        <v>41700</v>
      </c>
      <c r="Q314" s="19">
        <v>45043</v>
      </c>
      <c r="R314" s="18">
        <v>1</v>
      </c>
      <c r="S314" s="18">
        <v>0</v>
      </c>
      <c r="T314">
        <v>0</v>
      </c>
      <c r="U314" s="18">
        <v>1</v>
      </c>
      <c r="V314" s="18">
        <v>17.45</v>
      </c>
      <c r="W314" s="18">
        <v>955.95</v>
      </c>
      <c r="X314" s="18">
        <v>-231.54999999999995</v>
      </c>
      <c r="Y314">
        <v>-19.498947368421049</v>
      </c>
      <c r="Z314">
        <v>300</v>
      </c>
      <c r="AA314">
        <v>400</v>
      </c>
      <c r="AB314" s="18">
        <v>41569.050000000003</v>
      </c>
    </row>
    <row r="315" spans="1:28" x14ac:dyDescent="0.25">
      <c r="A315" s="18">
        <v>41700</v>
      </c>
      <c r="B315" s="19">
        <v>45014</v>
      </c>
      <c r="C315" s="18">
        <v>41700</v>
      </c>
      <c r="D315" s="19">
        <v>45014</v>
      </c>
      <c r="E315" s="18">
        <v>393</v>
      </c>
      <c r="F315" s="18">
        <v>-26</v>
      </c>
      <c r="G315">
        <v>-6.2052505966587113</v>
      </c>
      <c r="H315" s="18">
        <v>764</v>
      </c>
      <c r="I315" s="18">
        <v>0</v>
      </c>
      <c r="J315" s="18">
        <v>930</v>
      </c>
      <c r="K315" s="18">
        <v>-66.600000000000023</v>
      </c>
      <c r="L315">
        <v>-6.6827212522576787</v>
      </c>
      <c r="M315">
        <v>2450</v>
      </c>
      <c r="N315">
        <v>2750</v>
      </c>
      <c r="O315" s="18">
        <v>41569.050000000003</v>
      </c>
      <c r="P315" s="18">
        <v>41700</v>
      </c>
      <c r="Q315" s="19">
        <v>45014</v>
      </c>
      <c r="R315" s="18">
        <v>363</v>
      </c>
      <c r="S315" s="18">
        <v>157</v>
      </c>
      <c r="T315">
        <v>76.213592233009706</v>
      </c>
      <c r="U315" s="18">
        <v>1181</v>
      </c>
      <c r="V315" s="18">
        <v>0</v>
      </c>
      <c r="W315" s="18">
        <v>700</v>
      </c>
      <c r="X315" s="18">
        <v>31.700000000000045</v>
      </c>
      <c r="Y315">
        <v>4.743378722130787</v>
      </c>
      <c r="Z315">
        <v>2900</v>
      </c>
      <c r="AA315">
        <v>1850</v>
      </c>
      <c r="AB315" s="18">
        <v>41569.050000000003</v>
      </c>
    </row>
    <row r="316" spans="1:28" x14ac:dyDescent="0.25">
      <c r="A316" s="18">
        <v>41700</v>
      </c>
      <c r="B316" s="19">
        <v>44987</v>
      </c>
      <c r="C316" s="18">
        <v>41700</v>
      </c>
      <c r="D316" s="19">
        <v>44987</v>
      </c>
      <c r="E316" s="18">
        <v>351</v>
      </c>
      <c r="F316" s="18">
        <v>-37</v>
      </c>
      <c r="G316">
        <v>-9.536082474226804</v>
      </c>
      <c r="H316" s="18">
        <v>4249</v>
      </c>
      <c r="I316" s="18">
        <v>14.94</v>
      </c>
      <c r="J316" s="18">
        <v>496.1</v>
      </c>
      <c r="K316" s="18">
        <v>-66.5</v>
      </c>
      <c r="L316">
        <v>-11.82012086740135</v>
      </c>
      <c r="M316">
        <v>3775</v>
      </c>
      <c r="N316">
        <v>9200</v>
      </c>
      <c r="O316" s="18">
        <v>41569.050000000003</v>
      </c>
      <c r="P316" s="18">
        <v>41700</v>
      </c>
      <c r="Q316" s="19">
        <v>44987</v>
      </c>
      <c r="R316" s="18">
        <v>415</v>
      </c>
      <c r="S316" s="18">
        <v>91</v>
      </c>
      <c r="T316">
        <v>28.086419753086421</v>
      </c>
      <c r="U316" s="18">
        <v>3919</v>
      </c>
      <c r="V316" s="18">
        <v>0</v>
      </c>
      <c r="W316" s="18">
        <v>453</v>
      </c>
      <c r="X316" s="18">
        <v>29.350000000000023</v>
      </c>
      <c r="Y316">
        <v>6.9278885872772396</v>
      </c>
      <c r="Z316">
        <v>3200</v>
      </c>
      <c r="AA316">
        <v>2750</v>
      </c>
      <c r="AB316" s="18">
        <v>41569.050000000003</v>
      </c>
    </row>
    <row r="317" spans="1:28" x14ac:dyDescent="0.25">
      <c r="A317" s="18">
        <v>41700</v>
      </c>
      <c r="B317" s="19">
        <v>44973</v>
      </c>
      <c r="C317" s="18">
        <v>41700</v>
      </c>
      <c r="D317" s="19">
        <v>44973</v>
      </c>
      <c r="E317" s="18">
        <v>86931</v>
      </c>
      <c r="F317" s="18">
        <v>15756</v>
      </c>
      <c r="G317">
        <v>22.136986301369863</v>
      </c>
      <c r="H317" s="18">
        <v>13459682</v>
      </c>
      <c r="I317" s="18">
        <v>2.13</v>
      </c>
      <c r="J317" s="18">
        <v>0.05</v>
      </c>
      <c r="K317" s="18">
        <v>-153.85</v>
      </c>
      <c r="L317">
        <v>-99.967511371020137</v>
      </c>
      <c r="M317">
        <v>0</v>
      </c>
      <c r="N317">
        <v>1738125</v>
      </c>
      <c r="O317" s="18">
        <v>41569.050000000003</v>
      </c>
      <c r="P317" s="18">
        <v>41700</v>
      </c>
      <c r="Q317" s="19">
        <v>44973</v>
      </c>
      <c r="R317" s="18">
        <v>161454</v>
      </c>
      <c r="S317" s="18">
        <v>98741</v>
      </c>
      <c r="T317">
        <v>157.44901376110215</v>
      </c>
      <c r="U317" s="18">
        <v>19937913</v>
      </c>
      <c r="V317" s="18">
        <v>0</v>
      </c>
      <c r="W317" s="18">
        <v>68.599999999999994</v>
      </c>
      <c r="X317" s="18">
        <v>-53.95</v>
      </c>
      <c r="Y317">
        <v>-44.022847817217468</v>
      </c>
      <c r="Z317">
        <v>762625</v>
      </c>
      <c r="AA317">
        <v>92500</v>
      </c>
      <c r="AB317" s="18">
        <v>41569.050000000003</v>
      </c>
    </row>
    <row r="318" spans="1:28" x14ac:dyDescent="0.25">
      <c r="A318" s="18">
        <v>41700</v>
      </c>
      <c r="B318" s="19">
        <v>44980</v>
      </c>
      <c r="C318" s="18">
        <v>41700</v>
      </c>
      <c r="D318" s="19">
        <v>44980</v>
      </c>
      <c r="E318" s="18">
        <v>8402</v>
      </c>
      <c r="F318" s="18">
        <v>-3605</v>
      </c>
      <c r="G318">
        <v>-30.024152577663031</v>
      </c>
      <c r="H318" s="18">
        <v>236184</v>
      </c>
      <c r="I318" s="18">
        <v>15.05</v>
      </c>
      <c r="J318" s="18">
        <v>318.60000000000002</v>
      </c>
      <c r="K318" s="18">
        <v>-90.799999999999955</v>
      </c>
      <c r="L318">
        <v>-22.178798241328764</v>
      </c>
      <c r="M318">
        <v>137525</v>
      </c>
      <c r="N318">
        <v>120925</v>
      </c>
      <c r="O318" s="18">
        <v>41569.050000000003</v>
      </c>
      <c r="P318" s="18">
        <v>41700</v>
      </c>
      <c r="Q318" s="19">
        <v>44980</v>
      </c>
      <c r="R318" s="18">
        <v>12012</v>
      </c>
      <c r="S318" s="18">
        <v>3406</v>
      </c>
      <c r="T318">
        <v>39.577039274924473</v>
      </c>
      <c r="U318" s="18">
        <v>254244</v>
      </c>
      <c r="V318" s="18">
        <v>0</v>
      </c>
      <c r="W318" s="18">
        <v>323.39999999999998</v>
      </c>
      <c r="X318" s="18">
        <v>9.8999999999999773</v>
      </c>
      <c r="Y318">
        <v>3.1578947368420978</v>
      </c>
      <c r="Z318">
        <v>121575</v>
      </c>
      <c r="AA318">
        <v>23750</v>
      </c>
      <c r="AB318" s="18">
        <v>41569.050000000003</v>
      </c>
    </row>
    <row r="319" spans="1:28" x14ac:dyDescent="0.25">
      <c r="A319" s="18">
        <v>41700</v>
      </c>
      <c r="B319" s="19">
        <v>45001</v>
      </c>
      <c r="C319" s="18">
        <v>41700</v>
      </c>
      <c r="D319" s="19">
        <v>45001</v>
      </c>
      <c r="E319" s="18">
        <v>0</v>
      </c>
      <c r="F319" s="18">
        <v>0</v>
      </c>
      <c r="G319">
        <v>0</v>
      </c>
      <c r="H319" s="18">
        <v>0</v>
      </c>
      <c r="I319" s="18">
        <v>0</v>
      </c>
      <c r="J319" s="18">
        <v>0</v>
      </c>
      <c r="K319" s="18">
        <v>0</v>
      </c>
      <c r="L319">
        <v>0</v>
      </c>
      <c r="M319">
        <v>400</v>
      </c>
      <c r="N319">
        <v>400</v>
      </c>
      <c r="O319" s="18">
        <v>41569.050000000003</v>
      </c>
      <c r="P319" s="18">
        <v>41700</v>
      </c>
      <c r="Q319" s="19">
        <v>45001</v>
      </c>
      <c r="R319" s="18">
        <v>0</v>
      </c>
      <c r="S319" s="18">
        <v>0</v>
      </c>
      <c r="T319">
        <v>0</v>
      </c>
      <c r="U319" s="18">
        <v>0</v>
      </c>
      <c r="V319" s="18">
        <v>0</v>
      </c>
      <c r="W319" s="18">
        <v>0</v>
      </c>
      <c r="X319" s="18">
        <v>0</v>
      </c>
      <c r="Y319">
        <v>0</v>
      </c>
      <c r="Z319">
        <v>50</v>
      </c>
      <c r="AA319">
        <v>0</v>
      </c>
      <c r="AB319" s="18">
        <v>41569.050000000003</v>
      </c>
    </row>
    <row r="320" spans="1:28" x14ac:dyDescent="0.25">
      <c r="A320" s="18">
        <v>41800</v>
      </c>
      <c r="B320" s="19">
        <v>44987</v>
      </c>
      <c r="C320" s="18">
        <v>41800</v>
      </c>
      <c r="D320" s="19">
        <v>44987</v>
      </c>
      <c r="E320" s="18">
        <v>382</v>
      </c>
      <c r="F320" s="18">
        <v>146</v>
      </c>
      <c r="G320">
        <v>61.864406779661017</v>
      </c>
      <c r="H320" s="18">
        <v>6975</v>
      </c>
      <c r="I320" s="18">
        <v>14.57</v>
      </c>
      <c r="J320" s="18">
        <v>432.05</v>
      </c>
      <c r="K320" s="18">
        <v>-82.400000000000034</v>
      </c>
      <c r="L320">
        <v>-16.017105646807277</v>
      </c>
      <c r="M320">
        <v>3800</v>
      </c>
      <c r="N320">
        <v>7800</v>
      </c>
      <c r="O320" s="18">
        <v>41569.050000000003</v>
      </c>
      <c r="P320" s="18">
        <v>41800</v>
      </c>
      <c r="Q320" s="19">
        <v>44987</v>
      </c>
      <c r="R320" s="18">
        <v>398</v>
      </c>
      <c r="S320" s="18">
        <v>239</v>
      </c>
      <c r="T320">
        <v>150.31446540880503</v>
      </c>
      <c r="U320" s="18">
        <v>5394</v>
      </c>
      <c r="V320" s="18">
        <v>0</v>
      </c>
      <c r="W320" s="18">
        <v>496</v>
      </c>
      <c r="X320" s="18">
        <v>35.5</v>
      </c>
      <c r="Y320">
        <v>7.7090119435396316</v>
      </c>
      <c r="Z320">
        <v>4025</v>
      </c>
      <c r="AA320">
        <v>1600</v>
      </c>
      <c r="AB320" s="18">
        <v>41569.050000000003</v>
      </c>
    </row>
    <row r="321" spans="1:28" x14ac:dyDescent="0.25">
      <c r="A321" s="18">
        <v>41800</v>
      </c>
      <c r="B321" s="19">
        <v>45001</v>
      </c>
      <c r="C321" s="18">
        <v>41800</v>
      </c>
      <c r="D321" s="19">
        <v>45001</v>
      </c>
      <c r="E321" s="18">
        <v>0</v>
      </c>
      <c r="F321" s="18">
        <v>0</v>
      </c>
      <c r="G321">
        <v>0</v>
      </c>
      <c r="H321" s="18">
        <v>0</v>
      </c>
      <c r="I321" s="18">
        <v>0</v>
      </c>
      <c r="J321" s="18">
        <v>0</v>
      </c>
      <c r="K321" s="18">
        <v>0</v>
      </c>
      <c r="L321">
        <v>0</v>
      </c>
      <c r="M321">
        <v>25</v>
      </c>
      <c r="N321">
        <v>400</v>
      </c>
      <c r="O321" s="18">
        <v>41569.050000000003</v>
      </c>
      <c r="P321" s="18">
        <v>41800</v>
      </c>
      <c r="Q321" s="19">
        <v>45001</v>
      </c>
      <c r="R321" s="18">
        <v>0</v>
      </c>
      <c r="S321" s="18">
        <v>0</v>
      </c>
      <c r="T321">
        <v>0</v>
      </c>
      <c r="U321" s="18">
        <v>0</v>
      </c>
      <c r="V321" s="18">
        <v>0</v>
      </c>
      <c r="W321" s="18">
        <v>0</v>
      </c>
      <c r="X321" s="18">
        <v>0</v>
      </c>
      <c r="Y321">
        <v>0</v>
      </c>
      <c r="Z321">
        <v>100</v>
      </c>
      <c r="AA321">
        <v>0</v>
      </c>
      <c r="AB321" s="18">
        <v>41569.050000000003</v>
      </c>
    </row>
    <row r="322" spans="1:28" x14ac:dyDescent="0.25">
      <c r="A322" s="18">
        <v>41800</v>
      </c>
      <c r="B322" s="19">
        <v>45014</v>
      </c>
      <c r="C322" s="18">
        <v>41800</v>
      </c>
      <c r="D322" s="19">
        <v>45014</v>
      </c>
      <c r="E322" s="18">
        <v>263</v>
      </c>
      <c r="F322" s="18">
        <v>-2</v>
      </c>
      <c r="G322">
        <v>-0.75471698113207553</v>
      </c>
      <c r="H322" s="18">
        <v>849</v>
      </c>
      <c r="I322" s="18">
        <v>0</v>
      </c>
      <c r="J322" s="18">
        <v>879.6</v>
      </c>
      <c r="K322" s="18">
        <v>-63.799999999999955</v>
      </c>
      <c r="L322">
        <v>-6.7627729489081991</v>
      </c>
      <c r="M322">
        <v>5775</v>
      </c>
      <c r="N322">
        <v>4250</v>
      </c>
      <c r="O322" s="18">
        <v>41569.050000000003</v>
      </c>
      <c r="P322" s="18">
        <v>41800</v>
      </c>
      <c r="Q322" s="19">
        <v>45014</v>
      </c>
      <c r="R322" s="18">
        <v>249</v>
      </c>
      <c r="S322" s="18">
        <v>42</v>
      </c>
      <c r="T322">
        <v>20.289855072463769</v>
      </c>
      <c r="U322" s="18">
        <v>677</v>
      </c>
      <c r="V322" s="18">
        <v>15.35</v>
      </c>
      <c r="W322" s="18">
        <v>740.5</v>
      </c>
      <c r="X322" s="18">
        <v>36.700000000000045</v>
      </c>
      <c r="Y322">
        <v>5.2145495879511294</v>
      </c>
      <c r="Z322">
        <v>2850</v>
      </c>
      <c r="AA322">
        <v>1650</v>
      </c>
      <c r="AB322" s="18">
        <v>41569.050000000003</v>
      </c>
    </row>
    <row r="323" spans="1:28" x14ac:dyDescent="0.25">
      <c r="A323" s="18">
        <v>41800</v>
      </c>
      <c r="B323" s="19">
        <v>45043</v>
      </c>
      <c r="C323" s="18">
        <v>41800</v>
      </c>
      <c r="D323" s="19">
        <v>45043</v>
      </c>
      <c r="E323" s="18">
        <v>2</v>
      </c>
      <c r="F323" s="18">
        <v>0</v>
      </c>
      <c r="G323">
        <v>0</v>
      </c>
      <c r="H323" s="18">
        <v>22</v>
      </c>
      <c r="I323" s="18">
        <v>0</v>
      </c>
      <c r="J323" s="18">
        <v>1291.75</v>
      </c>
      <c r="K323" s="18">
        <v>-28</v>
      </c>
      <c r="L323">
        <v>-2.1216139420344762</v>
      </c>
      <c r="M323">
        <v>625</v>
      </c>
      <c r="N323">
        <v>1600</v>
      </c>
      <c r="O323" s="18">
        <v>41569.050000000003</v>
      </c>
      <c r="P323" s="18">
        <v>41800</v>
      </c>
      <c r="Q323" s="19">
        <v>45043</v>
      </c>
      <c r="R323" s="18">
        <v>0</v>
      </c>
      <c r="S323" s="18">
        <v>0</v>
      </c>
      <c r="T323">
        <v>0</v>
      </c>
      <c r="U323" s="18">
        <v>0</v>
      </c>
      <c r="V323" s="18">
        <v>0</v>
      </c>
      <c r="W323" s="18">
        <v>0</v>
      </c>
      <c r="X323" s="18">
        <v>0</v>
      </c>
      <c r="Y323">
        <v>0</v>
      </c>
      <c r="Z323">
        <v>600</v>
      </c>
      <c r="AA323">
        <v>625</v>
      </c>
      <c r="AB323" s="18">
        <v>41569.050000000003</v>
      </c>
    </row>
    <row r="324" spans="1:28" x14ac:dyDescent="0.25">
      <c r="A324" s="18">
        <v>41800</v>
      </c>
      <c r="B324" s="19">
        <v>44980</v>
      </c>
      <c r="C324" s="18">
        <v>41800</v>
      </c>
      <c r="D324" s="19">
        <v>44980</v>
      </c>
      <c r="E324" s="18">
        <v>23451</v>
      </c>
      <c r="F324" s="18">
        <v>-503</v>
      </c>
      <c r="G324">
        <v>-2.0998580612841278</v>
      </c>
      <c r="H324" s="18">
        <v>372269</v>
      </c>
      <c r="I324" s="18">
        <v>14.8</v>
      </c>
      <c r="J324" s="18">
        <v>268.55</v>
      </c>
      <c r="K324" s="18">
        <v>-90.25</v>
      </c>
      <c r="L324">
        <v>-25.153288740245262</v>
      </c>
      <c r="M324">
        <v>48325</v>
      </c>
      <c r="N324">
        <v>220950</v>
      </c>
      <c r="O324" s="18">
        <v>41569.050000000003</v>
      </c>
      <c r="P324" s="18">
        <v>41800</v>
      </c>
      <c r="Q324" s="19">
        <v>44980</v>
      </c>
      <c r="R324" s="18">
        <v>12954</v>
      </c>
      <c r="S324" s="18">
        <v>4897</v>
      </c>
      <c r="T324">
        <v>60.779446444085885</v>
      </c>
      <c r="U324" s="18">
        <v>298441</v>
      </c>
      <c r="V324" s="18">
        <v>0</v>
      </c>
      <c r="W324" s="18">
        <v>381.95</v>
      </c>
      <c r="X324" s="18">
        <v>35.449999999999989</v>
      </c>
      <c r="Y324">
        <v>10.230880230880228</v>
      </c>
      <c r="Z324">
        <v>71675</v>
      </c>
      <c r="AA324">
        <v>12575</v>
      </c>
      <c r="AB324" s="18">
        <v>41569.050000000003</v>
      </c>
    </row>
    <row r="325" spans="1:28" x14ac:dyDescent="0.25">
      <c r="A325" s="18">
        <v>41800</v>
      </c>
      <c r="B325" s="19">
        <v>44973</v>
      </c>
      <c r="C325" s="18">
        <v>41800</v>
      </c>
      <c r="D325" s="19">
        <v>44973</v>
      </c>
      <c r="E325" s="18">
        <v>132833</v>
      </c>
      <c r="F325" s="18">
        <v>49694</v>
      </c>
      <c r="G325">
        <v>59.772188744151364</v>
      </c>
      <c r="H325" s="18">
        <v>17889439</v>
      </c>
      <c r="I325" s="18">
        <v>0</v>
      </c>
      <c r="J325" s="18">
        <v>0.05</v>
      </c>
      <c r="K325" s="18">
        <v>-107.5</v>
      </c>
      <c r="L325">
        <v>-99.953509995350998</v>
      </c>
      <c r="M325">
        <v>0</v>
      </c>
      <c r="N325">
        <v>977450</v>
      </c>
      <c r="O325" s="18">
        <v>41569.050000000003</v>
      </c>
      <c r="P325" s="18">
        <v>41800</v>
      </c>
      <c r="Q325" s="19">
        <v>44973</v>
      </c>
      <c r="R325" s="18">
        <v>179394</v>
      </c>
      <c r="S325" s="18">
        <v>140536</v>
      </c>
      <c r="T325">
        <v>361.66555149518763</v>
      </c>
      <c r="U325" s="18">
        <v>13952562</v>
      </c>
      <c r="V325" s="18">
        <v>0</v>
      </c>
      <c r="W325" s="18">
        <v>168.1</v>
      </c>
      <c r="X325" s="18">
        <v>-2.6500000000000057</v>
      </c>
      <c r="Y325">
        <v>-1.5519765739385099</v>
      </c>
      <c r="Z325">
        <v>546425</v>
      </c>
      <c r="AA325">
        <v>24475</v>
      </c>
      <c r="AB325" s="18">
        <v>41569.050000000003</v>
      </c>
    </row>
    <row r="326" spans="1:28" x14ac:dyDescent="0.25">
      <c r="A326" s="18">
        <v>41800</v>
      </c>
      <c r="B326" s="19">
        <v>44994</v>
      </c>
      <c r="C326" s="18">
        <v>41800</v>
      </c>
      <c r="D326" s="19">
        <v>44994</v>
      </c>
      <c r="E326" s="18">
        <v>2</v>
      </c>
      <c r="F326" s="18">
        <v>0</v>
      </c>
      <c r="G326">
        <v>0</v>
      </c>
      <c r="H326" s="18">
        <v>25</v>
      </c>
      <c r="I326" s="18">
        <v>14.04</v>
      </c>
      <c r="J326" s="18">
        <v>560</v>
      </c>
      <c r="K326" s="18">
        <v>-88.350000000000023</v>
      </c>
      <c r="L326">
        <v>-13.626899051438269</v>
      </c>
      <c r="M326">
        <v>875</v>
      </c>
      <c r="N326">
        <v>875</v>
      </c>
      <c r="O326" s="18">
        <v>41569.050000000003</v>
      </c>
      <c r="P326" s="18">
        <v>41800</v>
      </c>
      <c r="Q326" s="19">
        <v>44994</v>
      </c>
      <c r="R326" s="18">
        <v>0</v>
      </c>
      <c r="S326" s="18">
        <v>0</v>
      </c>
      <c r="T326">
        <v>0</v>
      </c>
      <c r="U326" s="18">
        <v>0</v>
      </c>
      <c r="V326" s="18">
        <v>0</v>
      </c>
      <c r="W326" s="18">
        <v>0</v>
      </c>
      <c r="X326" s="18">
        <v>0</v>
      </c>
      <c r="Y326">
        <v>0</v>
      </c>
      <c r="Z326">
        <v>900</v>
      </c>
      <c r="AA326">
        <v>900</v>
      </c>
      <c r="AB326" s="18">
        <v>41569.050000000003</v>
      </c>
    </row>
    <row r="327" spans="1:28" x14ac:dyDescent="0.25">
      <c r="A327" s="18">
        <v>41900</v>
      </c>
      <c r="B327" s="19">
        <v>44987</v>
      </c>
      <c r="C327" s="18">
        <v>41900</v>
      </c>
      <c r="D327" s="19">
        <v>44987</v>
      </c>
      <c r="E327" s="18">
        <v>532</v>
      </c>
      <c r="F327" s="18">
        <v>349</v>
      </c>
      <c r="G327">
        <v>190.71038251366122</v>
      </c>
      <c r="H327" s="18">
        <v>5636</v>
      </c>
      <c r="I327" s="18">
        <v>0</v>
      </c>
      <c r="J327" s="18">
        <v>385</v>
      </c>
      <c r="K327" s="18">
        <v>-80.850000000000023</v>
      </c>
      <c r="L327">
        <v>-17.355371900826448</v>
      </c>
      <c r="M327">
        <v>3850</v>
      </c>
      <c r="N327">
        <v>6950</v>
      </c>
      <c r="O327" s="18">
        <v>41569.050000000003</v>
      </c>
      <c r="P327" s="18">
        <v>41900</v>
      </c>
      <c r="Q327" s="19">
        <v>44987</v>
      </c>
      <c r="R327" s="18">
        <v>345</v>
      </c>
      <c r="S327" s="18">
        <v>141</v>
      </c>
      <c r="T327">
        <v>69.117647058823536</v>
      </c>
      <c r="U327" s="18">
        <v>3906</v>
      </c>
      <c r="V327" s="18">
        <v>13.81</v>
      </c>
      <c r="W327" s="18">
        <v>553.35</v>
      </c>
      <c r="X327" s="18">
        <v>52.5</v>
      </c>
      <c r="Y327">
        <v>10.482180293501047</v>
      </c>
      <c r="Z327">
        <v>2375</v>
      </c>
      <c r="AA327">
        <v>975</v>
      </c>
      <c r="AB327" s="18">
        <v>41569.050000000003</v>
      </c>
    </row>
    <row r="328" spans="1:28" x14ac:dyDescent="0.25">
      <c r="A328" s="18">
        <v>41900</v>
      </c>
      <c r="B328" s="19">
        <v>44994</v>
      </c>
      <c r="C328" s="18">
        <v>41900</v>
      </c>
      <c r="D328" s="19">
        <v>44994</v>
      </c>
      <c r="E328" s="18">
        <v>12</v>
      </c>
      <c r="F328" s="18">
        <v>12</v>
      </c>
      <c r="G328">
        <v>0</v>
      </c>
      <c r="H328" s="18">
        <v>50</v>
      </c>
      <c r="I328" s="18">
        <v>14.52</v>
      </c>
      <c r="J328" s="18">
        <v>530.1</v>
      </c>
      <c r="K328" s="18">
        <v>-343.65</v>
      </c>
      <c r="L328">
        <v>-39.33047210300429</v>
      </c>
      <c r="M328">
        <v>1125</v>
      </c>
      <c r="N328">
        <v>1100</v>
      </c>
      <c r="O328" s="18">
        <v>41569.050000000003</v>
      </c>
      <c r="P328" s="18">
        <v>41900</v>
      </c>
      <c r="Q328" s="19">
        <v>44994</v>
      </c>
      <c r="R328" s="18">
        <v>0</v>
      </c>
      <c r="S328" s="18">
        <v>0</v>
      </c>
      <c r="T328">
        <v>0</v>
      </c>
      <c r="U328" s="18">
        <v>0</v>
      </c>
      <c r="V328" s="18">
        <v>0</v>
      </c>
      <c r="W328" s="18">
        <v>0</v>
      </c>
      <c r="X328" s="18">
        <v>0</v>
      </c>
      <c r="Y328">
        <v>0</v>
      </c>
      <c r="Z328">
        <v>850</v>
      </c>
      <c r="AA328">
        <v>1025</v>
      </c>
      <c r="AB328" s="18">
        <v>41569.050000000003</v>
      </c>
    </row>
    <row r="329" spans="1:28" x14ac:dyDescent="0.25">
      <c r="A329" s="18">
        <v>41900</v>
      </c>
      <c r="B329" s="19">
        <v>45001</v>
      </c>
      <c r="C329" s="18">
        <v>41900</v>
      </c>
      <c r="D329" s="19">
        <v>45001</v>
      </c>
      <c r="E329" s="18">
        <v>0</v>
      </c>
      <c r="F329" s="18">
        <v>0</v>
      </c>
      <c r="G329">
        <v>0</v>
      </c>
      <c r="H329" s="18">
        <v>0</v>
      </c>
      <c r="I329" s="18">
        <v>0</v>
      </c>
      <c r="J329" s="18">
        <v>0</v>
      </c>
      <c r="K329" s="18">
        <v>0</v>
      </c>
      <c r="L329">
        <v>0</v>
      </c>
      <c r="M329">
        <v>0</v>
      </c>
      <c r="N329">
        <v>0</v>
      </c>
      <c r="O329" s="18">
        <v>41569.050000000003</v>
      </c>
      <c r="P329" s="18">
        <v>41900</v>
      </c>
      <c r="Q329" s="19">
        <v>45001</v>
      </c>
      <c r="R329" s="18">
        <v>0</v>
      </c>
      <c r="S329" s="18">
        <v>0</v>
      </c>
      <c r="T329">
        <v>0</v>
      </c>
      <c r="U329" s="18">
        <v>0</v>
      </c>
      <c r="V329" s="18">
        <v>0</v>
      </c>
      <c r="W329" s="18">
        <v>0</v>
      </c>
      <c r="X329" s="18">
        <v>0</v>
      </c>
      <c r="Y329">
        <v>0</v>
      </c>
      <c r="Z329">
        <v>25</v>
      </c>
      <c r="AA329">
        <v>0</v>
      </c>
      <c r="AB329" s="18">
        <v>41569.050000000003</v>
      </c>
    </row>
    <row r="330" spans="1:28" x14ac:dyDescent="0.25">
      <c r="A330" s="18">
        <v>41900</v>
      </c>
      <c r="B330" s="19">
        <v>45014</v>
      </c>
      <c r="C330" s="18">
        <v>41900</v>
      </c>
      <c r="D330" s="19">
        <v>45014</v>
      </c>
      <c r="E330" s="18">
        <v>334</v>
      </c>
      <c r="F330" s="18">
        <v>20</v>
      </c>
      <c r="G330">
        <v>6.369426751592357</v>
      </c>
      <c r="H330" s="18">
        <v>502</v>
      </c>
      <c r="I330" s="18">
        <v>0</v>
      </c>
      <c r="J330" s="18">
        <v>816.25</v>
      </c>
      <c r="K330" s="18">
        <v>-74.350000000000023</v>
      </c>
      <c r="L330">
        <v>-8.3483045138109162</v>
      </c>
      <c r="M330">
        <v>12350</v>
      </c>
      <c r="N330">
        <v>2575</v>
      </c>
      <c r="O330" s="18">
        <v>41569.050000000003</v>
      </c>
      <c r="P330" s="18">
        <v>41900</v>
      </c>
      <c r="Q330" s="19">
        <v>45014</v>
      </c>
      <c r="R330" s="18">
        <v>247</v>
      </c>
      <c r="S330" s="18">
        <v>11</v>
      </c>
      <c r="T330">
        <v>4.6610169491525424</v>
      </c>
      <c r="U330" s="18">
        <v>385</v>
      </c>
      <c r="V330" s="18">
        <v>15.21</v>
      </c>
      <c r="W330" s="18">
        <v>760</v>
      </c>
      <c r="X330" s="18">
        <v>10.5</v>
      </c>
      <c r="Y330">
        <v>1.4009339559706471</v>
      </c>
      <c r="Z330">
        <v>2800</v>
      </c>
      <c r="AA330">
        <v>1075</v>
      </c>
      <c r="AB330" s="18">
        <v>41569.050000000003</v>
      </c>
    </row>
    <row r="331" spans="1:28" x14ac:dyDescent="0.25">
      <c r="A331" s="18">
        <v>41900</v>
      </c>
      <c r="B331" s="19">
        <v>45043</v>
      </c>
      <c r="C331" s="18">
        <v>41900</v>
      </c>
      <c r="D331" s="19">
        <v>45043</v>
      </c>
      <c r="E331" s="18">
        <v>0</v>
      </c>
      <c r="F331" s="18">
        <v>0</v>
      </c>
      <c r="G331">
        <v>0</v>
      </c>
      <c r="H331" s="18">
        <v>33</v>
      </c>
      <c r="I331" s="18">
        <v>13.99</v>
      </c>
      <c r="J331" s="18">
        <v>1256.1500000000001</v>
      </c>
      <c r="K331" s="18">
        <v>-1061.5499999999997</v>
      </c>
      <c r="L331">
        <v>-45.80187254605859</v>
      </c>
      <c r="M331">
        <v>25</v>
      </c>
      <c r="N331">
        <v>600</v>
      </c>
      <c r="O331" s="18">
        <v>41569.050000000003</v>
      </c>
      <c r="P331" s="18">
        <v>41900</v>
      </c>
      <c r="Q331" s="19">
        <v>45043</v>
      </c>
      <c r="R331" s="18">
        <v>0</v>
      </c>
      <c r="S331" s="18">
        <v>0</v>
      </c>
      <c r="T331">
        <v>0</v>
      </c>
      <c r="U331" s="18">
        <v>7</v>
      </c>
      <c r="V331" s="18">
        <v>16.87</v>
      </c>
      <c r="W331" s="18">
        <v>1001.85</v>
      </c>
      <c r="X331" s="18">
        <v>-847.4</v>
      </c>
      <c r="Y331">
        <v>-45.823982695687434</v>
      </c>
      <c r="Z331">
        <v>300</v>
      </c>
      <c r="AA331">
        <v>925</v>
      </c>
      <c r="AB331" s="18">
        <v>41569.050000000003</v>
      </c>
    </row>
    <row r="332" spans="1:28" x14ac:dyDescent="0.25">
      <c r="A332" s="18">
        <v>41900</v>
      </c>
      <c r="B332" s="19">
        <v>44973</v>
      </c>
      <c r="C332" s="18">
        <v>41900</v>
      </c>
      <c r="D332" s="19">
        <v>44973</v>
      </c>
      <c r="E332" s="18">
        <v>236558</v>
      </c>
      <c r="F332" s="18">
        <v>168792</v>
      </c>
      <c r="G332">
        <v>249.08065991795294</v>
      </c>
      <c r="H332" s="18">
        <v>14982095</v>
      </c>
      <c r="I332" s="18">
        <v>0</v>
      </c>
      <c r="J332" s="18">
        <v>0.05</v>
      </c>
      <c r="K332" s="18">
        <v>-70.7</v>
      </c>
      <c r="L332">
        <v>-99.929328621908127</v>
      </c>
      <c r="M332">
        <v>0</v>
      </c>
      <c r="N332">
        <v>713375</v>
      </c>
      <c r="O332" s="18">
        <v>41569.050000000003</v>
      </c>
      <c r="P332" s="18">
        <v>41900</v>
      </c>
      <c r="Q332" s="19">
        <v>44973</v>
      </c>
      <c r="R332" s="18">
        <v>169833</v>
      </c>
      <c r="S332" s="18">
        <v>153226</v>
      </c>
      <c r="T332">
        <v>922.65911964834106</v>
      </c>
      <c r="U332" s="18">
        <v>7878617</v>
      </c>
      <c r="V332" s="18">
        <v>0</v>
      </c>
      <c r="W332" s="18">
        <v>267.3</v>
      </c>
      <c r="X332" s="18">
        <v>31.900000000000006</v>
      </c>
      <c r="Y332">
        <v>13.55140186915888</v>
      </c>
      <c r="Z332">
        <v>445175</v>
      </c>
      <c r="AA332">
        <v>12725</v>
      </c>
      <c r="AB332" s="18">
        <v>41569.050000000003</v>
      </c>
    </row>
    <row r="333" spans="1:28" x14ac:dyDescent="0.25">
      <c r="A333" s="18">
        <v>41900</v>
      </c>
      <c r="B333" s="19">
        <v>44980</v>
      </c>
      <c r="C333" s="18">
        <v>41900</v>
      </c>
      <c r="D333" s="19">
        <v>44980</v>
      </c>
      <c r="E333" s="18">
        <v>13376</v>
      </c>
      <c r="F333" s="18">
        <v>6137</v>
      </c>
      <c r="G333">
        <v>84.776902887139101</v>
      </c>
      <c r="H333" s="18">
        <v>279246</v>
      </c>
      <c r="I333" s="18">
        <v>0</v>
      </c>
      <c r="J333" s="18">
        <v>223.1</v>
      </c>
      <c r="K333" s="18">
        <v>-84.299999999999983</v>
      </c>
      <c r="L333">
        <v>-27.423552374756017</v>
      </c>
      <c r="M333">
        <v>16350</v>
      </c>
      <c r="N333">
        <v>144850</v>
      </c>
      <c r="O333" s="18">
        <v>41569.050000000003</v>
      </c>
      <c r="P333" s="18">
        <v>41900</v>
      </c>
      <c r="Q333" s="19">
        <v>44980</v>
      </c>
      <c r="R333" s="18">
        <v>9094</v>
      </c>
      <c r="S333" s="18">
        <v>6967</v>
      </c>
      <c r="T333">
        <v>327.55054066760698</v>
      </c>
      <c r="U333" s="18">
        <v>200266</v>
      </c>
      <c r="V333" s="18">
        <v>12.27</v>
      </c>
      <c r="W333" s="18">
        <v>428</v>
      </c>
      <c r="X333" s="18">
        <v>27</v>
      </c>
      <c r="Y333">
        <v>6.7331670822942637</v>
      </c>
      <c r="Z333">
        <v>42000</v>
      </c>
      <c r="AA333">
        <v>5925</v>
      </c>
      <c r="AB333" s="18">
        <v>41569.050000000003</v>
      </c>
    </row>
    <row r="334" spans="1:28" x14ac:dyDescent="0.25">
      <c r="A334" s="18">
        <v>42000</v>
      </c>
      <c r="B334" s="19">
        <v>44987</v>
      </c>
      <c r="C334" s="18">
        <v>42000</v>
      </c>
      <c r="D334" s="19">
        <v>44987</v>
      </c>
      <c r="E334" s="18">
        <v>3070</v>
      </c>
      <c r="F334" s="18">
        <v>818</v>
      </c>
      <c r="G334">
        <v>36.323268206039074</v>
      </c>
      <c r="H334" s="18">
        <v>15549</v>
      </c>
      <c r="I334" s="18">
        <v>0</v>
      </c>
      <c r="J334" s="18">
        <v>337.25</v>
      </c>
      <c r="K334" s="18">
        <v>-67.949999999999989</v>
      </c>
      <c r="L334">
        <v>-16.769496544916088</v>
      </c>
      <c r="M334">
        <v>6475</v>
      </c>
      <c r="N334">
        <v>25300</v>
      </c>
      <c r="O334" s="18">
        <v>41569.050000000003</v>
      </c>
      <c r="P334" s="18">
        <v>42000</v>
      </c>
      <c r="Q334" s="19">
        <v>44987</v>
      </c>
      <c r="R334" s="18">
        <v>1089</v>
      </c>
      <c r="S334" s="18">
        <v>772</v>
      </c>
      <c r="T334">
        <v>243.53312302839117</v>
      </c>
      <c r="U334" s="18">
        <v>7573</v>
      </c>
      <c r="V334" s="18">
        <v>13.71</v>
      </c>
      <c r="W334" s="18">
        <v>604.79999999999995</v>
      </c>
      <c r="X334" s="18">
        <v>34.699999999999932</v>
      </c>
      <c r="Y334">
        <v>6.0866514646553114</v>
      </c>
      <c r="Z334">
        <v>2475</v>
      </c>
      <c r="AA334">
        <v>4300</v>
      </c>
      <c r="AB334" s="18">
        <v>41569.050000000003</v>
      </c>
    </row>
    <row r="335" spans="1:28" x14ac:dyDescent="0.25">
      <c r="A335" s="18">
        <v>42000</v>
      </c>
      <c r="B335" s="19">
        <v>44973</v>
      </c>
      <c r="C335" s="18">
        <v>42000</v>
      </c>
      <c r="D335" s="19">
        <v>44973</v>
      </c>
      <c r="E335" s="18">
        <v>370341</v>
      </c>
      <c r="F335" s="18">
        <v>226431</v>
      </c>
      <c r="G335">
        <v>157.34208880550344</v>
      </c>
      <c r="H335" s="18">
        <v>15401149</v>
      </c>
      <c r="I335" s="18">
        <v>0</v>
      </c>
      <c r="J335" s="18">
        <v>0.05</v>
      </c>
      <c r="K335" s="18">
        <v>-44</v>
      </c>
      <c r="L335">
        <v>-99.886492622020441</v>
      </c>
      <c r="M335">
        <v>0</v>
      </c>
      <c r="N335">
        <v>832350</v>
      </c>
      <c r="O335" s="18">
        <v>41569.050000000003</v>
      </c>
      <c r="P335" s="18">
        <v>42000</v>
      </c>
      <c r="Q335" s="19">
        <v>44973</v>
      </c>
      <c r="R335" s="18">
        <v>100271</v>
      </c>
      <c r="S335" s="18">
        <v>82969</v>
      </c>
      <c r="T335">
        <v>479.53415790082073</v>
      </c>
      <c r="U335" s="18">
        <v>5082133</v>
      </c>
      <c r="V335" s="18">
        <v>0</v>
      </c>
      <c r="W335" s="18">
        <v>368.3</v>
      </c>
      <c r="X335" s="18">
        <v>57.150000000000034</v>
      </c>
      <c r="Y335">
        <v>18.367346938775523</v>
      </c>
      <c r="Z335">
        <v>165775</v>
      </c>
      <c r="AA335">
        <v>14125</v>
      </c>
      <c r="AB335" s="18">
        <v>41569.050000000003</v>
      </c>
    </row>
    <row r="336" spans="1:28" x14ac:dyDescent="0.25">
      <c r="A336" s="18">
        <v>42000</v>
      </c>
      <c r="B336" s="19">
        <v>45001</v>
      </c>
      <c r="C336" s="18">
        <v>42000</v>
      </c>
      <c r="D336" s="19">
        <v>45001</v>
      </c>
      <c r="E336" s="18">
        <v>0</v>
      </c>
      <c r="F336" s="18">
        <v>0</v>
      </c>
      <c r="G336">
        <v>0</v>
      </c>
      <c r="H336" s="18">
        <v>0</v>
      </c>
      <c r="I336" s="18">
        <v>0</v>
      </c>
      <c r="J336" s="18">
        <v>0</v>
      </c>
      <c r="K336" s="18">
        <v>0</v>
      </c>
      <c r="L336">
        <v>0</v>
      </c>
      <c r="M336">
        <v>675</v>
      </c>
      <c r="N336">
        <v>575</v>
      </c>
      <c r="O336" s="18">
        <v>41569.050000000003</v>
      </c>
      <c r="P336" s="18">
        <v>42000</v>
      </c>
      <c r="Q336" s="19">
        <v>45001</v>
      </c>
      <c r="R336" s="18">
        <v>0</v>
      </c>
      <c r="S336" s="18">
        <v>0</v>
      </c>
      <c r="T336">
        <v>0</v>
      </c>
      <c r="U336" s="18">
        <v>12</v>
      </c>
      <c r="V336" s="18">
        <v>15.22</v>
      </c>
      <c r="W336" s="18">
        <v>759.45</v>
      </c>
      <c r="X336" s="18">
        <v>-621.95000000000005</v>
      </c>
      <c r="Y336">
        <v>-45.02316490516867</v>
      </c>
      <c r="Z336">
        <v>425</v>
      </c>
      <c r="AA336">
        <v>400</v>
      </c>
      <c r="AB336" s="18">
        <v>41569.050000000003</v>
      </c>
    </row>
    <row r="337" spans="1:28" x14ac:dyDescent="0.25">
      <c r="A337" s="18">
        <v>42000</v>
      </c>
      <c r="B337" s="19">
        <v>45014</v>
      </c>
      <c r="C337" s="18">
        <v>42000</v>
      </c>
      <c r="D337" s="19">
        <v>45014</v>
      </c>
      <c r="E337" s="18">
        <v>6998</v>
      </c>
      <c r="F337" s="18">
        <v>77</v>
      </c>
      <c r="G337">
        <v>1.1125559890189278</v>
      </c>
      <c r="H337" s="18">
        <v>12231</v>
      </c>
      <c r="I337" s="18">
        <v>0</v>
      </c>
      <c r="J337" s="18">
        <v>758.2</v>
      </c>
      <c r="K337" s="18">
        <v>-74.349999999999909</v>
      </c>
      <c r="L337">
        <v>-8.9303945708966328</v>
      </c>
      <c r="M337">
        <v>340575</v>
      </c>
      <c r="N337">
        <v>8150</v>
      </c>
      <c r="O337" s="18">
        <v>41569.050000000003</v>
      </c>
      <c r="P337" s="18">
        <v>42000</v>
      </c>
      <c r="Q337" s="19">
        <v>45014</v>
      </c>
      <c r="R337" s="18">
        <v>5932</v>
      </c>
      <c r="S337" s="18">
        <v>689</v>
      </c>
      <c r="T337">
        <v>13.14133129887469</v>
      </c>
      <c r="U337" s="18">
        <v>10637</v>
      </c>
      <c r="V337" s="18">
        <v>15.23</v>
      </c>
      <c r="W337" s="18">
        <v>830</v>
      </c>
      <c r="X337" s="18">
        <v>33.799999999999955</v>
      </c>
      <c r="Y337">
        <v>4.2451645315247362</v>
      </c>
      <c r="Z337">
        <v>39200</v>
      </c>
      <c r="AA337">
        <v>4725</v>
      </c>
      <c r="AB337" s="18">
        <v>41569.050000000003</v>
      </c>
    </row>
    <row r="338" spans="1:28" x14ac:dyDescent="0.25">
      <c r="A338" s="18">
        <v>42000</v>
      </c>
      <c r="B338" s="19">
        <v>45043</v>
      </c>
      <c r="C338" s="18">
        <v>42000</v>
      </c>
      <c r="D338" s="19">
        <v>45043</v>
      </c>
      <c r="E338" s="18">
        <v>768</v>
      </c>
      <c r="F338" s="18">
        <v>83</v>
      </c>
      <c r="G338">
        <v>12.116788321167883</v>
      </c>
      <c r="H338" s="18">
        <v>782</v>
      </c>
      <c r="I338" s="18">
        <v>12.58</v>
      </c>
      <c r="J338" s="18">
        <v>1101.3499999999999</v>
      </c>
      <c r="K338" s="18">
        <v>-84.350000000000136</v>
      </c>
      <c r="L338">
        <v>-7.1139411318208765</v>
      </c>
      <c r="M338">
        <v>2625</v>
      </c>
      <c r="N338">
        <v>2800</v>
      </c>
      <c r="O338" s="18">
        <v>41569.050000000003</v>
      </c>
      <c r="P338" s="18">
        <v>42000</v>
      </c>
      <c r="Q338" s="19">
        <v>45043</v>
      </c>
      <c r="R338" s="18">
        <v>626</v>
      </c>
      <c r="S338" s="18">
        <v>86</v>
      </c>
      <c r="T338">
        <v>15.925925925925926</v>
      </c>
      <c r="U338" s="18">
        <v>771</v>
      </c>
      <c r="V338" s="18">
        <v>16.7</v>
      </c>
      <c r="W338" s="18">
        <v>1035</v>
      </c>
      <c r="X338" s="18">
        <v>35.600000000000023</v>
      </c>
      <c r="Y338">
        <v>3.5621372823694242</v>
      </c>
      <c r="Z338">
        <v>1350</v>
      </c>
      <c r="AA338">
        <v>800</v>
      </c>
      <c r="AB338" s="18">
        <v>41569.050000000003</v>
      </c>
    </row>
    <row r="339" spans="1:28" x14ac:dyDescent="0.25">
      <c r="A339" s="18">
        <v>42000</v>
      </c>
      <c r="B339" s="19">
        <v>45106</v>
      </c>
      <c r="C339" s="18">
        <v>42000</v>
      </c>
      <c r="D339" s="19">
        <v>45106</v>
      </c>
      <c r="E339" s="18">
        <v>14</v>
      </c>
      <c r="F339" s="18">
        <v>0</v>
      </c>
      <c r="G339">
        <v>0</v>
      </c>
      <c r="H339" s="18">
        <v>5</v>
      </c>
      <c r="I339" s="18">
        <v>0</v>
      </c>
      <c r="J339" s="18">
        <v>1607.55</v>
      </c>
      <c r="K339" s="18">
        <v>96</v>
      </c>
      <c r="L339">
        <v>6.3510965565148361</v>
      </c>
      <c r="M339">
        <v>300</v>
      </c>
      <c r="N339">
        <v>300</v>
      </c>
      <c r="O339" s="18">
        <v>41569.050000000003</v>
      </c>
      <c r="P339" s="18">
        <v>42000</v>
      </c>
      <c r="Q339" s="19">
        <v>45106</v>
      </c>
      <c r="R339" s="18">
        <v>601</v>
      </c>
      <c r="S339" s="18">
        <v>2</v>
      </c>
      <c r="T339">
        <v>0.333889816360601</v>
      </c>
      <c r="U339" s="18">
        <v>27</v>
      </c>
      <c r="V339" s="18">
        <v>19.04</v>
      </c>
      <c r="W339" s="18">
        <v>1395</v>
      </c>
      <c r="X339" s="18">
        <v>-11.049999999999955</v>
      </c>
      <c r="Y339">
        <v>-0.78588954873581707</v>
      </c>
      <c r="Z339">
        <v>1100</v>
      </c>
      <c r="AA339">
        <v>50</v>
      </c>
      <c r="AB339" s="18">
        <v>41569.050000000003</v>
      </c>
    </row>
    <row r="340" spans="1:28" x14ac:dyDescent="0.25">
      <c r="A340" s="18">
        <v>42000</v>
      </c>
      <c r="B340" s="19">
        <v>45197</v>
      </c>
      <c r="C340" s="18">
        <v>42000</v>
      </c>
      <c r="D340" s="19">
        <v>45197</v>
      </c>
      <c r="E340" s="18">
        <v>10</v>
      </c>
      <c r="F340" s="18">
        <v>0</v>
      </c>
      <c r="G340">
        <v>0</v>
      </c>
      <c r="H340" s="18">
        <v>0</v>
      </c>
      <c r="I340" s="18">
        <v>0</v>
      </c>
      <c r="J340" s="18">
        <v>0</v>
      </c>
      <c r="K340" s="18">
        <v>0</v>
      </c>
      <c r="L340">
        <v>0</v>
      </c>
      <c r="M340">
        <v>25</v>
      </c>
      <c r="N340">
        <v>0</v>
      </c>
      <c r="O340" s="18">
        <v>41569.050000000003</v>
      </c>
      <c r="P340" s="18">
        <v>42000</v>
      </c>
      <c r="Q340" s="19">
        <v>45197</v>
      </c>
      <c r="R340" s="18">
        <v>1</v>
      </c>
      <c r="S340" s="18">
        <v>0</v>
      </c>
      <c r="T340">
        <v>0</v>
      </c>
      <c r="U340" s="18">
        <v>0</v>
      </c>
      <c r="V340" s="18">
        <v>0</v>
      </c>
      <c r="W340" s="18">
        <v>0</v>
      </c>
      <c r="X340" s="18">
        <v>0</v>
      </c>
      <c r="Y340">
        <v>0</v>
      </c>
      <c r="Z340">
        <v>75</v>
      </c>
      <c r="AA340">
        <v>0</v>
      </c>
      <c r="AB340" s="18">
        <v>41569.050000000003</v>
      </c>
    </row>
    <row r="341" spans="1:28" x14ac:dyDescent="0.25">
      <c r="A341" s="18">
        <v>42000</v>
      </c>
      <c r="B341" s="19">
        <v>45288</v>
      </c>
      <c r="C341" s="18">
        <v>0</v>
      </c>
      <c r="D341" s="19">
        <v>0</v>
      </c>
      <c r="E341" s="18">
        <v>0</v>
      </c>
      <c r="F341" s="18">
        <v>0</v>
      </c>
      <c r="G341">
        <v>0</v>
      </c>
      <c r="H341" s="18">
        <v>0</v>
      </c>
      <c r="I341" s="18">
        <v>0</v>
      </c>
      <c r="J341" s="18">
        <v>0</v>
      </c>
      <c r="K341" s="18">
        <v>0</v>
      </c>
      <c r="L341">
        <v>0</v>
      </c>
      <c r="M341">
        <v>0</v>
      </c>
      <c r="N341">
        <v>0</v>
      </c>
      <c r="O341" s="18">
        <v>0</v>
      </c>
      <c r="P341" s="18">
        <v>42000</v>
      </c>
      <c r="Q341" s="19">
        <v>45288</v>
      </c>
      <c r="R341" s="18">
        <v>0</v>
      </c>
      <c r="S341" s="18">
        <v>0</v>
      </c>
      <c r="T341">
        <v>0</v>
      </c>
      <c r="U341" s="18">
        <v>0</v>
      </c>
      <c r="V341" s="18">
        <v>0</v>
      </c>
      <c r="W341" s="18">
        <v>0</v>
      </c>
      <c r="X341" s="18">
        <v>0</v>
      </c>
      <c r="Y341">
        <v>0</v>
      </c>
      <c r="Z341">
        <v>25</v>
      </c>
      <c r="AA341">
        <v>0</v>
      </c>
      <c r="AB341" s="18">
        <v>41569.050000000003</v>
      </c>
    </row>
    <row r="342" spans="1:28" x14ac:dyDescent="0.25">
      <c r="A342" s="18">
        <v>42000</v>
      </c>
      <c r="B342" s="19">
        <v>44980</v>
      </c>
      <c r="C342" s="18">
        <v>42000</v>
      </c>
      <c r="D342" s="19">
        <v>44980</v>
      </c>
      <c r="E342" s="18">
        <v>58064</v>
      </c>
      <c r="F342" s="18">
        <v>12692</v>
      </c>
      <c r="G342">
        <v>27.973199329983249</v>
      </c>
      <c r="H342" s="18">
        <v>551587</v>
      </c>
      <c r="I342" s="18">
        <v>0</v>
      </c>
      <c r="J342" s="18">
        <v>182.5</v>
      </c>
      <c r="K342" s="18">
        <v>-75.25</v>
      </c>
      <c r="L342">
        <v>-29.194956353055286</v>
      </c>
      <c r="M342">
        <v>90825</v>
      </c>
      <c r="N342">
        <v>346400</v>
      </c>
      <c r="O342" s="18">
        <v>41569.050000000003</v>
      </c>
      <c r="P342" s="18">
        <v>42000</v>
      </c>
      <c r="Q342" s="19">
        <v>44980</v>
      </c>
      <c r="R342" s="18">
        <v>33284</v>
      </c>
      <c r="S342" s="18">
        <v>11624</v>
      </c>
      <c r="T342">
        <v>53.665743305632503</v>
      </c>
      <c r="U342" s="18">
        <v>309240</v>
      </c>
      <c r="V342" s="18">
        <v>11.93</v>
      </c>
      <c r="W342" s="18">
        <v>495</v>
      </c>
      <c r="X342" s="18">
        <v>35.199999999999989</v>
      </c>
      <c r="Y342">
        <v>7.6555023923444949</v>
      </c>
      <c r="Z342">
        <v>126875</v>
      </c>
      <c r="AA342">
        <v>19250</v>
      </c>
      <c r="AB342" s="18">
        <v>41569.050000000003</v>
      </c>
    </row>
    <row r="343" spans="1:28" x14ac:dyDescent="0.25">
      <c r="A343" s="18">
        <v>42000</v>
      </c>
      <c r="B343" s="19">
        <v>44994</v>
      </c>
      <c r="C343" s="18">
        <v>42000</v>
      </c>
      <c r="D343" s="19">
        <v>44994</v>
      </c>
      <c r="E343" s="18">
        <v>669</v>
      </c>
      <c r="F343" s="18">
        <v>545</v>
      </c>
      <c r="G343">
        <v>439.51612903225805</v>
      </c>
      <c r="H343" s="18">
        <v>2654</v>
      </c>
      <c r="I343" s="18">
        <v>13.8</v>
      </c>
      <c r="J343" s="18">
        <v>457.85</v>
      </c>
      <c r="K343" s="18">
        <v>-78.299999999999955</v>
      </c>
      <c r="L343">
        <v>-14.60412198078895</v>
      </c>
      <c r="M343">
        <v>1775</v>
      </c>
      <c r="N343">
        <v>1625</v>
      </c>
      <c r="O343" s="18">
        <v>41569.050000000003</v>
      </c>
      <c r="P343" s="18">
        <v>42000</v>
      </c>
      <c r="Q343" s="19">
        <v>44994</v>
      </c>
      <c r="R343" s="18">
        <v>0</v>
      </c>
      <c r="S343" s="18">
        <v>0</v>
      </c>
      <c r="T343">
        <v>0</v>
      </c>
      <c r="U343" s="18">
        <v>71</v>
      </c>
      <c r="V343" s="18">
        <v>14.47</v>
      </c>
      <c r="W343" s="18">
        <v>680</v>
      </c>
      <c r="X343" s="18">
        <v>-1208.5</v>
      </c>
      <c r="Y343">
        <v>-63.99258670902833</v>
      </c>
      <c r="Z343">
        <v>600</v>
      </c>
      <c r="AA343">
        <v>975</v>
      </c>
      <c r="AB343" s="18">
        <v>41569.050000000003</v>
      </c>
    </row>
    <row r="344" spans="1:28" x14ac:dyDescent="0.25">
      <c r="A344" s="18">
        <v>42100</v>
      </c>
      <c r="B344" s="19">
        <v>44987</v>
      </c>
      <c r="C344" s="18">
        <v>42100</v>
      </c>
      <c r="D344" s="19">
        <v>44987</v>
      </c>
      <c r="E344" s="18">
        <v>237</v>
      </c>
      <c r="F344" s="18">
        <v>87</v>
      </c>
      <c r="G344">
        <v>58</v>
      </c>
      <c r="H344" s="18">
        <v>1762</v>
      </c>
      <c r="I344" s="18">
        <v>0</v>
      </c>
      <c r="J344" s="18">
        <v>292.3</v>
      </c>
      <c r="K344" s="18">
        <v>-78.349999999999966</v>
      </c>
      <c r="L344">
        <v>-21.138540401996483</v>
      </c>
      <c r="M344">
        <v>2900</v>
      </c>
      <c r="N344">
        <v>1075</v>
      </c>
      <c r="O344" s="18">
        <v>41569.050000000003</v>
      </c>
      <c r="P344" s="18">
        <v>42100</v>
      </c>
      <c r="Q344" s="19">
        <v>44987</v>
      </c>
      <c r="R344" s="18">
        <v>84</v>
      </c>
      <c r="S344" s="18">
        <v>13</v>
      </c>
      <c r="T344">
        <v>18.309859154929576</v>
      </c>
      <c r="U344" s="18">
        <v>886</v>
      </c>
      <c r="V344" s="18">
        <v>13.56</v>
      </c>
      <c r="W344" s="18">
        <v>655.29999999999995</v>
      </c>
      <c r="X344" s="18">
        <v>58.099999999999909</v>
      </c>
      <c r="Y344">
        <v>9.7287340924313312</v>
      </c>
      <c r="Z344">
        <v>850</v>
      </c>
      <c r="AA344">
        <v>575</v>
      </c>
      <c r="AB344" s="18">
        <v>41569.050000000003</v>
      </c>
    </row>
    <row r="345" spans="1:28" x14ac:dyDescent="0.25">
      <c r="A345" s="18">
        <v>42100</v>
      </c>
      <c r="B345" s="19">
        <v>45001</v>
      </c>
      <c r="C345" s="18">
        <v>42100</v>
      </c>
      <c r="D345" s="19">
        <v>45001</v>
      </c>
      <c r="E345" s="18">
        <v>0</v>
      </c>
      <c r="F345" s="18">
        <v>0</v>
      </c>
      <c r="G345">
        <v>0</v>
      </c>
      <c r="H345" s="18">
        <v>0</v>
      </c>
      <c r="I345" s="18">
        <v>0</v>
      </c>
      <c r="J345" s="18">
        <v>0</v>
      </c>
      <c r="K345" s="18">
        <v>0</v>
      </c>
      <c r="L345">
        <v>0</v>
      </c>
      <c r="M345">
        <v>0</v>
      </c>
      <c r="N345">
        <v>0</v>
      </c>
      <c r="O345" s="18">
        <v>41569.050000000003</v>
      </c>
      <c r="P345" s="18">
        <v>0</v>
      </c>
      <c r="Q345" s="19">
        <v>0</v>
      </c>
      <c r="R345" s="18">
        <v>0</v>
      </c>
      <c r="S345" s="18">
        <v>0</v>
      </c>
      <c r="T345">
        <v>0</v>
      </c>
      <c r="U345" s="18">
        <v>0</v>
      </c>
      <c r="V345" s="18">
        <v>0</v>
      </c>
      <c r="W345" s="18">
        <v>0</v>
      </c>
      <c r="X345" s="18">
        <v>0</v>
      </c>
      <c r="Y345">
        <v>0</v>
      </c>
      <c r="Z345">
        <v>0</v>
      </c>
      <c r="AA345">
        <v>0</v>
      </c>
      <c r="AB345" s="18">
        <v>0</v>
      </c>
    </row>
    <row r="346" spans="1:28" x14ac:dyDescent="0.25">
      <c r="A346" s="18">
        <v>42100</v>
      </c>
      <c r="B346" s="19">
        <v>44980</v>
      </c>
      <c r="C346" s="18">
        <v>42100</v>
      </c>
      <c r="D346" s="19">
        <v>44980</v>
      </c>
      <c r="E346" s="18">
        <v>9054</v>
      </c>
      <c r="F346" s="18">
        <v>3639</v>
      </c>
      <c r="G346">
        <v>67.202216066481995</v>
      </c>
      <c r="H346" s="18">
        <v>125036</v>
      </c>
      <c r="I346" s="18">
        <v>0</v>
      </c>
      <c r="J346" s="18">
        <v>148.94999999999999</v>
      </c>
      <c r="K346" s="18">
        <v>-68</v>
      </c>
      <c r="L346">
        <v>-31.343627563954829</v>
      </c>
      <c r="M346">
        <v>11425</v>
      </c>
      <c r="N346">
        <v>71450</v>
      </c>
      <c r="O346" s="18">
        <v>41569.050000000003</v>
      </c>
      <c r="P346" s="18">
        <v>42100</v>
      </c>
      <c r="Q346" s="19">
        <v>44980</v>
      </c>
      <c r="R346" s="18">
        <v>2193</v>
      </c>
      <c r="S346" s="18">
        <v>1432</v>
      </c>
      <c r="T346">
        <v>188.17345597897503</v>
      </c>
      <c r="U346" s="18">
        <v>32791</v>
      </c>
      <c r="V346" s="18">
        <v>11.49</v>
      </c>
      <c r="W346" s="18">
        <v>551.5</v>
      </c>
      <c r="X346" s="18">
        <v>43.300000000000011</v>
      </c>
      <c r="Y346">
        <v>8.5202676111767044</v>
      </c>
      <c r="Z346">
        <v>11175</v>
      </c>
      <c r="AA346">
        <v>5975</v>
      </c>
      <c r="AB346" s="18">
        <v>41569.050000000003</v>
      </c>
    </row>
    <row r="347" spans="1:28" x14ac:dyDescent="0.25">
      <c r="A347" s="18">
        <v>42100</v>
      </c>
      <c r="B347" s="19">
        <v>45014</v>
      </c>
      <c r="C347" s="18">
        <v>42100</v>
      </c>
      <c r="D347" s="19">
        <v>45014</v>
      </c>
      <c r="E347" s="18">
        <v>330</v>
      </c>
      <c r="F347" s="18">
        <v>53</v>
      </c>
      <c r="G347">
        <v>19.133574007220215</v>
      </c>
      <c r="H347" s="18">
        <v>374</v>
      </c>
      <c r="I347" s="18">
        <v>13.3</v>
      </c>
      <c r="J347" s="18">
        <v>679.4</v>
      </c>
      <c r="K347" s="18">
        <v>-99.550000000000068</v>
      </c>
      <c r="L347">
        <v>-12.780024391809494</v>
      </c>
      <c r="M347">
        <v>2975</v>
      </c>
      <c r="N347">
        <v>275</v>
      </c>
      <c r="O347" s="18">
        <v>41569.050000000003</v>
      </c>
      <c r="P347" s="18">
        <v>42100</v>
      </c>
      <c r="Q347" s="19">
        <v>45014</v>
      </c>
      <c r="R347" s="18">
        <v>498</v>
      </c>
      <c r="S347" s="18">
        <v>44</v>
      </c>
      <c r="T347">
        <v>9.6916299559471373</v>
      </c>
      <c r="U347" s="18">
        <v>350</v>
      </c>
      <c r="V347" s="18">
        <v>15.79</v>
      </c>
      <c r="W347" s="18">
        <v>911.6</v>
      </c>
      <c r="X347" s="18">
        <v>68.100000000000023</v>
      </c>
      <c r="Y347">
        <v>8.0735032602252552</v>
      </c>
      <c r="Z347">
        <v>1025</v>
      </c>
      <c r="AA347">
        <v>925</v>
      </c>
      <c r="AB347" s="18">
        <v>41569.050000000003</v>
      </c>
    </row>
    <row r="348" spans="1:28" x14ac:dyDescent="0.25">
      <c r="A348" s="18">
        <v>42100</v>
      </c>
      <c r="B348" s="19">
        <v>45043</v>
      </c>
      <c r="C348" s="18">
        <v>42100</v>
      </c>
      <c r="D348" s="19">
        <v>45043</v>
      </c>
      <c r="E348" s="18">
        <v>0</v>
      </c>
      <c r="F348" s="18">
        <v>0</v>
      </c>
      <c r="G348">
        <v>0</v>
      </c>
      <c r="H348" s="18">
        <v>0</v>
      </c>
      <c r="I348" s="18">
        <v>0</v>
      </c>
      <c r="J348" s="18">
        <v>0</v>
      </c>
      <c r="K348" s="18">
        <v>0</v>
      </c>
      <c r="L348">
        <v>0</v>
      </c>
      <c r="M348">
        <v>600</v>
      </c>
      <c r="N348">
        <v>0</v>
      </c>
      <c r="O348" s="18">
        <v>41569.050000000003</v>
      </c>
      <c r="P348" s="18">
        <v>0</v>
      </c>
      <c r="Q348" s="19">
        <v>0</v>
      </c>
      <c r="R348" s="18">
        <v>0</v>
      </c>
      <c r="S348" s="18">
        <v>0</v>
      </c>
      <c r="T348">
        <v>0</v>
      </c>
      <c r="U348" s="18">
        <v>0</v>
      </c>
      <c r="V348" s="18">
        <v>0</v>
      </c>
      <c r="W348" s="18">
        <v>0</v>
      </c>
      <c r="X348" s="18">
        <v>0</v>
      </c>
      <c r="Y348">
        <v>0</v>
      </c>
      <c r="Z348">
        <v>0</v>
      </c>
      <c r="AA348">
        <v>0</v>
      </c>
      <c r="AB348" s="18">
        <v>0</v>
      </c>
    </row>
    <row r="349" spans="1:28" x14ac:dyDescent="0.25">
      <c r="A349" s="18">
        <v>42100</v>
      </c>
      <c r="B349" s="19">
        <v>44973</v>
      </c>
      <c r="C349" s="18">
        <v>42100</v>
      </c>
      <c r="D349" s="19">
        <v>44973</v>
      </c>
      <c r="E349" s="18">
        <v>173487</v>
      </c>
      <c r="F349" s="18">
        <v>106509</v>
      </c>
      <c r="G349">
        <v>159.02087252530683</v>
      </c>
      <c r="H349" s="18">
        <v>7170365</v>
      </c>
      <c r="I349" s="18">
        <v>0</v>
      </c>
      <c r="J349" s="18">
        <v>0.05</v>
      </c>
      <c r="K349" s="18">
        <v>-26.4</v>
      </c>
      <c r="L349">
        <v>-99.810964083175804</v>
      </c>
      <c r="M349">
        <v>0</v>
      </c>
      <c r="N349">
        <v>173000</v>
      </c>
      <c r="O349" s="18">
        <v>41569.050000000003</v>
      </c>
      <c r="P349" s="18">
        <v>42100</v>
      </c>
      <c r="Q349" s="19">
        <v>44973</v>
      </c>
      <c r="R349" s="18">
        <v>30143</v>
      </c>
      <c r="S349" s="18">
        <v>27017</v>
      </c>
      <c r="T349">
        <v>864.2674344209853</v>
      </c>
      <c r="U349" s="18">
        <v>1470728</v>
      </c>
      <c r="V349" s="18">
        <v>0</v>
      </c>
      <c r="W349" s="18">
        <v>467.75</v>
      </c>
      <c r="X349" s="18">
        <v>80.199999999999989</v>
      </c>
      <c r="Y349">
        <v>20.694103986582373</v>
      </c>
      <c r="Z349">
        <v>192500</v>
      </c>
      <c r="AA349">
        <v>4575</v>
      </c>
      <c r="AB349" s="18">
        <v>41569.050000000003</v>
      </c>
    </row>
    <row r="350" spans="1:28" x14ac:dyDescent="0.25">
      <c r="A350" s="18">
        <v>42100</v>
      </c>
      <c r="B350" s="19">
        <v>44994</v>
      </c>
      <c r="C350" s="18">
        <v>42100</v>
      </c>
      <c r="D350" s="19">
        <v>44994</v>
      </c>
      <c r="E350" s="18">
        <v>0</v>
      </c>
      <c r="F350" s="18">
        <v>0</v>
      </c>
      <c r="G350">
        <v>0</v>
      </c>
      <c r="H350" s="18">
        <v>0</v>
      </c>
      <c r="I350" s="18">
        <v>0</v>
      </c>
      <c r="J350" s="18">
        <v>0</v>
      </c>
      <c r="K350" s="18">
        <v>0</v>
      </c>
      <c r="L350">
        <v>0</v>
      </c>
      <c r="M350">
        <v>625</v>
      </c>
      <c r="N350">
        <v>75</v>
      </c>
      <c r="O350" s="18">
        <v>41569.050000000003</v>
      </c>
      <c r="P350" s="18">
        <v>42100</v>
      </c>
      <c r="Q350" s="19">
        <v>44994</v>
      </c>
      <c r="R350" s="18">
        <v>0</v>
      </c>
      <c r="S350" s="18">
        <v>0</v>
      </c>
      <c r="T350">
        <v>0</v>
      </c>
      <c r="U350" s="18">
        <v>0</v>
      </c>
      <c r="V350" s="18">
        <v>0</v>
      </c>
      <c r="W350" s="18">
        <v>0</v>
      </c>
      <c r="X350" s="18">
        <v>0</v>
      </c>
      <c r="Y350">
        <v>0</v>
      </c>
      <c r="Z350">
        <v>950</v>
      </c>
      <c r="AA350">
        <v>875</v>
      </c>
      <c r="AB350" s="18">
        <v>41569.050000000003</v>
      </c>
    </row>
    <row r="351" spans="1:28" x14ac:dyDescent="0.25">
      <c r="A351" s="18">
        <v>42200</v>
      </c>
      <c r="B351" s="19">
        <v>44980</v>
      </c>
      <c r="C351" s="18">
        <v>42200</v>
      </c>
      <c r="D351" s="19">
        <v>44980</v>
      </c>
      <c r="E351" s="18">
        <v>10426</v>
      </c>
      <c r="F351" s="18">
        <v>1235</v>
      </c>
      <c r="G351">
        <v>13.437057991513438</v>
      </c>
      <c r="H351" s="18">
        <v>198597</v>
      </c>
      <c r="I351" s="18">
        <v>13.98</v>
      </c>
      <c r="J351" s="18">
        <v>117.65</v>
      </c>
      <c r="K351" s="18">
        <v>-60.650000000000006</v>
      </c>
      <c r="L351">
        <v>-34.015703869882223</v>
      </c>
      <c r="M351">
        <v>12950</v>
      </c>
      <c r="N351">
        <v>97925</v>
      </c>
      <c r="O351" s="18">
        <v>41569.050000000003</v>
      </c>
      <c r="P351" s="18">
        <v>42200</v>
      </c>
      <c r="Q351" s="19">
        <v>44980</v>
      </c>
      <c r="R351" s="18">
        <v>2239</v>
      </c>
      <c r="S351" s="18">
        <v>793</v>
      </c>
      <c r="T351">
        <v>54.840940525587826</v>
      </c>
      <c r="U351" s="18">
        <v>24473</v>
      </c>
      <c r="V351" s="18">
        <v>11.01</v>
      </c>
      <c r="W351" s="18">
        <v>623.20000000000005</v>
      </c>
      <c r="X351" s="18">
        <v>43.550000000000068</v>
      </c>
      <c r="Y351">
        <v>7.5131544897783256</v>
      </c>
      <c r="Z351">
        <v>9725</v>
      </c>
      <c r="AA351">
        <v>4225</v>
      </c>
      <c r="AB351" s="18">
        <v>41569.050000000003</v>
      </c>
    </row>
    <row r="352" spans="1:28" x14ac:dyDescent="0.25">
      <c r="A352" s="18">
        <v>42200</v>
      </c>
      <c r="B352" s="19">
        <v>44994</v>
      </c>
      <c r="C352" s="18">
        <v>42200</v>
      </c>
      <c r="D352" s="19">
        <v>44994</v>
      </c>
      <c r="E352" s="18">
        <v>52</v>
      </c>
      <c r="F352" s="18">
        <v>51</v>
      </c>
      <c r="G352">
        <v>5100</v>
      </c>
      <c r="H352" s="18">
        <v>588</v>
      </c>
      <c r="I352" s="18">
        <v>13.16</v>
      </c>
      <c r="J352" s="18">
        <v>352.05</v>
      </c>
      <c r="K352" s="18">
        <v>-102.19999999999999</v>
      </c>
      <c r="L352">
        <v>-22.498624105668682</v>
      </c>
      <c r="M352">
        <v>475</v>
      </c>
      <c r="N352">
        <v>675</v>
      </c>
      <c r="O352" s="18">
        <v>41569.050000000003</v>
      </c>
      <c r="P352" s="18">
        <v>42200</v>
      </c>
      <c r="Q352" s="19">
        <v>44994</v>
      </c>
      <c r="R352" s="18">
        <v>0</v>
      </c>
      <c r="S352" s="18">
        <v>0</v>
      </c>
      <c r="T352">
        <v>0</v>
      </c>
      <c r="U352" s="18">
        <v>0</v>
      </c>
      <c r="V352" s="18">
        <v>0</v>
      </c>
      <c r="W352" s="18">
        <v>0</v>
      </c>
      <c r="X352" s="18">
        <v>0</v>
      </c>
      <c r="Y352">
        <v>0</v>
      </c>
      <c r="Z352">
        <v>0</v>
      </c>
      <c r="AA352">
        <v>875</v>
      </c>
      <c r="AB352" s="18">
        <v>41569.050000000003</v>
      </c>
    </row>
    <row r="353" spans="1:28" x14ac:dyDescent="0.25">
      <c r="A353" s="18">
        <v>42200</v>
      </c>
      <c r="B353" s="19">
        <v>45001</v>
      </c>
      <c r="C353" s="18">
        <v>0</v>
      </c>
      <c r="D353" s="19">
        <v>0</v>
      </c>
      <c r="E353" s="18">
        <v>0</v>
      </c>
      <c r="F353" s="18">
        <v>0</v>
      </c>
      <c r="G353">
        <v>0</v>
      </c>
      <c r="H353" s="18">
        <v>0</v>
      </c>
      <c r="I353" s="18">
        <v>0</v>
      </c>
      <c r="J353" s="18">
        <v>0</v>
      </c>
      <c r="K353" s="18">
        <v>0</v>
      </c>
      <c r="L353">
        <v>0</v>
      </c>
      <c r="M353">
        <v>0</v>
      </c>
      <c r="N353">
        <v>0</v>
      </c>
      <c r="O353" s="18">
        <v>0</v>
      </c>
      <c r="P353" s="18">
        <v>42200</v>
      </c>
      <c r="Q353" s="19">
        <v>45001</v>
      </c>
      <c r="R353" s="18">
        <v>0</v>
      </c>
      <c r="S353" s="18">
        <v>0</v>
      </c>
      <c r="T353">
        <v>0</v>
      </c>
      <c r="U353" s="18">
        <v>0</v>
      </c>
      <c r="V353" s="18">
        <v>0</v>
      </c>
      <c r="W353" s="18">
        <v>0</v>
      </c>
      <c r="X353" s="18">
        <v>0</v>
      </c>
      <c r="Y353">
        <v>0</v>
      </c>
      <c r="Z353">
        <v>0</v>
      </c>
      <c r="AA353">
        <v>0</v>
      </c>
      <c r="AB353" s="18">
        <v>41569.050000000003</v>
      </c>
    </row>
    <row r="354" spans="1:28" x14ac:dyDescent="0.25">
      <c r="A354" s="18">
        <v>42200</v>
      </c>
      <c r="B354" s="19">
        <v>45014</v>
      </c>
      <c r="C354" s="18">
        <v>42200</v>
      </c>
      <c r="D354" s="19">
        <v>45014</v>
      </c>
      <c r="E354" s="18">
        <v>901</v>
      </c>
      <c r="F354" s="18">
        <v>539</v>
      </c>
      <c r="G354">
        <v>148.89502762430939</v>
      </c>
      <c r="H354" s="18">
        <v>1369</v>
      </c>
      <c r="I354" s="18">
        <v>13.16</v>
      </c>
      <c r="J354" s="18">
        <v>652.9</v>
      </c>
      <c r="K354" s="18">
        <v>-74.25</v>
      </c>
      <c r="L354">
        <v>-10.211098122808224</v>
      </c>
      <c r="M354">
        <v>2350</v>
      </c>
      <c r="N354">
        <v>1500</v>
      </c>
      <c r="O354" s="18">
        <v>41569.050000000003</v>
      </c>
      <c r="P354" s="18">
        <v>42200</v>
      </c>
      <c r="Q354" s="19">
        <v>45014</v>
      </c>
      <c r="R354" s="18">
        <v>399</v>
      </c>
      <c r="S354" s="18">
        <v>80</v>
      </c>
      <c r="T354">
        <v>25.078369905956112</v>
      </c>
      <c r="U354" s="18">
        <v>497</v>
      </c>
      <c r="V354" s="18">
        <v>0</v>
      </c>
      <c r="W354" s="18">
        <v>933.1</v>
      </c>
      <c r="X354" s="18">
        <v>45.600000000000023</v>
      </c>
      <c r="Y354">
        <v>5.1380281690140865</v>
      </c>
      <c r="Z354">
        <v>1275</v>
      </c>
      <c r="AA354">
        <v>1750</v>
      </c>
      <c r="AB354" s="18">
        <v>41569.050000000003</v>
      </c>
    </row>
    <row r="355" spans="1:28" x14ac:dyDescent="0.25">
      <c r="A355" s="18">
        <v>42200</v>
      </c>
      <c r="B355" s="19">
        <v>45043</v>
      </c>
      <c r="C355" s="18">
        <v>42200</v>
      </c>
      <c r="D355" s="19">
        <v>45043</v>
      </c>
      <c r="E355" s="18">
        <v>0</v>
      </c>
      <c r="F355" s="18">
        <v>0</v>
      </c>
      <c r="G355">
        <v>0</v>
      </c>
      <c r="H355" s="18">
        <v>0</v>
      </c>
      <c r="I355" s="18">
        <v>0</v>
      </c>
      <c r="J355" s="18">
        <v>0</v>
      </c>
      <c r="K355" s="18">
        <v>0</v>
      </c>
      <c r="L355">
        <v>0</v>
      </c>
      <c r="M355">
        <v>600</v>
      </c>
      <c r="N355">
        <v>50</v>
      </c>
      <c r="O355" s="18">
        <v>41569.050000000003</v>
      </c>
      <c r="P355" s="18">
        <v>42200</v>
      </c>
      <c r="Q355" s="19">
        <v>45043</v>
      </c>
      <c r="R355" s="18">
        <v>1</v>
      </c>
      <c r="S355" s="18">
        <v>0</v>
      </c>
      <c r="T355">
        <v>0</v>
      </c>
      <c r="U355" s="18">
        <v>0</v>
      </c>
      <c r="V355" s="18">
        <v>0</v>
      </c>
      <c r="W355" s="18">
        <v>0</v>
      </c>
      <c r="X355" s="18">
        <v>0</v>
      </c>
      <c r="Y355">
        <v>0</v>
      </c>
      <c r="Z355">
        <v>0</v>
      </c>
      <c r="AA355">
        <v>125</v>
      </c>
      <c r="AB355" s="18">
        <v>41569.050000000003</v>
      </c>
    </row>
    <row r="356" spans="1:28" x14ac:dyDescent="0.25">
      <c r="A356" s="18">
        <v>42200</v>
      </c>
      <c r="B356" s="19">
        <v>44973</v>
      </c>
      <c r="C356" s="18">
        <v>42200</v>
      </c>
      <c r="D356" s="19">
        <v>44973</v>
      </c>
      <c r="E356" s="18">
        <v>177841</v>
      </c>
      <c r="F356" s="18">
        <v>100436</v>
      </c>
      <c r="G356">
        <v>129.75389186745042</v>
      </c>
      <c r="H356" s="18">
        <v>5504475</v>
      </c>
      <c r="I356" s="18">
        <v>9.14</v>
      </c>
      <c r="J356" s="18">
        <v>0.05</v>
      </c>
      <c r="K356" s="18">
        <v>-15.649999999999999</v>
      </c>
      <c r="L356">
        <v>-99.681528662420376</v>
      </c>
      <c r="M356">
        <v>0</v>
      </c>
      <c r="N356">
        <v>223325</v>
      </c>
      <c r="O356" s="18">
        <v>41569.050000000003</v>
      </c>
      <c r="P356" s="18">
        <v>42200</v>
      </c>
      <c r="Q356" s="19">
        <v>44973</v>
      </c>
      <c r="R356" s="18">
        <v>19967</v>
      </c>
      <c r="S356" s="18">
        <v>17080</v>
      </c>
      <c r="T356">
        <v>591.61759612054038</v>
      </c>
      <c r="U356" s="18">
        <v>782552</v>
      </c>
      <c r="V356" s="18">
        <v>0</v>
      </c>
      <c r="W356" s="18">
        <v>567.79999999999995</v>
      </c>
      <c r="X356" s="18">
        <v>87.349999999999966</v>
      </c>
      <c r="Y356">
        <v>18.180872099073778</v>
      </c>
      <c r="Z356">
        <v>189550</v>
      </c>
      <c r="AA356">
        <v>4800</v>
      </c>
      <c r="AB356" s="18">
        <v>41569.050000000003</v>
      </c>
    </row>
    <row r="357" spans="1:28" x14ac:dyDescent="0.25">
      <c r="A357" s="18">
        <v>42200</v>
      </c>
      <c r="B357" s="19">
        <v>44987</v>
      </c>
      <c r="C357" s="18">
        <v>42200</v>
      </c>
      <c r="D357" s="19">
        <v>44987</v>
      </c>
      <c r="E357" s="18">
        <v>179</v>
      </c>
      <c r="F357" s="18">
        <v>36</v>
      </c>
      <c r="G357">
        <v>25.174825174825173</v>
      </c>
      <c r="H357" s="18">
        <v>2555</v>
      </c>
      <c r="I357" s="18">
        <v>13.96</v>
      </c>
      <c r="J357" s="18">
        <v>255.4</v>
      </c>
      <c r="K357" s="18">
        <v>-66.299999999999983</v>
      </c>
      <c r="L357">
        <v>-20.609263288778358</v>
      </c>
      <c r="M357">
        <v>3200</v>
      </c>
      <c r="N357">
        <v>1275</v>
      </c>
      <c r="O357" s="18">
        <v>41569.050000000003</v>
      </c>
      <c r="P357" s="18">
        <v>42200</v>
      </c>
      <c r="Q357" s="19">
        <v>44987</v>
      </c>
      <c r="R357" s="18">
        <v>86</v>
      </c>
      <c r="S357" s="18">
        <v>12</v>
      </c>
      <c r="T357">
        <v>16.216216216216218</v>
      </c>
      <c r="U357" s="18">
        <v>481</v>
      </c>
      <c r="V357" s="18">
        <v>0</v>
      </c>
      <c r="W357" s="18">
        <v>718.1</v>
      </c>
      <c r="X357" s="18">
        <v>51</v>
      </c>
      <c r="Y357">
        <v>7.6450307300254829</v>
      </c>
      <c r="Z357">
        <v>875</v>
      </c>
      <c r="AA357">
        <v>1000</v>
      </c>
      <c r="AB357" s="18">
        <v>41569.050000000003</v>
      </c>
    </row>
    <row r="358" spans="1:28" x14ac:dyDescent="0.25">
      <c r="A358" s="18">
        <v>42300</v>
      </c>
      <c r="B358" s="19">
        <v>44980</v>
      </c>
      <c r="C358" s="18">
        <v>42300</v>
      </c>
      <c r="D358" s="19">
        <v>44980</v>
      </c>
      <c r="E358" s="18">
        <v>9070</v>
      </c>
      <c r="F358" s="18">
        <v>-1831</v>
      </c>
      <c r="G358">
        <v>-16.796624162920832</v>
      </c>
      <c r="H358" s="18">
        <v>153004</v>
      </c>
      <c r="I358" s="18">
        <v>13.8</v>
      </c>
      <c r="J358" s="18">
        <v>93.35</v>
      </c>
      <c r="K358" s="18">
        <v>-53.599999999999994</v>
      </c>
      <c r="L358">
        <v>-36.474991493705339</v>
      </c>
      <c r="M358">
        <v>9725</v>
      </c>
      <c r="N358">
        <v>31775</v>
      </c>
      <c r="O358" s="18">
        <v>41569.050000000003</v>
      </c>
      <c r="P358" s="18">
        <v>42300</v>
      </c>
      <c r="Q358" s="19">
        <v>44980</v>
      </c>
      <c r="R358" s="18">
        <v>1247</v>
      </c>
      <c r="S358" s="18">
        <v>524</v>
      </c>
      <c r="T358">
        <v>72.475795297372059</v>
      </c>
      <c r="U358" s="18">
        <v>12860</v>
      </c>
      <c r="V358" s="18">
        <v>10.56</v>
      </c>
      <c r="W358" s="18">
        <v>705.45</v>
      </c>
      <c r="X358" s="18">
        <v>60.350000000000023</v>
      </c>
      <c r="Y358">
        <v>9.3551387381801305</v>
      </c>
      <c r="Z358">
        <v>8175</v>
      </c>
      <c r="AA358">
        <v>5125</v>
      </c>
      <c r="AB358" s="18">
        <v>41569.050000000003</v>
      </c>
    </row>
    <row r="359" spans="1:28" x14ac:dyDescent="0.25">
      <c r="A359" s="18">
        <v>42300</v>
      </c>
      <c r="B359" s="19">
        <v>44987</v>
      </c>
      <c r="C359" s="18">
        <v>42300</v>
      </c>
      <c r="D359" s="19">
        <v>44987</v>
      </c>
      <c r="E359" s="18">
        <v>147</v>
      </c>
      <c r="F359" s="18">
        <v>89</v>
      </c>
      <c r="G359">
        <v>153.44827586206895</v>
      </c>
      <c r="H359" s="18">
        <v>2148</v>
      </c>
      <c r="I359" s="18">
        <v>13.68</v>
      </c>
      <c r="J359" s="18">
        <v>228.1</v>
      </c>
      <c r="K359" s="18">
        <v>-65.650000000000006</v>
      </c>
      <c r="L359">
        <v>-22.34893617021277</v>
      </c>
      <c r="M359">
        <v>2975</v>
      </c>
      <c r="N359">
        <v>2925</v>
      </c>
      <c r="O359" s="18">
        <v>41569.050000000003</v>
      </c>
      <c r="P359" s="18">
        <v>42300</v>
      </c>
      <c r="Q359" s="19">
        <v>44987</v>
      </c>
      <c r="R359" s="18">
        <v>21</v>
      </c>
      <c r="S359" s="18">
        <v>16</v>
      </c>
      <c r="T359">
        <v>320</v>
      </c>
      <c r="U359" s="18">
        <v>352</v>
      </c>
      <c r="V359" s="18">
        <v>12.78</v>
      </c>
      <c r="W359" s="18">
        <v>770.05</v>
      </c>
      <c r="X359" s="18">
        <v>31.849999999999909</v>
      </c>
      <c r="Y359">
        <v>4.314548902736373</v>
      </c>
      <c r="Z359">
        <v>600</v>
      </c>
      <c r="AA359">
        <v>1700</v>
      </c>
      <c r="AB359" s="18">
        <v>41569.050000000003</v>
      </c>
    </row>
    <row r="360" spans="1:28" x14ac:dyDescent="0.25">
      <c r="A360" s="18">
        <v>42300</v>
      </c>
      <c r="B360" s="19">
        <v>44994</v>
      </c>
      <c r="C360" s="18">
        <v>42300</v>
      </c>
      <c r="D360" s="19">
        <v>44994</v>
      </c>
      <c r="E360" s="18">
        <v>18</v>
      </c>
      <c r="F360" s="18">
        <v>-3</v>
      </c>
      <c r="G360">
        <v>-14.285714285714286</v>
      </c>
      <c r="H360" s="18">
        <v>49</v>
      </c>
      <c r="I360" s="18">
        <v>0</v>
      </c>
      <c r="J360" s="18">
        <v>308.5</v>
      </c>
      <c r="K360" s="18">
        <v>-153.5</v>
      </c>
      <c r="L360">
        <v>-33.225108225108222</v>
      </c>
      <c r="M360">
        <v>675</v>
      </c>
      <c r="N360">
        <v>300</v>
      </c>
      <c r="O360" s="18">
        <v>41569.050000000003</v>
      </c>
      <c r="P360" s="18">
        <v>42300</v>
      </c>
      <c r="Q360" s="19">
        <v>44994</v>
      </c>
      <c r="R360" s="18">
        <v>0</v>
      </c>
      <c r="S360" s="18">
        <v>0</v>
      </c>
      <c r="T360">
        <v>0</v>
      </c>
      <c r="U360" s="18">
        <v>0</v>
      </c>
      <c r="V360" s="18">
        <v>0</v>
      </c>
      <c r="W360" s="18">
        <v>0</v>
      </c>
      <c r="X360" s="18">
        <v>0</v>
      </c>
      <c r="Y360">
        <v>0</v>
      </c>
      <c r="Z360">
        <v>0</v>
      </c>
      <c r="AA360">
        <v>875</v>
      </c>
      <c r="AB360" s="18">
        <v>41569.050000000003</v>
      </c>
    </row>
    <row r="361" spans="1:28" x14ac:dyDescent="0.25">
      <c r="A361" s="18">
        <v>42300</v>
      </c>
      <c r="B361" s="19">
        <v>45001</v>
      </c>
      <c r="C361" s="18">
        <v>42300</v>
      </c>
      <c r="D361" s="19">
        <v>45001</v>
      </c>
      <c r="E361" s="18">
        <v>0</v>
      </c>
      <c r="F361" s="18">
        <v>0</v>
      </c>
      <c r="G361">
        <v>0</v>
      </c>
      <c r="H361" s="18">
        <v>0</v>
      </c>
      <c r="I361" s="18">
        <v>0</v>
      </c>
      <c r="J361" s="18">
        <v>0</v>
      </c>
      <c r="K361" s="18">
        <v>0</v>
      </c>
      <c r="L361">
        <v>0</v>
      </c>
      <c r="M361">
        <v>600</v>
      </c>
      <c r="N361">
        <v>0</v>
      </c>
      <c r="O361" s="18">
        <v>41569.050000000003</v>
      </c>
      <c r="P361" s="18">
        <v>0</v>
      </c>
      <c r="Q361" s="19">
        <v>0</v>
      </c>
      <c r="R361" s="18">
        <v>0</v>
      </c>
      <c r="S361" s="18">
        <v>0</v>
      </c>
      <c r="T361">
        <v>0</v>
      </c>
      <c r="U361" s="18">
        <v>0</v>
      </c>
      <c r="V361" s="18">
        <v>0</v>
      </c>
      <c r="W361" s="18">
        <v>0</v>
      </c>
      <c r="X361" s="18">
        <v>0</v>
      </c>
      <c r="Y361">
        <v>0</v>
      </c>
      <c r="Z361">
        <v>0</v>
      </c>
      <c r="AA361">
        <v>0</v>
      </c>
      <c r="AB361" s="18">
        <v>0</v>
      </c>
    </row>
    <row r="362" spans="1:28" x14ac:dyDescent="0.25">
      <c r="A362" s="18">
        <v>42300</v>
      </c>
      <c r="B362" s="19">
        <v>45014</v>
      </c>
      <c r="C362" s="18">
        <v>42300</v>
      </c>
      <c r="D362" s="19">
        <v>45014</v>
      </c>
      <c r="E362" s="18">
        <v>579</v>
      </c>
      <c r="F362" s="18">
        <v>3</v>
      </c>
      <c r="G362">
        <v>0.52083333333333337</v>
      </c>
      <c r="H362" s="18">
        <v>369</v>
      </c>
      <c r="I362" s="18">
        <v>13.18</v>
      </c>
      <c r="J362" s="18">
        <v>610</v>
      </c>
      <c r="K362" s="18">
        <v>-72.700000000000045</v>
      </c>
      <c r="L362">
        <v>-10.648894096967927</v>
      </c>
      <c r="M362">
        <v>2375</v>
      </c>
      <c r="N362">
        <v>2100</v>
      </c>
      <c r="O362" s="18">
        <v>41569.050000000003</v>
      </c>
      <c r="P362" s="18">
        <v>42300</v>
      </c>
      <c r="Q362" s="19">
        <v>45014</v>
      </c>
      <c r="R362" s="18">
        <v>192</v>
      </c>
      <c r="S362" s="18">
        <v>1</v>
      </c>
      <c r="T362">
        <v>0.52356020942408377</v>
      </c>
      <c r="U362" s="18">
        <v>239</v>
      </c>
      <c r="V362" s="18">
        <v>0</v>
      </c>
      <c r="W362" s="18">
        <v>1015.85</v>
      </c>
      <c r="X362" s="18">
        <v>89.649999999999977</v>
      </c>
      <c r="Y362">
        <v>9.6793349168646063</v>
      </c>
      <c r="Z362">
        <v>1200</v>
      </c>
      <c r="AA362">
        <v>1900</v>
      </c>
      <c r="AB362" s="18">
        <v>41569.050000000003</v>
      </c>
    </row>
    <row r="363" spans="1:28" x14ac:dyDescent="0.25">
      <c r="A363" s="18">
        <v>42300</v>
      </c>
      <c r="B363" s="19">
        <v>45043</v>
      </c>
      <c r="C363" s="18">
        <v>42300</v>
      </c>
      <c r="D363" s="19">
        <v>45043</v>
      </c>
      <c r="E363" s="18">
        <v>0</v>
      </c>
      <c r="F363" s="18">
        <v>0</v>
      </c>
      <c r="G363">
        <v>0</v>
      </c>
      <c r="H363" s="18">
        <v>0</v>
      </c>
      <c r="I363" s="18">
        <v>0</v>
      </c>
      <c r="J363" s="18">
        <v>0</v>
      </c>
      <c r="K363" s="18">
        <v>0</v>
      </c>
      <c r="L363">
        <v>0</v>
      </c>
      <c r="M363">
        <v>0</v>
      </c>
      <c r="N363">
        <v>0</v>
      </c>
      <c r="O363" s="18">
        <v>41569.050000000003</v>
      </c>
      <c r="P363" s="18">
        <v>42300</v>
      </c>
      <c r="Q363" s="19">
        <v>45043</v>
      </c>
      <c r="R363" s="18">
        <v>0</v>
      </c>
      <c r="S363" s="18">
        <v>0</v>
      </c>
      <c r="T363">
        <v>0</v>
      </c>
      <c r="U363" s="18">
        <v>0</v>
      </c>
      <c r="V363" s="18">
        <v>0</v>
      </c>
      <c r="W363" s="18">
        <v>0</v>
      </c>
      <c r="X363" s="18">
        <v>0</v>
      </c>
      <c r="Y363">
        <v>0</v>
      </c>
      <c r="Z363">
        <v>0</v>
      </c>
      <c r="AA363">
        <v>0</v>
      </c>
      <c r="AB363" s="18">
        <v>41569.050000000003</v>
      </c>
    </row>
    <row r="364" spans="1:28" x14ac:dyDescent="0.25">
      <c r="A364" s="18">
        <v>42300</v>
      </c>
      <c r="B364" s="19">
        <v>44973</v>
      </c>
      <c r="C364" s="18">
        <v>42300</v>
      </c>
      <c r="D364" s="19">
        <v>44973</v>
      </c>
      <c r="E364" s="18">
        <v>134332</v>
      </c>
      <c r="F364" s="18">
        <v>50440</v>
      </c>
      <c r="G364">
        <v>60.124922519429745</v>
      </c>
      <c r="H364" s="18">
        <v>3404460</v>
      </c>
      <c r="I364" s="18">
        <v>10.47</v>
      </c>
      <c r="J364" s="18">
        <v>0.05</v>
      </c>
      <c r="K364" s="18">
        <v>-9.6</v>
      </c>
      <c r="L364">
        <v>-99.481865284974091</v>
      </c>
      <c r="M364">
        <v>0</v>
      </c>
      <c r="N364">
        <v>96150</v>
      </c>
      <c r="O364" s="18">
        <v>41569.050000000003</v>
      </c>
      <c r="P364" s="18">
        <v>42300</v>
      </c>
      <c r="Q364" s="19">
        <v>44973</v>
      </c>
      <c r="R364" s="18">
        <v>8852</v>
      </c>
      <c r="S364" s="18">
        <v>7575</v>
      </c>
      <c r="T364">
        <v>593.18715740015659</v>
      </c>
      <c r="U364" s="18">
        <v>334158</v>
      </c>
      <c r="V364" s="18">
        <v>0</v>
      </c>
      <c r="W364" s="18">
        <v>667.3</v>
      </c>
      <c r="X364" s="18">
        <v>99.5</v>
      </c>
      <c r="Y364">
        <v>17.52377597745685</v>
      </c>
      <c r="Z364">
        <v>75375</v>
      </c>
      <c r="AA364">
        <v>4525</v>
      </c>
      <c r="AB364" s="18">
        <v>41569.050000000003</v>
      </c>
    </row>
    <row r="365" spans="1:28" x14ac:dyDescent="0.25">
      <c r="A365" s="18">
        <v>42400</v>
      </c>
      <c r="B365" s="19">
        <v>44980</v>
      </c>
      <c r="C365" s="18">
        <v>42400</v>
      </c>
      <c r="D365" s="19">
        <v>44980</v>
      </c>
      <c r="E365" s="18">
        <v>13605</v>
      </c>
      <c r="F365" s="18">
        <v>7011</v>
      </c>
      <c r="G365">
        <v>106.32393084622385</v>
      </c>
      <c r="H365" s="18">
        <v>143928</v>
      </c>
      <c r="I365" s="18">
        <v>13.74</v>
      </c>
      <c r="J365" s="18">
        <v>72.5</v>
      </c>
      <c r="K365" s="18">
        <v>-49.349999999999994</v>
      </c>
      <c r="L365">
        <v>-40.50061551087402</v>
      </c>
      <c r="M365">
        <v>7875</v>
      </c>
      <c r="N365">
        <v>23400</v>
      </c>
      <c r="O365" s="18">
        <v>41569.050000000003</v>
      </c>
      <c r="P365" s="18">
        <v>42400</v>
      </c>
      <c r="Q365" s="19">
        <v>44980</v>
      </c>
      <c r="R365" s="18">
        <v>774</v>
      </c>
      <c r="S365" s="18">
        <v>341</v>
      </c>
      <c r="T365">
        <v>78.752886836027713</v>
      </c>
      <c r="U365" s="18">
        <v>5636</v>
      </c>
      <c r="V365" s="18">
        <v>0</v>
      </c>
      <c r="W365" s="18">
        <v>785.45</v>
      </c>
      <c r="X365" s="18">
        <v>57.300000000000068</v>
      </c>
      <c r="Y365">
        <v>7.8692577078898678</v>
      </c>
      <c r="Z365">
        <v>8400</v>
      </c>
      <c r="AA365">
        <v>6350</v>
      </c>
      <c r="AB365" s="18">
        <v>41569.050000000003</v>
      </c>
    </row>
    <row r="366" spans="1:28" x14ac:dyDescent="0.25">
      <c r="A366" s="18">
        <v>42400</v>
      </c>
      <c r="B366" s="19">
        <v>44973</v>
      </c>
      <c r="C366" s="18">
        <v>42400</v>
      </c>
      <c r="D366" s="19">
        <v>44973</v>
      </c>
      <c r="E366" s="18">
        <v>99717</v>
      </c>
      <c r="F366" s="18">
        <v>48282</v>
      </c>
      <c r="G366">
        <v>93.869932925051032</v>
      </c>
      <c r="H366" s="18">
        <v>2206595</v>
      </c>
      <c r="I366" s="18">
        <v>11.78</v>
      </c>
      <c r="J366" s="18">
        <v>0.05</v>
      </c>
      <c r="K366" s="18">
        <v>-6.7</v>
      </c>
      <c r="L366">
        <v>-99.259259259259252</v>
      </c>
      <c r="M366">
        <v>0</v>
      </c>
      <c r="N366">
        <v>94025</v>
      </c>
      <c r="O366" s="18">
        <v>41569.050000000003</v>
      </c>
      <c r="P366" s="18">
        <v>42400</v>
      </c>
      <c r="Q366" s="19">
        <v>44973</v>
      </c>
      <c r="R366" s="18">
        <v>4615</v>
      </c>
      <c r="S366" s="18">
        <v>4179</v>
      </c>
      <c r="T366">
        <v>958.48623853211006</v>
      </c>
      <c r="U366" s="18">
        <v>120202</v>
      </c>
      <c r="V366" s="18">
        <v>0</v>
      </c>
      <c r="W366" s="18">
        <v>768.4</v>
      </c>
      <c r="X366" s="18">
        <v>101.85000000000002</v>
      </c>
      <c r="Y366">
        <v>15.280174030455335</v>
      </c>
      <c r="Z366">
        <v>19650</v>
      </c>
      <c r="AA366">
        <v>3800</v>
      </c>
      <c r="AB366" s="18">
        <v>41569.050000000003</v>
      </c>
    </row>
    <row r="367" spans="1:28" x14ac:dyDescent="0.25">
      <c r="A367" s="18">
        <v>42400</v>
      </c>
      <c r="B367" s="19">
        <v>44994</v>
      </c>
      <c r="C367" s="18">
        <v>42400</v>
      </c>
      <c r="D367" s="19">
        <v>44994</v>
      </c>
      <c r="E367" s="18">
        <v>0</v>
      </c>
      <c r="F367" s="18">
        <v>0</v>
      </c>
      <c r="G367">
        <v>0</v>
      </c>
      <c r="H367" s="18">
        <v>0</v>
      </c>
      <c r="I367" s="18">
        <v>0</v>
      </c>
      <c r="J367" s="18">
        <v>0</v>
      </c>
      <c r="K367" s="18">
        <v>0</v>
      </c>
      <c r="L367">
        <v>0</v>
      </c>
      <c r="M367">
        <v>275</v>
      </c>
      <c r="N367">
        <v>975</v>
      </c>
      <c r="O367" s="18">
        <v>41569.050000000003</v>
      </c>
      <c r="P367" s="18">
        <v>42400</v>
      </c>
      <c r="Q367" s="19">
        <v>44994</v>
      </c>
      <c r="R367" s="18">
        <v>0</v>
      </c>
      <c r="S367" s="18">
        <v>0</v>
      </c>
      <c r="T367">
        <v>0</v>
      </c>
      <c r="U367" s="18">
        <v>0</v>
      </c>
      <c r="V367" s="18">
        <v>0</v>
      </c>
      <c r="W367" s="18">
        <v>0</v>
      </c>
      <c r="X367" s="18">
        <v>0</v>
      </c>
      <c r="Y367">
        <v>0</v>
      </c>
      <c r="Z367">
        <v>0</v>
      </c>
      <c r="AA367">
        <v>875</v>
      </c>
      <c r="AB367" s="18">
        <v>41569.050000000003</v>
      </c>
    </row>
    <row r="368" spans="1:28" x14ac:dyDescent="0.25">
      <c r="A368" s="18">
        <v>42400</v>
      </c>
      <c r="B368" s="19">
        <v>45001</v>
      </c>
      <c r="C368" s="18">
        <v>42400</v>
      </c>
      <c r="D368" s="19">
        <v>45001</v>
      </c>
      <c r="E368" s="18">
        <v>0</v>
      </c>
      <c r="F368" s="18">
        <v>0</v>
      </c>
      <c r="G368">
        <v>0</v>
      </c>
      <c r="H368" s="18">
        <v>0</v>
      </c>
      <c r="I368" s="18">
        <v>0</v>
      </c>
      <c r="J368" s="18">
        <v>0</v>
      </c>
      <c r="K368" s="18">
        <v>0</v>
      </c>
      <c r="L368">
        <v>0</v>
      </c>
      <c r="M368">
        <v>50</v>
      </c>
      <c r="N368">
        <v>0</v>
      </c>
      <c r="O368" s="18">
        <v>41569.050000000003</v>
      </c>
      <c r="P368" s="18">
        <v>0</v>
      </c>
      <c r="Q368" s="19">
        <v>0</v>
      </c>
      <c r="R368" s="18">
        <v>0</v>
      </c>
      <c r="S368" s="18">
        <v>0</v>
      </c>
      <c r="T368">
        <v>0</v>
      </c>
      <c r="U368" s="18">
        <v>0</v>
      </c>
      <c r="V368" s="18">
        <v>0</v>
      </c>
      <c r="W368" s="18">
        <v>0</v>
      </c>
      <c r="X368" s="18">
        <v>0</v>
      </c>
      <c r="Y368">
        <v>0</v>
      </c>
      <c r="Z368">
        <v>0</v>
      </c>
      <c r="AA368">
        <v>0</v>
      </c>
      <c r="AB368" s="18">
        <v>0</v>
      </c>
    </row>
    <row r="369" spans="1:28" x14ac:dyDescent="0.25">
      <c r="A369" s="18">
        <v>42400</v>
      </c>
      <c r="B369" s="19">
        <v>45014</v>
      </c>
      <c r="C369" s="18">
        <v>42400</v>
      </c>
      <c r="D369" s="19">
        <v>45014</v>
      </c>
      <c r="E369" s="18">
        <v>375</v>
      </c>
      <c r="F369" s="18">
        <v>46</v>
      </c>
      <c r="G369">
        <v>13.98176291793313</v>
      </c>
      <c r="H369" s="18">
        <v>237</v>
      </c>
      <c r="I369" s="18">
        <v>0</v>
      </c>
      <c r="J369" s="18">
        <v>560.5</v>
      </c>
      <c r="K369" s="18">
        <v>-57.649999999999977</v>
      </c>
      <c r="L369">
        <v>-9.3262153199061686</v>
      </c>
      <c r="M369">
        <v>2125</v>
      </c>
      <c r="N369">
        <v>900</v>
      </c>
      <c r="O369" s="18">
        <v>41569.050000000003</v>
      </c>
      <c r="P369" s="18">
        <v>42400</v>
      </c>
      <c r="Q369" s="19">
        <v>45014</v>
      </c>
      <c r="R369" s="18">
        <v>114</v>
      </c>
      <c r="S369" s="18">
        <v>-1</v>
      </c>
      <c r="T369">
        <v>-0.86956521739130432</v>
      </c>
      <c r="U369" s="18">
        <v>332</v>
      </c>
      <c r="V369" s="18">
        <v>15.5</v>
      </c>
      <c r="W369" s="18">
        <v>1058.8499999999999</v>
      </c>
      <c r="X369" s="18">
        <v>96.849999999999909</v>
      </c>
      <c r="Y369">
        <v>10.067567567567558</v>
      </c>
      <c r="Z369">
        <v>1200</v>
      </c>
      <c r="AA369">
        <v>1275</v>
      </c>
      <c r="AB369" s="18">
        <v>41569.050000000003</v>
      </c>
    </row>
    <row r="370" spans="1:28" x14ac:dyDescent="0.25">
      <c r="A370" s="18">
        <v>42400</v>
      </c>
      <c r="B370" s="19">
        <v>45043</v>
      </c>
      <c r="C370" s="18">
        <v>42400</v>
      </c>
      <c r="D370" s="19">
        <v>45043</v>
      </c>
      <c r="E370" s="18">
        <v>0</v>
      </c>
      <c r="F370" s="18">
        <v>0</v>
      </c>
      <c r="G370">
        <v>0</v>
      </c>
      <c r="H370" s="18">
        <v>0</v>
      </c>
      <c r="I370" s="18">
        <v>0</v>
      </c>
      <c r="J370" s="18">
        <v>0</v>
      </c>
      <c r="K370" s="18">
        <v>0</v>
      </c>
      <c r="L370">
        <v>0</v>
      </c>
      <c r="M370">
        <v>0</v>
      </c>
      <c r="N370">
        <v>0</v>
      </c>
      <c r="O370" s="18">
        <v>41569.050000000003</v>
      </c>
      <c r="P370" s="18">
        <v>0</v>
      </c>
      <c r="Q370" s="19">
        <v>0</v>
      </c>
      <c r="R370" s="18">
        <v>0</v>
      </c>
      <c r="S370" s="18">
        <v>0</v>
      </c>
      <c r="T370">
        <v>0</v>
      </c>
      <c r="U370" s="18">
        <v>0</v>
      </c>
      <c r="V370" s="18">
        <v>0</v>
      </c>
      <c r="W370" s="18">
        <v>0</v>
      </c>
      <c r="X370" s="18">
        <v>0</v>
      </c>
      <c r="Y370">
        <v>0</v>
      </c>
      <c r="Z370">
        <v>0</v>
      </c>
      <c r="AA370">
        <v>0</v>
      </c>
      <c r="AB370" s="18">
        <v>0</v>
      </c>
    </row>
    <row r="371" spans="1:28" x14ac:dyDescent="0.25">
      <c r="A371" s="18">
        <v>42400</v>
      </c>
      <c r="B371" s="19">
        <v>44987</v>
      </c>
      <c r="C371" s="18">
        <v>42400</v>
      </c>
      <c r="D371" s="19">
        <v>44987</v>
      </c>
      <c r="E371" s="18">
        <v>170</v>
      </c>
      <c r="F371" s="18">
        <v>4</v>
      </c>
      <c r="G371">
        <v>2.4096385542168677</v>
      </c>
      <c r="H371" s="18">
        <v>1172</v>
      </c>
      <c r="I371" s="18">
        <v>0</v>
      </c>
      <c r="J371" s="18">
        <v>174.75</v>
      </c>
      <c r="K371" s="18">
        <v>-73.449999999999989</v>
      </c>
      <c r="L371">
        <v>-29.593070104754226</v>
      </c>
      <c r="M371">
        <v>2750</v>
      </c>
      <c r="N371">
        <v>650</v>
      </c>
      <c r="O371" s="18">
        <v>41569.050000000003</v>
      </c>
      <c r="P371" s="18">
        <v>42400</v>
      </c>
      <c r="Q371" s="19">
        <v>44987</v>
      </c>
      <c r="R371" s="18">
        <v>35</v>
      </c>
      <c r="S371" s="18">
        <v>1</v>
      </c>
      <c r="T371">
        <v>2.9411764705882355</v>
      </c>
      <c r="U371" s="18">
        <v>63</v>
      </c>
      <c r="V371" s="18">
        <v>0</v>
      </c>
      <c r="W371" s="18">
        <v>860.3</v>
      </c>
      <c r="X371" s="18">
        <v>81.549999999999955</v>
      </c>
      <c r="Y371">
        <v>10.471910112359545</v>
      </c>
      <c r="Z371">
        <v>475</v>
      </c>
      <c r="AA371">
        <v>1675</v>
      </c>
      <c r="AB371" s="18">
        <v>41569.050000000003</v>
      </c>
    </row>
    <row r="372" spans="1:28" x14ac:dyDescent="0.25">
      <c r="A372" s="18">
        <v>42500</v>
      </c>
      <c r="B372" s="19">
        <v>44980</v>
      </c>
      <c r="C372" s="18">
        <v>42500</v>
      </c>
      <c r="D372" s="19">
        <v>44980</v>
      </c>
      <c r="E372" s="18">
        <v>49180</v>
      </c>
      <c r="F372" s="18">
        <v>15719</v>
      </c>
      <c r="G372">
        <v>46.977077792056427</v>
      </c>
      <c r="H372" s="18">
        <v>361805</v>
      </c>
      <c r="I372" s="18">
        <v>13.71</v>
      </c>
      <c r="J372" s="18">
        <v>57</v>
      </c>
      <c r="K372" s="18">
        <v>-41.55</v>
      </c>
      <c r="L372">
        <v>-42.161339421613391</v>
      </c>
      <c r="M372">
        <v>34200</v>
      </c>
      <c r="N372">
        <v>114425</v>
      </c>
      <c r="O372" s="18">
        <v>41569.050000000003</v>
      </c>
      <c r="P372" s="18">
        <v>42500</v>
      </c>
      <c r="Q372" s="19">
        <v>44980</v>
      </c>
      <c r="R372" s="18">
        <v>8096</v>
      </c>
      <c r="S372" s="18">
        <v>753</v>
      </c>
      <c r="T372">
        <v>10.254664306141905</v>
      </c>
      <c r="U372" s="18">
        <v>27695</v>
      </c>
      <c r="V372" s="18">
        <v>0</v>
      </c>
      <c r="W372" s="18">
        <v>865</v>
      </c>
      <c r="X372" s="18">
        <v>57.350000000000023</v>
      </c>
      <c r="Y372">
        <v>7.1008481396644623</v>
      </c>
      <c r="Z372">
        <v>201200</v>
      </c>
      <c r="AA372">
        <v>4900</v>
      </c>
      <c r="AB372" s="18">
        <v>41569.050000000003</v>
      </c>
    </row>
    <row r="373" spans="1:28" x14ac:dyDescent="0.25">
      <c r="A373" s="18">
        <v>42500</v>
      </c>
      <c r="B373" s="19">
        <v>44987</v>
      </c>
      <c r="C373" s="18">
        <v>42500</v>
      </c>
      <c r="D373" s="19">
        <v>44987</v>
      </c>
      <c r="E373" s="18">
        <v>3163</v>
      </c>
      <c r="F373" s="18">
        <v>280</v>
      </c>
      <c r="G373">
        <v>9.7121054457162685</v>
      </c>
      <c r="H373" s="18">
        <v>13061</v>
      </c>
      <c r="I373" s="18">
        <v>13.56</v>
      </c>
      <c r="J373" s="18">
        <v>156.19999999999999</v>
      </c>
      <c r="K373" s="18">
        <v>-54.950000000000017</v>
      </c>
      <c r="L373">
        <v>-26.024153445417959</v>
      </c>
      <c r="M373">
        <v>7200</v>
      </c>
      <c r="N373">
        <v>4575</v>
      </c>
      <c r="O373" s="18">
        <v>41569.050000000003</v>
      </c>
      <c r="P373" s="18">
        <v>42500</v>
      </c>
      <c r="Q373" s="19">
        <v>44987</v>
      </c>
      <c r="R373" s="18">
        <v>129</v>
      </c>
      <c r="S373" s="18">
        <v>10</v>
      </c>
      <c r="T373">
        <v>8.4033613445378155</v>
      </c>
      <c r="U373" s="18">
        <v>722</v>
      </c>
      <c r="V373" s="18">
        <v>12.83</v>
      </c>
      <c r="W373" s="18">
        <v>915.9</v>
      </c>
      <c r="X373" s="18">
        <v>50</v>
      </c>
      <c r="Y373">
        <v>5.7743388382030263</v>
      </c>
      <c r="Z373">
        <v>700</v>
      </c>
      <c r="AA373">
        <v>2025</v>
      </c>
      <c r="AB373" s="18">
        <v>41569.050000000003</v>
      </c>
    </row>
    <row r="374" spans="1:28" x14ac:dyDescent="0.25">
      <c r="A374" s="18">
        <v>42500</v>
      </c>
      <c r="B374" s="19">
        <v>45001</v>
      </c>
      <c r="C374" s="18">
        <v>42500</v>
      </c>
      <c r="D374" s="19">
        <v>45001</v>
      </c>
      <c r="E374" s="18">
        <v>0</v>
      </c>
      <c r="F374" s="18">
        <v>0</v>
      </c>
      <c r="G374">
        <v>0</v>
      </c>
      <c r="H374" s="18">
        <v>0</v>
      </c>
      <c r="I374" s="18">
        <v>0</v>
      </c>
      <c r="J374" s="18">
        <v>0</v>
      </c>
      <c r="K374" s="18">
        <v>0</v>
      </c>
      <c r="L374">
        <v>0</v>
      </c>
      <c r="M374">
        <v>0</v>
      </c>
      <c r="N374">
        <v>0</v>
      </c>
      <c r="O374" s="18">
        <v>41569.050000000003</v>
      </c>
      <c r="P374" s="18">
        <v>42500</v>
      </c>
      <c r="Q374" s="19">
        <v>45001</v>
      </c>
      <c r="R374" s="18">
        <v>0</v>
      </c>
      <c r="S374" s="18">
        <v>0</v>
      </c>
      <c r="T374">
        <v>0</v>
      </c>
      <c r="U374" s="18">
        <v>0</v>
      </c>
      <c r="V374" s="18">
        <v>0</v>
      </c>
      <c r="W374" s="18">
        <v>0</v>
      </c>
      <c r="X374" s="18">
        <v>0</v>
      </c>
      <c r="Y374">
        <v>0</v>
      </c>
      <c r="Z374">
        <v>0</v>
      </c>
      <c r="AA374">
        <v>0</v>
      </c>
      <c r="AB374" s="18">
        <v>41569.050000000003</v>
      </c>
    </row>
    <row r="375" spans="1:28" x14ac:dyDescent="0.25">
      <c r="A375" s="18">
        <v>42500</v>
      </c>
      <c r="B375" s="19">
        <v>45014</v>
      </c>
      <c r="C375" s="18">
        <v>42500</v>
      </c>
      <c r="D375" s="19">
        <v>45014</v>
      </c>
      <c r="E375" s="18">
        <v>4002</v>
      </c>
      <c r="F375" s="18">
        <v>71</v>
      </c>
      <c r="G375">
        <v>1.8061561943525821</v>
      </c>
      <c r="H375" s="18">
        <v>5871</v>
      </c>
      <c r="I375" s="18">
        <v>0</v>
      </c>
      <c r="J375" s="18">
        <v>517.04999999999995</v>
      </c>
      <c r="K375" s="18">
        <v>-69.950000000000045</v>
      </c>
      <c r="L375">
        <v>-11.916524701873943</v>
      </c>
      <c r="M375">
        <v>7750</v>
      </c>
      <c r="N375">
        <v>4275</v>
      </c>
      <c r="O375" s="18">
        <v>41569.050000000003</v>
      </c>
      <c r="P375" s="18">
        <v>42500</v>
      </c>
      <c r="Q375" s="19">
        <v>45014</v>
      </c>
      <c r="R375" s="18">
        <v>2571</v>
      </c>
      <c r="S375" s="18">
        <v>371</v>
      </c>
      <c r="T375">
        <v>16.863636363636363</v>
      </c>
      <c r="U375" s="18">
        <v>3942</v>
      </c>
      <c r="V375" s="18">
        <v>14.72</v>
      </c>
      <c r="W375" s="18">
        <v>1080</v>
      </c>
      <c r="X375" s="18">
        <v>47.400000000000091</v>
      </c>
      <c r="Y375">
        <v>4.5903544450900728</v>
      </c>
      <c r="Z375">
        <v>5875</v>
      </c>
      <c r="AA375">
        <v>1950</v>
      </c>
      <c r="AB375" s="18">
        <v>41569.050000000003</v>
      </c>
    </row>
    <row r="376" spans="1:28" x14ac:dyDescent="0.25">
      <c r="A376" s="18">
        <v>42500</v>
      </c>
      <c r="B376" s="19">
        <v>45043</v>
      </c>
      <c r="C376" s="18">
        <v>42500</v>
      </c>
      <c r="D376" s="19">
        <v>45043</v>
      </c>
      <c r="E376" s="18">
        <v>156</v>
      </c>
      <c r="F376" s="18">
        <v>10</v>
      </c>
      <c r="G376">
        <v>6.8493150684931505</v>
      </c>
      <c r="H376" s="18">
        <v>328</v>
      </c>
      <c r="I376" s="18">
        <v>12.53</v>
      </c>
      <c r="J376" s="18">
        <v>848</v>
      </c>
      <c r="K376" s="18">
        <v>-70</v>
      </c>
      <c r="L376">
        <v>-7.6252723311546839</v>
      </c>
      <c r="M376">
        <v>275</v>
      </c>
      <c r="N376">
        <v>625</v>
      </c>
      <c r="O376" s="18">
        <v>41569.050000000003</v>
      </c>
      <c r="P376" s="18">
        <v>42500</v>
      </c>
      <c r="Q376" s="19">
        <v>45043</v>
      </c>
      <c r="R376" s="18">
        <v>351</v>
      </c>
      <c r="S376" s="18">
        <v>196</v>
      </c>
      <c r="T376">
        <v>126.45161290322581</v>
      </c>
      <c r="U376" s="18">
        <v>614</v>
      </c>
      <c r="V376" s="18">
        <v>17.12</v>
      </c>
      <c r="W376" s="18">
        <v>1310.25</v>
      </c>
      <c r="X376" s="18">
        <v>115.09999999999991</v>
      </c>
      <c r="Y376">
        <v>9.6305903024724842</v>
      </c>
      <c r="Z376">
        <v>1550</v>
      </c>
      <c r="AA376">
        <v>1700</v>
      </c>
      <c r="AB376" s="18">
        <v>41569.050000000003</v>
      </c>
    </row>
    <row r="377" spans="1:28" x14ac:dyDescent="0.25">
      <c r="A377" s="18">
        <v>42500</v>
      </c>
      <c r="B377" s="19">
        <v>44973</v>
      </c>
      <c r="C377" s="18">
        <v>42500</v>
      </c>
      <c r="D377" s="19">
        <v>44973</v>
      </c>
      <c r="E377" s="18">
        <v>210905</v>
      </c>
      <c r="F377" s="18">
        <v>81650</v>
      </c>
      <c r="G377">
        <v>63.169703299678929</v>
      </c>
      <c r="H377" s="18">
        <v>3410206</v>
      </c>
      <c r="I377" s="18">
        <v>0</v>
      </c>
      <c r="J377" s="18">
        <v>0.1</v>
      </c>
      <c r="K377" s="18">
        <v>-5.5</v>
      </c>
      <c r="L377">
        <v>-98.214285714285722</v>
      </c>
      <c r="M377">
        <v>0</v>
      </c>
      <c r="N377">
        <v>117075</v>
      </c>
      <c r="O377" s="18">
        <v>41569.050000000003</v>
      </c>
      <c r="P377" s="18">
        <v>42500</v>
      </c>
      <c r="Q377" s="19">
        <v>44973</v>
      </c>
      <c r="R377" s="18">
        <v>4495</v>
      </c>
      <c r="S377" s="18">
        <v>1857</v>
      </c>
      <c r="T377">
        <v>70.394238059135702</v>
      </c>
      <c r="U377" s="18">
        <v>98430</v>
      </c>
      <c r="V377" s="18">
        <v>0</v>
      </c>
      <c r="W377" s="18">
        <v>868.75</v>
      </c>
      <c r="X377" s="18">
        <v>115.79999999999995</v>
      </c>
      <c r="Y377">
        <v>15.379507271399156</v>
      </c>
      <c r="Z377">
        <v>88625</v>
      </c>
      <c r="AA377">
        <v>3525</v>
      </c>
      <c r="AB377" s="18">
        <v>41569.050000000003</v>
      </c>
    </row>
    <row r="378" spans="1:28" x14ac:dyDescent="0.25">
      <c r="A378" s="18">
        <v>42500</v>
      </c>
      <c r="B378" s="19">
        <v>44994</v>
      </c>
      <c r="C378" s="18">
        <v>42500</v>
      </c>
      <c r="D378" s="19">
        <v>44994</v>
      </c>
      <c r="E378" s="18">
        <v>0</v>
      </c>
      <c r="F378" s="18">
        <v>0</v>
      </c>
      <c r="G378">
        <v>0</v>
      </c>
      <c r="H378" s="18">
        <v>0</v>
      </c>
      <c r="I378" s="18">
        <v>0</v>
      </c>
      <c r="J378" s="18">
        <v>0</v>
      </c>
      <c r="K378" s="18">
        <v>0</v>
      </c>
      <c r="L378">
        <v>0</v>
      </c>
      <c r="M378">
        <v>4200</v>
      </c>
      <c r="N378">
        <v>1050</v>
      </c>
      <c r="O378" s="18">
        <v>41569.050000000003</v>
      </c>
      <c r="P378" s="18">
        <v>42500</v>
      </c>
      <c r="Q378" s="19">
        <v>44994</v>
      </c>
      <c r="R378" s="18">
        <v>0</v>
      </c>
      <c r="S378" s="18">
        <v>0</v>
      </c>
      <c r="T378">
        <v>0</v>
      </c>
      <c r="U378" s="18">
        <v>0</v>
      </c>
      <c r="V378" s="18">
        <v>0</v>
      </c>
      <c r="W378" s="18">
        <v>0</v>
      </c>
      <c r="X378" s="18">
        <v>0</v>
      </c>
      <c r="Y378">
        <v>0</v>
      </c>
      <c r="Z378">
        <v>0</v>
      </c>
      <c r="AA378">
        <v>875</v>
      </c>
      <c r="AB378" s="18">
        <v>41569.050000000003</v>
      </c>
    </row>
    <row r="379" spans="1:28" x14ac:dyDescent="0.25">
      <c r="A379" s="18">
        <v>42600</v>
      </c>
      <c r="B379" s="19">
        <v>44987</v>
      </c>
      <c r="C379" s="18">
        <v>42600</v>
      </c>
      <c r="D379" s="19">
        <v>44987</v>
      </c>
      <c r="E379" s="18">
        <v>65</v>
      </c>
      <c r="F379" s="18">
        <v>15</v>
      </c>
      <c r="G379">
        <v>30</v>
      </c>
      <c r="H379" s="18">
        <v>920</v>
      </c>
      <c r="I379" s="18">
        <v>0</v>
      </c>
      <c r="J379" s="18">
        <v>125.4</v>
      </c>
      <c r="K379" s="18">
        <v>-53.25</v>
      </c>
      <c r="L379">
        <v>-29.806884970612931</v>
      </c>
      <c r="M379">
        <v>3375</v>
      </c>
      <c r="N379">
        <v>725</v>
      </c>
      <c r="O379" s="18">
        <v>41569.050000000003</v>
      </c>
      <c r="P379" s="18">
        <v>42600</v>
      </c>
      <c r="Q379" s="19">
        <v>44987</v>
      </c>
      <c r="R379" s="18">
        <v>14</v>
      </c>
      <c r="S379" s="18">
        <v>10</v>
      </c>
      <c r="T379">
        <v>250</v>
      </c>
      <c r="U379" s="18">
        <v>68</v>
      </c>
      <c r="V379" s="18">
        <v>12.25</v>
      </c>
      <c r="W379" s="18">
        <v>981</v>
      </c>
      <c r="X379" s="18">
        <v>43.25</v>
      </c>
      <c r="Y379">
        <v>4.6121034390829108</v>
      </c>
      <c r="Z379">
        <v>1550</v>
      </c>
      <c r="AA379">
        <v>1550</v>
      </c>
      <c r="AB379" s="18">
        <v>41569.050000000003</v>
      </c>
    </row>
    <row r="380" spans="1:28" x14ac:dyDescent="0.25">
      <c r="A380" s="18">
        <v>42600</v>
      </c>
      <c r="B380" s="19">
        <v>45001</v>
      </c>
      <c r="C380" s="18">
        <v>42600</v>
      </c>
      <c r="D380" s="19">
        <v>45001</v>
      </c>
      <c r="E380" s="18">
        <v>0</v>
      </c>
      <c r="F380" s="18">
        <v>0</v>
      </c>
      <c r="G380">
        <v>0</v>
      </c>
      <c r="H380" s="18">
        <v>0</v>
      </c>
      <c r="I380" s="18">
        <v>0</v>
      </c>
      <c r="J380" s="18">
        <v>0</v>
      </c>
      <c r="K380" s="18">
        <v>0</v>
      </c>
      <c r="L380">
        <v>0</v>
      </c>
      <c r="M380">
        <v>0</v>
      </c>
      <c r="N380">
        <v>0</v>
      </c>
      <c r="O380" s="18">
        <v>41569.050000000003</v>
      </c>
      <c r="P380" s="18">
        <v>0</v>
      </c>
      <c r="Q380" s="19">
        <v>0</v>
      </c>
      <c r="R380" s="18">
        <v>0</v>
      </c>
      <c r="S380" s="18">
        <v>0</v>
      </c>
      <c r="T380">
        <v>0</v>
      </c>
      <c r="U380" s="18">
        <v>0</v>
      </c>
      <c r="V380" s="18">
        <v>0</v>
      </c>
      <c r="W380" s="18">
        <v>0</v>
      </c>
      <c r="X380" s="18">
        <v>0</v>
      </c>
      <c r="Y380">
        <v>0</v>
      </c>
      <c r="Z380">
        <v>0</v>
      </c>
      <c r="AA380">
        <v>0</v>
      </c>
      <c r="AB380" s="18">
        <v>0</v>
      </c>
    </row>
    <row r="381" spans="1:28" x14ac:dyDescent="0.25">
      <c r="A381" s="18">
        <v>42600</v>
      </c>
      <c r="B381" s="19">
        <v>45014</v>
      </c>
      <c r="C381" s="18">
        <v>42600</v>
      </c>
      <c r="D381" s="19">
        <v>45014</v>
      </c>
      <c r="E381" s="18">
        <v>134</v>
      </c>
      <c r="F381" s="18">
        <v>2</v>
      </c>
      <c r="G381">
        <v>1.5151515151515151</v>
      </c>
      <c r="H381" s="18">
        <v>149</v>
      </c>
      <c r="I381" s="18">
        <v>12.89</v>
      </c>
      <c r="J381" s="18">
        <v>474.95</v>
      </c>
      <c r="K381" s="18">
        <v>-63.449999999999989</v>
      </c>
      <c r="L381">
        <v>-11.784918276374441</v>
      </c>
      <c r="M381">
        <v>2600</v>
      </c>
      <c r="N381">
        <v>325</v>
      </c>
      <c r="O381" s="18">
        <v>41569.050000000003</v>
      </c>
      <c r="P381" s="18">
        <v>42600</v>
      </c>
      <c r="Q381" s="19">
        <v>45014</v>
      </c>
      <c r="R381" s="18">
        <v>97</v>
      </c>
      <c r="S381" s="18">
        <v>10</v>
      </c>
      <c r="T381">
        <v>11.494252873563218</v>
      </c>
      <c r="U381" s="18">
        <v>99</v>
      </c>
      <c r="V381" s="18">
        <v>15.05</v>
      </c>
      <c r="W381" s="18">
        <v>1151.7</v>
      </c>
      <c r="X381" s="18">
        <v>49.200000000000045</v>
      </c>
      <c r="Y381">
        <v>4.4625850340136095</v>
      </c>
      <c r="Z381">
        <v>5250</v>
      </c>
      <c r="AA381">
        <v>1525</v>
      </c>
      <c r="AB381" s="18">
        <v>41569.050000000003</v>
      </c>
    </row>
    <row r="382" spans="1:28" x14ac:dyDescent="0.25">
      <c r="A382" s="18">
        <v>42600</v>
      </c>
      <c r="B382" s="19">
        <v>44980</v>
      </c>
      <c r="C382" s="18">
        <v>42600</v>
      </c>
      <c r="D382" s="19">
        <v>44980</v>
      </c>
      <c r="E382" s="18">
        <v>10031</v>
      </c>
      <c r="F382" s="18">
        <v>3023</v>
      </c>
      <c r="G382">
        <v>43.136415525114153</v>
      </c>
      <c r="H382" s="18">
        <v>133970</v>
      </c>
      <c r="I382" s="18">
        <v>0</v>
      </c>
      <c r="J382" s="18">
        <v>43.85</v>
      </c>
      <c r="K382" s="18">
        <v>-35.449999999999996</v>
      </c>
      <c r="L382">
        <v>-44.703656998738964</v>
      </c>
      <c r="M382">
        <v>70700</v>
      </c>
      <c r="N382">
        <v>16500</v>
      </c>
      <c r="O382" s="18">
        <v>41569.050000000003</v>
      </c>
      <c r="P382" s="18">
        <v>42600</v>
      </c>
      <c r="Q382" s="19">
        <v>44980</v>
      </c>
      <c r="R382" s="18">
        <v>692</v>
      </c>
      <c r="S382" s="18">
        <v>44</v>
      </c>
      <c r="T382">
        <v>6.7901234567901234</v>
      </c>
      <c r="U382" s="18">
        <v>1750</v>
      </c>
      <c r="V382" s="18">
        <v>0</v>
      </c>
      <c r="W382" s="18">
        <v>948.4</v>
      </c>
      <c r="X382" s="18">
        <v>44.199999999999932</v>
      </c>
      <c r="Y382">
        <v>4.8882990488829829</v>
      </c>
      <c r="Z382">
        <v>11425</v>
      </c>
      <c r="AA382">
        <v>4325</v>
      </c>
      <c r="AB382" s="18">
        <v>41569.050000000003</v>
      </c>
    </row>
    <row r="383" spans="1:28" x14ac:dyDescent="0.25">
      <c r="A383" s="18">
        <v>42600</v>
      </c>
      <c r="B383" s="19">
        <v>44994</v>
      </c>
      <c r="C383" s="18">
        <v>42600</v>
      </c>
      <c r="D383" s="19">
        <v>44994</v>
      </c>
      <c r="E383" s="18">
        <v>0</v>
      </c>
      <c r="F383" s="18">
        <v>0</v>
      </c>
      <c r="G383">
        <v>0</v>
      </c>
      <c r="H383" s="18">
        <v>0</v>
      </c>
      <c r="I383" s="18">
        <v>0</v>
      </c>
      <c r="J383" s="18">
        <v>0</v>
      </c>
      <c r="K383" s="18">
        <v>0</v>
      </c>
      <c r="L383">
        <v>0</v>
      </c>
      <c r="M383">
        <v>1825</v>
      </c>
      <c r="N383">
        <v>900</v>
      </c>
      <c r="O383" s="18">
        <v>41569.050000000003</v>
      </c>
      <c r="P383" s="18">
        <v>42600</v>
      </c>
      <c r="Q383" s="19">
        <v>44994</v>
      </c>
      <c r="R383" s="18">
        <v>0</v>
      </c>
      <c r="S383" s="18">
        <v>0</v>
      </c>
      <c r="T383">
        <v>0</v>
      </c>
      <c r="U383" s="18">
        <v>0</v>
      </c>
      <c r="V383" s="18">
        <v>0</v>
      </c>
      <c r="W383" s="18">
        <v>0</v>
      </c>
      <c r="X383" s="18">
        <v>0</v>
      </c>
      <c r="Y383">
        <v>0</v>
      </c>
      <c r="Z383">
        <v>0</v>
      </c>
      <c r="AA383">
        <v>875</v>
      </c>
      <c r="AB383" s="18">
        <v>41569.050000000003</v>
      </c>
    </row>
    <row r="384" spans="1:28" x14ac:dyDescent="0.25">
      <c r="A384" s="18">
        <v>42600</v>
      </c>
      <c r="B384" s="19">
        <v>44973</v>
      </c>
      <c r="C384" s="18">
        <v>42600</v>
      </c>
      <c r="D384" s="19">
        <v>44973</v>
      </c>
      <c r="E384" s="18">
        <v>96171</v>
      </c>
      <c r="F384" s="18">
        <v>39964</v>
      </c>
      <c r="G384">
        <v>71.101464230433933</v>
      </c>
      <c r="H384" s="18">
        <v>1442956</v>
      </c>
      <c r="I384" s="18">
        <v>14.35</v>
      </c>
      <c r="J384" s="18">
        <v>0.1</v>
      </c>
      <c r="K384" s="18">
        <v>-4.3500000000000005</v>
      </c>
      <c r="L384">
        <v>-97.752808988764045</v>
      </c>
      <c r="M384">
        <v>24825</v>
      </c>
      <c r="N384">
        <v>37150</v>
      </c>
      <c r="O384" s="18">
        <v>41569.050000000003</v>
      </c>
      <c r="P384" s="18">
        <v>42600</v>
      </c>
      <c r="Q384" s="19">
        <v>44973</v>
      </c>
      <c r="R384" s="18">
        <v>919</v>
      </c>
      <c r="S384" s="18">
        <v>312</v>
      </c>
      <c r="T384">
        <v>51.4003294892916</v>
      </c>
      <c r="U384" s="18">
        <v>12519</v>
      </c>
      <c r="V384" s="18">
        <v>0</v>
      </c>
      <c r="W384" s="18">
        <v>968.1</v>
      </c>
      <c r="X384" s="18">
        <v>89.550000000000068</v>
      </c>
      <c r="Y384">
        <v>10.192931534915493</v>
      </c>
      <c r="Z384">
        <v>20500</v>
      </c>
      <c r="AA384">
        <v>3625</v>
      </c>
      <c r="AB384" s="18">
        <v>41569.050000000003</v>
      </c>
    </row>
    <row r="385" spans="1:28" x14ac:dyDescent="0.25">
      <c r="A385" s="18">
        <v>42700</v>
      </c>
      <c r="B385" s="19">
        <v>44987</v>
      </c>
      <c r="C385" s="18">
        <v>42700</v>
      </c>
      <c r="D385" s="19">
        <v>44987</v>
      </c>
      <c r="E385" s="18">
        <v>421</v>
      </c>
      <c r="F385" s="18">
        <v>60</v>
      </c>
      <c r="G385">
        <v>16.62049861495845</v>
      </c>
      <c r="H385" s="18">
        <v>2306</v>
      </c>
      <c r="I385" s="18">
        <v>13.32</v>
      </c>
      <c r="J385" s="18">
        <v>109</v>
      </c>
      <c r="K385" s="18">
        <v>-47.949999999999989</v>
      </c>
      <c r="L385">
        <v>-30.551130933418278</v>
      </c>
      <c r="M385">
        <v>3000</v>
      </c>
      <c r="N385">
        <v>2175</v>
      </c>
      <c r="O385" s="18">
        <v>41569.050000000003</v>
      </c>
      <c r="P385" s="18">
        <v>42700</v>
      </c>
      <c r="Q385" s="19">
        <v>44987</v>
      </c>
      <c r="R385" s="18">
        <v>13</v>
      </c>
      <c r="S385" s="18">
        <v>4</v>
      </c>
      <c r="T385">
        <v>44.444444444444443</v>
      </c>
      <c r="U385" s="18">
        <v>141</v>
      </c>
      <c r="V385" s="18">
        <v>11.29</v>
      </c>
      <c r="W385" s="18">
        <v>1043.95</v>
      </c>
      <c r="X385" s="18">
        <v>32.550000000000068</v>
      </c>
      <c r="Y385">
        <v>3.2183112517302819</v>
      </c>
      <c r="Z385">
        <v>1825</v>
      </c>
      <c r="AA385">
        <v>1775</v>
      </c>
      <c r="AB385" s="18">
        <v>41569.050000000003</v>
      </c>
    </row>
    <row r="386" spans="1:28" x14ac:dyDescent="0.25">
      <c r="A386" s="18">
        <v>42700</v>
      </c>
      <c r="B386" s="19">
        <v>44994</v>
      </c>
      <c r="C386" s="18">
        <v>42700</v>
      </c>
      <c r="D386" s="19">
        <v>44994</v>
      </c>
      <c r="E386" s="18">
        <v>0</v>
      </c>
      <c r="F386" s="18">
        <v>0</v>
      </c>
      <c r="G386">
        <v>0</v>
      </c>
      <c r="H386" s="18">
        <v>0</v>
      </c>
      <c r="I386" s="18">
        <v>0</v>
      </c>
      <c r="J386" s="18">
        <v>0</v>
      </c>
      <c r="K386" s="18">
        <v>0</v>
      </c>
      <c r="L386">
        <v>0</v>
      </c>
      <c r="M386">
        <v>1425</v>
      </c>
      <c r="N386">
        <v>900</v>
      </c>
      <c r="O386" s="18">
        <v>41569.050000000003</v>
      </c>
      <c r="P386" s="18">
        <v>42700</v>
      </c>
      <c r="Q386" s="19">
        <v>44994</v>
      </c>
      <c r="R386" s="18">
        <v>0</v>
      </c>
      <c r="S386" s="18">
        <v>0</v>
      </c>
      <c r="T386">
        <v>0</v>
      </c>
      <c r="U386" s="18">
        <v>0</v>
      </c>
      <c r="V386" s="18">
        <v>0</v>
      </c>
      <c r="W386" s="18">
        <v>0</v>
      </c>
      <c r="X386" s="18">
        <v>0</v>
      </c>
      <c r="Y386">
        <v>0</v>
      </c>
      <c r="Z386">
        <v>0</v>
      </c>
      <c r="AA386">
        <v>875</v>
      </c>
      <c r="AB386" s="18">
        <v>41569.050000000003</v>
      </c>
    </row>
    <row r="387" spans="1:28" x14ac:dyDescent="0.25">
      <c r="A387" s="18">
        <v>42700</v>
      </c>
      <c r="B387" s="19">
        <v>44973</v>
      </c>
      <c r="C387" s="18">
        <v>42700</v>
      </c>
      <c r="D387" s="19">
        <v>44973</v>
      </c>
      <c r="E387" s="18">
        <v>68011</v>
      </c>
      <c r="F387" s="18">
        <v>42925</v>
      </c>
      <c r="G387">
        <v>171.11137686358924</v>
      </c>
      <c r="H387" s="18">
        <v>1260401</v>
      </c>
      <c r="I387" s="18">
        <v>17.07</v>
      </c>
      <c r="J387" s="18">
        <v>0.1</v>
      </c>
      <c r="K387" s="18">
        <v>-3.65</v>
      </c>
      <c r="L387">
        <v>-97.333333333333329</v>
      </c>
      <c r="M387">
        <v>74200</v>
      </c>
      <c r="N387">
        <v>30950</v>
      </c>
      <c r="O387" s="18">
        <v>41569.050000000003</v>
      </c>
      <c r="P387" s="18">
        <v>42700</v>
      </c>
      <c r="Q387" s="19">
        <v>44973</v>
      </c>
      <c r="R387" s="18">
        <v>836</v>
      </c>
      <c r="S387" s="18">
        <v>135</v>
      </c>
      <c r="T387">
        <v>19.258202567760343</v>
      </c>
      <c r="U387" s="18">
        <v>7295</v>
      </c>
      <c r="V387" s="18">
        <v>0</v>
      </c>
      <c r="W387" s="18">
        <v>1067.4000000000001</v>
      </c>
      <c r="X387" s="18">
        <v>138.10000000000014</v>
      </c>
      <c r="Y387">
        <v>14.860647799418933</v>
      </c>
      <c r="Z387">
        <v>82375</v>
      </c>
      <c r="AA387">
        <v>3325</v>
      </c>
      <c r="AB387" s="18">
        <v>41569.050000000003</v>
      </c>
    </row>
    <row r="388" spans="1:28" x14ac:dyDescent="0.25">
      <c r="A388" s="18">
        <v>42700</v>
      </c>
      <c r="B388" s="19">
        <v>44980</v>
      </c>
      <c r="C388" s="18">
        <v>42700</v>
      </c>
      <c r="D388" s="19">
        <v>44980</v>
      </c>
      <c r="E388" s="18">
        <v>9303</v>
      </c>
      <c r="F388" s="18">
        <v>1246</v>
      </c>
      <c r="G388">
        <v>15.464813205907905</v>
      </c>
      <c r="H388" s="18">
        <v>119509</v>
      </c>
      <c r="I388" s="18">
        <v>0</v>
      </c>
      <c r="J388" s="18">
        <v>34.25</v>
      </c>
      <c r="K388" s="18">
        <v>-29.75</v>
      </c>
      <c r="L388">
        <v>-46.484375</v>
      </c>
      <c r="M388">
        <v>55175</v>
      </c>
      <c r="N388">
        <v>28800</v>
      </c>
      <c r="O388" s="18">
        <v>41569.050000000003</v>
      </c>
      <c r="P388" s="18">
        <v>42700</v>
      </c>
      <c r="Q388" s="19">
        <v>44980</v>
      </c>
      <c r="R388" s="18">
        <v>568</v>
      </c>
      <c r="S388" s="18">
        <v>84</v>
      </c>
      <c r="T388">
        <v>17.355371900826448</v>
      </c>
      <c r="U388" s="18">
        <v>1658</v>
      </c>
      <c r="V388" s="18">
        <v>0</v>
      </c>
      <c r="W388" s="18">
        <v>1038.3</v>
      </c>
      <c r="X388" s="18">
        <v>90.5</v>
      </c>
      <c r="Y388">
        <v>9.5484279383836252</v>
      </c>
      <c r="Z388">
        <v>11100</v>
      </c>
      <c r="AA388">
        <v>4925</v>
      </c>
      <c r="AB388" s="18">
        <v>41569.050000000003</v>
      </c>
    </row>
    <row r="389" spans="1:28" x14ac:dyDescent="0.25">
      <c r="A389" s="18">
        <v>42700</v>
      </c>
      <c r="B389" s="19">
        <v>45014</v>
      </c>
      <c r="C389" s="18">
        <v>42700</v>
      </c>
      <c r="D389" s="19">
        <v>45014</v>
      </c>
      <c r="E389" s="18">
        <v>320</v>
      </c>
      <c r="F389" s="18">
        <v>178</v>
      </c>
      <c r="G389">
        <v>125.35211267605634</v>
      </c>
      <c r="H389" s="18">
        <v>933</v>
      </c>
      <c r="I389" s="18">
        <v>12.82</v>
      </c>
      <c r="J389" s="18">
        <v>443.25</v>
      </c>
      <c r="K389" s="18">
        <v>-59.199999999999989</v>
      </c>
      <c r="L389">
        <v>-11.78226689222808</v>
      </c>
      <c r="M389">
        <v>1775</v>
      </c>
      <c r="N389">
        <v>1100</v>
      </c>
      <c r="O389" s="18">
        <v>41569.050000000003</v>
      </c>
      <c r="P389" s="18">
        <v>42700</v>
      </c>
      <c r="Q389" s="19">
        <v>45014</v>
      </c>
      <c r="R389" s="18">
        <v>79</v>
      </c>
      <c r="S389" s="18">
        <v>0</v>
      </c>
      <c r="T389">
        <v>0</v>
      </c>
      <c r="U389" s="18">
        <v>32</v>
      </c>
      <c r="V389" s="18">
        <v>0</v>
      </c>
      <c r="W389" s="18">
        <v>1142</v>
      </c>
      <c r="X389" s="18">
        <v>-88.099999999999909</v>
      </c>
      <c r="Y389">
        <v>-7.162019348020479</v>
      </c>
      <c r="Z389">
        <v>1200</v>
      </c>
      <c r="AA389">
        <v>1100</v>
      </c>
      <c r="AB389" s="18">
        <v>41569.050000000003</v>
      </c>
    </row>
    <row r="390" spans="1:28" x14ac:dyDescent="0.25">
      <c r="A390" s="18">
        <v>42800</v>
      </c>
      <c r="B390" s="19">
        <v>44980</v>
      </c>
      <c r="C390" s="18">
        <v>42800</v>
      </c>
      <c r="D390" s="19">
        <v>44980</v>
      </c>
      <c r="E390" s="18">
        <v>12070</v>
      </c>
      <c r="F390" s="18">
        <v>2303</v>
      </c>
      <c r="G390">
        <v>23.579400020477117</v>
      </c>
      <c r="H390" s="18">
        <v>118549</v>
      </c>
      <c r="I390" s="18">
        <v>13.85</v>
      </c>
      <c r="J390" s="18">
        <v>27.75</v>
      </c>
      <c r="K390" s="18">
        <v>-23</v>
      </c>
      <c r="L390">
        <v>-45.320197044334975</v>
      </c>
      <c r="M390">
        <v>82000</v>
      </c>
      <c r="N390">
        <v>22525</v>
      </c>
      <c r="O390" s="18">
        <v>41569.050000000003</v>
      </c>
      <c r="P390" s="18">
        <v>42800</v>
      </c>
      <c r="Q390" s="19">
        <v>44980</v>
      </c>
      <c r="R390" s="18">
        <v>283</v>
      </c>
      <c r="S390" s="18">
        <v>11</v>
      </c>
      <c r="T390">
        <v>4.0441176470588234</v>
      </c>
      <c r="U390" s="18">
        <v>930</v>
      </c>
      <c r="V390" s="18">
        <v>0</v>
      </c>
      <c r="W390" s="18">
        <v>1127.95</v>
      </c>
      <c r="X390" s="18">
        <v>84.600000000000136</v>
      </c>
      <c r="Y390">
        <v>8.1084966693822924</v>
      </c>
      <c r="Z390">
        <v>8275</v>
      </c>
      <c r="AA390">
        <v>3500</v>
      </c>
      <c r="AB390" s="18">
        <v>41569.050000000003</v>
      </c>
    </row>
    <row r="391" spans="1:28" x14ac:dyDescent="0.25">
      <c r="A391" s="18">
        <v>42800</v>
      </c>
      <c r="B391" s="19">
        <v>44987</v>
      </c>
      <c r="C391" s="18">
        <v>42800</v>
      </c>
      <c r="D391" s="19">
        <v>44987</v>
      </c>
      <c r="E391" s="18">
        <v>0</v>
      </c>
      <c r="F391" s="18">
        <v>0</v>
      </c>
      <c r="G391">
        <v>0</v>
      </c>
      <c r="H391" s="18">
        <v>169</v>
      </c>
      <c r="I391" s="18">
        <v>13.13</v>
      </c>
      <c r="J391" s="18">
        <v>91.65</v>
      </c>
      <c r="K391" s="18">
        <v>-1298.1999999999998</v>
      </c>
      <c r="L391">
        <v>-93.405763211857391</v>
      </c>
      <c r="M391">
        <v>3475</v>
      </c>
      <c r="N391">
        <v>450</v>
      </c>
      <c r="O391" s="18">
        <v>41569.050000000003</v>
      </c>
      <c r="P391" s="18">
        <v>42800</v>
      </c>
      <c r="Q391" s="19">
        <v>44987</v>
      </c>
      <c r="R391" s="18">
        <v>7</v>
      </c>
      <c r="S391" s="18">
        <v>0</v>
      </c>
      <c r="T391">
        <v>0</v>
      </c>
      <c r="U391" s="18">
        <v>0</v>
      </c>
      <c r="V391" s="18">
        <v>0</v>
      </c>
      <c r="W391" s="18">
        <v>0</v>
      </c>
      <c r="X391" s="18">
        <v>0</v>
      </c>
      <c r="Y391">
        <v>0</v>
      </c>
      <c r="Z391">
        <v>1675</v>
      </c>
      <c r="AA391">
        <v>1650</v>
      </c>
      <c r="AB391" s="18">
        <v>41569.050000000003</v>
      </c>
    </row>
    <row r="392" spans="1:28" x14ac:dyDescent="0.25">
      <c r="A392" s="18">
        <v>42800</v>
      </c>
      <c r="B392" s="19">
        <v>44994</v>
      </c>
      <c r="C392" s="18">
        <v>42800</v>
      </c>
      <c r="D392" s="19">
        <v>44994</v>
      </c>
      <c r="E392" s="18">
        <v>0</v>
      </c>
      <c r="F392" s="18">
        <v>0</v>
      </c>
      <c r="G392">
        <v>0</v>
      </c>
      <c r="H392" s="18">
        <v>0</v>
      </c>
      <c r="I392" s="18">
        <v>0</v>
      </c>
      <c r="J392" s="18">
        <v>0</v>
      </c>
      <c r="K392" s="18">
        <v>0</v>
      </c>
      <c r="L392">
        <v>0</v>
      </c>
      <c r="M392">
        <v>1675</v>
      </c>
      <c r="N392">
        <v>900</v>
      </c>
      <c r="O392" s="18">
        <v>41569.050000000003</v>
      </c>
      <c r="P392" s="18">
        <v>42800</v>
      </c>
      <c r="Q392" s="19">
        <v>44994</v>
      </c>
      <c r="R392" s="18">
        <v>0</v>
      </c>
      <c r="S392" s="18">
        <v>0</v>
      </c>
      <c r="T392">
        <v>0</v>
      </c>
      <c r="U392" s="18">
        <v>0</v>
      </c>
      <c r="V392" s="18">
        <v>0</v>
      </c>
      <c r="W392" s="18">
        <v>0</v>
      </c>
      <c r="X392" s="18">
        <v>0</v>
      </c>
      <c r="Y392">
        <v>0</v>
      </c>
      <c r="Z392">
        <v>0</v>
      </c>
      <c r="AA392">
        <v>875</v>
      </c>
      <c r="AB392" s="18">
        <v>41569.050000000003</v>
      </c>
    </row>
    <row r="393" spans="1:28" x14ac:dyDescent="0.25">
      <c r="A393" s="18">
        <v>42800</v>
      </c>
      <c r="B393" s="19">
        <v>45014</v>
      </c>
      <c r="C393" s="18">
        <v>42800</v>
      </c>
      <c r="D393" s="19">
        <v>45014</v>
      </c>
      <c r="E393" s="18">
        <v>233</v>
      </c>
      <c r="F393" s="18">
        <v>3</v>
      </c>
      <c r="G393">
        <v>1.3043478260869565</v>
      </c>
      <c r="H393" s="18">
        <v>198</v>
      </c>
      <c r="I393" s="18">
        <v>12.75</v>
      </c>
      <c r="J393" s="18">
        <v>398.85</v>
      </c>
      <c r="K393" s="18">
        <v>-66.349999999999966</v>
      </c>
      <c r="L393">
        <v>-14.262682717110915</v>
      </c>
      <c r="M393">
        <v>1400</v>
      </c>
      <c r="N393">
        <v>600</v>
      </c>
      <c r="O393" s="18">
        <v>41569.050000000003</v>
      </c>
      <c r="P393" s="18">
        <v>42800</v>
      </c>
      <c r="Q393" s="19">
        <v>45014</v>
      </c>
      <c r="R393" s="18">
        <v>62</v>
      </c>
      <c r="S393" s="18">
        <v>0</v>
      </c>
      <c r="T393">
        <v>0</v>
      </c>
      <c r="U393" s="18">
        <v>31</v>
      </c>
      <c r="V393" s="18">
        <v>13.58</v>
      </c>
      <c r="W393" s="18">
        <v>1200</v>
      </c>
      <c r="X393" s="18">
        <v>-8.9000000000000909</v>
      </c>
      <c r="Y393">
        <v>-0.73620646869055262</v>
      </c>
      <c r="Z393">
        <v>950</v>
      </c>
      <c r="AA393">
        <v>25</v>
      </c>
      <c r="AB393" s="18">
        <v>41569.050000000003</v>
      </c>
    </row>
    <row r="394" spans="1:28" x14ac:dyDescent="0.25">
      <c r="A394" s="18">
        <v>42800</v>
      </c>
      <c r="B394" s="19">
        <v>44973</v>
      </c>
      <c r="C394" s="18">
        <v>42800</v>
      </c>
      <c r="D394" s="19">
        <v>44973</v>
      </c>
      <c r="E394" s="18">
        <v>71617</v>
      </c>
      <c r="F394" s="18">
        <v>41091</v>
      </c>
      <c r="G394">
        <v>134.60984079145646</v>
      </c>
      <c r="H394" s="18">
        <v>1156931</v>
      </c>
      <c r="I394" s="18">
        <v>16.89</v>
      </c>
      <c r="J394" s="18">
        <v>0.15</v>
      </c>
      <c r="K394" s="18">
        <v>-3.0500000000000003</v>
      </c>
      <c r="L394">
        <v>-95.3125</v>
      </c>
      <c r="M394">
        <v>5475</v>
      </c>
      <c r="N394">
        <v>27125</v>
      </c>
      <c r="O394" s="18">
        <v>41569.050000000003</v>
      </c>
      <c r="P394" s="18">
        <v>42800</v>
      </c>
      <c r="Q394" s="19">
        <v>44973</v>
      </c>
      <c r="R394" s="18">
        <v>146</v>
      </c>
      <c r="S394" s="18">
        <v>42</v>
      </c>
      <c r="T394">
        <v>40.384615384615387</v>
      </c>
      <c r="U394" s="18">
        <v>2219</v>
      </c>
      <c r="V394" s="18">
        <v>0</v>
      </c>
      <c r="W394" s="18">
        <v>1170.8</v>
      </c>
      <c r="X394" s="18">
        <v>114.20000000000005</v>
      </c>
      <c r="Y394">
        <v>10.808252886617458</v>
      </c>
      <c r="Z394">
        <v>29100</v>
      </c>
      <c r="AA394">
        <v>4100</v>
      </c>
      <c r="AB394" s="18">
        <v>41569.050000000003</v>
      </c>
    </row>
    <row r="395" spans="1:28" x14ac:dyDescent="0.25">
      <c r="A395" s="18">
        <v>42900</v>
      </c>
      <c r="B395" s="19">
        <v>44980</v>
      </c>
      <c r="C395" s="18">
        <v>42900</v>
      </c>
      <c r="D395" s="19">
        <v>44980</v>
      </c>
      <c r="E395" s="18">
        <v>5620</v>
      </c>
      <c r="F395" s="18">
        <v>444</v>
      </c>
      <c r="G395">
        <v>8.5780525502318401</v>
      </c>
      <c r="H395" s="18">
        <v>90624</v>
      </c>
      <c r="I395" s="18">
        <v>14.02</v>
      </c>
      <c r="J395" s="18">
        <v>22.7</v>
      </c>
      <c r="K395" s="18">
        <v>-17.45</v>
      </c>
      <c r="L395">
        <v>-43.462017434620179</v>
      </c>
      <c r="M395">
        <v>70025</v>
      </c>
      <c r="N395">
        <v>15625</v>
      </c>
      <c r="O395" s="18">
        <v>41569.050000000003</v>
      </c>
      <c r="P395" s="18">
        <v>42900</v>
      </c>
      <c r="Q395" s="19">
        <v>44980</v>
      </c>
      <c r="R395" s="18">
        <v>371</v>
      </c>
      <c r="S395" s="18">
        <v>-1</v>
      </c>
      <c r="T395">
        <v>-0.26881720430107525</v>
      </c>
      <c r="U395" s="18">
        <v>312</v>
      </c>
      <c r="V395" s="18">
        <v>0</v>
      </c>
      <c r="W395" s="18">
        <v>1241.25</v>
      </c>
      <c r="X395" s="18">
        <v>108.40000000000009</v>
      </c>
      <c r="Y395">
        <v>9.5687866884406674</v>
      </c>
      <c r="Z395">
        <v>19600</v>
      </c>
      <c r="AA395">
        <v>5300</v>
      </c>
      <c r="AB395" s="18">
        <v>41569.050000000003</v>
      </c>
    </row>
    <row r="396" spans="1:28" x14ac:dyDescent="0.25">
      <c r="A396" s="18">
        <v>42900</v>
      </c>
      <c r="B396" s="19">
        <v>44987</v>
      </c>
      <c r="C396" s="18">
        <v>42900</v>
      </c>
      <c r="D396" s="19">
        <v>44987</v>
      </c>
      <c r="E396" s="18">
        <v>0</v>
      </c>
      <c r="F396" s="18">
        <v>0</v>
      </c>
      <c r="G396">
        <v>0</v>
      </c>
      <c r="H396" s="18">
        <v>392</v>
      </c>
      <c r="I396" s="18">
        <v>13.39</v>
      </c>
      <c r="J396" s="18">
        <v>81.95</v>
      </c>
      <c r="K396" s="18">
        <v>-1262</v>
      </c>
      <c r="L396">
        <v>-93.902302913054797</v>
      </c>
      <c r="M396">
        <v>3000</v>
      </c>
      <c r="N396">
        <v>900</v>
      </c>
      <c r="O396" s="18">
        <v>41569.050000000003</v>
      </c>
      <c r="P396" s="18">
        <v>42900</v>
      </c>
      <c r="Q396" s="19">
        <v>44987</v>
      </c>
      <c r="R396" s="18">
        <v>4</v>
      </c>
      <c r="S396" s="18">
        <v>0</v>
      </c>
      <c r="T396">
        <v>0</v>
      </c>
      <c r="U396" s="18">
        <v>66</v>
      </c>
      <c r="V396" s="18">
        <v>0</v>
      </c>
      <c r="W396" s="18">
        <v>1235.9000000000001</v>
      </c>
      <c r="X396" s="18">
        <v>-146.5</v>
      </c>
      <c r="Y396">
        <v>-10.597511574074073</v>
      </c>
      <c r="Z396">
        <v>2475</v>
      </c>
      <c r="AA396">
        <v>1850</v>
      </c>
      <c r="AB396" s="18">
        <v>41569.050000000003</v>
      </c>
    </row>
    <row r="397" spans="1:28" x14ac:dyDescent="0.25">
      <c r="A397" s="18">
        <v>42900</v>
      </c>
      <c r="B397" s="19">
        <v>44994</v>
      </c>
      <c r="C397" s="18">
        <v>42900</v>
      </c>
      <c r="D397" s="19">
        <v>44994</v>
      </c>
      <c r="E397" s="18">
        <v>0</v>
      </c>
      <c r="F397" s="18">
        <v>0</v>
      </c>
      <c r="G397">
        <v>0</v>
      </c>
      <c r="H397" s="18">
        <v>0</v>
      </c>
      <c r="I397" s="18">
        <v>0</v>
      </c>
      <c r="J397" s="18">
        <v>0</v>
      </c>
      <c r="K397" s="18">
        <v>0</v>
      </c>
      <c r="L397">
        <v>0</v>
      </c>
      <c r="M397">
        <v>925</v>
      </c>
      <c r="N397">
        <v>900</v>
      </c>
      <c r="O397" s="18">
        <v>41569.050000000003</v>
      </c>
      <c r="P397" s="18">
        <v>42900</v>
      </c>
      <c r="Q397" s="19">
        <v>44994</v>
      </c>
      <c r="R397" s="18">
        <v>0</v>
      </c>
      <c r="S397" s="18">
        <v>0</v>
      </c>
      <c r="T397">
        <v>0</v>
      </c>
      <c r="U397" s="18">
        <v>0</v>
      </c>
      <c r="V397" s="18">
        <v>0</v>
      </c>
      <c r="W397" s="18">
        <v>0</v>
      </c>
      <c r="X397" s="18">
        <v>0</v>
      </c>
      <c r="Y397">
        <v>0</v>
      </c>
      <c r="Z397">
        <v>0</v>
      </c>
      <c r="AA397">
        <v>875</v>
      </c>
      <c r="AB397" s="18">
        <v>41569.050000000003</v>
      </c>
    </row>
    <row r="398" spans="1:28" x14ac:dyDescent="0.25">
      <c r="A398" s="18">
        <v>42900</v>
      </c>
      <c r="B398" s="19">
        <v>45001</v>
      </c>
      <c r="C398" s="18">
        <v>42900</v>
      </c>
      <c r="D398" s="19">
        <v>45001</v>
      </c>
      <c r="E398" s="18">
        <v>0</v>
      </c>
      <c r="F398" s="18">
        <v>0</v>
      </c>
      <c r="G398">
        <v>0</v>
      </c>
      <c r="H398" s="18">
        <v>0</v>
      </c>
      <c r="I398" s="18">
        <v>0</v>
      </c>
      <c r="J398" s="18">
        <v>0</v>
      </c>
      <c r="K398" s="18">
        <v>0</v>
      </c>
      <c r="L398">
        <v>0</v>
      </c>
      <c r="M398">
        <v>0</v>
      </c>
      <c r="N398">
        <v>0</v>
      </c>
      <c r="O398" s="18">
        <v>41569.050000000003</v>
      </c>
      <c r="P398" s="18">
        <v>0</v>
      </c>
      <c r="Q398" s="19">
        <v>0</v>
      </c>
      <c r="R398" s="18">
        <v>0</v>
      </c>
      <c r="S398" s="18">
        <v>0</v>
      </c>
      <c r="T398">
        <v>0</v>
      </c>
      <c r="U398" s="18">
        <v>0</v>
      </c>
      <c r="V398" s="18">
        <v>0</v>
      </c>
      <c r="W398" s="18">
        <v>0</v>
      </c>
      <c r="X398" s="18">
        <v>0</v>
      </c>
      <c r="Y398">
        <v>0</v>
      </c>
      <c r="Z398">
        <v>0</v>
      </c>
      <c r="AA398">
        <v>0</v>
      </c>
      <c r="AB398" s="18">
        <v>0</v>
      </c>
    </row>
    <row r="399" spans="1:28" x14ac:dyDescent="0.25">
      <c r="A399" s="18">
        <v>42900</v>
      </c>
      <c r="B399" s="19">
        <v>45014</v>
      </c>
      <c r="C399" s="18">
        <v>42900</v>
      </c>
      <c r="D399" s="19">
        <v>45014</v>
      </c>
      <c r="E399" s="18">
        <v>141</v>
      </c>
      <c r="F399" s="18">
        <v>4</v>
      </c>
      <c r="G399">
        <v>2.9197080291970803</v>
      </c>
      <c r="H399" s="18">
        <v>209</v>
      </c>
      <c r="I399" s="18">
        <v>0</v>
      </c>
      <c r="J399" s="18">
        <v>355.35</v>
      </c>
      <c r="K399" s="18">
        <v>-59.649999999999977</v>
      </c>
      <c r="L399">
        <v>-14.373493975903608</v>
      </c>
      <c r="M399">
        <v>16550</v>
      </c>
      <c r="N399">
        <v>650</v>
      </c>
      <c r="O399" s="18">
        <v>41569.050000000003</v>
      </c>
      <c r="P399" s="18">
        <v>42900</v>
      </c>
      <c r="Q399" s="19">
        <v>45014</v>
      </c>
      <c r="R399" s="18">
        <v>122</v>
      </c>
      <c r="S399" s="18">
        <v>0</v>
      </c>
      <c r="T399">
        <v>0</v>
      </c>
      <c r="U399" s="18">
        <v>7</v>
      </c>
      <c r="V399" s="18">
        <v>0</v>
      </c>
      <c r="W399" s="18">
        <v>1225</v>
      </c>
      <c r="X399" s="18">
        <v>-152.90000000000009</v>
      </c>
      <c r="Y399">
        <v>-11.09659626968576</v>
      </c>
      <c r="Z399">
        <v>1275</v>
      </c>
      <c r="AA399">
        <v>2000</v>
      </c>
      <c r="AB399" s="18">
        <v>41569.050000000003</v>
      </c>
    </row>
    <row r="400" spans="1:28" x14ac:dyDescent="0.25">
      <c r="A400" s="18">
        <v>42900</v>
      </c>
      <c r="B400" s="19">
        <v>44973</v>
      </c>
      <c r="C400" s="18">
        <v>42900</v>
      </c>
      <c r="D400" s="19">
        <v>44973</v>
      </c>
      <c r="E400" s="18">
        <v>36447</v>
      </c>
      <c r="F400" s="18">
        <v>18832</v>
      </c>
      <c r="G400">
        <v>106.90888447346012</v>
      </c>
      <c r="H400" s="18">
        <v>725677</v>
      </c>
      <c r="I400" s="18">
        <v>19.13</v>
      </c>
      <c r="J400" s="18">
        <v>0.05</v>
      </c>
      <c r="K400" s="18">
        <v>-2.9000000000000004</v>
      </c>
      <c r="L400">
        <v>-98.305084745762713</v>
      </c>
      <c r="M400">
        <v>1700</v>
      </c>
      <c r="N400">
        <v>36625</v>
      </c>
      <c r="O400" s="18">
        <v>41569.050000000003</v>
      </c>
      <c r="P400" s="18">
        <v>42900</v>
      </c>
      <c r="Q400" s="19">
        <v>44973</v>
      </c>
      <c r="R400" s="18">
        <v>361</v>
      </c>
      <c r="S400" s="18">
        <v>271</v>
      </c>
      <c r="T400">
        <v>301.11111111111109</v>
      </c>
      <c r="U400" s="18">
        <v>2684</v>
      </c>
      <c r="V400" s="18">
        <v>0</v>
      </c>
      <c r="W400" s="18">
        <v>1268.2</v>
      </c>
      <c r="X400" s="18">
        <v>73.799999999999955</v>
      </c>
      <c r="Y400">
        <v>6.1788345612859974</v>
      </c>
      <c r="Z400">
        <v>20700</v>
      </c>
      <c r="AA400">
        <v>3275</v>
      </c>
      <c r="AB400" s="18">
        <v>41569.050000000003</v>
      </c>
    </row>
    <row r="401" spans="1:28" x14ac:dyDescent="0.25">
      <c r="A401" s="18">
        <v>43000</v>
      </c>
      <c r="B401" s="19">
        <v>44980</v>
      </c>
      <c r="C401" s="18">
        <v>43000</v>
      </c>
      <c r="D401" s="19">
        <v>44980</v>
      </c>
      <c r="E401" s="18">
        <v>47579</v>
      </c>
      <c r="F401" s="18">
        <v>2745</v>
      </c>
      <c r="G401">
        <v>6.1225855377615206</v>
      </c>
      <c r="H401" s="18">
        <v>281152</v>
      </c>
      <c r="I401" s="18">
        <v>14.32</v>
      </c>
      <c r="J401" s="18">
        <v>19</v>
      </c>
      <c r="K401" s="18">
        <v>-13.700000000000003</v>
      </c>
      <c r="L401">
        <v>-41.896024464831811</v>
      </c>
      <c r="M401">
        <v>131325</v>
      </c>
      <c r="N401">
        <v>81850</v>
      </c>
      <c r="O401" s="18">
        <v>41569.050000000003</v>
      </c>
      <c r="P401" s="18">
        <v>43000</v>
      </c>
      <c r="Q401" s="19">
        <v>44980</v>
      </c>
      <c r="R401" s="18">
        <v>11232</v>
      </c>
      <c r="S401" s="18">
        <v>-58</v>
      </c>
      <c r="T401">
        <v>-0.51372896368467669</v>
      </c>
      <c r="U401" s="18">
        <v>6327</v>
      </c>
      <c r="V401" s="18">
        <v>0</v>
      </c>
      <c r="W401" s="18">
        <v>1322.95</v>
      </c>
      <c r="X401" s="18">
        <v>65.850000000000136</v>
      </c>
      <c r="Y401">
        <v>5.2382467584122301</v>
      </c>
      <c r="Z401">
        <v>1208775</v>
      </c>
      <c r="AA401">
        <v>4450</v>
      </c>
      <c r="AB401" s="18">
        <v>41569.050000000003</v>
      </c>
    </row>
    <row r="402" spans="1:28" x14ac:dyDescent="0.25">
      <c r="A402" s="18">
        <v>43000</v>
      </c>
      <c r="B402" s="19">
        <v>44973</v>
      </c>
      <c r="C402" s="18">
        <v>43000</v>
      </c>
      <c r="D402" s="19">
        <v>44973</v>
      </c>
      <c r="E402" s="18">
        <v>193311</v>
      </c>
      <c r="F402" s="18">
        <v>76625</v>
      </c>
      <c r="G402">
        <v>65.667689354335565</v>
      </c>
      <c r="H402" s="18">
        <v>2231990</v>
      </c>
      <c r="I402" s="18">
        <v>20.43</v>
      </c>
      <c r="J402" s="18">
        <v>0.05</v>
      </c>
      <c r="K402" s="18">
        <v>-2.8000000000000003</v>
      </c>
      <c r="L402">
        <v>-98.245614035087726</v>
      </c>
      <c r="M402">
        <v>275625</v>
      </c>
      <c r="N402">
        <v>79325</v>
      </c>
      <c r="O402" s="18">
        <v>41569.050000000003</v>
      </c>
      <c r="P402" s="18">
        <v>43000</v>
      </c>
      <c r="Q402" s="19">
        <v>44973</v>
      </c>
      <c r="R402" s="18">
        <v>1474</v>
      </c>
      <c r="S402" s="18">
        <v>346</v>
      </c>
      <c r="T402">
        <v>30.673758865248228</v>
      </c>
      <c r="U402" s="18">
        <v>5965</v>
      </c>
      <c r="V402" s="18">
        <v>0</v>
      </c>
      <c r="W402" s="18">
        <v>1366</v>
      </c>
      <c r="X402" s="18">
        <v>104.5</v>
      </c>
      <c r="Y402">
        <v>8.2837891399128019</v>
      </c>
      <c r="Z402">
        <v>24750</v>
      </c>
      <c r="AA402">
        <v>4375</v>
      </c>
      <c r="AB402" s="18">
        <v>41569.050000000003</v>
      </c>
    </row>
    <row r="403" spans="1:28" x14ac:dyDescent="0.25">
      <c r="A403" s="18">
        <v>43000</v>
      </c>
      <c r="B403" s="19">
        <v>44994</v>
      </c>
      <c r="C403" s="18">
        <v>43000</v>
      </c>
      <c r="D403" s="19">
        <v>44994</v>
      </c>
      <c r="E403" s="18">
        <v>0</v>
      </c>
      <c r="F403" s="18">
        <v>0</v>
      </c>
      <c r="G403">
        <v>0</v>
      </c>
      <c r="H403" s="18">
        <v>0</v>
      </c>
      <c r="I403" s="18">
        <v>0</v>
      </c>
      <c r="J403" s="18">
        <v>0</v>
      </c>
      <c r="K403" s="18">
        <v>0</v>
      </c>
      <c r="L403">
        <v>0</v>
      </c>
      <c r="M403">
        <v>2200</v>
      </c>
      <c r="N403">
        <v>1025</v>
      </c>
      <c r="O403" s="18">
        <v>41569.050000000003</v>
      </c>
      <c r="P403" s="18">
        <v>43000</v>
      </c>
      <c r="Q403" s="19">
        <v>44994</v>
      </c>
      <c r="R403" s="18">
        <v>0</v>
      </c>
      <c r="S403" s="18">
        <v>0</v>
      </c>
      <c r="T403">
        <v>0</v>
      </c>
      <c r="U403" s="18">
        <v>0</v>
      </c>
      <c r="V403" s="18">
        <v>0</v>
      </c>
      <c r="W403" s="18">
        <v>0</v>
      </c>
      <c r="X403" s="18">
        <v>0</v>
      </c>
      <c r="Y403">
        <v>0</v>
      </c>
      <c r="Z403">
        <v>0</v>
      </c>
      <c r="AA403">
        <v>875</v>
      </c>
      <c r="AB403" s="18">
        <v>41569.050000000003</v>
      </c>
    </row>
    <row r="404" spans="1:28" x14ac:dyDescent="0.25">
      <c r="A404" s="18">
        <v>43000</v>
      </c>
      <c r="B404" s="19">
        <v>45001</v>
      </c>
      <c r="C404" s="18">
        <v>43000</v>
      </c>
      <c r="D404" s="19">
        <v>45001</v>
      </c>
      <c r="E404" s="18">
        <v>0</v>
      </c>
      <c r="F404" s="18">
        <v>0</v>
      </c>
      <c r="G404">
        <v>0</v>
      </c>
      <c r="H404" s="18">
        <v>0</v>
      </c>
      <c r="I404" s="18">
        <v>0</v>
      </c>
      <c r="J404" s="18">
        <v>0</v>
      </c>
      <c r="K404" s="18">
        <v>0</v>
      </c>
      <c r="L404">
        <v>0</v>
      </c>
      <c r="M404">
        <v>0</v>
      </c>
      <c r="N404">
        <v>0</v>
      </c>
      <c r="O404" s="18">
        <v>41569.050000000003</v>
      </c>
      <c r="P404" s="18">
        <v>0</v>
      </c>
      <c r="Q404" s="19">
        <v>0</v>
      </c>
      <c r="R404" s="18">
        <v>0</v>
      </c>
      <c r="S404" s="18">
        <v>0</v>
      </c>
      <c r="T404">
        <v>0</v>
      </c>
      <c r="U404" s="18">
        <v>0</v>
      </c>
      <c r="V404" s="18">
        <v>0</v>
      </c>
      <c r="W404" s="18">
        <v>0</v>
      </c>
      <c r="X404" s="18">
        <v>0</v>
      </c>
      <c r="Y404">
        <v>0</v>
      </c>
      <c r="Z404">
        <v>0</v>
      </c>
      <c r="AA404">
        <v>0</v>
      </c>
      <c r="AB404" s="18">
        <v>0</v>
      </c>
    </row>
    <row r="405" spans="1:28" x14ac:dyDescent="0.25">
      <c r="A405" s="18">
        <v>43000</v>
      </c>
      <c r="B405" s="19">
        <v>45014</v>
      </c>
      <c r="C405" s="18">
        <v>43000</v>
      </c>
      <c r="D405" s="19">
        <v>45014</v>
      </c>
      <c r="E405" s="18">
        <v>8451</v>
      </c>
      <c r="F405" s="18">
        <v>394</v>
      </c>
      <c r="G405">
        <v>4.8901576269082785</v>
      </c>
      <c r="H405" s="18">
        <v>9566</v>
      </c>
      <c r="I405" s="18">
        <v>0</v>
      </c>
      <c r="J405" s="18">
        <v>329</v>
      </c>
      <c r="K405" s="18">
        <v>-61.050000000000011</v>
      </c>
      <c r="L405">
        <v>-15.651839507755419</v>
      </c>
      <c r="M405">
        <v>11725</v>
      </c>
      <c r="N405">
        <v>9250</v>
      </c>
      <c r="O405" s="18">
        <v>41569.050000000003</v>
      </c>
      <c r="P405" s="18">
        <v>43000</v>
      </c>
      <c r="Q405" s="19">
        <v>45014</v>
      </c>
      <c r="R405" s="18">
        <v>2667</v>
      </c>
      <c r="S405" s="18">
        <v>150</v>
      </c>
      <c r="T405">
        <v>5.9594755661501786</v>
      </c>
      <c r="U405" s="18">
        <v>1837</v>
      </c>
      <c r="V405" s="18">
        <v>0</v>
      </c>
      <c r="W405" s="18">
        <v>1400.55</v>
      </c>
      <c r="X405" s="18">
        <v>40.25</v>
      </c>
      <c r="Y405">
        <v>2.9589061236491951</v>
      </c>
      <c r="Z405">
        <v>6150</v>
      </c>
      <c r="AA405">
        <v>2750</v>
      </c>
      <c r="AB405" s="18">
        <v>41569.050000000003</v>
      </c>
    </row>
    <row r="406" spans="1:28" x14ac:dyDescent="0.25">
      <c r="A406" s="18">
        <v>43000</v>
      </c>
      <c r="B406" s="19">
        <v>45043</v>
      </c>
      <c r="C406" s="18">
        <v>43000</v>
      </c>
      <c r="D406" s="19">
        <v>45043</v>
      </c>
      <c r="E406" s="18">
        <v>1285</v>
      </c>
      <c r="F406" s="18">
        <v>110</v>
      </c>
      <c r="G406">
        <v>9.3617021276595747</v>
      </c>
      <c r="H406" s="18">
        <v>1064</v>
      </c>
      <c r="I406" s="18">
        <v>12.31</v>
      </c>
      <c r="J406" s="18">
        <v>628</v>
      </c>
      <c r="K406" s="18">
        <v>-66.950000000000045</v>
      </c>
      <c r="L406">
        <v>-9.6337866033527639</v>
      </c>
      <c r="M406">
        <v>2075</v>
      </c>
      <c r="N406">
        <v>1400</v>
      </c>
      <c r="O406" s="18">
        <v>41569.050000000003</v>
      </c>
      <c r="P406" s="18">
        <v>43000</v>
      </c>
      <c r="Q406" s="19">
        <v>45043</v>
      </c>
      <c r="R406" s="18">
        <v>234</v>
      </c>
      <c r="S406" s="18">
        <v>21</v>
      </c>
      <c r="T406">
        <v>9.8591549295774641</v>
      </c>
      <c r="U406" s="18">
        <v>135</v>
      </c>
      <c r="V406" s="18">
        <v>16.260000000000002</v>
      </c>
      <c r="W406" s="18">
        <v>1525.45</v>
      </c>
      <c r="X406" s="18">
        <v>26.049999999999955</v>
      </c>
      <c r="Y406">
        <v>1.7373616113111878</v>
      </c>
      <c r="Z406">
        <v>1825</v>
      </c>
      <c r="AA406">
        <v>1800</v>
      </c>
      <c r="AB406" s="18">
        <v>41569.050000000003</v>
      </c>
    </row>
    <row r="407" spans="1:28" x14ac:dyDescent="0.25">
      <c r="A407" s="18">
        <v>43000</v>
      </c>
      <c r="B407" s="19">
        <v>44987</v>
      </c>
      <c r="C407" s="18">
        <v>43000</v>
      </c>
      <c r="D407" s="19">
        <v>44987</v>
      </c>
      <c r="E407" s="18">
        <v>4214</v>
      </c>
      <c r="F407" s="18">
        <v>703</v>
      </c>
      <c r="G407">
        <v>20.022785531187697</v>
      </c>
      <c r="H407" s="18">
        <v>19149</v>
      </c>
      <c r="I407" s="18">
        <v>13.14</v>
      </c>
      <c r="J407" s="18">
        <v>64.650000000000006</v>
      </c>
      <c r="K407" s="18">
        <v>-33.849999999999994</v>
      </c>
      <c r="L407">
        <v>-34.365482233502533</v>
      </c>
      <c r="M407">
        <v>4800</v>
      </c>
      <c r="N407">
        <v>8300</v>
      </c>
      <c r="O407" s="18">
        <v>41569.050000000003</v>
      </c>
      <c r="P407" s="18">
        <v>43000</v>
      </c>
      <c r="Q407" s="19">
        <v>44987</v>
      </c>
      <c r="R407" s="18">
        <v>76</v>
      </c>
      <c r="S407" s="18">
        <v>-9</v>
      </c>
      <c r="T407">
        <v>-10.588235294117647</v>
      </c>
      <c r="U407" s="18">
        <v>432</v>
      </c>
      <c r="V407" s="18">
        <v>0</v>
      </c>
      <c r="W407" s="18">
        <v>1345.15</v>
      </c>
      <c r="X407" s="18">
        <v>47.200000000000045</v>
      </c>
      <c r="Y407">
        <v>3.6365037174005197</v>
      </c>
      <c r="Z407">
        <v>2050</v>
      </c>
      <c r="AA407">
        <v>2100</v>
      </c>
      <c r="AB407" s="18">
        <v>41569.050000000003</v>
      </c>
    </row>
    <row r="408" spans="1:28" x14ac:dyDescent="0.25">
      <c r="A408" s="18">
        <v>43100</v>
      </c>
      <c r="B408" s="19">
        <v>44980</v>
      </c>
      <c r="C408" s="18">
        <v>43100</v>
      </c>
      <c r="D408" s="19">
        <v>44980</v>
      </c>
      <c r="E408" s="18">
        <v>4165</v>
      </c>
      <c r="F408" s="18">
        <v>71</v>
      </c>
      <c r="G408">
        <v>1.7342452369320958</v>
      </c>
      <c r="H408" s="18">
        <v>67596</v>
      </c>
      <c r="I408" s="18">
        <v>14.57</v>
      </c>
      <c r="J408" s="18">
        <v>16.600000000000001</v>
      </c>
      <c r="K408" s="18">
        <v>-9</v>
      </c>
      <c r="L408">
        <v>-35.15625</v>
      </c>
      <c r="M408">
        <v>77850</v>
      </c>
      <c r="N408">
        <v>9300</v>
      </c>
      <c r="O408" s="18">
        <v>41569.050000000003</v>
      </c>
      <c r="P408" s="18">
        <v>43100</v>
      </c>
      <c r="Q408" s="19">
        <v>44980</v>
      </c>
      <c r="R408" s="18">
        <v>319</v>
      </c>
      <c r="S408" s="18">
        <v>-1</v>
      </c>
      <c r="T408">
        <v>-0.3125</v>
      </c>
      <c r="U408" s="18">
        <v>124</v>
      </c>
      <c r="V408" s="18">
        <v>0</v>
      </c>
      <c r="W408" s="18">
        <v>1380.6</v>
      </c>
      <c r="X408" s="18">
        <v>66.199999999999818</v>
      </c>
      <c r="Y408">
        <v>5.0365185636031509</v>
      </c>
      <c r="Z408">
        <v>8525</v>
      </c>
      <c r="AA408">
        <v>2625</v>
      </c>
      <c r="AB408" s="18">
        <v>41569.050000000003</v>
      </c>
    </row>
    <row r="409" spans="1:28" x14ac:dyDescent="0.25">
      <c r="A409" s="18">
        <v>43100</v>
      </c>
      <c r="B409" s="19">
        <v>44994</v>
      </c>
      <c r="C409" s="18">
        <v>43100</v>
      </c>
      <c r="D409" s="19">
        <v>44994</v>
      </c>
      <c r="E409" s="18">
        <v>0</v>
      </c>
      <c r="F409" s="18">
        <v>0</v>
      </c>
      <c r="G409">
        <v>0</v>
      </c>
      <c r="H409" s="18">
        <v>0</v>
      </c>
      <c r="I409" s="18">
        <v>0</v>
      </c>
      <c r="J409" s="18">
        <v>0</v>
      </c>
      <c r="K409" s="18">
        <v>0</v>
      </c>
      <c r="L409">
        <v>0</v>
      </c>
      <c r="M409">
        <v>925</v>
      </c>
      <c r="N409">
        <v>900</v>
      </c>
      <c r="O409" s="18">
        <v>41569.050000000003</v>
      </c>
      <c r="P409" s="18">
        <v>43100</v>
      </c>
      <c r="Q409" s="19">
        <v>44994</v>
      </c>
      <c r="R409" s="18">
        <v>0</v>
      </c>
      <c r="S409" s="18">
        <v>0</v>
      </c>
      <c r="T409">
        <v>0</v>
      </c>
      <c r="U409" s="18">
        <v>0</v>
      </c>
      <c r="V409" s="18">
        <v>0</v>
      </c>
      <c r="W409" s="18">
        <v>0</v>
      </c>
      <c r="X409" s="18">
        <v>0</v>
      </c>
      <c r="Y409">
        <v>0</v>
      </c>
      <c r="Z409">
        <v>0</v>
      </c>
      <c r="AA409">
        <v>875</v>
      </c>
      <c r="AB409" s="18">
        <v>41569.050000000003</v>
      </c>
    </row>
    <row r="410" spans="1:28" x14ac:dyDescent="0.25">
      <c r="A410" s="18">
        <v>43100</v>
      </c>
      <c r="B410" s="19">
        <v>45014</v>
      </c>
      <c r="C410" s="18">
        <v>43100</v>
      </c>
      <c r="D410" s="19">
        <v>45014</v>
      </c>
      <c r="E410" s="18">
        <v>340</v>
      </c>
      <c r="F410" s="18">
        <v>-1</v>
      </c>
      <c r="G410">
        <v>-0.2932551319648094</v>
      </c>
      <c r="H410" s="18">
        <v>132</v>
      </c>
      <c r="I410" s="18">
        <v>12.46</v>
      </c>
      <c r="J410" s="18">
        <v>300.95</v>
      </c>
      <c r="K410" s="18">
        <v>-59.949999999999989</v>
      </c>
      <c r="L410">
        <v>-16.611249653643668</v>
      </c>
      <c r="M410">
        <v>475</v>
      </c>
      <c r="N410">
        <v>500</v>
      </c>
      <c r="O410" s="18">
        <v>41569.050000000003</v>
      </c>
      <c r="P410" s="18">
        <v>43100</v>
      </c>
      <c r="Q410" s="19">
        <v>45014</v>
      </c>
      <c r="R410" s="18">
        <v>52</v>
      </c>
      <c r="S410" s="18">
        <v>0</v>
      </c>
      <c r="T410">
        <v>0</v>
      </c>
      <c r="U410" s="18">
        <v>0</v>
      </c>
      <c r="V410" s="18">
        <v>0</v>
      </c>
      <c r="W410" s="18">
        <v>0</v>
      </c>
      <c r="X410" s="18">
        <v>0</v>
      </c>
      <c r="Y410">
        <v>0</v>
      </c>
      <c r="Z410">
        <v>1675</v>
      </c>
      <c r="AA410">
        <v>1275</v>
      </c>
      <c r="AB410" s="18">
        <v>41569.050000000003</v>
      </c>
    </row>
    <row r="411" spans="1:28" x14ac:dyDescent="0.25">
      <c r="A411" s="18">
        <v>43100</v>
      </c>
      <c r="B411" s="19">
        <v>45043</v>
      </c>
      <c r="C411" s="18">
        <v>43100</v>
      </c>
      <c r="D411" s="19">
        <v>45043</v>
      </c>
      <c r="E411" s="18">
        <v>0</v>
      </c>
      <c r="F411" s="18">
        <v>0</v>
      </c>
      <c r="G411">
        <v>0</v>
      </c>
      <c r="H411" s="18">
        <v>0</v>
      </c>
      <c r="I411" s="18">
        <v>0</v>
      </c>
      <c r="J411" s="18">
        <v>0</v>
      </c>
      <c r="K411" s="18">
        <v>0</v>
      </c>
      <c r="L411">
        <v>0</v>
      </c>
      <c r="M411">
        <v>0</v>
      </c>
      <c r="N411">
        <v>0</v>
      </c>
      <c r="O411" s="18">
        <v>41569.050000000003</v>
      </c>
      <c r="P411" s="18">
        <v>0</v>
      </c>
      <c r="Q411" s="19">
        <v>0</v>
      </c>
      <c r="R411" s="18">
        <v>0</v>
      </c>
      <c r="S411" s="18">
        <v>0</v>
      </c>
      <c r="T411">
        <v>0</v>
      </c>
      <c r="U411" s="18">
        <v>0</v>
      </c>
      <c r="V411" s="18">
        <v>0</v>
      </c>
      <c r="W411" s="18">
        <v>0</v>
      </c>
      <c r="X411" s="18">
        <v>0</v>
      </c>
      <c r="Y411">
        <v>0</v>
      </c>
      <c r="Z411">
        <v>0</v>
      </c>
      <c r="AA411">
        <v>0</v>
      </c>
      <c r="AB411" s="18">
        <v>0</v>
      </c>
    </row>
    <row r="412" spans="1:28" x14ac:dyDescent="0.25">
      <c r="A412" s="18">
        <v>43100</v>
      </c>
      <c r="B412" s="19">
        <v>44973</v>
      </c>
      <c r="C412" s="18">
        <v>43100</v>
      </c>
      <c r="D412" s="19">
        <v>44973</v>
      </c>
      <c r="E412" s="18">
        <v>17302</v>
      </c>
      <c r="F412" s="18">
        <v>4338</v>
      </c>
      <c r="G412">
        <v>33.461894477013267</v>
      </c>
      <c r="H412" s="18">
        <v>408155</v>
      </c>
      <c r="I412" s="18">
        <v>0</v>
      </c>
      <c r="J412" s="18">
        <v>0.05</v>
      </c>
      <c r="K412" s="18">
        <v>-2.5</v>
      </c>
      <c r="L412">
        <v>-98.039215686274517</v>
      </c>
      <c r="M412">
        <v>0</v>
      </c>
      <c r="N412">
        <v>29925</v>
      </c>
      <c r="O412" s="18">
        <v>41569.050000000003</v>
      </c>
      <c r="P412" s="18">
        <v>43100</v>
      </c>
      <c r="Q412" s="19">
        <v>44973</v>
      </c>
      <c r="R412" s="18">
        <v>38</v>
      </c>
      <c r="S412" s="18">
        <v>-13</v>
      </c>
      <c r="T412">
        <v>-25.490196078431371</v>
      </c>
      <c r="U412" s="18">
        <v>343</v>
      </c>
      <c r="V412" s="18">
        <v>0</v>
      </c>
      <c r="W412" s="18">
        <v>1464.45</v>
      </c>
      <c r="X412" s="18">
        <v>123.5</v>
      </c>
      <c r="Y412">
        <v>9.20988851187591</v>
      </c>
      <c r="Z412">
        <v>20175</v>
      </c>
      <c r="AA412">
        <v>3450</v>
      </c>
      <c r="AB412" s="18">
        <v>41569.050000000003</v>
      </c>
    </row>
    <row r="413" spans="1:28" x14ac:dyDescent="0.25">
      <c r="A413" s="18">
        <v>43100</v>
      </c>
      <c r="B413" s="19">
        <v>44987</v>
      </c>
      <c r="C413" s="18">
        <v>43100</v>
      </c>
      <c r="D413" s="19">
        <v>44987</v>
      </c>
      <c r="E413" s="18">
        <v>34</v>
      </c>
      <c r="F413" s="18">
        <v>27</v>
      </c>
      <c r="G413">
        <v>385.71428571428572</v>
      </c>
      <c r="H413" s="18">
        <v>729</v>
      </c>
      <c r="I413" s="18">
        <v>0</v>
      </c>
      <c r="J413" s="18">
        <v>54.55</v>
      </c>
      <c r="K413" s="18">
        <v>-143.94999999999999</v>
      </c>
      <c r="L413">
        <v>-72.51889168765743</v>
      </c>
      <c r="M413">
        <v>34950</v>
      </c>
      <c r="N413">
        <v>600</v>
      </c>
      <c r="O413" s="18">
        <v>41569.050000000003</v>
      </c>
      <c r="P413" s="18">
        <v>43100</v>
      </c>
      <c r="Q413" s="19">
        <v>44987</v>
      </c>
      <c r="R413" s="18">
        <v>2</v>
      </c>
      <c r="S413" s="18">
        <v>1</v>
      </c>
      <c r="T413">
        <v>100</v>
      </c>
      <c r="U413" s="18">
        <v>10</v>
      </c>
      <c r="V413" s="18">
        <v>0</v>
      </c>
      <c r="W413" s="18">
        <v>1362.2</v>
      </c>
      <c r="X413" s="18">
        <v>14.900000000000091</v>
      </c>
      <c r="Y413">
        <v>1.105915534773257</v>
      </c>
      <c r="Z413">
        <v>1900</v>
      </c>
      <c r="AA413">
        <v>2000</v>
      </c>
      <c r="AB413" s="18">
        <v>41569.050000000003</v>
      </c>
    </row>
    <row r="414" spans="1:28" x14ac:dyDescent="0.25">
      <c r="A414" s="18">
        <v>43200</v>
      </c>
      <c r="B414" s="19">
        <v>44980</v>
      </c>
      <c r="C414" s="18">
        <v>43200</v>
      </c>
      <c r="D414" s="19">
        <v>44980</v>
      </c>
      <c r="E414" s="18">
        <v>7823</v>
      </c>
      <c r="F414" s="18">
        <v>2730</v>
      </c>
      <c r="G414">
        <v>53.602984488513648</v>
      </c>
      <c r="H414" s="18">
        <v>81584</v>
      </c>
      <c r="I414" s="18">
        <v>0</v>
      </c>
      <c r="J414" s="18">
        <v>13.65</v>
      </c>
      <c r="K414" s="18">
        <v>-7.2499999999999982</v>
      </c>
      <c r="L414">
        <v>-34.688995215310996</v>
      </c>
      <c r="M414">
        <v>77100</v>
      </c>
      <c r="N414">
        <v>8625</v>
      </c>
      <c r="O414" s="18">
        <v>41569.050000000003</v>
      </c>
      <c r="P414" s="18">
        <v>43200</v>
      </c>
      <c r="Q414" s="19">
        <v>44980</v>
      </c>
      <c r="R414" s="18">
        <v>166</v>
      </c>
      <c r="S414" s="18">
        <v>-3</v>
      </c>
      <c r="T414">
        <v>-1.7751479289940828</v>
      </c>
      <c r="U414" s="18">
        <v>127</v>
      </c>
      <c r="V414" s="18">
        <v>0</v>
      </c>
      <c r="W414" s="18">
        <v>1545.75</v>
      </c>
      <c r="X414" s="18">
        <v>60.349999999999909</v>
      </c>
      <c r="Y414">
        <v>4.0628786858758525</v>
      </c>
      <c r="Z414">
        <v>8450</v>
      </c>
      <c r="AA414">
        <v>5625</v>
      </c>
      <c r="AB414" s="18">
        <v>41569.050000000003</v>
      </c>
    </row>
    <row r="415" spans="1:28" x14ac:dyDescent="0.25">
      <c r="A415" s="18">
        <v>43200</v>
      </c>
      <c r="B415" s="19">
        <v>44987</v>
      </c>
      <c r="C415" s="18">
        <v>43200</v>
      </c>
      <c r="D415" s="19">
        <v>44987</v>
      </c>
      <c r="E415" s="18">
        <v>0</v>
      </c>
      <c r="F415" s="18">
        <v>0</v>
      </c>
      <c r="G415">
        <v>0</v>
      </c>
      <c r="H415" s="18">
        <v>0</v>
      </c>
      <c r="I415" s="18">
        <v>0</v>
      </c>
      <c r="J415" s="18">
        <v>0</v>
      </c>
      <c r="K415" s="18">
        <v>0</v>
      </c>
      <c r="L415">
        <v>0</v>
      </c>
      <c r="M415">
        <v>20175</v>
      </c>
      <c r="N415">
        <v>2800</v>
      </c>
      <c r="O415" s="18">
        <v>41569.050000000003</v>
      </c>
      <c r="P415" s="18">
        <v>43200</v>
      </c>
      <c r="Q415" s="19">
        <v>44987</v>
      </c>
      <c r="R415" s="18">
        <v>1</v>
      </c>
      <c r="S415" s="18">
        <v>0</v>
      </c>
      <c r="T415">
        <v>0</v>
      </c>
      <c r="U415" s="18">
        <v>2</v>
      </c>
      <c r="V415" s="18">
        <v>0</v>
      </c>
      <c r="W415" s="18">
        <v>1384.45</v>
      </c>
      <c r="X415" s="18">
        <v>-207.5</v>
      </c>
      <c r="Y415">
        <v>-13.034328967618331</v>
      </c>
      <c r="Z415">
        <v>2150</v>
      </c>
      <c r="AA415">
        <v>1400</v>
      </c>
      <c r="AB415" s="18">
        <v>41569.050000000003</v>
      </c>
    </row>
    <row r="416" spans="1:28" x14ac:dyDescent="0.25">
      <c r="A416" s="18">
        <v>43200</v>
      </c>
      <c r="B416" s="19">
        <v>44994</v>
      </c>
      <c r="C416" s="18">
        <v>43200</v>
      </c>
      <c r="D416" s="19">
        <v>44994</v>
      </c>
      <c r="E416" s="18">
        <v>0</v>
      </c>
      <c r="F416" s="18">
        <v>0</v>
      </c>
      <c r="G416">
        <v>0</v>
      </c>
      <c r="H416" s="18">
        <v>0</v>
      </c>
      <c r="I416" s="18">
        <v>0</v>
      </c>
      <c r="J416" s="18">
        <v>0</v>
      </c>
      <c r="K416" s="18">
        <v>0</v>
      </c>
      <c r="L416">
        <v>0</v>
      </c>
      <c r="M416">
        <v>1025</v>
      </c>
      <c r="N416">
        <v>900</v>
      </c>
      <c r="O416" s="18">
        <v>41569.050000000003</v>
      </c>
      <c r="P416" s="18">
        <v>43200</v>
      </c>
      <c r="Q416" s="19">
        <v>44994</v>
      </c>
      <c r="R416" s="18">
        <v>0</v>
      </c>
      <c r="S416" s="18">
        <v>0</v>
      </c>
      <c r="T416">
        <v>0</v>
      </c>
      <c r="U416" s="18">
        <v>0</v>
      </c>
      <c r="V416" s="18">
        <v>0</v>
      </c>
      <c r="W416" s="18">
        <v>0</v>
      </c>
      <c r="X416" s="18">
        <v>0</v>
      </c>
      <c r="Y416">
        <v>0</v>
      </c>
      <c r="Z416">
        <v>825</v>
      </c>
      <c r="AA416">
        <v>875</v>
      </c>
      <c r="AB416" s="18">
        <v>41569.050000000003</v>
      </c>
    </row>
    <row r="417" spans="1:28" x14ac:dyDescent="0.25">
      <c r="A417" s="18">
        <v>43200</v>
      </c>
      <c r="B417" s="19">
        <v>45014</v>
      </c>
      <c r="C417" s="18">
        <v>43200</v>
      </c>
      <c r="D417" s="19">
        <v>45014</v>
      </c>
      <c r="E417" s="18">
        <v>281</v>
      </c>
      <c r="F417" s="18">
        <v>13</v>
      </c>
      <c r="G417">
        <v>4.8507462686567164</v>
      </c>
      <c r="H417" s="18">
        <v>657</v>
      </c>
      <c r="I417" s="18">
        <v>0</v>
      </c>
      <c r="J417" s="18">
        <v>266.75</v>
      </c>
      <c r="K417" s="18">
        <v>-64</v>
      </c>
      <c r="L417">
        <v>-19.349962207105065</v>
      </c>
      <c r="M417">
        <v>600</v>
      </c>
      <c r="N417">
        <v>700</v>
      </c>
      <c r="O417" s="18">
        <v>41569.050000000003</v>
      </c>
      <c r="P417" s="18">
        <v>43200</v>
      </c>
      <c r="Q417" s="19">
        <v>45014</v>
      </c>
      <c r="R417" s="18">
        <v>31</v>
      </c>
      <c r="S417" s="18">
        <v>0</v>
      </c>
      <c r="T417">
        <v>0</v>
      </c>
      <c r="U417" s="18">
        <v>7</v>
      </c>
      <c r="V417" s="18">
        <v>11.43</v>
      </c>
      <c r="W417" s="18">
        <v>1378.9</v>
      </c>
      <c r="X417" s="18">
        <v>-441</v>
      </c>
      <c r="Y417">
        <v>-24.232100664871695</v>
      </c>
      <c r="Z417">
        <v>1875</v>
      </c>
      <c r="AA417">
        <v>1225</v>
      </c>
      <c r="AB417" s="18">
        <v>41569.050000000003</v>
      </c>
    </row>
    <row r="418" spans="1:28" x14ac:dyDescent="0.25">
      <c r="A418" s="18">
        <v>43200</v>
      </c>
      <c r="B418" s="19">
        <v>44973</v>
      </c>
      <c r="C418" s="18">
        <v>43200</v>
      </c>
      <c r="D418" s="19">
        <v>44973</v>
      </c>
      <c r="E418" s="18">
        <v>19604</v>
      </c>
      <c r="F418" s="18">
        <v>5181</v>
      </c>
      <c r="G418">
        <v>35.921791582888439</v>
      </c>
      <c r="H418" s="18">
        <v>406448</v>
      </c>
      <c r="I418" s="18">
        <v>0</v>
      </c>
      <c r="J418" s="18">
        <v>0.05</v>
      </c>
      <c r="K418" s="18">
        <v>-2.35</v>
      </c>
      <c r="L418">
        <v>-97.916666666666671</v>
      </c>
      <c r="M418">
        <v>1150</v>
      </c>
      <c r="N418">
        <v>35300</v>
      </c>
      <c r="O418" s="18">
        <v>41569.050000000003</v>
      </c>
      <c r="P418" s="18">
        <v>43200</v>
      </c>
      <c r="Q418" s="19">
        <v>44973</v>
      </c>
      <c r="R418" s="18">
        <v>64</v>
      </c>
      <c r="S418" s="18">
        <v>0</v>
      </c>
      <c r="T418">
        <v>0</v>
      </c>
      <c r="U418" s="18">
        <v>175</v>
      </c>
      <c r="V418" s="18">
        <v>0</v>
      </c>
      <c r="W418" s="18">
        <v>1571.45</v>
      </c>
      <c r="X418" s="18">
        <v>76.450000000000045</v>
      </c>
      <c r="Y418">
        <v>5.1137123745819428</v>
      </c>
      <c r="Z418">
        <v>19975</v>
      </c>
      <c r="AA418">
        <v>3900</v>
      </c>
      <c r="AB418" s="18">
        <v>41569.050000000003</v>
      </c>
    </row>
    <row r="419" spans="1:28" x14ac:dyDescent="0.25">
      <c r="A419" s="18">
        <v>43300</v>
      </c>
      <c r="B419" s="19">
        <v>44980</v>
      </c>
      <c r="C419" s="18">
        <v>43300</v>
      </c>
      <c r="D419" s="19">
        <v>44980</v>
      </c>
      <c r="E419" s="18">
        <v>4480</v>
      </c>
      <c r="F419" s="18">
        <v>847</v>
      </c>
      <c r="G419">
        <v>23.314065510597302</v>
      </c>
      <c r="H419" s="18">
        <v>76370</v>
      </c>
      <c r="I419" s="18">
        <v>0</v>
      </c>
      <c r="J419" s="18">
        <v>13</v>
      </c>
      <c r="K419" s="18">
        <v>-4.1000000000000014</v>
      </c>
      <c r="L419">
        <v>-23.976608187134509</v>
      </c>
      <c r="M419">
        <v>84425</v>
      </c>
      <c r="N419">
        <v>5550</v>
      </c>
      <c r="O419" s="18">
        <v>41569.050000000003</v>
      </c>
      <c r="P419" s="18">
        <v>43300</v>
      </c>
      <c r="Q419" s="19">
        <v>44980</v>
      </c>
      <c r="R419" s="18">
        <v>198</v>
      </c>
      <c r="S419" s="18">
        <v>-4</v>
      </c>
      <c r="T419">
        <v>-1.9801980198019802</v>
      </c>
      <c r="U419" s="18">
        <v>38</v>
      </c>
      <c r="V419" s="18">
        <v>0</v>
      </c>
      <c r="W419" s="18">
        <v>1600</v>
      </c>
      <c r="X419" s="18">
        <v>-20</v>
      </c>
      <c r="Y419">
        <v>-1.2345679012345678</v>
      </c>
      <c r="Z419">
        <v>7550</v>
      </c>
      <c r="AA419">
        <v>3200</v>
      </c>
      <c r="AB419" s="18">
        <v>41569.050000000003</v>
      </c>
    </row>
    <row r="420" spans="1:28" x14ac:dyDescent="0.25">
      <c r="A420" s="18">
        <v>43300</v>
      </c>
      <c r="B420" s="19">
        <v>44987</v>
      </c>
      <c r="C420" s="18">
        <v>43300</v>
      </c>
      <c r="D420" s="19">
        <v>44987</v>
      </c>
      <c r="E420" s="18">
        <v>0</v>
      </c>
      <c r="F420" s="18">
        <v>0</v>
      </c>
      <c r="G420">
        <v>0</v>
      </c>
      <c r="H420" s="18">
        <v>0</v>
      </c>
      <c r="I420" s="18">
        <v>0</v>
      </c>
      <c r="J420" s="18">
        <v>0</v>
      </c>
      <c r="K420" s="18">
        <v>0</v>
      </c>
      <c r="L420">
        <v>0</v>
      </c>
      <c r="M420">
        <v>19975</v>
      </c>
      <c r="N420">
        <v>1975</v>
      </c>
      <c r="O420" s="18">
        <v>41569.050000000003</v>
      </c>
      <c r="P420" s="18">
        <v>43300</v>
      </c>
      <c r="Q420" s="19">
        <v>44987</v>
      </c>
      <c r="R420" s="18">
        <v>0</v>
      </c>
      <c r="S420" s="18">
        <v>0</v>
      </c>
      <c r="T420">
        <v>0</v>
      </c>
      <c r="U420" s="18">
        <v>0</v>
      </c>
      <c r="V420" s="18">
        <v>0</v>
      </c>
      <c r="W420" s="18">
        <v>0</v>
      </c>
      <c r="X420" s="18">
        <v>0</v>
      </c>
      <c r="Y420">
        <v>0</v>
      </c>
      <c r="Z420">
        <v>2150</v>
      </c>
      <c r="AA420">
        <v>1425</v>
      </c>
      <c r="AB420" s="18">
        <v>41569.050000000003</v>
      </c>
    </row>
    <row r="421" spans="1:28" x14ac:dyDescent="0.25">
      <c r="A421" s="18">
        <v>43300</v>
      </c>
      <c r="B421" s="19">
        <v>44994</v>
      </c>
      <c r="C421" s="18">
        <v>43300</v>
      </c>
      <c r="D421" s="19">
        <v>44994</v>
      </c>
      <c r="E421" s="18">
        <v>0</v>
      </c>
      <c r="F421" s="18">
        <v>0</v>
      </c>
      <c r="G421">
        <v>0</v>
      </c>
      <c r="H421" s="18">
        <v>0</v>
      </c>
      <c r="I421" s="18">
        <v>0</v>
      </c>
      <c r="J421" s="18">
        <v>0</v>
      </c>
      <c r="K421" s="18">
        <v>0</v>
      </c>
      <c r="L421">
        <v>0</v>
      </c>
      <c r="M421">
        <v>900</v>
      </c>
      <c r="N421">
        <v>0</v>
      </c>
      <c r="O421" s="18">
        <v>41569.050000000003</v>
      </c>
      <c r="P421" s="18">
        <v>43300</v>
      </c>
      <c r="Q421" s="19">
        <v>44994</v>
      </c>
      <c r="R421" s="18">
        <v>0</v>
      </c>
      <c r="S421" s="18">
        <v>0</v>
      </c>
      <c r="T421">
        <v>0</v>
      </c>
      <c r="U421" s="18">
        <v>0</v>
      </c>
      <c r="V421" s="18">
        <v>0</v>
      </c>
      <c r="W421" s="18">
        <v>0</v>
      </c>
      <c r="X421" s="18">
        <v>0</v>
      </c>
      <c r="Y421">
        <v>0</v>
      </c>
      <c r="Z421">
        <v>0</v>
      </c>
      <c r="AA421">
        <v>875</v>
      </c>
      <c r="AB421" s="18">
        <v>41569.050000000003</v>
      </c>
    </row>
    <row r="422" spans="1:28" x14ac:dyDescent="0.25">
      <c r="A422" s="18">
        <v>43300</v>
      </c>
      <c r="B422" s="19">
        <v>45014</v>
      </c>
      <c r="C422" s="18">
        <v>43300</v>
      </c>
      <c r="D422" s="19">
        <v>45014</v>
      </c>
      <c r="E422" s="18">
        <v>207</v>
      </c>
      <c r="F422" s="18">
        <v>5</v>
      </c>
      <c r="G422">
        <v>2.4752475247524752</v>
      </c>
      <c r="H422" s="18">
        <v>385</v>
      </c>
      <c r="I422" s="18">
        <v>12.3</v>
      </c>
      <c r="J422" s="18">
        <v>240.15</v>
      </c>
      <c r="K422" s="18">
        <v>-60.499999999999972</v>
      </c>
      <c r="L422">
        <v>-20.123066688840836</v>
      </c>
      <c r="M422">
        <v>2550</v>
      </c>
      <c r="N422">
        <v>575</v>
      </c>
      <c r="O422" s="18">
        <v>41569.050000000003</v>
      </c>
      <c r="P422" s="18">
        <v>43300</v>
      </c>
      <c r="Q422" s="19">
        <v>45014</v>
      </c>
      <c r="R422" s="18">
        <v>92</v>
      </c>
      <c r="S422" s="18">
        <v>0</v>
      </c>
      <c r="T422">
        <v>0</v>
      </c>
      <c r="U422" s="18">
        <v>1</v>
      </c>
      <c r="V422" s="18">
        <v>14.01</v>
      </c>
      <c r="W422" s="18">
        <v>1569.65</v>
      </c>
      <c r="X422" s="18">
        <v>-318</v>
      </c>
      <c r="Y422">
        <v>-16.846343336953353</v>
      </c>
      <c r="Z422">
        <v>1000</v>
      </c>
      <c r="AA422">
        <v>1850</v>
      </c>
      <c r="AB422" s="18">
        <v>41569.050000000003</v>
      </c>
    </row>
    <row r="423" spans="1:28" x14ac:dyDescent="0.25">
      <c r="A423" s="18">
        <v>43300</v>
      </c>
      <c r="B423" s="19">
        <v>44973</v>
      </c>
      <c r="C423" s="18">
        <v>43300</v>
      </c>
      <c r="D423" s="19">
        <v>44973</v>
      </c>
      <c r="E423" s="18">
        <v>17483</v>
      </c>
      <c r="F423" s="18">
        <v>5400</v>
      </c>
      <c r="G423">
        <v>44.690888024497227</v>
      </c>
      <c r="H423" s="18">
        <v>306252</v>
      </c>
      <c r="I423" s="18">
        <v>0</v>
      </c>
      <c r="J423" s="18">
        <v>0.05</v>
      </c>
      <c r="K423" s="18">
        <v>-2.25</v>
      </c>
      <c r="L423">
        <v>-97.826086956521749</v>
      </c>
      <c r="M423">
        <v>0</v>
      </c>
      <c r="N423">
        <v>68575</v>
      </c>
      <c r="O423" s="18">
        <v>41569.050000000003</v>
      </c>
      <c r="P423" s="18">
        <v>43300</v>
      </c>
      <c r="Q423" s="19">
        <v>44973</v>
      </c>
      <c r="R423" s="18">
        <v>90</v>
      </c>
      <c r="S423" s="18">
        <v>4</v>
      </c>
      <c r="T423">
        <v>4.6511627906976747</v>
      </c>
      <c r="U423" s="18">
        <v>289</v>
      </c>
      <c r="V423" s="18">
        <v>0</v>
      </c>
      <c r="W423" s="18">
        <v>1675.55</v>
      </c>
      <c r="X423" s="18">
        <v>-46.049999999999955</v>
      </c>
      <c r="Y423">
        <v>-2.6748373605947928</v>
      </c>
      <c r="Z423">
        <v>22575</v>
      </c>
      <c r="AA423">
        <v>3825</v>
      </c>
      <c r="AB423" s="18">
        <v>41569.050000000003</v>
      </c>
    </row>
    <row r="424" spans="1:28" x14ac:dyDescent="0.25">
      <c r="A424" s="18">
        <v>43400</v>
      </c>
      <c r="B424" s="19">
        <v>44973</v>
      </c>
      <c r="C424" s="18">
        <v>43400</v>
      </c>
      <c r="D424" s="19">
        <v>44973</v>
      </c>
      <c r="E424" s="18">
        <v>21603</v>
      </c>
      <c r="F424" s="18">
        <v>12090</v>
      </c>
      <c r="G424">
        <v>127.08924629454431</v>
      </c>
      <c r="H424" s="18">
        <v>313637</v>
      </c>
      <c r="I424" s="18">
        <v>25.55</v>
      </c>
      <c r="J424" s="18">
        <v>0.05</v>
      </c>
      <c r="K424" s="18">
        <v>-2.2000000000000002</v>
      </c>
      <c r="L424">
        <v>-97.777777777777786</v>
      </c>
      <c r="M424">
        <v>475</v>
      </c>
      <c r="N424">
        <v>30125</v>
      </c>
      <c r="O424" s="18">
        <v>41569.050000000003</v>
      </c>
      <c r="P424" s="18">
        <v>43400</v>
      </c>
      <c r="Q424" s="19">
        <v>44973</v>
      </c>
      <c r="R424" s="18">
        <v>15</v>
      </c>
      <c r="S424" s="18">
        <v>0</v>
      </c>
      <c r="T424">
        <v>0</v>
      </c>
      <c r="U424" s="18">
        <v>54</v>
      </c>
      <c r="V424" s="18">
        <v>0</v>
      </c>
      <c r="W424" s="18">
        <v>1715</v>
      </c>
      <c r="X424" s="18">
        <v>-28.950000000000045</v>
      </c>
      <c r="Y424">
        <v>-1.6600246566702053</v>
      </c>
      <c r="Z424">
        <v>18650</v>
      </c>
      <c r="AA424">
        <v>3325</v>
      </c>
      <c r="AB424" s="18">
        <v>41569.050000000003</v>
      </c>
    </row>
    <row r="425" spans="1:28" x14ac:dyDescent="0.25">
      <c r="A425" s="18">
        <v>43400</v>
      </c>
      <c r="B425" s="19">
        <v>44980</v>
      </c>
      <c r="C425" s="18">
        <v>43400</v>
      </c>
      <c r="D425" s="19">
        <v>44980</v>
      </c>
      <c r="E425" s="18">
        <v>2392</v>
      </c>
      <c r="F425" s="18">
        <v>554</v>
      </c>
      <c r="G425">
        <v>30.14145810663765</v>
      </c>
      <c r="H425" s="18">
        <v>40550</v>
      </c>
      <c r="I425" s="18">
        <v>0</v>
      </c>
      <c r="J425" s="18">
        <v>11.7</v>
      </c>
      <c r="K425" s="18">
        <v>-2.5500000000000007</v>
      </c>
      <c r="L425">
        <v>-17.894736842105267</v>
      </c>
      <c r="M425">
        <v>97200</v>
      </c>
      <c r="N425">
        <v>6125</v>
      </c>
      <c r="O425" s="18">
        <v>41569.050000000003</v>
      </c>
      <c r="P425" s="18">
        <v>43400</v>
      </c>
      <c r="Q425" s="19">
        <v>44980</v>
      </c>
      <c r="R425" s="18">
        <v>188</v>
      </c>
      <c r="S425" s="18">
        <v>0</v>
      </c>
      <c r="T425">
        <v>0</v>
      </c>
      <c r="U425" s="18">
        <v>59</v>
      </c>
      <c r="V425" s="18">
        <v>0</v>
      </c>
      <c r="W425" s="18">
        <v>1718.55</v>
      </c>
      <c r="X425" s="18">
        <v>-94.450000000000045</v>
      </c>
      <c r="Y425">
        <v>-5.2095973524544981</v>
      </c>
      <c r="Z425">
        <v>6550</v>
      </c>
      <c r="AA425">
        <v>4600</v>
      </c>
      <c r="AB425" s="18">
        <v>41569.050000000003</v>
      </c>
    </row>
    <row r="426" spans="1:28" x14ac:dyDescent="0.25">
      <c r="A426" s="18">
        <v>43400</v>
      </c>
      <c r="B426" s="19">
        <v>44987</v>
      </c>
      <c r="C426" s="18">
        <v>43400</v>
      </c>
      <c r="D426" s="19">
        <v>44987</v>
      </c>
      <c r="E426" s="18">
        <v>0</v>
      </c>
      <c r="F426" s="18">
        <v>0</v>
      </c>
      <c r="G426">
        <v>0</v>
      </c>
      <c r="H426" s="18">
        <v>62</v>
      </c>
      <c r="I426" s="18">
        <v>13.26</v>
      </c>
      <c r="J426" s="18">
        <v>31</v>
      </c>
      <c r="K426" s="18">
        <v>-1099.2</v>
      </c>
      <c r="L426">
        <v>-97.257122633162268</v>
      </c>
      <c r="M426">
        <v>35725</v>
      </c>
      <c r="N426">
        <v>750</v>
      </c>
      <c r="O426" s="18">
        <v>41569.050000000003</v>
      </c>
      <c r="P426" s="18">
        <v>43400</v>
      </c>
      <c r="Q426" s="19">
        <v>44987</v>
      </c>
      <c r="R426" s="18">
        <v>0</v>
      </c>
      <c r="S426" s="18">
        <v>0</v>
      </c>
      <c r="T426">
        <v>0</v>
      </c>
      <c r="U426" s="18">
        <v>0</v>
      </c>
      <c r="V426" s="18">
        <v>0</v>
      </c>
      <c r="W426" s="18">
        <v>0</v>
      </c>
      <c r="X426" s="18">
        <v>0</v>
      </c>
      <c r="Y426">
        <v>0</v>
      </c>
      <c r="Z426">
        <v>2425</v>
      </c>
      <c r="AA426">
        <v>2425</v>
      </c>
      <c r="AB426" s="18">
        <v>41569.050000000003</v>
      </c>
    </row>
    <row r="427" spans="1:28" x14ac:dyDescent="0.25">
      <c r="A427" s="18">
        <v>43400</v>
      </c>
      <c r="B427" s="19">
        <v>44994</v>
      </c>
      <c r="C427" s="18">
        <v>43400</v>
      </c>
      <c r="D427" s="19">
        <v>44994</v>
      </c>
      <c r="E427" s="18">
        <v>0</v>
      </c>
      <c r="F427" s="18">
        <v>0</v>
      </c>
      <c r="G427">
        <v>0</v>
      </c>
      <c r="H427" s="18">
        <v>0</v>
      </c>
      <c r="I427" s="18">
        <v>0</v>
      </c>
      <c r="J427" s="18">
        <v>0</v>
      </c>
      <c r="K427" s="18">
        <v>0</v>
      </c>
      <c r="L427">
        <v>0</v>
      </c>
      <c r="M427">
        <v>0</v>
      </c>
      <c r="N427">
        <v>900</v>
      </c>
      <c r="O427" s="18">
        <v>41569.050000000003</v>
      </c>
      <c r="P427" s="18">
        <v>43400</v>
      </c>
      <c r="Q427" s="19">
        <v>44994</v>
      </c>
      <c r="R427" s="18">
        <v>0</v>
      </c>
      <c r="S427" s="18">
        <v>0</v>
      </c>
      <c r="T427">
        <v>0</v>
      </c>
      <c r="U427" s="18">
        <v>0</v>
      </c>
      <c r="V427" s="18">
        <v>0</v>
      </c>
      <c r="W427" s="18">
        <v>0</v>
      </c>
      <c r="X427" s="18">
        <v>0</v>
      </c>
      <c r="Y427">
        <v>0</v>
      </c>
      <c r="Z427">
        <v>0</v>
      </c>
      <c r="AA427">
        <v>875</v>
      </c>
      <c r="AB427" s="18">
        <v>41569.050000000003</v>
      </c>
    </row>
    <row r="428" spans="1:28" x14ac:dyDescent="0.25">
      <c r="A428" s="18">
        <v>43400</v>
      </c>
      <c r="B428" s="19">
        <v>45014</v>
      </c>
      <c r="C428" s="18">
        <v>43400</v>
      </c>
      <c r="D428" s="19">
        <v>45014</v>
      </c>
      <c r="E428" s="18">
        <v>223</v>
      </c>
      <c r="F428" s="18">
        <v>0</v>
      </c>
      <c r="G428">
        <v>0</v>
      </c>
      <c r="H428" s="18">
        <v>0</v>
      </c>
      <c r="I428" s="18">
        <v>0</v>
      </c>
      <c r="J428" s="18">
        <v>0</v>
      </c>
      <c r="K428" s="18">
        <v>0</v>
      </c>
      <c r="L428">
        <v>0</v>
      </c>
      <c r="M428">
        <v>250</v>
      </c>
      <c r="N428">
        <v>1400</v>
      </c>
      <c r="O428" s="18">
        <v>41569.050000000003</v>
      </c>
      <c r="P428" s="18">
        <v>43400</v>
      </c>
      <c r="Q428" s="19">
        <v>45014</v>
      </c>
      <c r="R428" s="18">
        <v>11</v>
      </c>
      <c r="S428" s="18">
        <v>0</v>
      </c>
      <c r="T428">
        <v>0</v>
      </c>
      <c r="U428" s="18">
        <v>0</v>
      </c>
      <c r="V428" s="18">
        <v>0</v>
      </c>
      <c r="W428" s="18">
        <v>0</v>
      </c>
      <c r="X428" s="18">
        <v>0</v>
      </c>
      <c r="Y428">
        <v>0</v>
      </c>
      <c r="Z428">
        <v>2350</v>
      </c>
      <c r="AA428">
        <v>2000</v>
      </c>
      <c r="AB428" s="18">
        <v>41569.050000000003</v>
      </c>
    </row>
    <row r="429" spans="1:28" x14ac:dyDescent="0.25">
      <c r="A429" s="18">
        <v>43500</v>
      </c>
      <c r="B429" s="19">
        <v>44973</v>
      </c>
      <c r="C429" s="18">
        <v>43500</v>
      </c>
      <c r="D429" s="19">
        <v>44973</v>
      </c>
      <c r="E429" s="18">
        <v>83093</v>
      </c>
      <c r="F429" s="18">
        <v>21124</v>
      </c>
      <c r="G429">
        <v>34.088011747809389</v>
      </c>
      <c r="H429" s="18">
        <v>1069730</v>
      </c>
      <c r="I429" s="18">
        <v>26.8</v>
      </c>
      <c r="J429" s="18">
        <v>0.05</v>
      </c>
      <c r="K429" s="18">
        <v>-2.0500000000000003</v>
      </c>
      <c r="L429">
        <v>-97.61904761904762</v>
      </c>
      <c r="M429">
        <v>0</v>
      </c>
      <c r="N429">
        <v>41200</v>
      </c>
      <c r="O429" s="18">
        <v>41569.050000000003</v>
      </c>
      <c r="P429" s="18">
        <v>43500</v>
      </c>
      <c r="Q429" s="19">
        <v>44973</v>
      </c>
      <c r="R429" s="18">
        <v>490</v>
      </c>
      <c r="S429" s="18">
        <v>-24</v>
      </c>
      <c r="T429">
        <v>-4.6692607003891053</v>
      </c>
      <c r="U429" s="18">
        <v>871</v>
      </c>
      <c r="V429" s="18">
        <v>0</v>
      </c>
      <c r="W429" s="18">
        <v>1872</v>
      </c>
      <c r="X429" s="18">
        <v>123.70000000000005</v>
      </c>
      <c r="Y429">
        <v>7.0754447177257926</v>
      </c>
      <c r="Z429">
        <v>55200</v>
      </c>
      <c r="AA429">
        <v>3775</v>
      </c>
      <c r="AB429" s="18">
        <v>41569.050000000003</v>
      </c>
    </row>
    <row r="430" spans="1:28" x14ac:dyDescent="0.25">
      <c r="A430" s="18">
        <v>43500</v>
      </c>
      <c r="B430" s="19">
        <v>44980</v>
      </c>
      <c r="C430" s="18">
        <v>43500</v>
      </c>
      <c r="D430" s="19">
        <v>44980</v>
      </c>
      <c r="E430" s="18">
        <v>20365</v>
      </c>
      <c r="F430" s="18">
        <v>380</v>
      </c>
      <c r="G430">
        <v>1.9014260695521641</v>
      </c>
      <c r="H430" s="18">
        <v>167893</v>
      </c>
      <c r="I430" s="18">
        <v>16.29</v>
      </c>
      <c r="J430" s="18">
        <v>9.4</v>
      </c>
      <c r="K430" s="18">
        <v>-2.9000000000000004</v>
      </c>
      <c r="L430">
        <v>-23.577235772357724</v>
      </c>
      <c r="M430">
        <v>73575</v>
      </c>
      <c r="N430">
        <v>26925</v>
      </c>
      <c r="O430" s="18">
        <v>41569.050000000003</v>
      </c>
      <c r="P430" s="18">
        <v>43500</v>
      </c>
      <c r="Q430" s="19">
        <v>44980</v>
      </c>
      <c r="R430" s="18">
        <v>1973</v>
      </c>
      <c r="S430" s="18">
        <v>16</v>
      </c>
      <c r="T430">
        <v>0.81757792539601426</v>
      </c>
      <c r="U430" s="18">
        <v>1146</v>
      </c>
      <c r="V430" s="18">
        <v>0</v>
      </c>
      <c r="W430" s="18">
        <v>1807.85</v>
      </c>
      <c r="X430" s="18">
        <v>118.5</v>
      </c>
      <c r="Y430">
        <v>7.0145322165329871</v>
      </c>
      <c r="Z430">
        <v>310300</v>
      </c>
      <c r="AA430">
        <v>3925</v>
      </c>
      <c r="AB430" s="18">
        <v>41569.050000000003</v>
      </c>
    </row>
    <row r="431" spans="1:28" x14ac:dyDescent="0.25">
      <c r="A431" s="18">
        <v>43500</v>
      </c>
      <c r="B431" s="19">
        <v>44987</v>
      </c>
      <c r="C431" s="18">
        <v>43500</v>
      </c>
      <c r="D431" s="19">
        <v>44987</v>
      </c>
      <c r="E431" s="18">
        <v>3664</v>
      </c>
      <c r="F431" s="18">
        <v>759</v>
      </c>
      <c r="G431">
        <v>26.12736660929432</v>
      </c>
      <c r="H431" s="18">
        <v>11511</v>
      </c>
      <c r="I431" s="18">
        <v>13.45</v>
      </c>
      <c r="J431" s="18">
        <v>26.8</v>
      </c>
      <c r="K431" s="18">
        <v>-13.650000000000002</v>
      </c>
      <c r="L431">
        <v>-33.745364647713231</v>
      </c>
      <c r="M431">
        <v>54250</v>
      </c>
      <c r="N431">
        <v>2950</v>
      </c>
      <c r="O431" s="18">
        <v>41569.050000000003</v>
      </c>
      <c r="P431" s="18">
        <v>43500</v>
      </c>
      <c r="Q431" s="19">
        <v>44987</v>
      </c>
      <c r="R431" s="18">
        <v>34</v>
      </c>
      <c r="S431" s="18">
        <v>8</v>
      </c>
      <c r="T431">
        <v>30.76923076923077</v>
      </c>
      <c r="U431" s="18">
        <v>42</v>
      </c>
      <c r="V431" s="18">
        <v>0</v>
      </c>
      <c r="W431" s="18">
        <v>1682</v>
      </c>
      <c r="X431" s="18">
        <v>-20.099999999999909</v>
      </c>
      <c r="Y431">
        <v>-1.1808941895305747</v>
      </c>
      <c r="Z431">
        <v>2950</v>
      </c>
      <c r="AA431">
        <v>2075</v>
      </c>
      <c r="AB431" s="18">
        <v>41569.050000000003</v>
      </c>
    </row>
    <row r="432" spans="1:28" x14ac:dyDescent="0.25">
      <c r="A432" s="18">
        <v>43500</v>
      </c>
      <c r="B432" s="19">
        <v>44994</v>
      </c>
      <c r="C432" s="18">
        <v>43500</v>
      </c>
      <c r="D432" s="19">
        <v>44994</v>
      </c>
      <c r="E432" s="18">
        <v>0</v>
      </c>
      <c r="F432" s="18">
        <v>0</v>
      </c>
      <c r="G432">
        <v>0</v>
      </c>
      <c r="H432" s="18">
        <v>0</v>
      </c>
      <c r="I432" s="18">
        <v>0</v>
      </c>
      <c r="J432" s="18">
        <v>0</v>
      </c>
      <c r="K432" s="18">
        <v>0</v>
      </c>
      <c r="L432">
        <v>0</v>
      </c>
      <c r="M432">
        <v>3300</v>
      </c>
      <c r="N432">
        <v>1000</v>
      </c>
      <c r="O432" s="18">
        <v>41569.050000000003</v>
      </c>
      <c r="P432" s="18">
        <v>43500</v>
      </c>
      <c r="Q432" s="19">
        <v>44994</v>
      </c>
      <c r="R432" s="18">
        <v>0</v>
      </c>
      <c r="S432" s="18">
        <v>0</v>
      </c>
      <c r="T432">
        <v>0</v>
      </c>
      <c r="U432" s="18">
        <v>0</v>
      </c>
      <c r="V432" s="18">
        <v>0</v>
      </c>
      <c r="W432" s="18">
        <v>0</v>
      </c>
      <c r="X432" s="18">
        <v>0</v>
      </c>
      <c r="Y432">
        <v>0</v>
      </c>
      <c r="Z432">
        <v>900</v>
      </c>
      <c r="AA432">
        <v>875</v>
      </c>
      <c r="AB432" s="18">
        <v>41569.050000000003</v>
      </c>
    </row>
    <row r="433" spans="1:28" x14ac:dyDescent="0.25">
      <c r="A433" s="18">
        <v>43500</v>
      </c>
      <c r="B433" s="19">
        <v>45001</v>
      </c>
      <c r="C433" s="18">
        <v>43500</v>
      </c>
      <c r="D433" s="19">
        <v>45001</v>
      </c>
      <c r="E433" s="18">
        <v>0</v>
      </c>
      <c r="F433" s="18">
        <v>0</v>
      </c>
      <c r="G433">
        <v>0</v>
      </c>
      <c r="H433" s="18">
        <v>0</v>
      </c>
      <c r="I433" s="18">
        <v>0</v>
      </c>
      <c r="J433" s="18">
        <v>0</v>
      </c>
      <c r="K433" s="18">
        <v>0</v>
      </c>
      <c r="L433">
        <v>0</v>
      </c>
      <c r="M433">
        <v>0</v>
      </c>
      <c r="N433">
        <v>900</v>
      </c>
      <c r="O433" s="18">
        <v>41569.050000000003</v>
      </c>
      <c r="P433" s="18">
        <v>0</v>
      </c>
      <c r="Q433" s="19">
        <v>0</v>
      </c>
      <c r="R433" s="18">
        <v>0</v>
      </c>
      <c r="S433" s="18">
        <v>0</v>
      </c>
      <c r="T433">
        <v>0</v>
      </c>
      <c r="U433" s="18">
        <v>0</v>
      </c>
      <c r="V433" s="18">
        <v>0</v>
      </c>
      <c r="W433" s="18">
        <v>0</v>
      </c>
      <c r="X433" s="18">
        <v>0</v>
      </c>
      <c r="Y433">
        <v>0</v>
      </c>
      <c r="Z433">
        <v>0</v>
      </c>
      <c r="AA433">
        <v>0</v>
      </c>
      <c r="AB433" s="18">
        <v>0</v>
      </c>
    </row>
    <row r="434" spans="1:28" x14ac:dyDescent="0.25">
      <c r="A434" s="18">
        <v>43500</v>
      </c>
      <c r="B434" s="19">
        <v>45014</v>
      </c>
      <c r="C434" s="18">
        <v>43500</v>
      </c>
      <c r="D434" s="19">
        <v>45014</v>
      </c>
      <c r="E434" s="18">
        <v>5637</v>
      </c>
      <c r="F434" s="18">
        <v>177</v>
      </c>
      <c r="G434">
        <v>3.2417582417582418</v>
      </c>
      <c r="H434" s="18">
        <v>7874</v>
      </c>
      <c r="I434" s="18">
        <v>12.28</v>
      </c>
      <c r="J434" s="18">
        <v>196.95</v>
      </c>
      <c r="K434" s="18">
        <v>-53.150000000000006</v>
      </c>
      <c r="L434">
        <v>-21.251499400239908</v>
      </c>
      <c r="M434">
        <v>17500</v>
      </c>
      <c r="N434">
        <v>9475</v>
      </c>
      <c r="O434" s="18">
        <v>41569.050000000003</v>
      </c>
      <c r="P434" s="18">
        <v>43500</v>
      </c>
      <c r="Q434" s="19">
        <v>45014</v>
      </c>
      <c r="R434" s="18">
        <v>1193</v>
      </c>
      <c r="S434" s="18">
        <v>-92</v>
      </c>
      <c r="T434">
        <v>-7.1595330739299614</v>
      </c>
      <c r="U434" s="18">
        <v>802</v>
      </c>
      <c r="V434" s="18">
        <v>0</v>
      </c>
      <c r="W434" s="18">
        <v>1764.45</v>
      </c>
      <c r="X434" s="18">
        <v>26.5</v>
      </c>
      <c r="Y434">
        <v>1.524784947783308</v>
      </c>
      <c r="Z434">
        <v>2450</v>
      </c>
      <c r="AA434">
        <v>2700</v>
      </c>
      <c r="AB434" s="18">
        <v>41569.050000000003</v>
      </c>
    </row>
    <row r="435" spans="1:28" x14ac:dyDescent="0.25">
      <c r="A435" s="18">
        <v>43500</v>
      </c>
      <c r="B435" s="19">
        <v>45043</v>
      </c>
      <c r="C435" s="18">
        <v>43500</v>
      </c>
      <c r="D435" s="19">
        <v>45043</v>
      </c>
      <c r="E435" s="18">
        <v>0</v>
      </c>
      <c r="F435" s="18">
        <v>0</v>
      </c>
      <c r="G435">
        <v>0</v>
      </c>
      <c r="H435" s="18">
        <v>0</v>
      </c>
      <c r="I435" s="18">
        <v>0</v>
      </c>
      <c r="J435" s="18">
        <v>0</v>
      </c>
      <c r="K435" s="18">
        <v>0</v>
      </c>
      <c r="L435">
        <v>0</v>
      </c>
      <c r="M435">
        <v>625</v>
      </c>
      <c r="N435">
        <v>225</v>
      </c>
      <c r="O435" s="18">
        <v>41569.050000000003</v>
      </c>
      <c r="P435" s="18">
        <v>43500</v>
      </c>
      <c r="Q435" s="19">
        <v>45043</v>
      </c>
      <c r="R435" s="18">
        <v>0</v>
      </c>
      <c r="S435" s="18">
        <v>0</v>
      </c>
      <c r="T435">
        <v>0</v>
      </c>
      <c r="U435" s="18">
        <v>0</v>
      </c>
      <c r="V435" s="18">
        <v>0</v>
      </c>
      <c r="W435" s="18">
        <v>0</v>
      </c>
      <c r="X435" s="18">
        <v>0</v>
      </c>
      <c r="Y435">
        <v>0</v>
      </c>
      <c r="Z435">
        <v>0</v>
      </c>
      <c r="AA435">
        <v>275</v>
      </c>
      <c r="AB435" s="18">
        <v>41569.050000000003</v>
      </c>
    </row>
    <row r="436" spans="1:28" x14ac:dyDescent="0.25">
      <c r="A436" s="18">
        <v>43500</v>
      </c>
      <c r="B436" s="19">
        <v>45106</v>
      </c>
      <c r="C436" s="18">
        <v>43500</v>
      </c>
      <c r="D436" s="19">
        <v>45106</v>
      </c>
      <c r="E436" s="18">
        <v>297</v>
      </c>
      <c r="F436" s="18">
        <v>0</v>
      </c>
      <c r="G436">
        <v>0</v>
      </c>
      <c r="H436" s="18">
        <v>24</v>
      </c>
      <c r="I436" s="18">
        <v>11.14</v>
      </c>
      <c r="J436" s="18">
        <v>940</v>
      </c>
      <c r="K436" s="18">
        <v>-49.799999999999955</v>
      </c>
      <c r="L436">
        <v>-5.0313194584764558</v>
      </c>
      <c r="M436">
        <v>1500</v>
      </c>
      <c r="N436">
        <v>250</v>
      </c>
      <c r="O436" s="18">
        <v>41569.050000000003</v>
      </c>
      <c r="P436" s="18">
        <v>43500</v>
      </c>
      <c r="Q436" s="19">
        <v>45106</v>
      </c>
      <c r="R436" s="18">
        <v>0</v>
      </c>
      <c r="S436" s="18">
        <v>0</v>
      </c>
      <c r="T436">
        <v>0</v>
      </c>
      <c r="U436" s="18">
        <v>0</v>
      </c>
      <c r="V436" s="18">
        <v>0</v>
      </c>
      <c r="W436" s="18">
        <v>0</v>
      </c>
      <c r="X436" s="18">
        <v>0</v>
      </c>
      <c r="Y436">
        <v>0</v>
      </c>
      <c r="Z436">
        <v>0</v>
      </c>
      <c r="AA436">
        <v>0</v>
      </c>
      <c r="AB436" s="18">
        <v>41569.050000000003</v>
      </c>
    </row>
    <row r="437" spans="1:28" x14ac:dyDescent="0.25">
      <c r="A437" s="18">
        <v>43600</v>
      </c>
      <c r="B437" s="19">
        <v>44973</v>
      </c>
      <c r="C437" s="18">
        <v>43600</v>
      </c>
      <c r="D437" s="19">
        <v>44973</v>
      </c>
      <c r="E437" s="18">
        <v>6725</v>
      </c>
      <c r="F437" s="18">
        <v>1732</v>
      </c>
      <c r="G437">
        <v>34.688563989585418</v>
      </c>
      <c r="H437" s="18">
        <v>223956</v>
      </c>
      <c r="I437" s="18">
        <v>28.05</v>
      </c>
      <c r="J437" s="18">
        <v>0.15</v>
      </c>
      <c r="K437" s="18">
        <v>-1.85</v>
      </c>
      <c r="L437">
        <v>-92.5</v>
      </c>
      <c r="M437">
        <v>525</v>
      </c>
      <c r="N437">
        <v>23275</v>
      </c>
      <c r="O437" s="18">
        <v>41569.050000000003</v>
      </c>
      <c r="P437" s="18">
        <v>43600</v>
      </c>
      <c r="Q437" s="19">
        <v>44973</v>
      </c>
      <c r="R437" s="18">
        <v>16</v>
      </c>
      <c r="S437" s="18">
        <v>0</v>
      </c>
      <c r="T437">
        <v>0</v>
      </c>
      <c r="U437" s="18">
        <v>0</v>
      </c>
      <c r="V437" s="18">
        <v>0</v>
      </c>
      <c r="W437" s="18">
        <v>0</v>
      </c>
      <c r="X437" s="18">
        <v>0</v>
      </c>
      <c r="Y437">
        <v>0</v>
      </c>
      <c r="Z437">
        <v>37175</v>
      </c>
      <c r="AA437">
        <v>3300</v>
      </c>
      <c r="AB437" s="18">
        <v>41569.050000000003</v>
      </c>
    </row>
    <row r="438" spans="1:28" x14ac:dyDescent="0.25">
      <c r="A438" s="18">
        <v>43600</v>
      </c>
      <c r="B438" s="19">
        <v>44980</v>
      </c>
      <c r="C438" s="18">
        <v>43600</v>
      </c>
      <c r="D438" s="19">
        <v>44980</v>
      </c>
      <c r="E438" s="18">
        <v>3173</v>
      </c>
      <c r="F438" s="18">
        <v>729</v>
      </c>
      <c r="G438">
        <v>29.828150572831422</v>
      </c>
      <c r="H438" s="18">
        <v>30266</v>
      </c>
      <c r="I438" s="18">
        <v>16.8</v>
      </c>
      <c r="J438" s="18">
        <v>9.65</v>
      </c>
      <c r="K438" s="18">
        <v>-0.54999999999999893</v>
      </c>
      <c r="L438">
        <v>-5.3921568627450878</v>
      </c>
      <c r="M438">
        <v>109775</v>
      </c>
      <c r="N438">
        <v>11225</v>
      </c>
      <c r="O438" s="18">
        <v>41569.050000000003</v>
      </c>
      <c r="P438" s="18">
        <v>43600</v>
      </c>
      <c r="Q438" s="19">
        <v>44980</v>
      </c>
      <c r="R438" s="18">
        <v>183</v>
      </c>
      <c r="S438" s="18">
        <v>0</v>
      </c>
      <c r="T438">
        <v>0</v>
      </c>
      <c r="U438" s="18">
        <v>2</v>
      </c>
      <c r="V438" s="18">
        <v>0</v>
      </c>
      <c r="W438" s="18">
        <v>1707.9</v>
      </c>
      <c r="X438" s="18">
        <v>-281</v>
      </c>
      <c r="Y438">
        <v>-14.128412690431896</v>
      </c>
      <c r="Z438">
        <v>4700</v>
      </c>
      <c r="AA438">
        <v>4200</v>
      </c>
      <c r="AB438" s="18">
        <v>41569.050000000003</v>
      </c>
    </row>
    <row r="439" spans="1:28" x14ac:dyDescent="0.25">
      <c r="A439" s="18">
        <v>43600</v>
      </c>
      <c r="B439" s="19">
        <v>44994</v>
      </c>
      <c r="C439" s="18">
        <v>43600</v>
      </c>
      <c r="D439" s="19">
        <v>44994</v>
      </c>
      <c r="E439" s="18">
        <v>0</v>
      </c>
      <c r="F439" s="18">
        <v>0</v>
      </c>
      <c r="G439">
        <v>0</v>
      </c>
      <c r="H439" s="18">
        <v>0</v>
      </c>
      <c r="I439" s="18">
        <v>0</v>
      </c>
      <c r="J439" s="18">
        <v>0</v>
      </c>
      <c r="K439" s="18">
        <v>0</v>
      </c>
      <c r="L439">
        <v>0</v>
      </c>
      <c r="M439">
        <v>0</v>
      </c>
      <c r="N439">
        <v>875</v>
      </c>
      <c r="O439" s="18">
        <v>41569.050000000003</v>
      </c>
      <c r="P439" s="18">
        <v>43600</v>
      </c>
      <c r="Q439" s="19">
        <v>44994</v>
      </c>
      <c r="R439" s="18">
        <v>0</v>
      </c>
      <c r="S439" s="18">
        <v>0</v>
      </c>
      <c r="T439">
        <v>0</v>
      </c>
      <c r="U439" s="18">
        <v>0</v>
      </c>
      <c r="V439" s="18">
        <v>0</v>
      </c>
      <c r="W439" s="18">
        <v>0</v>
      </c>
      <c r="X439" s="18">
        <v>0</v>
      </c>
      <c r="Y439">
        <v>0</v>
      </c>
      <c r="Z439">
        <v>900</v>
      </c>
      <c r="AA439">
        <v>875</v>
      </c>
      <c r="AB439" s="18">
        <v>41569.050000000003</v>
      </c>
    </row>
    <row r="440" spans="1:28" x14ac:dyDescent="0.25">
      <c r="A440" s="18">
        <v>43600</v>
      </c>
      <c r="B440" s="19">
        <v>45014</v>
      </c>
      <c r="C440" s="18">
        <v>43600</v>
      </c>
      <c r="D440" s="19">
        <v>45014</v>
      </c>
      <c r="E440" s="18">
        <v>0</v>
      </c>
      <c r="F440" s="18">
        <v>0</v>
      </c>
      <c r="G440">
        <v>0</v>
      </c>
      <c r="H440" s="18">
        <v>0</v>
      </c>
      <c r="I440" s="18">
        <v>0</v>
      </c>
      <c r="J440" s="18">
        <v>0</v>
      </c>
      <c r="K440" s="18">
        <v>0</v>
      </c>
      <c r="L440">
        <v>0</v>
      </c>
      <c r="M440">
        <v>225</v>
      </c>
      <c r="N440">
        <v>1425</v>
      </c>
      <c r="O440" s="18">
        <v>41569.050000000003</v>
      </c>
      <c r="P440" s="18">
        <v>43600</v>
      </c>
      <c r="Q440" s="19">
        <v>45014</v>
      </c>
      <c r="R440" s="18">
        <v>1</v>
      </c>
      <c r="S440" s="18">
        <v>0</v>
      </c>
      <c r="T440">
        <v>0</v>
      </c>
      <c r="U440" s="18">
        <v>0</v>
      </c>
      <c r="V440" s="18">
        <v>0</v>
      </c>
      <c r="W440" s="18">
        <v>0</v>
      </c>
      <c r="X440" s="18">
        <v>0</v>
      </c>
      <c r="Y440">
        <v>0</v>
      </c>
      <c r="Z440">
        <v>1675</v>
      </c>
      <c r="AA440">
        <v>1875</v>
      </c>
      <c r="AB440" s="18">
        <v>41569.050000000003</v>
      </c>
    </row>
    <row r="441" spans="1:28" x14ac:dyDescent="0.25">
      <c r="A441" s="18">
        <v>43600</v>
      </c>
      <c r="B441" s="19">
        <v>44987</v>
      </c>
      <c r="C441" s="18">
        <v>43600</v>
      </c>
      <c r="D441" s="19">
        <v>44987</v>
      </c>
      <c r="E441" s="18">
        <v>0</v>
      </c>
      <c r="F441" s="18">
        <v>0</v>
      </c>
      <c r="G441">
        <v>0</v>
      </c>
      <c r="H441" s="18">
        <v>0</v>
      </c>
      <c r="I441" s="18">
        <v>0</v>
      </c>
      <c r="J441" s="18">
        <v>0</v>
      </c>
      <c r="K441" s="18">
        <v>0</v>
      </c>
      <c r="L441">
        <v>0</v>
      </c>
      <c r="M441">
        <v>10900</v>
      </c>
      <c r="N441">
        <v>2775</v>
      </c>
      <c r="O441" s="18">
        <v>41569.050000000003</v>
      </c>
      <c r="P441" s="18">
        <v>43600</v>
      </c>
      <c r="Q441" s="19">
        <v>44987</v>
      </c>
      <c r="R441" s="18">
        <v>0</v>
      </c>
      <c r="S441" s="18">
        <v>0</v>
      </c>
      <c r="T441">
        <v>0</v>
      </c>
      <c r="U441" s="18">
        <v>0</v>
      </c>
      <c r="V441" s="18">
        <v>0</v>
      </c>
      <c r="W441" s="18">
        <v>0</v>
      </c>
      <c r="X441" s="18">
        <v>0</v>
      </c>
      <c r="Y441">
        <v>0</v>
      </c>
      <c r="Z441">
        <v>2125</v>
      </c>
      <c r="AA441">
        <v>2125</v>
      </c>
      <c r="AB441" s="18">
        <v>41569.050000000003</v>
      </c>
    </row>
    <row r="442" spans="1:28" x14ac:dyDescent="0.25">
      <c r="A442" s="18">
        <v>43700</v>
      </c>
      <c r="B442" s="19">
        <v>44980</v>
      </c>
      <c r="C442" s="18">
        <v>43700</v>
      </c>
      <c r="D442" s="19">
        <v>44980</v>
      </c>
      <c r="E442" s="18">
        <v>2929</v>
      </c>
      <c r="F442" s="18">
        <v>655</v>
      </c>
      <c r="G442">
        <v>28.803869832893579</v>
      </c>
      <c r="H442" s="18">
        <v>28699</v>
      </c>
      <c r="I442" s="18">
        <v>17.34</v>
      </c>
      <c r="J442" s="18">
        <v>8.5500000000000007</v>
      </c>
      <c r="K442" s="18">
        <v>-0.29999999999999893</v>
      </c>
      <c r="L442">
        <v>-3.3898305084745646</v>
      </c>
      <c r="M442">
        <v>88575</v>
      </c>
      <c r="N442">
        <v>7450</v>
      </c>
      <c r="O442" s="18">
        <v>41569.050000000003</v>
      </c>
      <c r="P442" s="18">
        <v>43700</v>
      </c>
      <c r="Q442" s="19">
        <v>44980</v>
      </c>
      <c r="R442" s="18">
        <v>316</v>
      </c>
      <c r="S442" s="18">
        <v>0</v>
      </c>
      <c r="T442">
        <v>0</v>
      </c>
      <c r="U442" s="18">
        <v>25</v>
      </c>
      <c r="V442" s="18">
        <v>0</v>
      </c>
      <c r="W442" s="18">
        <v>1970.15</v>
      </c>
      <c r="X442" s="18">
        <v>-59.849999999999909</v>
      </c>
      <c r="Y442">
        <v>-2.9482758620689613</v>
      </c>
      <c r="Z442">
        <v>3575</v>
      </c>
      <c r="AA442">
        <v>4000</v>
      </c>
      <c r="AB442" s="18">
        <v>41569.050000000003</v>
      </c>
    </row>
    <row r="443" spans="1:28" x14ac:dyDescent="0.25">
      <c r="A443" s="18">
        <v>43700</v>
      </c>
      <c r="B443" s="19">
        <v>44987</v>
      </c>
      <c r="C443" s="18">
        <v>43700</v>
      </c>
      <c r="D443" s="19">
        <v>44987</v>
      </c>
      <c r="E443" s="18">
        <v>0</v>
      </c>
      <c r="F443" s="18">
        <v>0</v>
      </c>
      <c r="G443">
        <v>0</v>
      </c>
      <c r="H443" s="18">
        <v>0</v>
      </c>
      <c r="I443" s="18">
        <v>0</v>
      </c>
      <c r="J443" s="18">
        <v>0</v>
      </c>
      <c r="K443" s="18">
        <v>0</v>
      </c>
      <c r="L443">
        <v>0</v>
      </c>
      <c r="M443">
        <v>2150</v>
      </c>
      <c r="N443">
        <v>2825</v>
      </c>
      <c r="O443" s="18">
        <v>41569.050000000003</v>
      </c>
      <c r="P443" s="18">
        <v>43700</v>
      </c>
      <c r="Q443" s="19">
        <v>44987</v>
      </c>
      <c r="R443" s="18">
        <v>0</v>
      </c>
      <c r="S443" s="18">
        <v>0</v>
      </c>
      <c r="T443">
        <v>0</v>
      </c>
      <c r="U443" s="18">
        <v>0</v>
      </c>
      <c r="V443" s="18">
        <v>0</v>
      </c>
      <c r="W443" s="18">
        <v>0</v>
      </c>
      <c r="X443" s="18">
        <v>0</v>
      </c>
      <c r="Y443">
        <v>0</v>
      </c>
      <c r="Z443">
        <v>2125</v>
      </c>
      <c r="AA443">
        <v>2125</v>
      </c>
      <c r="AB443" s="18">
        <v>41569.050000000003</v>
      </c>
    </row>
    <row r="444" spans="1:28" x14ac:dyDescent="0.25">
      <c r="A444" s="18">
        <v>43700</v>
      </c>
      <c r="B444" s="19">
        <v>45001</v>
      </c>
      <c r="C444" s="18">
        <v>43700</v>
      </c>
      <c r="D444" s="19">
        <v>45001</v>
      </c>
      <c r="E444" s="18">
        <v>0</v>
      </c>
      <c r="F444" s="18">
        <v>0</v>
      </c>
      <c r="G444">
        <v>0</v>
      </c>
      <c r="H444" s="18">
        <v>0</v>
      </c>
      <c r="I444" s="18">
        <v>0</v>
      </c>
      <c r="J444" s="18">
        <v>0</v>
      </c>
      <c r="K444" s="18">
        <v>0</v>
      </c>
      <c r="L444">
        <v>0</v>
      </c>
      <c r="M444">
        <v>525</v>
      </c>
      <c r="N444">
        <v>0</v>
      </c>
      <c r="O444" s="18">
        <v>41569.050000000003</v>
      </c>
      <c r="P444" s="18">
        <v>0</v>
      </c>
      <c r="Q444" s="19">
        <v>0</v>
      </c>
      <c r="R444" s="18">
        <v>0</v>
      </c>
      <c r="S444" s="18">
        <v>0</v>
      </c>
      <c r="T444">
        <v>0</v>
      </c>
      <c r="U444" s="18">
        <v>0</v>
      </c>
      <c r="V444" s="18">
        <v>0</v>
      </c>
      <c r="W444" s="18">
        <v>0</v>
      </c>
      <c r="X444" s="18">
        <v>0</v>
      </c>
      <c r="Y444">
        <v>0</v>
      </c>
      <c r="Z444">
        <v>0</v>
      </c>
      <c r="AA444">
        <v>0</v>
      </c>
      <c r="AB444" s="18">
        <v>0</v>
      </c>
    </row>
    <row r="445" spans="1:28" x14ac:dyDescent="0.25">
      <c r="A445" s="18">
        <v>43700</v>
      </c>
      <c r="B445" s="19">
        <v>45014</v>
      </c>
      <c r="C445" s="18">
        <v>43700</v>
      </c>
      <c r="D445" s="19">
        <v>45014</v>
      </c>
      <c r="E445" s="18">
        <v>0</v>
      </c>
      <c r="F445" s="18">
        <v>0</v>
      </c>
      <c r="G445">
        <v>0</v>
      </c>
      <c r="H445" s="18">
        <v>0</v>
      </c>
      <c r="I445" s="18">
        <v>0</v>
      </c>
      <c r="J445" s="18">
        <v>0</v>
      </c>
      <c r="K445" s="18">
        <v>0</v>
      </c>
      <c r="L445">
        <v>0</v>
      </c>
      <c r="M445">
        <v>225</v>
      </c>
      <c r="N445">
        <v>1425</v>
      </c>
      <c r="O445" s="18">
        <v>41569.050000000003</v>
      </c>
      <c r="P445" s="18">
        <v>43700</v>
      </c>
      <c r="Q445" s="19">
        <v>45014</v>
      </c>
      <c r="R445" s="18">
        <v>3</v>
      </c>
      <c r="S445" s="18">
        <v>0</v>
      </c>
      <c r="T445">
        <v>0</v>
      </c>
      <c r="U445" s="18">
        <v>0</v>
      </c>
      <c r="V445" s="18">
        <v>0</v>
      </c>
      <c r="W445" s="18">
        <v>0</v>
      </c>
      <c r="X445" s="18">
        <v>0</v>
      </c>
      <c r="Y445">
        <v>0</v>
      </c>
      <c r="Z445">
        <v>1525</v>
      </c>
      <c r="AA445">
        <v>1900</v>
      </c>
      <c r="AB445" s="18">
        <v>41569.050000000003</v>
      </c>
    </row>
    <row r="446" spans="1:28" x14ac:dyDescent="0.25">
      <c r="A446" s="18">
        <v>43700</v>
      </c>
      <c r="B446" s="19">
        <v>44973</v>
      </c>
      <c r="C446" s="18">
        <v>43700</v>
      </c>
      <c r="D446" s="19">
        <v>44973</v>
      </c>
      <c r="E446" s="18">
        <v>12578</v>
      </c>
      <c r="F446" s="18">
        <v>5334</v>
      </c>
      <c r="G446">
        <v>73.633351739370511</v>
      </c>
      <c r="H446" s="18">
        <v>212710</v>
      </c>
      <c r="I446" s="18">
        <v>0</v>
      </c>
      <c r="J446" s="18">
        <v>0.05</v>
      </c>
      <c r="K446" s="18">
        <v>-1.75</v>
      </c>
      <c r="L446">
        <v>-97.222222222222214</v>
      </c>
      <c r="M446">
        <v>0</v>
      </c>
      <c r="N446">
        <v>23525</v>
      </c>
      <c r="O446" s="18">
        <v>41569.050000000003</v>
      </c>
      <c r="P446" s="18">
        <v>43700</v>
      </c>
      <c r="Q446" s="19">
        <v>44973</v>
      </c>
      <c r="R446" s="18">
        <v>16</v>
      </c>
      <c r="S446" s="18">
        <v>0</v>
      </c>
      <c r="T446">
        <v>0</v>
      </c>
      <c r="U446" s="18">
        <v>5</v>
      </c>
      <c r="V446" s="18">
        <v>0</v>
      </c>
      <c r="W446" s="18">
        <v>2050</v>
      </c>
      <c r="X446" s="18">
        <v>-390.19999999999982</v>
      </c>
      <c r="Y446">
        <v>-15.990492582575191</v>
      </c>
      <c r="Z446">
        <v>37175</v>
      </c>
      <c r="AA446">
        <v>3900</v>
      </c>
      <c r="AB446" s="18">
        <v>41569.050000000003</v>
      </c>
    </row>
    <row r="447" spans="1:28" x14ac:dyDescent="0.25">
      <c r="A447" s="18">
        <v>43700</v>
      </c>
      <c r="B447" s="19">
        <v>44994</v>
      </c>
      <c r="C447" s="18">
        <v>43700</v>
      </c>
      <c r="D447" s="19">
        <v>44994</v>
      </c>
      <c r="E447" s="18">
        <v>0</v>
      </c>
      <c r="F447" s="18">
        <v>0</v>
      </c>
      <c r="G447">
        <v>0</v>
      </c>
      <c r="H447" s="18">
        <v>0</v>
      </c>
      <c r="I447" s="18">
        <v>0</v>
      </c>
      <c r="J447" s="18">
        <v>0</v>
      </c>
      <c r="K447" s="18">
        <v>0</v>
      </c>
      <c r="L447">
        <v>0</v>
      </c>
      <c r="M447">
        <v>0</v>
      </c>
      <c r="N447">
        <v>875</v>
      </c>
      <c r="O447" s="18">
        <v>41569.050000000003</v>
      </c>
      <c r="P447" s="18">
        <v>43700</v>
      </c>
      <c r="Q447" s="19">
        <v>44994</v>
      </c>
      <c r="R447" s="18">
        <v>0</v>
      </c>
      <c r="S447" s="18">
        <v>0</v>
      </c>
      <c r="T447">
        <v>0</v>
      </c>
      <c r="U447" s="18">
        <v>0</v>
      </c>
      <c r="V447" s="18">
        <v>0</v>
      </c>
      <c r="W447" s="18">
        <v>0</v>
      </c>
      <c r="X447" s="18">
        <v>0</v>
      </c>
      <c r="Y447">
        <v>0</v>
      </c>
      <c r="Z447">
        <v>900</v>
      </c>
      <c r="AA447">
        <v>875</v>
      </c>
      <c r="AB447" s="18">
        <v>41569.050000000003</v>
      </c>
    </row>
    <row r="448" spans="1:28" x14ac:dyDescent="0.25">
      <c r="A448" s="18">
        <v>43800</v>
      </c>
      <c r="B448" s="19">
        <v>44987</v>
      </c>
      <c r="C448" s="18">
        <v>43800</v>
      </c>
      <c r="D448" s="19">
        <v>44987</v>
      </c>
      <c r="E448" s="18">
        <v>0</v>
      </c>
      <c r="F448" s="18">
        <v>0</v>
      </c>
      <c r="G448">
        <v>0</v>
      </c>
      <c r="H448" s="18">
        <v>0</v>
      </c>
      <c r="I448" s="18">
        <v>0</v>
      </c>
      <c r="J448" s="18">
        <v>0</v>
      </c>
      <c r="K448" s="18">
        <v>0</v>
      </c>
      <c r="L448">
        <v>0</v>
      </c>
      <c r="M448">
        <v>28800</v>
      </c>
      <c r="N448">
        <v>2825</v>
      </c>
      <c r="O448" s="18">
        <v>41569.050000000003</v>
      </c>
      <c r="P448" s="18">
        <v>43800</v>
      </c>
      <c r="Q448" s="19">
        <v>44987</v>
      </c>
      <c r="R448" s="18">
        <v>0</v>
      </c>
      <c r="S448" s="18">
        <v>0</v>
      </c>
      <c r="T448">
        <v>0</v>
      </c>
      <c r="U448" s="18">
        <v>0</v>
      </c>
      <c r="V448" s="18">
        <v>0</v>
      </c>
      <c r="W448" s="18">
        <v>0</v>
      </c>
      <c r="X448" s="18">
        <v>0</v>
      </c>
      <c r="Y448">
        <v>0</v>
      </c>
      <c r="Z448">
        <v>2125</v>
      </c>
      <c r="AA448">
        <v>2125</v>
      </c>
      <c r="AB448" s="18">
        <v>41569.050000000003</v>
      </c>
    </row>
    <row r="449" spans="1:28" x14ac:dyDescent="0.25">
      <c r="A449" s="18">
        <v>43800</v>
      </c>
      <c r="B449" s="19">
        <v>44980</v>
      </c>
      <c r="C449" s="18">
        <v>43800</v>
      </c>
      <c r="D449" s="19">
        <v>44980</v>
      </c>
      <c r="E449" s="18">
        <v>2217</v>
      </c>
      <c r="F449" s="18">
        <v>265</v>
      </c>
      <c r="G449">
        <v>13.575819672131148</v>
      </c>
      <c r="H449" s="18">
        <v>24285</v>
      </c>
      <c r="I449" s="18">
        <v>0</v>
      </c>
      <c r="J449" s="18">
        <v>8</v>
      </c>
      <c r="K449" s="18">
        <v>0.45000000000000018</v>
      </c>
      <c r="L449">
        <v>5.9602649006622546</v>
      </c>
      <c r="M449">
        <v>68000</v>
      </c>
      <c r="N449">
        <v>3725</v>
      </c>
      <c r="O449" s="18">
        <v>41569.050000000003</v>
      </c>
      <c r="P449" s="18">
        <v>43800</v>
      </c>
      <c r="Q449" s="19">
        <v>44980</v>
      </c>
      <c r="R449" s="18">
        <v>186</v>
      </c>
      <c r="S449" s="18">
        <v>0</v>
      </c>
      <c r="T449">
        <v>0</v>
      </c>
      <c r="U449" s="18">
        <v>5</v>
      </c>
      <c r="V449" s="18">
        <v>0</v>
      </c>
      <c r="W449" s="18">
        <v>1895</v>
      </c>
      <c r="X449" s="18">
        <v>-351</v>
      </c>
      <c r="Y449">
        <v>-15.627782724844167</v>
      </c>
      <c r="Z449">
        <v>4775</v>
      </c>
      <c r="AA449">
        <v>3925</v>
      </c>
      <c r="AB449" s="18">
        <v>41569.050000000003</v>
      </c>
    </row>
    <row r="450" spans="1:28" x14ac:dyDescent="0.25">
      <c r="A450" s="18">
        <v>43800</v>
      </c>
      <c r="B450" s="19">
        <v>45014</v>
      </c>
      <c r="C450" s="18">
        <v>43800</v>
      </c>
      <c r="D450" s="19">
        <v>45014</v>
      </c>
      <c r="E450" s="18">
        <v>0</v>
      </c>
      <c r="F450" s="18">
        <v>0</v>
      </c>
      <c r="G450">
        <v>0</v>
      </c>
      <c r="H450" s="18">
        <v>0</v>
      </c>
      <c r="I450" s="18">
        <v>0</v>
      </c>
      <c r="J450" s="18">
        <v>0</v>
      </c>
      <c r="K450" s="18">
        <v>0</v>
      </c>
      <c r="L450">
        <v>0</v>
      </c>
      <c r="M450">
        <v>250</v>
      </c>
      <c r="N450">
        <v>1425</v>
      </c>
      <c r="O450" s="18">
        <v>41569.050000000003</v>
      </c>
      <c r="P450" s="18">
        <v>43800</v>
      </c>
      <c r="Q450" s="19">
        <v>45014</v>
      </c>
      <c r="R450" s="18">
        <v>8</v>
      </c>
      <c r="S450" s="18">
        <v>0</v>
      </c>
      <c r="T450">
        <v>0</v>
      </c>
      <c r="U450" s="18">
        <v>0</v>
      </c>
      <c r="V450" s="18">
        <v>0</v>
      </c>
      <c r="W450" s="18">
        <v>0</v>
      </c>
      <c r="X450" s="18">
        <v>0</v>
      </c>
      <c r="Y450">
        <v>0</v>
      </c>
      <c r="Z450">
        <v>2550</v>
      </c>
      <c r="AA450">
        <v>2525</v>
      </c>
      <c r="AB450" s="18">
        <v>41569.050000000003</v>
      </c>
    </row>
    <row r="451" spans="1:28" x14ac:dyDescent="0.25">
      <c r="A451" s="18">
        <v>43800</v>
      </c>
      <c r="B451" s="19">
        <v>44973</v>
      </c>
      <c r="C451" s="18">
        <v>43800</v>
      </c>
      <c r="D451" s="19">
        <v>44973</v>
      </c>
      <c r="E451" s="18">
        <v>9686</v>
      </c>
      <c r="F451" s="18">
        <v>4284</v>
      </c>
      <c r="G451">
        <v>79.303961495742314</v>
      </c>
      <c r="H451" s="18">
        <v>185740</v>
      </c>
      <c r="I451" s="18">
        <v>0</v>
      </c>
      <c r="J451" s="18">
        <v>0.05</v>
      </c>
      <c r="K451" s="18">
        <v>-1.8</v>
      </c>
      <c r="L451">
        <v>-97.297297297297291</v>
      </c>
      <c r="M451">
        <v>0</v>
      </c>
      <c r="N451">
        <v>24925</v>
      </c>
      <c r="O451" s="18">
        <v>41569.050000000003</v>
      </c>
      <c r="P451" s="18">
        <v>43800</v>
      </c>
      <c r="Q451" s="19">
        <v>44973</v>
      </c>
      <c r="R451" s="18">
        <v>17</v>
      </c>
      <c r="S451" s="18">
        <v>0</v>
      </c>
      <c r="T451">
        <v>0</v>
      </c>
      <c r="U451" s="18">
        <v>0</v>
      </c>
      <c r="V451" s="18">
        <v>0</v>
      </c>
      <c r="W451" s="18">
        <v>0</v>
      </c>
      <c r="X451" s="18">
        <v>0</v>
      </c>
      <c r="Y451">
        <v>0</v>
      </c>
      <c r="Z451">
        <v>61175</v>
      </c>
      <c r="AA451">
        <v>3150</v>
      </c>
      <c r="AB451" s="18">
        <v>41569.050000000003</v>
      </c>
    </row>
    <row r="452" spans="1:28" x14ac:dyDescent="0.25">
      <c r="A452" s="18">
        <v>43900</v>
      </c>
      <c r="B452" s="19">
        <v>44973</v>
      </c>
      <c r="C452" s="18">
        <v>43900</v>
      </c>
      <c r="D452" s="19">
        <v>44973</v>
      </c>
      <c r="E452" s="18">
        <v>13309</v>
      </c>
      <c r="F452" s="18">
        <v>11430</v>
      </c>
      <c r="G452">
        <v>608.30228845130387</v>
      </c>
      <c r="H452" s="18">
        <v>175932</v>
      </c>
      <c r="I452" s="18">
        <v>30.22</v>
      </c>
      <c r="J452" s="18">
        <v>0.05</v>
      </c>
      <c r="K452" s="18">
        <v>-1.7</v>
      </c>
      <c r="L452">
        <v>-97.142857142857139</v>
      </c>
      <c r="M452">
        <v>0</v>
      </c>
      <c r="N452">
        <v>37175</v>
      </c>
      <c r="O452" s="18">
        <v>41569.050000000003</v>
      </c>
      <c r="P452" s="18">
        <v>43900</v>
      </c>
      <c r="Q452" s="19">
        <v>44973</v>
      </c>
      <c r="R452" s="18">
        <v>2</v>
      </c>
      <c r="S452" s="18">
        <v>0</v>
      </c>
      <c r="T452">
        <v>0</v>
      </c>
      <c r="U452" s="18">
        <v>0</v>
      </c>
      <c r="V452" s="18">
        <v>0</v>
      </c>
      <c r="W452" s="18">
        <v>0</v>
      </c>
      <c r="X452" s="18">
        <v>0</v>
      </c>
      <c r="Y452">
        <v>0</v>
      </c>
      <c r="Z452">
        <v>83950</v>
      </c>
      <c r="AA452">
        <v>3900</v>
      </c>
      <c r="AB452" s="18">
        <v>41569.050000000003</v>
      </c>
    </row>
    <row r="453" spans="1:28" x14ac:dyDescent="0.25">
      <c r="A453" s="18">
        <v>43900</v>
      </c>
      <c r="B453" s="19">
        <v>44980</v>
      </c>
      <c r="C453" s="18">
        <v>43900</v>
      </c>
      <c r="D453" s="19">
        <v>44980</v>
      </c>
      <c r="E453" s="18">
        <v>1091</v>
      </c>
      <c r="F453" s="18">
        <v>232</v>
      </c>
      <c r="G453">
        <v>27.0081490104773</v>
      </c>
      <c r="H453" s="18">
        <v>23113</v>
      </c>
      <c r="I453" s="18">
        <v>0</v>
      </c>
      <c r="J453" s="18">
        <v>8.1</v>
      </c>
      <c r="K453" s="18">
        <v>1.1999999999999993</v>
      </c>
      <c r="L453">
        <v>17.391304347826075</v>
      </c>
      <c r="M453">
        <v>66625</v>
      </c>
      <c r="N453">
        <v>2475</v>
      </c>
      <c r="O453" s="18">
        <v>41569.050000000003</v>
      </c>
      <c r="P453" s="18">
        <v>43900</v>
      </c>
      <c r="Q453" s="19">
        <v>44980</v>
      </c>
      <c r="R453" s="18">
        <v>66</v>
      </c>
      <c r="S453" s="18">
        <v>0</v>
      </c>
      <c r="T453">
        <v>0</v>
      </c>
      <c r="U453" s="18">
        <v>5</v>
      </c>
      <c r="V453" s="18">
        <v>0</v>
      </c>
      <c r="W453" s="18">
        <v>1980</v>
      </c>
      <c r="X453" s="18">
        <v>-229.55000000000018</v>
      </c>
      <c r="Y453">
        <v>-10.388993233916416</v>
      </c>
      <c r="Z453">
        <v>3725</v>
      </c>
      <c r="AA453">
        <v>3475</v>
      </c>
      <c r="AB453" s="18">
        <v>41569.050000000003</v>
      </c>
    </row>
    <row r="454" spans="1:28" x14ac:dyDescent="0.25">
      <c r="A454" s="18">
        <v>43900</v>
      </c>
      <c r="B454" s="19">
        <v>44987</v>
      </c>
      <c r="C454" s="18">
        <v>43900</v>
      </c>
      <c r="D454" s="19">
        <v>44987</v>
      </c>
      <c r="E454" s="18">
        <v>44</v>
      </c>
      <c r="F454" s="18">
        <v>0</v>
      </c>
      <c r="G454">
        <v>0</v>
      </c>
      <c r="H454" s="18">
        <v>0</v>
      </c>
      <c r="I454" s="18">
        <v>0</v>
      </c>
      <c r="J454" s="18">
        <v>0</v>
      </c>
      <c r="K454" s="18">
        <v>0</v>
      </c>
      <c r="L454">
        <v>0</v>
      </c>
      <c r="M454">
        <v>2000</v>
      </c>
      <c r="N454">
        <v>3075</v>
      </c>
      <c r="O454" s="18">
        <v>41569.050000000003</v>
      </c>
      <c r="P454" s="18">
        <v>43900</v>
      </c>
      <c r="Q454" s="19">
        <v>44987</v>
      </c>
      <c r="R454" s="18">
        <v>0</v>
      </c>
      <c r="S454" s="18">
        <v>0</v>
      </c>
      <c r="T454">
        <v>0</v>
      </c>
      <c r="U454" s="18">
        <v>0</v>
      </c>
      <c r="V454" s="18">
        <v>0</v>
      </c>
      <c r="W454" s="18">
        <v>0</v>
      </c>
      <c r="X454" s="18">
        <v>0</v>
      </c>
      <c r="Y454">
        <v>0</v>
      </c>
      <c r="Z454">
        <v>2275</v>
      </c>
      <c r="AA454">
        <v>2275</v>
      </c>
      <c r="AB454" s="18">
        <v>41569.050000000003</v>
      </c>
    </row>
    <row r="455" spans="1:28" x14ac:dyDescent="0.25">
      <c r="A455" s="18">
        <v>43900</v>
      </c>
      <c r="B455" s="19">
        <v>45014</v>
      </c>
      <c r="C455" s="18">
        <v>43900</v>
      </c>
      <c r="D455" s="19">
        <v>45014</v>
      </c>
      <c r="E455" s="18">
        <v>0</v>
      </c>
      <c r="F455" s="18">
        <v>0</v>
      </c>
      <c r="G455">
        <v>0</v>
      </c>
      <c r="H455" s="18">
        <v>0</v>
      </c>
      <c r="I455" s="18">
        <v>0</v>
      </c>
      <c r="J455" s="18">
        <v>0</v>
      </c>
      <c r="K455" s="18">
        <v>0</v>
      </c>
      <c r="L455">
        <v>0</v>
      </c>
      <c r="M455">
        <v>225</v>
      </c>
      <c r="N455">
        <v>1475</v>
      </c>
      <c r="O455" s="18">
        <v>41569.050000000003</v>
      </c>
      <c r="P455" s="18">
        <v>43900</v>
      </c>
      <c r="Q455" s="19">
        <v>45014</v>
      </c>
      <c r="R455" s="18">
        <v>2</v>
      </c>
      <c r="S455" s="18">
        <v>0</v>
      </c>
      <c r="T455">
        <v>0</v>
      </c>
      <c r="U455" s="18">
        <v>0</v>
      </c>
      <c r="V455" s="18">
        <v>0</v>
      </c>
      <c r="W455" s="18">
        <v>0</v>
      </c>
      <c r="X455" s="18">
        <v>0</v>
      </c>
      <c r="Y455">
        <v>0</v>
      </c>
      <c r="Z455">
        <v>1800</v>
      </c>
      <c r="AA455">
        <v>1950</v>
      </c>
      <c r="AB455" s="18">
        <v>41569.050000000003</v>
      </c>
    </row>
    <row r="456" spans="1:28" x14ac:dyDescent="0.25">
      <c r="A456" s="18">
        <v>44000</v>
      </c>
      <c r="B456" s="19">
        <v>44987</v>
      </c>
      <c r="C456" s="18">
        <v>44000</v>
      </c>
      <c r="D456" s="19">
        <v>44987</v>
      </c>
      <c r="E456" s="18">
        <v>4232</v>
      </c>
      <c r="F456" s="18">
        <v>343</v>
      </c>
      <c r="G456">
        <v>8.8197480071997951</v>
      </c>
      <c r="H456" s="18">
        <v>8918</v>
      </c>
      <c r="I456" s="18">
        <v>14.48</v>
      </c>
      <c r="J456" s="18">
        <v>14.95</v>
      </c>
      <c r="K456" s="18">
        <v>-2.3500000000000014</v>
      </c>
      <c r="L456">
        <v>-13.583815028901741</v>
      </c>
      <c r="M456">
        <v>46125</v>
      </c>
      <c r="N456">
        <v>8050</v>
      </c>
      <c r="O456" s="18">
        <v>41569.050000000003</v>
      </c>
      <c r="P456" s="18">
        <v>44000</v>
      </c>
      <c r="Q456" s="19">
        <v>44987</v>
      </c>
      <c r="R456" s="18">
        <v>1</v>
      </c>
      <c r="S456" s="18">
        <v>0</v>
      </c>
      <c r="T456">
        <v>0</v>
      </c>
      <c r="U456" s="18">
        <v>0</v>
      </c>
      <c r="V456" s="18">
        <v>0</v>
      </c>
      <c r="W456" s="18">
        <v>0</v>
      </c>
      <c r="X456" s="18">
        <v>0</v>
      </c>
      <c r="Y456">
        <v>0</v>
      </c>
      <c r="Z456">
        <v>3000</v>
      </c>
      <c r="AA456">
        <v>2950</v>
      </c>
      <c r="AB456" s="18">
        <v>41569.050000000003</v>
      </c>
    </row>
    <row r="457" spans="1:28" x14ac:dyDescent="0.25">
      <c r="A457" s="18">
        <v>44000</v>
      </c>
      <c r="B457" s="19">
        <v>44973</v>
      </c>
      <c r="C457" s="18">
        <v>44000</v>
      </c>
      <c r="D457" s="19">
        <v>44973</v>
      </c>
      <c r="E457" s="18">
        <v>94546</v>
      </c>
      <c r="F457" s="18">
        <v>19853</v>
      </c>
      <c r="G457">
        <v>26.579465277870749</v>
      </c>
      <c r="H457" s="18">
        <v>968533</v>
      </c>
      <c r="I457" s="18">
        <v>31.4</v>
      </c>
      <c r="J457" s="18">
        <v>0.05</v>
      </c>
      <c r="K457" s="18">
        <v>-1.65</v>
      </c>
      <c r="L457">
        <v>-97.058823529411768</v>
      </c>
      <c r="M457">
        <v>0</v>
      </c>
      <c r="N457">
        <v>60125</v>
      </c>
      <c r="O457" s="18">
        <v>41569.050000000003</v>
      </c>
      <c r="P457" s="18">
        <v>44000</v>
      </c>
      <c r="Q457" s="19">
        <v>44973</v>
      </c>
      <c r="R457" s="18">
        <v>337</v>
      </c>
      <c r="S457" s="18">
        <v>1</v>
      </c>
      <c r="T457">
        <v>0.29761904761904762</v>
      </c>
      <c r="U457" s="18">
        <v>295</v>
      </c>
      <c r="V457" s="18">
        <v>0</v>
      </c>
      <c r="W457" s="18">
        <v>2372.5</v>
      </c>
      <c r="X457" s="18">
        <v>77.150000000000091</v>
      </c>
      <c r="Y457">
        <v>3.3611431807785341</v>
      </c>
      <c r="Z457">
        <v>5275</v>
      </c>
      <c r="AA457">
        <v>3525</v>
      </c>
      <c r="AB457" s="18">
        <v>41569.050000000003</v>
      </c>
    </row>
    <row r="458" spans="1:28" x14ac:dyDescent="0.25">
      <c r="A458" s="18">
        <v>44000</v>
      </c>
      <c r="B458" s="19">
        <v>45001</v>
      </c>
      <c r="C458" s="18">
        <v>44000</v>
      </c>
      <c r="D458" s="19">
        <v>45001</v>
      </c>
      <c r="E458" s="18">
        <v>0</v>
      </c>
      <c r="F458" s="18">
        <v>0</v>
      </c>
      <c r="G458">
        <v>0</v>
      </c>
      <c r="H458" s="18">
        <v>0</v>
      </c>
      <c r="I458" s="18">
        <v>0</v>
      </c>
      <c r="J458" s="18">
        <v>0</v>
      </c>
      <c r="K458" s="18">
        <v>0</v>
      </c>
      <c r="L458">
        <v>0</v>
      </c>
      <c r="M458">
        <v>0</v>
      </c>
      <c r="N458">
        <v>900</v>
      </c>
      <c r="O458" s="18">
        <v>41569.050000000003</v>
      </c>
      <c r="P458" s="18">
        <v>0</v>
      </c>
      <c r="Q458" s="19">
        <v>0</v>
      </c>
      <c r="R458" s="18">
        <v>0</v>
      </c>
      <c r="S458" s="18">
        <v>0</v>
      </c>
      <c r="T458">
        <v>0</v>
      </c>
      <c r="U458" s="18">
        <v>0</v>
      </c>
      <c r="V458" s="18">
        <v>0</v>
      </c>
      <c r="W458" s="18">
        <v>0</v>
      </c>
      <c r="X458" s="18">
        <v>0</v>
      </c>
      <c r="Y458">
        <v>0</v>
      </c>
      <c r="Z458">
        <v>0</v>
      </c>
      <c r="AA458">
        <v>0</v>
      </c>
      <c r="AB458" s="18">
        <v>0</v>
      </c>
    </row>
    <row r="459" spans="1:28" x14ac:dyDescent="0.25">
      <c r="A459" s="18">
        <v>44000</v>
      </c>
      <c r="B459" s="19">
        <v>45014</v>
      </c>
      <c r="C459" s="18">
        <v>44000</v>
      </c>
      <c r="D459" s="19">
        <v>45014</v>
      </c>
      <c r="E459" s="18">
        <v>15667</v>
      </c>
      <c r="F459" s="18">
        <v>6743</v>
      </c>
      <c r="G459">
        <v>75.560286866875842</v>
      </c>
      <c r="H459" s="18">
        <v>33915</v>
      </c>
      <c r="I459" s="18">
        <v>12.1</v>
      </c>
      <c r="J459" s="18">
        <v>112.7</v>
      </c>
      <c r="K459" s="18">
        <v>-40.399999999999991</v>
      </c>
      <c r="L459">
        <v>-26.387981711299801</v>
      </c>
      <c r="M459">
        <v>14900</v>
      </c>
      <c r="N459">
        <v>33425</v>
      </c>
      <c r="O459" s="18">
        <v>41569.050000000003</v>
      </c>
      <c r="P459" s="18">
        <v>44000</v>
      </c>
      <c r="Q459" s="19">
        <v>45014</v>
      </c>
      <c r="R459" s="18">
        <v>784</v>
      </c>
      <c r="S459" s="18">
        <v>82</v>
      </c>
      <c r="T459">
        <v>11.680911680911681</v>
      </c>
      <c r="U459" s="18">
        <v>1036</v>
      </c>
      <c r="V459" s="18">
        <v>0</v>
      </c>
      <c r="W459" s="18">
        <v>2145.1</v>
      </c>
      <c r="X459" s="18">
        <v>58.449999999999818</v>
      </c>
      <c r="Y459">
        <v>2.801140584189961</v>
      </c>
      <c r="Z459">
        <v>2575</v>
      </c>
      <c r="AA459">
        <v>560075</v>
      </c>
      <c r="AB459" s="18">
        <v>41569.050000000003</v>
      </c>
    </row>
    <row r="460" spans="1:28" x14ac:dyDescent="0.25">
      <c r="A460" s="18">
        <v>44000</v>
      </c>
      <c r="B460" s="19">
        <v>45043</v>
      </c>
      <c r="C460" s="18">
        <v>44000</v>
      </c>
      <c r="D460" s="19">
        <v>45043</v>
      </c>
      <c r="E460" s="18">
        <v>436</v>
      </c>
      <c r="F460" s="18">
        <v>96</v>
      </c>
      <c r="G460">
        <v>28.235294117647058</v>
      </c>
      <c r="H460" s="18">
        <v>1040</v>
      </c>
      <c r="I460" s="18">
        <v>12.21</v>
      </c>
      <c r="J460" s="18">
        <v>319.95</v>
      </c>
      <c r="K460" s="18">
        <v>-44.350000000000023</v>
      </c>
      <c r="L460">
        <v>-12.174032390886639</v>
      </c>
      <c r="M460">
        <v>950</v>
      </c>
      <c r="N460">
        <v>1950</v>
      </c>
      <c r="O460" s="18">
        <v>41569.050000000003</v>
      </c>
      <c r="P460" s="18">
        <v>44000</v>
      </c>
      <c r="Q460" s="19">
        <v>45043</v>
      </c>
      <c r="R460" s="18">
        <v>16</v>
      </c>
      <c r="S460" s="18">
        <v>0</v>
      </c>
      <c r="T460">
        <v>0</v>
      </c>
      <c r="U460" s="18">
        <v>57</v>
      </c>
      <c r="V460" s="18">
        <v>17.02</v>
      </c>
      <c r="W460" s="18">
        <v>2218.3000000000002</v>
      </c>
      <c r="X460" s="18">
        <v>-281.69999999999982</v>
      </c>
      <c r="Y460">
        <v>-11.267999999999994</v>
      </c>
      <c r="Z460">
        <v>925</v>
      </c>
      <c r="AA460">
        <v>1125</v>
      </c>
      <c r="AB460" s="18">
        <v>41569.050000000003</v>
      </c>
    </row>
    <row r="461" spans="1:28" x14ac:dyDescent="0.25">
      <c r="A461" s="18">
        <v>44000</v>
      </c>
      <c r="B461" s="19">
        <v>44980</v>
      </c>
      <c r="C461" s="18">
        <v>44000</v>
      </c>
      <c r="D461" s="19">
        <v>44980</v>
      </c>
      <c r="E461" s="18">
        <v>33880</v>
      </c>
      <c r="F461" s="18">
        <v>-4866</v>
      </c>
      <c r="G461">
        <v>-12.558715738398803</v>
      </c>
      <c r="H461" s="18">
        <v>294385</v>
      </c>
      <c r="I461" s="18">
        <v>0</v>
      </c>
      <c r="J461" s="18">
        <v>7.65</v>
      </c>
      <c r="K461" s="18">
        <v>1.75</v>
      </c>
      <c r="L461">
        <v>29.66101694915254</v>
      </c>
      <c r="M461">
        <v>120375</v>
      </c>
      <c r="N461">
        <v>36575</v>
      </c>
      <c r="O461" s="18">
        <v>41569.050000000003</v>
      </c>
      <c r="P461" s="18">
        <v>44000</v>
      </c>
      <c r="Q461" s="19">
        <v>44980</v>
      </c>
      <c r="R461" s="18">
        <v>24120</v>
      </c>
      <c r="S461" s="18">
        <v>-36</v>
      </c>
      <c r="T461">
        <v>-0.14903129657228018</v>
      </c>
      <c r="U461" s="18">
        <v>1466</v>
      </c>
      <c r="V461" s="18">
        <v>0</v>
      </c>
      <c r="W461" s="18">
        <v>2306.5</v>
      </c>
      <c r="X461" s="18">
        <v>115.5</v>
      </c>
      <c r="Y461">
        <v>5.2715654952076676</v>
      </c>
      <c r="Z461">
        <v>566175</v>
      </c>
      <c r="AA461">
        <v>4575</v>
      </c>
      <c r="AB461" s="18">
        <v>41569.050000000003</v>
      </c>
    </row>
    <row r="462" spans="1:28" x14ac:dyDescent="0.25">
      <c r="A462" s="18">
        <v>44000</v>
      </c>
      <c r="B462" s="19">
        <v>44994</v>
      </c>
      <c r="C462" s="18">
        <v>44000</v>
      </c>
      <c r="D462" s="19">
        <v>44994</v>
      </c>
      <c r="E462" s="18">
        <v>0</v>
      </c>
      <c r="F462" s="18">
        <v>0</v>
      </c>
      <c r="G462">
        <v>0</v>
      </c>
      <c r="H462" s="18">
        <v>0</v>
      </c>
      <c r="I462" s="18">
        <v>0</v>
      </c>
      <c r="J462" s="18">
        <v>0</v>
      </c>
      <c r="K462" s="18">
        <v>0</v>
      </c>
      <c r="L462">
        <v>0</v>
      </c>
      <c r="M462">
        <v>2725</v>
      </c>
      <c r="N462">
        <v>1950</v>
      </c>
      <c r="O462" s="18">
        <v>41569.050000000003</v>
      </c>
      <c r="P462" s="18">
        <v>44000</v>
      </c>
      <c r="Q462" s="19">
        <v>44994</v>
      </c>
      <c r="R462" s="18">
        <v>0</v>
      </c>
      <c r="S462" s="18">
        <v>0</v>
      </c>
      <c r="T462">
        <v>0</v>
      </c>
      <c r="U462" s="18">
        <v>0</v>
      </c>
      <c r="V462" s="18">
        <v>0</v>
      </c>
      <c r="W462" s="18">
        <v>0</v>
      </c>
      <c r="X462" s="18">
        <v>0</v>
      </c>
      <c r="Y462">
        <v>0</v>
      </c>
      <c r="Z462">
        <v>900</v>
      </c>
      <c r="AA462">
        <v>875</v>
      </c>
      <c r="AB462" s="18">
        <v>41569.050000000003</v>
      </c>
    </row>
    <row r="463" spans="1:28" x14ac:dyDescent="0.25">
      <c r="A463" s="18">
        <v>44100</v>
      </c>
      <c r="B463" s="19">
        <v>44980</v>
      </c>
      <c r="C463" s="18">
        <v>44100</v>
      </c>
      <c r="D463" s="19">
        <v>44980</v>
      </c>
      <c r="E463" s="18">
        <v>1338</v>
      </c>
      <c r="F463" s="18">
        <v>82</v>
      </c>
      <c r="G463">
        <v>6.5286624203821653</v>
      </c>
      <c r="H463" s="18">
        <v>13533</v>
      </c>
      <c r="I463" s="18">
        <v>19.510000000000002</v>
      </c>
      <c r="J463" s="18">
        <v>6.7</v>
      </c>
      <c r="K463" s="18">
        <v>0.79999999999999982</v>
      </c>
      <c r="L463">
        <v>13.559322033898303</v>
      </c>
      <c r="M463">
        <v>64400</v>
      </c>
      <c r="N463">
        <v>3275</v>
      </c>
      <c r="O463" s="18">
        <v>41569.050000000003</v>
      </c>
      <c r="P463" s="18">
        <v>44100</v>
      </c>
      <c r="Q463" s="19">
        <v>44980</v>
      </c>
      <c r="R463" s="18">
        <v>88</v>
      </c>
      <c r="S463" s="18">
        <v>0</v>
      </c>
      <c r="T463">
        <v>0</v>
      </c>
      <c r="U463" s="18">
        <v>25</v>
      </c>
      <c r="V463" s="18">
        <v>0</v>
      </c>
      <c r="W463" s="18">
        <v>2190</v>
      </c>
      <c r="X463" s="18">
        <v>-1979.4499999999998</v>
      </c>
      <c r="Y463">
        <v>-47.47508664212306</v>
      </c>
      <c r="Z463">
        <v>3675</v>
      </c>
      <c r="AA463">
        <v>3525</v>
      </c>
      <c r="AB463" s="18">
        <v>41569.050000000003</v>
      </c>
    </row>
    <row r="464" spans="1:28" x14ac:dyDescent="0.25">
      <c r="A464" s="18">
        <v>44100</v>
      </c>
      <c r="B464" s="19">
        <v>44987</v>
      </c>
      <c r="C464" s="18">
        <v>44100</v>
      </c>
      <c r="D464" s="19">
        <v>44987</v>
      </c>
      <c r="E464" s="18">
        <v>0</v>
      </c>
      <c r="F464" s="18">
        <v>0</v>
      </c>
      <c r="G464">
        <v>0</v>
      </c>
      <c r="H464" s="18">
        <v>0</v>
      </c>
      <c r="I464" s="18">
        <v>0</v>
      </c>
      <c r="J464" s="18">
        <v>0</v>
      </c>
      <c r="K464" s="18">
        <v>0</v>
      </c>
      <c r="L464">
        <v>0</v>
      </c>
      <c r="M464">
        <v>5100</v>
      </c>
      <c r="N464">
        <v>2575</v>
      </c>
      <c r="O464" s="18">
        <v>41569.050000000003</v>
      </c>
      <c r="P464" s="18">
        <v>44100</v>
      </c>
      <c r="Q464" s="19">
        <v>44987</v>
      </c>
      <c r="R464" s="18">
        <v>0</v>
      </c>
      <c r="S464" s="18">
        <v>0</v>
      </c>
      <c r="T464">
        <v>0</v>
      </c>
      <c r="U464" s="18">
        <v>0</v>
      </c>
      <c r="V464" s="18">
        <v>0</v>
      </c>
      <c r="W464" s="18">
        <v>0</v>
      </c>
      <c r="X464" s="18">
        <v>0</v>
      </c>
      <c r="Y464">
        <v>0</v>
      </c>
      <c r="Z464">
        <v>1250</v>
      </c>
      <c r="AA464">
        <v>2125</v>
      </c>
      <c r="AB464" s="18">
        <v>41569.050000000003</v>
      </c>
    </row>
    <row r="465" spans="1:28" x14ac:dyDescent="0.25">
      <c r="A465" s="18">
        <v>44100</v>
      </c>
      <c r="B465" s="19">
        <v>45014</v>
      </c>
      <c r="C465" s="18">
        <v>44100</v>
      </c>
      <c r="D465" s="19">
        <v>45014</v>
      </c>
      <c r="E465" s="18">
        <v>0</v>
      </c>
      <c r="F465" s="18">
        <v>0</v>
      </c>
      <c r="G465">
        <v>0</v>
      </c>
      <c r="H465" s="18">
        <v>0</v>
      </c>
      <c r="I465" s="18">
        <v>0</v>
      </c>
      <c r="J465" s="18">
        <v>0</v>
      </c>
      <c r="K465" s="18">
        <v>0</v>
      </c>
      <c r="L465">
        <v>0</v>
      </c>
      <c r="M465">
        <v>225</v>
      </c>
      <c r="N465">
        <v>1475</v>
      </c>
      <c r="O465" s="18">
        <v>41569.050000000003</v>
      </c>
      <c r="P465" s="18">
        <v>44100</v>
      </c>
      <c r="Q465" s="19">
        <v>45014</v>
      </c>
      <c r="R465" s="18">
        <v>65</v>
      </c>
      <c r="S465" s="18">
        <v>0</v>
      </c>
      <c r="T465">
        <v>0</v>
      </c>
      <c r="U465" s="18">
        <v>0</v>
      </c>
      <c r="V465" s="18">
        <v>0</v>
      </c>
      <c r="W465" s="18">
        <v>0</v>
      </c>
      <c r="X465" s="18">
        <v>0</v>
      </c>
      <c r="Y465">
        <v>0</v>
      </c>
      <c r="Z465">
        <v>2550</v>
      </c>
      <c r="AA465">
        <v>2525</v>
      </c>
      <c r="AB465" s="18">
        <v>41569.050000000003</v>
      </c>
    </row>
    <row r="466" spans="1:28" x14ac:dyDescent="0.25">
      <c r="A466" s="18">
        <v>44100</v>
      </c>
      <c r="B466" s="19">
        <v>44973</v>
      </c>
      <c r="C466" s="18">
        <v>44100</v>
      </c>
      <c r="D466" s="19">
        <v>44973</v>
      </c>
      <c r="E466" s="18">
        <v>5975</v>
      </c>
      <c r="F466" s="18">
        <v>2715</v>
      </c>
      <c r="G466">
        <v>83.282208588957062</v>
      </c>
      <c r="H466" s="18">
        <v>149544</v>
      </c>
      <c r="I466" s="18">
        <v>32.56</v>
      </c>
      <c r="J466" s="18">
        <v>0.05</v>
      </c>
      <c r="K466" s="18">
        <v>-1.5</v>
      </c>
      <c r="L466">
        <v>-96.774193548387089</v>
      </c>
      <c r="M466">
        <v>0</v>
      </c>
      <c r="N466">
        <v>39200</v>
      </c>
      <c r="O466" s="18">
        <v>41569.050000000003</v>
      </c>
      <c r="P466" s="18">
        <v>44100</v>
      </c>
      <c r="Q466" s="19">
        <v>44973</v>
      </c>
      <c r="R466" s="18">
        <v>0</v>
      </c>
      <c r="S466" s="18">
        <v>0</v>
      </c>
      <c r="T466">
        <v>0</v>
      </c>
      <c r="U466" s="18">
        <v>0</v>
      </c>
      <c r="V466" s="18">
        <v>0</v>
      </c>
      <c r="W466" s="18">
        <v>0</v>
      </c>
      <c r="X466" s="18">
        <v>0</v>
      </c>
      <c r="Y466">
        <v>0</v>
      </c>
      <c r="Z466">
        <v>3000</v>
      </c>
      <c r="AA466">
        <v>3000</v>
      </c>
      <c r="AB466" s="18">
        <v>41569.050000000003</v>
      </c>
    </row>
    <row r="467" spans="1:28" x14ac:dyDescent="0.25">
      <c r="A467" s="18">
        <v>44200</v>
      </c>
      <c r="B467" s="19">
        <v>44980</v>
      </c>
      <c r="C467" s="18">
        <v>44200</v>
      </c>
      <c r="D467" s="19">
        <v>44980</v>
      </c>
      <c r="E467" s="18">
        <v>998</v>
      </c>
      <c r="F467" s="18">
        <v>90</v>
      </c>
      <c r="G467">
        <v>9.9118942731277535</v>
      </c>
      <c r="H467" s="18">
        <v>15053</v>
      </c>
      <c r="I467" s="18">
        <v>19.96</v>
      </c>
      <c r="J467" s="18">
        <v>7</v>
      </c>
      <c r="K467" s="18">
        <v>1.4000000000000004</v>
      </c>
      <c r="L467">
        <v>25.000000000000007</v>
      </c>
      <c r="M467">
        <v>59900</v>
      </c>
      <c r="N467">
        <v>6000</v>
      </c>
      <c r="O467" s="18">
        <v>41569.050000000003</v>
      </c>
      <c r="P467" s="18">
        <v>44200</v>
      </c>
      <c r="Q467" s="19">
        <v>44980</v>
      </c>
      <c r="R467" s="18">
        <v>74</v>
      </c>
      <c r="S467" s="18">
        <v>0</v>
      </c>
      <c r="T467">
        <v>0</v>
      </c>
      <c r="U467" s="18">
        <v>1</v>
      </c>
      <c r="V467" s="18">
        <v>0</v>
      </c>
      <c r="W467" s="18">
        <v>2262.9</v>
      </c>
      <c r="X467" s="18">
        <v>-370.44999999999982</v>
      </c>
      <c r="Y467">
        <v>-14.067632483338707</v>
      </c>
      <c r="Z467">
        <v>3450</v>
      </c>
      <c r="AA467">
        <v>3600</v>
      </c>
      <c r="AB467" s="18">
        <v>41569.050000000003</v>
      </c>
    </row>
    <row r="468" spans="1:28" x14ac:dyDescent="0.25">
      <c r="A468" s="18">
        <v>44200</v>
      </c>
      <c r="B468" s="19">
        <v>44987</v>
      </c>
      <c r="C468" s="18">
        <v>44200</v>
      </c>
      <c r="D468" s="19">
        <v>44987</v>
      </c>
      <c r="E468" s="18">
        <v>0</v>
      </c>
      <c r="F468" s="18">
        <v>0</v>
      </c>
      <c r="G468">
        <v>0</v>
      </c>
      <c r="H468" s="18">
        <v>0</v>
      </c>
      <c r="I468" s="18">
        <v>0</v>
      </c>
      <c r="J468" s="18">
        <v>0</v>
      </c>
      <c r="K468" s="18">
        <v>0</v>
      </c>
      <c r="L468">
        <v>0</v>
      </c>
      <c r="M468">
        <v>8700</v>
      </c>
      <c r="N468">
        <v>1250</v>
      </c>
      <c r="O468" s="18">
        <v>41569.050000000003</v>
      </c>
      <c r="P468" s="18">
        <v>44200</v>
      </c>
      <c r="Q468" s="19">
        <v>44987</v>
      </c>
      <c r="R468" s="18">
        <v>0</v>
      </c>
      <c r="S468" s="18">
        <v>0</v>
      </c>
      <c r="T468">
        <v>0</v>
      </c>
      <c r="U468" s="18">
        <v>0</v>
      </c>
      <c r="V468" s="18">
        <v>0</v>
      </c>
      <c r="W468" s="18">
        <v>0</v>
      </c>
      <c r="X468" s="18">
        <v>0</v>
      </c>
      <c r="Y468">
        <v>0</v>
      </c>
      <c r="Z468">
        <v>2125</v>
      </c>
      <c r="AA468">
        <v>2125</v>
      </c>
      <c r="AB468" s="18">
        <v>41569.050000000003</v>
      </c>
    </row>
    <row r="469" spans="1:28" x14ac:dyDescent="0.25">
      <c r="A469" s="18">
        <v>44200</v>
      </c>
      <c r="B469" s="19">
        <v>45014</v>
      </c>
      <c r="C469" s="18">
        <v>44200</v>
      </c>
      <c r="D469" s="19">
        <v>45014</v>
      </c>
      <c r="E469" s="18">
        <v>6</v>
      </c>
      <c r="F469" s="18">
        <v>0</v>
      </c>
      <c r="G469">
        <v>0</v>
      </c>
      <c r="H469" s="18">
        <v>0</v>
      </c>
      <c r="I469" s="18">
        <v>0</v>
      </c>
      <c r="J469" s="18">
        <v>0</v>
      </c>
      <c r="K469" s="18">
        <v>0</v>
      </c>
      <c r="L469">
        <v>0</v>
      </c>
      <c r="M469">
        <v>225</v>
      </c>
      <c r="N469">
        <v>1550</v>
      </c>
      <c r="O469" s="18">
        <v>41569.050000000003</v>
      </c>
      <c r="P469" s="18">
        <v>44200</v>
      </c>
      <c r="Q469" s="19">
        <v>45014</v>
      </c>
      <c r="R469" s="18">
        <v>14</v>
      </c>
      <c r="S469" s="18">
        <v>0</v>
      </c>
      <c r="T469">
        <v>0</v>
      </c>
      <c r="U469" s="18">
        <v>0</v>
      </c>
      <c r="V469" s="18">
        <v>0</v>
      </c>
      <c r="W469" s="18">
        <v>0</v>
      </c>
      <c r="X469" s="18">
        <v>0</v>
      </c>
      <c r="Y469">
        <v>0</v>
      </c>
      <c r="Z469">
        <v>2550</v>
      </c>
      <c r="AA469">
        <v>2525</v>
      </c>
      <c r="AB469" s="18">
        <v>41569.050000000003</v>
      </c>
    </row>
    <row r="470" spans="1:28" x14ac:dyDescent="0.25">
      <c r="A470" s="18">
        <v>44200</v>
      </c>
      <c r="B470" s="19">
        <v>44973</v>
      </c>
      <c r="C470" s="18">
        <v>44200</v>
      </c>
      <c r="D470" s="19">
        <v>44973</v>
      </c>
      <c r="E470" s="18">
        <v>6526</v>
      </c>
      <c r="F470" s="18">
        <v>1109</v>
      </c>
      <c r="G470">
        <v>20.472586302381391</v>
      </c>
      <c r="H470" s="18">
        <v>134681</v>
      </c>
      <c r="I470" s="18">
        <v>33.72</v>
      </c>
      <c r="J470" s="18">
        <v>0.05</v>
      </c>
      <c r="K470" s="18">
        <v>-1.55</v>
      </c>
      <c r="L470">
        <v>-96.875</v>
      </c>
      <c r="M470">
        <v>0</v>
      </c>
      <c r="N470">
        <v>73050</v>
      </c>
      <c r="O470" s="18">
        <v>41569.050000000003</v>
      </c>
      <c r="P470" s="18">
        <v>44200</v>
      </c>
      <c r="Q470" s="19">
        <v>44973</v>
      </c>
      <c r="R470" s="18">
        <v>0</v>
      </c>
      <c r="S470" s="18">
        <v>0</v>
      </c>
      <c r="T470">
        <v>0</v>
      </c>
      <c r="U470" s="18">
        <v>0</v>
      </c>
      <c r="V470" s="18">
        <v>0</v>
      </c>
      <c r="W470" s="18">
        <v>0</v>
      </c>
      <c r="X470" s="18">
        <v>0</v>
      </c>
      <c r="Y470">
        <v>0</v>
      </c>
      <c r="Z470">
        <v>2225</v>
      </c>
      <c r="AA470">
        <v>3000</v>
      </c>
      <c r="AB470" s="18">
        <v>41569.050000000003</v>
      </c>
    </row>
    <row r="471" spans="1:28" x14ac:dyDescent="0.25">
      <c r="A471" s="18">
        <v>44300</v>
      </c>
      <c r="B471" s="19">
        <v>44973</v>
      </c>
      <c r="C471" s="18">
        <v>44300</v>
      </c>
      <c r="D471" s="19">
        <v>44973</v>
      </c>
      <c r="E471" s="18">
        <v>3210</v>
      </c>
      <c r="F471" s="18">
        <v>2035</v>
      </c>
      <c r="G471">
        <v>173.19148936170214</v>
      </c>
      <c r="H471" s="18">
        <v>102197</v>
      </c>
      <c r="I471" s="18">
        <v>0</v>
      </c>
      <c r="J471" s="18">
        <v>0.05</v>
      </c>
      <c r="K471" s="18">
        <v>-1.55</v>
      </c>
      <c r="L471">
        <v>-96.875</v>
      </c>
      <c r="M471">
        <v>0</v>
      </c>
      <c r="N471">
        <v>52350</v>
      </c>
      <c r="O471" s="18">
        <v>41569.050000000003</v>
      </c>
      <c r="P471" s="18">
        <v>44300</v>
      </c>
      <c r="Q471" s="19">
        <v>44973</v>
      </c>
      <c r="R471" s="18">
        <v>0</v>
      </c>
      <c r="S471" s="18">
        <v>0</v>
      </c>
      <c r="T471">
        <v>0</v>
      </c>
      <c r="U471" s="18">
        <v>0</v>
      </c>
      <c r="V471" s="18">
        <v>0</v>
      </c>
      <c r="W471" s="18">
        <v>0</v>
      </c>
      <c r="X471" s="18">
        <v>0</v>
      </c>
      <c r="Y471">
        <v>0</v>
      </c>
      <c r="Z471">
        <v>2125</v>
      </c>
      <c r="AA471">
        <v>3000</v>
      </c>
      <c r="AB471" s="18">
        <v>41569.050000000003</v>
      </c>
    </row>
    <row r="472" spans="1:28" x14ac:dyDescent="0.25">
      <c r="A472" s="18">
        <v>44300</v>
      </c>
      <c r="B472" s="19">
        <v>44980</v>
      </c>
      <c r="C472" s="18">
        <v>44300</v>
      </c>
      <c r="D472" s="19">
        <v>44980</v>
      </c>
      <c r="E472" s="18">
        <v>400</v>
      </c>
      <c r="F472" s="18">
        <v>52</v>
      </c>
      <c r="G472">
        <v>14.942528735632184</v>
      </c>
      <c r="H472" s="18">
        <v>11121</v>
      </c>
      <c r="I472" s="18">
        <v>20.49</v>
      </c>
      <c r="J472" s="18">
        <v>6.6</v>
      </c>
      <c r="K472" s="18">
        <v>1.25</v>
      </c>
      <c r="L472">
        <v>23.364485981308412</v>
      </c>
      <c r="M472">
        <v>71125</v>
      </c>
      <c r="N472">
        <v>2975</v>
      </c>
      <c r="O472" s="18">
        <v>41569.050000000003</v>
      </c>
      <c r="P472" s="18">
        <v>44300</v>
      </c>
      <c r="Q472" s="19">
        <v>44980</v>
      </c>
      <c r="R472" s="18">
        <v>30</v>
      </c>
      <c r="S472" s="18">
        <v>0</v>
      </c>
      <c r="T472">
        <v>0</v>
      </c>
      <c r="U472" s="18">
        <v>14</v>
      </c>
      <c r="V472" s="18">
        <v>0</v>
      </c>
      <c r="W472" s="18">
        <v>2494</v>
      </c>
      <c r="X472" s="18">
        <v>-129.69999999999982</v>
      </c>
      <c r="Y472">
        <v>-4.9434005412204076</v>
      </c>
      <c r="Z472">
        <v>3100</v>
      </c>
      <c r="AA472">
        <v>3400</v>
      </c>
      <c r="AB472" s="18">
        <v>41569.050000000003</v>
      </c>
    </row>
    <row r="473" spans="1:28" x14ac:dyDescent="0.25">
      <c r="A473" s="18">
        <v>44300</v>
      </c>
      <c r="B473" s="19">
        <v>45014</v>
      </c>
      <c r="C473" s="18">
        <v>44300</v>
      </c>
      <c r="D473" s="19">
        <v>45014</v>
      </c>
      <c r="E473" s="18">
        <v>1</v>
      </c>
      <c r="F473" s="18">
        <v>0</v>
      </c>
      <c r="G473">
        <v>0</v>
      </c>
      <c r="H473" s="18">
        <v>0</v>
      </c>
      <c r="I473" s="18">
        <v>0</v>
      </c>
      <c r="J473" s="18">
        <v>0</v>
      </c>
      <c r="K473" s="18">
        <v>0</v>
      </c>
      <c r="L473">
        <v>0</v>
      </c>
      <c r="M473">
        <v>225</v>
      </c>
      <c r="N473">
        <v>1475</v>
      </c>
      <c r="O473" s="18">
        <v>41569.050000000003</v>
      </c>
      <c r="P473" s="18">
        <v>44300</v>
      </c>
      <c r="Q473" s="19">
        <v>45014</v>
      </c>
      <c r="R473" s="18">
        <v>10</v>
      </c>
      <c r="S473" s="18">
        <v>0</v>
      </c>
      <c r="T473">
        <v>0</v>
      </c>
      <c r="U473" s="18">
        <v>0</v>
      </c>
      <c r="V473" s="18">
        <v>0</v>
      </c>
      <c r="W473" s="18">
        <v>0</v>
      </c>
      <c r="X473" s="18">
        <v>0</v>
      </c>
      <c r="Y473">
        <v>0</v>
      </c>
      <c r="Z473">
        <v>2550</v>
      </c>
      <c r="AA473">
        <v>1925</v>
      </c>
      <c r="AB473" s="18">
        <v>41569.050000000003</v>
      </c>
    </row>
    <row r="474" spans="1:28" x14ac:dyDescent="0.25">
      <c r="A474" s="18">
        <v>44300</v>
      </c>
      <c r="B474" s="19">
        <v>44987</v>
      </c>
      <c r="C474" s="18">
        <v>44300</v>
      </c>
      <c r="D474" s="19">
        <v>44987</v>
      </c>
      <c r="E474" s="18">
        <v>2</v>
      </c>
      <c r="F474" s="18">
        <v>0</v>
      </c>
      <c r="G474">
        <v>0</v>
      </c>
      <c r="H474" s="18">
        <v>0</v>
      </c>
      <c r="I474" s="18">
        <v>0</v>
      </c>
      <c r="J474" s="18">
        <v>0</v>
      </c>
      <c r="K474" s="18">
        <v>0</v>
      </c>
      <c r="L474">
        <v>0</v>
      </c>
      <c r="M474">
        <v>3900</v>
      </c>
      <c r="N474">
        <v>1250</v>
      </c>
      <c r="O474" s="18">
        <v>41569.050000000003</v>
      </c>
      <c r="P474" s="18">
        <v>44300</v>
      </c>
      <c r="Q474" s="19">
        <v>44987</v>
      </c>
      <c r="R474" s="18">
        <v>0</v>
      </c>
      <c r="S474" s="18">
        <v>0</v>
      </c>
      <c r="T474">
        <v>0</v>
      </c>
      <c r="U474" s="18">
        <v>0</v>
      </c>
      <c r="V474" s="18">
        <v>0</v>
      </c>
      <c r="W474" s="18">
        <v>0</v>
      </c>
      <c r="X474" s="18">
        <v>0</v>
      </c>
      <c r="Y474">
        <v>0</v>
      </c>
      <c r="Z474">
        <v>2125</v>
      </c>
      <c r="AA474">
        <v>2125</v>
      </c>
      <c r="AB474" s="18">
        <v>41569.050000000003</v>
      </c>
    </row>
    <row r="475" spans="1:28" x14ac:dyDescent="0.25">
      <c r="A475" s="18">
        <v>44400</v>
      </c>
      <c r="B475" s="19">
        <v>44980</v>
      </c>
      <c r="C475" s="18">
        <v>44400</v>
      </c>
      <c r="D475" s="19">
        <v>44980</v>
      </c>
      <c r="E475" s="18">
        <v>658</v>
      </c>
      <c r="F475" s="18">
        <v>22</v>
      </c>
      <c r="G475">
        <v>3.459119496855346</v>
      </c>
      <c r="H475" s="18">
        <v>6735</v>
      </c>
      <c r="I475" s="18">
        <v>0</v>
      </c>
      <c r="J475" s="18">
        <v>5.65</v>
      </c>
      <c r="K475" s="18">
        <v>0.25</v>
      </c>
      <c r="L475">
        <v>4.6296296296296298</v>
      </c>
      <c r="M475">
        <v>86300</v>
      </c>
      <c r="N475">
        <v>4075</v>
      </c>
      <c r="O475" s="18">
        <v>41569.050000000003</v>
      </c>
      <c r="P475" s="18">
        <v>44400</v>
      </c>
      <c r="Q475" s="19">
        <v>44980</v>
      </c>
      <c r="R475" s="18">
        <v>24</v>
      </c>
      <c r="S475" s="18">
        <v>0</v>
      </c>
      <c r="T475">
        <v>0</v>
      </c>
      <c r="U475" s="18">
        <v>14</v>
      </c>
      <c r="V475" s="18">
        <v>0</v>
      </c>
      <c r="W475" s="18">
        <v>2460.65</v>
      </c>
      <c r="X475" s="18">
        <v>-1119.1999999999998</v>
      </c>
      <c r="Y475">
        <v>-31.263879771498804</v>
      </c>
      <c r="Z475">
        <v>3350</v>
      </c>
      <c r="AA475">
        <v>3475</v>
      </c>
      <c r="AB475" s="18">
        <v>41569.050000000003</v>
      </c>
    </row>
    <row r="476" spans="1:28" x14ac:dyDescent="0.25">
      <c r="A476" s="18">
        <v>44400</v>
      </c>
      <c r="B476" s="19">
        <v>44987</v>
      </c>
      <c r="C476" s="18">
        <v>44400</v>
      </c>
      <c r="D476" s="19">
        <v>44987</v>
      </c>
      <c r="E476" s="18">
        <v>0</v>
      </c>
      <c r="F476" s="18">
        <v>0</v>
      </c>
      <c r="G476">
        <v>0</v>
      </c>
      <c r="H476" s="18">
        <v>0</v>
      </c>
      <c r="I476" s="18">
        <v>0</v>
      </c>
      <c r="J476" s="18">
        <v>0</v>
      </c>
      <c r="K476" s="18">
        <v>0</v>
      </c>
      <c r="L476">
        <v>0</v>
      </c>
      <c r="M476">
        <v>6000</v>
      </c>
      <c r="N476">
        <v>1225</v>
      </c>
      <c r="O476" s="18">
        <v>41569.050000000003</v>
      </c>
      <c r="P476" s="18">
        <v>44400</v>
      </c>
      <c r="Q476" s="19">
        <v>44987</v>
      </c>
      <c r="R476" s="18">
        <v>0</v>
      </c>
      <c r="S476" s="18">
        <v>0</v>
      </c>
      <c r="T476">
        <v>0</v>
      </c>
      <c r="U476" s="18">
        <v>0</v>
      </c>
      <c r="V476" s="18">
        <v>0</v>
      </c>
      <c r="W476" s="18">
        <v>0</v>
      </c>
      <c r="X476" s="18">
        <v>0</v>
      </c>
      <c r="Y476">
        <v>0</v>
      </c>
      <c r="Z476">
        <v>2125</v>
      </c>
      <c r="AA476">
        <v>2125</v>
      </c>
      <c r="AB476" s="18">
        <v>41569.050000000003</v>
      </c>
    </row>
    <row r="477" spans="1:28" x14ac:dyDescent="0.25">
      <c r="A477" s="18">
        <v>44400</v>
      </c>
      <c r="B477" s="19">
        <v>44973</v>
      </c>
      <c r="C477" s="18">
        <v>44400</v>
      </c>
      <c r="D477" s="19">
        <v>44973</v>
      </c>
      <c r="E477" s="18">
        <v>3112</v>
      </c>
      <c r="F477" s="18">
        <v>1731</v>
      </c>
      <c r="G477">
        <v>125.34395365677045</v>
      </c>
      <c r="H477" s="18">
        <v>93599</v>
      </c>
      <c r="I477" s="18">
        <v>0</v>
      </c>
      <c r="J477" s="18">
        <v>0.05</v>
      </c>
      <c r="K477" s="18">
        <v>-1.5</v>
      </c>
      <c r="L477">
        <v>-96.774193548387089</v>
      </c>
      <c r="M477">
        <v>0</v>
      </c>
      <c r="N477">
        <v>27100</v>
      </c>
      <c r="O477" s="18">
        <v>41569.050000000003</v>
      </c>
      <c r="P477" s="18">
        <v>44400</v>
      </c>
      <c r="Q477" s="19">
        <v>44973</v>
      </c>
      <c r="R477" s="18">
        <v>0</v>
      </c>
      <c r="S477" s="18">
        <v>0</v>
      </c>
      <c r="T477">
        <v>0</v>
      </c>
      <c r="U477" s="18">
        <v>0</v>
      </c>
      <c r="V477" s="18">
        <v>0</v>
      </c>
      <c r="W477" s="18">
        <v>0</v>
      </c>
      <c r="X477" s="18">
        <v>0</v>
      </c>
      <c r="Y477">
        <v>0</v>
      </c>
      <c r="Z477">
        <v>3000</v>
      </c>
      <c r="AA477">
        <v>2250</v>
      </c>
      <c r="AB477" s="18">
        <v>41569.050000000003</v>
      </c>
    </row>
    <row r="478" spans="1:28" x14ac:dyDescent="0.25">
      <c r="A478" s="18">
        <v>44400</v>
      </c>
      <c r="B478" s="19">
        <v>45014</v>
      </c>
      <c r="C478" s="18">
        <v>44400</v>
      </c>
      <c r="D478" s="19">
        <v>45014</v>
      </c>
      <c r="E478" s="18">
        <v>0</v>
      </c>
      <c r="F478" s="18">
        <v>0</v>
      </c>
      <c r="G478">
        <v>0</v>
      </c>
      <c r="H478" s="18">
        <v>0</v>
      </c>
      <c r="I478" s="18">
        <v>0</v>
      </c>
      <c r="J478" s="18">
        <v>0</v>
      </c>
      <c r="K478" s="18">
        <v>0</v>
      </c>
      <c r="L478">
        <v>0</v>
      </c>
      <c r="M478">
        <v>2075</v>
      </c>
      <c r="N478">
        <v>1475</v>
      </c>
      <c r="O478" s="18">
        <v>41569.050000000003</v>
      </c>
      <c r="P478" s="18">
        <v>44400</v>
      </c>
      <c r="Q478" s="19">
        <v>45014</v>
      </c>
      <c r="R478" s="18">
        <v>444</v>
      </c>
      <c r="S478" s="18">
        <v>0</v>
      </c>
      <c r="T478">
        <v>0</v>
      </c>
      <c r="U478" s="18">
        <v>0</v>
      </c>
      <c r="V478" s="18">
        <v>0</v>
      </c>
      <c r="W478" s="18">
        <v>0</v>
      </c>
      <c r="X478" s="18">
        <v>0</v>
      </c>
      <c r="Y478">
        <v>0</v>
      </c>
      <c r="Z478">
        <v>2550</v>
      </c>
      <c r="AA478">
        <v>1925</v>
      </c>
      <c r="AB478" s="18">
        <v>41569.050000000003</v>
      </c>
    </row>
    <row r="479" spans="1:28" x14ac:dyDescent="0.25">
      <c r="A479" s="18">
        <v>44500</v>
      </c>
      <c r="B479" s="19">
        <v>44987</v>
      </c>
      <c r="C479" s="18">
        <v>44500</v>
      </c>
      <c r="D479" s="19">
        <v>44987</v>
      </c>
      <c r="E479" s="18">
        <v>95</v>
      </c>
      <c r="F479" s="18">
        <v>54</v>
      </c>
      <c r="G479">
        <v>131.70731707317074</v>
      </c>
      <c r="H479" s="18">
        <v>1279</v>
      </c>
      <c r="I479" s="18">
        <v>0</v>
      </c>
      <c r="J479" s="18">
        <v>11.35</v>
      </c>
      <c r="K479" s="18">
        <v>-2.2000000000000011</v>
      </c>
      <c r="L479">
        <v>-16.236162361623624</v>
      </c>
      <c r="M479">
        <v>31525</v>
      </c>
      <c r="N479">
        <v>7100</v>
      </c>
      <c r="O479" s="18">
        <v>41569.050000000003</v>
      </c>
      <c r="P479" s="18">
        <v>44500</v>
      </c>
      <c r="Q479" s="19">
        <v>44987</v>
      </c>
      <c r="R479" s="18">
        <v>0</v>
      </c>
      <c r="S479" s="18">
        <v>0</v>
      </c>
      <c r="T479">
        <v>0</v>
      </c>
      <c r="U479" s="18">
        <v>0</v>
      </c>
      <c r="V479" s="18">
        <v>0</v>
      </c>
      <c r="W479" s="18">
        <v>0</v>
      </c>
      <c r="X479" s="18">
        <v>0</v>
      </c>
      <c r="Y479">
        <v>0</v>
      </c>
      <c r="Z479">
        <v>2850</v>
      </c>
      <c r="AA479">
        <v>2925</v>
      </c>
      <c r="AB479" s="18">
        <v>41569.050000000003</v>
      </c>
    </row>
    <row r="480" spans="1:28" x14ac:dyDescent="0.25">
      <c r="A480" s="18">
        <v>44500</v>
      </c>
      <c r="B480" s="19">
        <v>44980</v>
      </c>
      <c r="C480" s="18">
        <v>44500</v>
      </c>
      <c r="D480" s="19">
        <v>44980</v>
      </c>
      <c r="E480" s="18">
        <v>8067</v>
      </c>
      <c r="F480" s="18">
        <v>239</v>
      </c>
      <c r="G480">
        <v>3.0531425651507411</v>
      </c>
      <c r="H480" s="18">
        <v>86834</v>
      </c>
      <c r="I480" s="18">
        <v>0</v>
      </c>
      <c r="J480" s="18">
        <v>6.5</v>
      </c>
      <c r="K480" s="18">
        <v>1.5</v>
      </c>
      <c r="L480">
        <v>30</v>
      </c>
      <c r="M480">
        <v>93675</v>
      </c>
      <c r="N480">
        <v>18975</v>
      </c>
      <c r="O480" s="18">
        <v>41569.050000000003</v>
      </c>
      <c r="P480" s="18">
        <v>44500</v>
      </c>
      <c r="Q480" s="19">
        <v>44980</v>
      </c>
      <c r="R480" s="18">
        <v>694</v>
      </c>
      <c r="S480" s="18">
        <v>-1</v>
      </c>
      <c r="T480">
        <v>-0.14388489208633093</v>
      </c>
      <c r="U480" s="18">
        <v>102</v>
      </c>
      <c r="V480" s="18">
        <v>0</v>
      </c>
      <c r="W480" s="18">
        <v>2805.75</v>
      </c>
      <c r="X480" s="18">
        <v>75.75</v>
      </c>
      <c r="Y480">
        <v>2.7747252747252746</v>
      </c>
      <c r="Z480">
        <v>4225</v>
      </c>
      <c r="AA480">
        <v>4950</v>
      </c>
      <c r="AB480" s="18">
        <v>41569.050000000003</v>
      </c>
    </row>
    <row r="481" spans="1:28" x14ac:dyDescent="0.25">
      <c r="A481" s="18">
        <v>44500</v>
      </c>
      <c r="B481" s="19">
        <v>45001</v>
      </c>
      <c r="C481" s="18">
        <v>44500</v>
      </c>
      <c r="D481" s="19">
        <v>45001</v>
      </c>
      <c r="E481" s="18">
        <v>0</v>
      </c>
      <c r="F481" s="18">
        <v>0</v>
      </c>
      <c r="G481">
        <v>0</v>
      </c>
      <c r="H481" s="18">
        <v>0</v>
      </c>
      <c r="I481" s="18">
        <v>0</v>
      </c>
      <c r="J481" s="18">
        <v>0</v>
      </c>
      <c r="K481" s="18">
        <v>0</v>
      </c>
      <c r="L481">
        <v>0</v>
      </c>
      <c r="M481">
        <v>0</v>
      </c>
      <c r="N481">
        <v>900</v>
      </c>
      <c r="O481" s="18">
        <v>41569.050000000003</v>
      </c>
      <c r="P481" s="18">
        <v>0</v>
      </c>
      <c r="Q481" s="19">
        <v>0</v>
      </c>
      <c r="R481" s="18">
        <v>0</v>
      </c>
      <c r="S481" s="18">
        <v>0</v>
      </c>
      <c r="T481">
        <v>0</v>
      </c>
      <c r="U481" s="18">
        <v>0</v>
      </c>
      <c r="V481" s="18">
        <v>0</v>
      </c>
      <c r="W481" s="18">
        <v>0</v>
      </c>
      <c r="X481" s="18">
        <v>0</v>
      </c>
      <c r="Y481">
        <v>0</v>
      </c>
      <c r="Z481">
        <v>0</v>
      </c>
      <c r="AA481">
        <v>0</v>
      </c>
      <c r="AB481" s="18">
        <v>0</v>
      </c>
    </row>
    <row r="482" spans="1:28" x14ac:dyDescent="0.25">
      <c r="A482" s="18">
        <v>44500</v>
      </c>
      <c r="B482" s="19">
        <v>45014</v>
      </c>
      <c r="C482" s="18">
        <v>44500</v>
      </c>
      <c r="D482" s="19">
        <v>45014</v>
      </c>
      <c r="E482" s="18">
        <v>4092</v>
      </c>
      <c r="F482" s="18">
        <v>284</v>
      </c>
      <c r="G482">
        <v>7.4579831932773111</v>
      </c>
      <c r="H482" s="18">
        <v>7383</v>
      </c>
      <c r="I482" s="18">
        <v>12.21</v>
      </c>
      <c r="J482" s="18">
        <v>65</v>
      </c>
      <c r="K482" s="18">
        <v>-24.650000000000006</v>
      </c>
      <c r="L482">
        <v>-27.495817066369217</v>
      </c>
      <c r="M482">
        <v>9700</v>
      </c>
      <c r="N482">
        <v>1600</v>
      </c>
      <c r="O482" s="18">
        <v>41569.050000000003</v>
      </c>
      <c r="P482" s="18">
        <v>44500</v>
      </c>
      <c r="Q482" s="19">
        <v>45014</v>
      </c>
      <c r="R482" s="18">
        <v>385</v>
      </c>
      <c r="S482" s="18">
        <v>0</v>
      </c>
      <c r="T482">
        <v>0</v>
      </c>
      <c r="U482" s="18">
        <v>56</v>
      </c>
      <c r="V482" s="18">
        <v>0</v>
      </c>
      <c r="W482" s="18">
        <v>2390</v>
      </c>
      <c r="X482" s="18">
        <v>-244.80000000000018</v>
      </c>
      <c r="Y482">
        <v>-9.2910277819948437</v>
      </c>
      <c r="Z482">
        <v>2250</v>
      </c>
      <c r="AA482">
        <v>2850</v>
      </c>
      <c r="AB482" s="18">
        <v>41569.050000000003</v>
      </c>
    </row>
    <row r="483" spans="1:28" x14ac:dyDescent="0.25">
      <c r="A483" s="18">
        <v>44500</v>
      </c>
      <c r="B483" s="19">
        <v>45043</v>
      </c>
      <c r="C483" s="18">
        <v>44500</v>
      </c>
      <c r="D483" s="19">
        <v>45043</v>
      </c>
      <c r="E483" s="18">
        <v>0</v>
      </c>
      <c r="F483" s="18">
        <v>0</v>
      </c>
      <c r="G483">
        <v>0</v>
      </c>
      <c r="H483" s="18">
        <v>0</v>
      </c>
      <c r="I483" s="18">
        <v>0</v>
      </c>
      <c r="J483" s="18">
        <v>0</v>
      </c>
      <c r="K483" s="18">
        <v>0</v>
      </c>
      <c r="L483">
        <v>0</v>
      </c>
      <c r="M483">
        <v>0</v>
      </c>
      <c r="N483">
        <v>200</v>
      </c>
      <c r="O483" s="18">
        <v>41569.050000000003</v>
      </c>
      <c r="P483" s="18">
        <v>44500</v>
      </c>
      <c r="Q483" s="19">
        <v>45043</v>
      </c>
      <c r="R483" s="18">
        <v>0</v>
      </c>
      <c r="S483" s="18">
        <v>0</v>
      </c>
      <c r="T483">
        <v>0</v>
      </c>
      <c r="U483" s="18">
        <v>0</v>
      </c>
      <c r="V483" s="18">
        <v>0</v>
      </c>
      <c r="W483" s="18">
        <v>0</v>
      </c>
      <c r="X483" s="18">
        <v>0</v>
      </c>
      <c r="Y483">
        <v>0</v>
      </c>
      <c r="Z483">
        <v>900</v>
      </c>
      <c r="AA483">
        <v>175</v>
      </c>
      <c r="AB483" s="18">
        <v>41569.050000000003</v>
      </c>
    </row>
    <row r="484" spans="1:28" x14ac:dyDescent="0.25">
      <c r="A484" s="18">
        <v>44500</v>
      </c>
      <c r="B484" s="19">
        <v>44973</v>
      </c>
      <c r="C484" s="18">
        <v>44500</v>
      </c>
      <c r="D484" s="19">
        <v>44973</v>
      </c>
      <c r="E484" s="18">
        <v>23654</v>
      </c>
      <c r="F484" s="18">
        <v>945</v>
      </c>
      <c r="G484">
        <v>4.1613457219604566</v>
      </c>
      <c r="H484" s="18">
        <v>370642</v>
      </c>
      <c r="I484" s="18">
        <v>0</v>
      </c>
      <c r="J484" s="18">
        <v>0.05</v>
      </c>
      <c r="K484" s="18">
        <v>-1.25</v>
      </c>
      <c r="L484">
        <v>-96.153846153846146</v>
      </c>
      <c r="M484">
        <v>0</v>
      </c>
      <c r="N484">
        <v>33825</v>
      </c>
      <c r="O484" s="18">
        <v>41569.050000000003</v>
      </c>
      <c r="P484" s="18">
        <v>44500</v>
      </c>
      <c r="Q484" s="19">
        <v>44973</v>
      </c>
      <c r="R484" s="18">
        <v>13</v>
      </c>
      <c r="S484" s="18">
        <v>0</v>
      </c>
      <c r="T484">
        <v>0</v>
      </c>
      <c r="U484" s="18">
        <v>10</v>
      </c>
      <c r="V484" s="18">
        <v>0</v>
      </c>
      <c r="W484" s="18">
        <v>2895.5</v>
      </c>
      <c r="X484" s="18">
        <v>182.05000000000018</v>
      </c>
      <c r="Y484">
        <v>6.7091709815917087</v>
      </c>
      <c r="Z484">
        <v>2400</v>
      </c>
      <c r="AA484">
        <v>2600</v>
      </c>
      <c r="AB484" s="18">
        <v>41569.050000000003</v>
      </c>
    </row>
    <row r="485" spans="1:28" x14ac:dyDescent="0.25">
      <c r="A485" s="18">
        <v>44500</v>
      </c>
      <c r="B485" s="19">
        <v>44994</v>
      </c>
      <c r="C485" s="18">
        <v>44500</v>
      </c>
      <c r="D485" s="19">
        <v>44994</v>
      </c>
      <c r="E485" s="18">
        <v>0</v>
      </c>
      <c r="F485" s="18">
        <v>0</v>
      </c>
      <c r="G485">
        <v>0</v>
      </c>
      <c r="H485" s="18">
        <v>0</v>
      </c>
      <c r="I485" s="18">
        <v>0</v>
      </c>
      <c r="J485" s="18">
        <v>0</v>
      </c>
      <c r="K485" s="18">
        <v>0</v>
      </c>
      <c r="L485">
        <v>0</v>
      </c>
      <c r="M485">
        <v>1825</v>
      </c>
      <c r="N485">
        <v>1050</v>
      </c>
      <c r="O485" s="18">
        <v>41569.050000000003</v>
      </c>
      <c r="P485" s="18">
        <v>44500</v>
      </c>
      <c r="Q485" s="19">
        <v>44994</v>
      </c>
      <c r="R485" s="18">
        <v>0</v>
      </c>
      <c r="S485" s="18">
        <v>0</v>
      </c>
      <c r="T485">
        <v>0</v>
      </c>
      <c r="U485" s="18">
        <v>0</v>
      </c>
      <c r="V485" s="18">
        <v>0</v>
      </c>
      <c r="W485" s="18">
        <v>0</v>
      </c>
      <c r="X485" s="18">
        <v>0</v>
      </c>
      <c r="Y485">
        <v>0</v>
      </c>
      <c r="Z485">
        <v>900</v>
      </c>
      <c r="AA485">
        <v>875</v>
      </c>
      <c r="AB485" s="18">
        <v>41569.050000000003</v>
      </c>
    </row>
    <row r="486" spans="1:28" x14ac:dyDescent="0.25">
      <c r="A486" s="18">
        <v>44600</v>
      </c>
      <c r="B486" s="19">
        <v>44980</v>
      </c>
      <c r="C486" s="18">
        <v>44600</v>
      </c>
      <c r="D486" s="19">
        <v>44980</v>
      </c>
      <c r="E486" s="18">
        <v>182</v>
      </c>
      <c r="F486" s="18">
        <v>53</v>
      </c>
      <c r="G486">
        <v>41.085271317829459</v>
      </c>
      <c r="H486" s="18">
        <v>6421</v>
      </c>
      <c r="I486" s="18">
        <v>0</v>
      </c>
      <c r="J486" s="18">
        <v>4.9000000000000004</v>
      </c>
      <c r="K486" s="18">
        <v>0.40000000000000036</v>
      </c>
      <c r="L486">
        <v>8.8888888888888964</v>
      </c>
      <c r="M486">
        <v>60275</v>
      </c>
      <c r="N486">
        <v>1575</v>
      </c>
      <c r="O486" s="18">
        <v>41569.050000000003</v>
      </c>
      <c r="P486" s="18">
        <v>44600</v>
      </c>
      <c r="Q486" s="19">
        <v>44980</v>
      </c>
      <c r="R486" s="18">
        <v>11</v>
      </c>
      <c r="S486" s="18">
        <v>0</v>
      </c>
      <c r="T486">
        <v>0</v>
      </c>
      <c r="U486" s="18">
        <v>0</v>
      </c>
      <c r="V486" s="18">
        <v>0</v>
      </c>
      <c r="W486" s="18">
        <v>0</v>
      </c>
      <c r="X486" s="18">
        <v>0</v>
      </c>
      <c r="Y486">
        <v>0</v>
      </c>
      <c r="Z486">
        <v>2275</v>
      </c>
      <c r="AA486">
        <v>3150</v>
      </c>
      <c r="AB486" s="18">
        <v>41569.050000000003</v>
      </c>
    </row>
    <row r="487" spans="1:28" x14ac:dyDescent="0.25">
      <c r="A487" s="18">
        <v>44600</v>
      </c>
      <c r="B487" s="19">
        <v>44973</v>
      </c>
      <c r="C487" s="18">
        <v>44600</v>
      </c>
      <c r="D487" s="19">
        <v>44973</v>
      </c>
      <c r="E487" s="18">
        <v>3436</v>
      </c>
      <c r="F487" s="18">
        <v>2477</v>
      </c>
      <c r="G487">
        <v>258.28988529718458</v>
      </c>
      <c r="H487" s="18">
        <v>70996</v>
      </c>
      <c r="I487" s="18">
        <v>38.32</v>
      </c>
      <c r="J487" s="18">
        <v>0.05</v>
      </c>
      <c r="K487" s="18">
        <v>-1.45</v>
      </c>
      <c r="L487">
        <v>-96.666666666666671</v>
      </c>
      <c r="M487">
        <v>0</v>
      </c>
      <c r="N487">
        <v>27875</v>
      </c>
      <c r="O487" s="18">
        <v>41569.050000000003</v>
      </c>
      <c r="P487" s="18">
        <v>44600</v>
      </c>
      <c r="Q487" s="19">
        <v>44973</v>
      </c>
      <c r="R487" s="18">
        <v>0</v>
      </c>
      <c r="S487" s="18">
        <v>0</v>
      </c>
      <c r="T487">
        <v>0</v>
      </c>
      <c r="U487" s="18">
        <v>0</v>
      </c>
      <c r="V487" s="18">
        <v>0</v>
      </c>
      <c r="W487" s="18">
        <v>0</v>
      </c>
      <c r="X487" s="18">
        <v>0</v>
      </c>
      <c r="Y487">
        <v>0</v>
      </c>
      <c r="Z487">
        <v>3000</v>
      </c>
      <c r="AA487">
        <v>3000</v>
      </c>
      <c r="AB487" s="18">
        <v>41569.050000000003</v>
      </c>
    </row>
    <row r="488" spans="1:28" x14ac:dyDescent="0.25">
      <c r="A488" s="18">
        <v>44600</v>
      </c>
      <c r="B488" s="19">
        <v>45014</v>
      </c>
      <c r="C488" s="18">
        <v>44600</v>
      </c>
      <c r="D488" s="19">
        <v>45014</v>
      </c>
      <c r="E488" s="18">
        <v>38</v>
      </c>
      <c r="F488" s="18">
        <v>0</v>
      </c>
      <c r="G488">
        <v>0</v>
      </c>
      <c r="H488" s="18">
        <v>0</v>
      </c>
      <c r="I488" s="18">
        <v>0</v>
      </c>
      <c r="J488" s="18">
        <v>0</v>
      </c>
      <c r="K488" s="18">
        <v>0</v>
      </c>
      <c r="L488">
        <v>0</v>
      </c>
      <c r="M488">
        <v>2150</v>
      </c>
      <c r="N488">
        <v>1800</v>
      </c>
      <c r="O488" s="18">
        <v>41569.050000000003</v>
      </c>
      <c r="P488" s="18">
        <v>44600</v>
      </c>
      <c r="Q488" s="19">
        <v>45014</v>
      </c>
      <c r="R488" s="18">
        <v>9</v>
      </c>
      <c r="S488" s="18">
        <v>0</v>
      </c>
      <c r="T488">
        <v>0</v>
      </c>
      <c r="U488" s="18">
        <v>0</v>
      </c>
      <c r="V488" s="18">
        <v>0</v>
      </c>
      <c r="W488" s="18">
        <v>0</v>
      </c>
      <c r="X488" s="18">
        <v>0</v>
      </c>
      <c r="Y488">
        <v>0</v>
      </c>
      <c r="Z488">
        <v>2550</v>
      </c>
      <c r="AA488">
        <v>1900</v>
      </c>
      <c r="AB488" s="18">
        <v>41569.050000000003</v>
      </c>
    </row>
    <row r="489" spans="1:28" x14ac:dyDescent="0.25">
      <c r="A489" s="18">
        <v>44600</v>
      </c>
      <c r="B489" s="19">
        <v>44987</v>
      </c>
      <c r="C489" s="18">
        <v>44600</v>
      </c>
      <c r="D489" s="19">
        <v>44987</v>
      </c>
      <c r="E489" s="18">
        <v>0</v>
      </c>
      <c r="F489" s="18">
        <v>0</v>
      </c>
      <c r="G489">
        <v>0</v>
      </c>
      <c r="H489" s="18">
        <v>0</v>
      </c>
      <c r="I489" s="18">
        <v>0</v>
      </c>
      <c r="J489" s="18">
        <v>0</v>
      </c>
      <c r="K489" s="18">
        <v>0</v>
      </c>
      <c r="L489">
        <v>0</v>
      </c>
      <c r="M489">
        <v>6900</v>
      </c>
      <c r="N489">
        <v>1775</v>
      </c>
      <c r="O489" s="18">
        <v>41569.050000000003</v>
      </c>
      <c r="P489" s="18">
        <v>44600</v>
      </c>
      <c r="Q489" s="19">
        <v>44987</v>
      </c>
      <c r="R489" s="18">
        <v>0</v>
      </c>
      <c r="S489" s="18">
        <v>0</v>
      </c>
      <c r="T489">
        <v>0</v>
      </c>
      <c r="U489" s="18">
        <v>0</v>
      </c>
      <c r="V489" s="18">
        <v>0</v>
      </c>
      <c r="W489" s="18">
        <v>0</v>
      </c>
      <c r="X489" s="18">
        <v>0</v>
      </c>
      <c r="Y489">
        <v>0</v>
      </c>
      <c r="Z489">
        <v>2125</v>
      </c>
      <c r="AA489">
        <v>2125</v>
      </c>
      <c r="AB489" s="18">
        <v>41569.050000000003</v>
      </c>
    </row>
    <row r="490" spans="1:28" x14ac:dyDescent="0.25">
      <c r="A490" s="18">
        <v>44700</v>
      </c>
      <c r="B490" s="19">
        <v>44973</v>
      </c>
      <c r="C490" s="18">
        <v>44700</v>
      </c>
      <c r="D490" s="19">
        <v>44973</v>
      </c>
      <c r="E490" s="18">
        <v>2553</v>
      </c>
      <c r="F490" s="18">
        <v>1755</v>
      </c>
      <c r="G490">
        <v>219.9248120300752</v>
      </c>
      <c r="H490" s="18">
        <v>43663</v>
      </c>
      <c r="I490" s="18">
        <v>42.66</v>
      </c>
      <c r="J490" s="18">
        <v>0.05</v>
      </c>
      <c r="K490" s="18">
        <v>-1.25</v>
      </c>
      <c r="L490">
        <v>-96.153846153846146</v>
      </c>
      <c r="M490">
        <v>375</v>
      </c>
      <c r="N490">
        <v>34275</v>
      </c>
      <c r="O490" s="18">
        <v>41569.050000000003</v>
      </c>
      <c r="P490" s="18">
        <v>44700</v>
      </c>
      <c r="Q490" s="19">
        <v>44973</v>
      </c>
      <c r="R490" s="18">
        <v>0</v>
      </c>
      <c r="S490" s="18">
        <v>0</v>
      </c>
      <c r="T490">
        <v>0</v>
      </c>
      <c r="U490" s="18">
        <v>0</v>
      </c>
      <c r="V490" s="18">
        <v>0</v>
      </c>
      <c r="W490" s="18">
        <v>0</v>
      </c>
      <c r="X490" s="18">
        <v>0</v>
      </c>
      <c r="Y490">
        <v>0</v>
      </c>
      <c r="Z490">
        <v>3000</v>
      </c>
      <c r="AA490">
        <v>3000</v>
      </c>
      <c r="AB490" s="18">
        <v>41569.050000000003</v>
      </c>
    </row>
    <row r="491" spans="1:28" x14ac:dyDescent="0.25">
      <c r="A491" s="18">
        <v>44700</v>
      </c>
      <c r="B491" s="19">
        <v>44987</v>
      </c>
      <c r="C491" s="18">
        <v>44700</v>
      </c>
      <c r="D491" s="19">
        <v>44987</v>
      </c>
      <c r="E491" s="18">
        <v>1</v>
      </c>
      <c r="F491" s="18">
        <v>0</v>
      </c>
      <c r="G491">
        <v>0</v>
      </c>
      <c r="H491" s="18">
        <v>0</v>
      </c>
      <c r="I491" s="18">
        <v>0</v>
      </c>
      <c r="J491" s="18">
        <v>0</v>
      </c>
      <c r="K491" s="18">
        <v>0</v>
      </c>
      <c r="L491">
        <v>0</v>
      </c>
      <c r="M491">
        <v>7200</v>
      </c>
      <c r="N491">
        <v>1075</v>
      </c>
      <c r="O491" s="18">
        <v>41569.050000000003</v>
      </c>
      <c r="P491" s="18">
        <v>44700</v>
      </c>
      <c r="Q491" s="19">
        <v>44987</v>
      </c>
      <c r="R491" s="18">
        <v>0</v>
      </c>
      <c r="S491" s="18">
        <v>0</v>
      </c>
      <c r="T491">
        <v>0</v>
      </c>
      <c r="U491" s="18">
        <v>0</v>
      </c>
      <c r="V491" s="18">
        <v>0</v>
      </c>
      <c r="W491" s="18">
        <v>0</v>
      </c>
      <c r="X491" s="18">
        <v>0</v>
      </c>
      <c r="Y491">
        <v>0</v>
      </c>
      <c r="Z491">
        <v>2125</v>
      </c>
      <c r="AA491">
        <v>2125</v>
      </c>
      <c r="AB491" s="18">
        <v>41569.050000000003</v>
      </c>
    </row>
    <row r="492" spans="1:28" x14ac:dyDescent="0.25">
      <c r="A492" s="18">
        <v>44700</v>
      </c>
      <c r="B492" s="19">
        <v>45014</v>
      </c>
      <c r="C492" s="18">
        <v>44700</v>
      </c>
      <c r="D492" s="19">
        <v>45014</v>
      </c>
      <c r="E492" s="18">
        <v>0</v>
      </c>
      <c r="F492" s="18">
        <v>0</v>
      </c>
      <c r="G492">
        <v>0</v>
      </c>
      <c r="H492" s="18">
        <v>0</v>
      </c>
      <c r="I492" s="18">
        <v>0</v>
      </c>
      <c r="J492" s="18">
        <v>0</v>
      </c>
      <c r="K492" s="18">
        <v>0</v>
      </c>
      <c r="L492">
        <v>0</v>
      </c>
      <c r="M492">
        <v>2900</v>
      </c>
      <c r="N492">
        <v>1500</v>
      </c>
      <c r="O492" s="18">
        <v>41569.050000000003</v>
      </c>
      <c r="P492" s="18">
        <v>44700</v>
      </c>
      <c r="Q492" s="19">
        <v>45014</v>
      </c>
      <c r="R492" s="18">
        <v>2</v>
      </c>
      <c r="S492" s="18">
        <v>0</v>
      </c>
      <c r="T492">
        <v>0</v>
      </c>
      <c r="U492" s="18">
        <v>0</v>
      </c>
      <c r="V492" s="18">
        <v>0</v>
      </c>
      <c r="W492" s="18">
        <v>0</v>
      </c>
      <c r="X492" s="18">
        <v>0</v>
      </c>
      <c r="Y492">
        <v>0</v>
      </c>
      <c r="Z492">
        <v>2550</v>
      </c>
      <c r="AA492">
        <v>2525</v>
      </c>
      <c r="AB492" s="18">
        <v>41569.050000000003</v>
      </c>
    </row>
    <row r="493" spans="1:28" x14ac:dyDescent="0.25">
      <c r="A493" s="18">
        <v>44700</v>
      </c>
      <c r="B493" s="19">
        <v>44980</v>
      </c>
      <c r="C493" s="18">
        <v>44700</v>
      </c>
      <c r="D493" s="19">
        <v>44980</v>
      </c>
      <c r="E493" s="18">
        <v>355</v>
      </c>
      <c r="F493" s="18">
        <v>-16</v>
      </c>
      <c r="G493">
        <v>-4.3126684636118595</v>
      </c>
      <c r="H493" s="18">
        <v>6535</v>
      </c>
      <c r="I493" s="18">
        <v>22.74</v>
      </c>
      <c r="J493" s="18">
        <v>4.3</v>
      </c>
      <c r="K493" s="18">
        <v>-0.75</v>
      </c>
      <c r="L493">
        <v>-14.85148514851485</v>
      </c>
      <c r="M493">
        <v>72750</v>
      </c>
      <c r="N493">
        <v>2525</v>
      </c>
      <c r="O493" s="18">
        <v>41569.050000000003</v>
      </c>
      <c r="P493" s="18">
        <v>44700</v>
      </c>
      <c r="Q493" s="19">
        <v>44980</v>
      </c>
      <c r="R493" s="18">
        <v>22</v>
      </c>
      <c r="S493" s="18">
        <v>0</v>
      </c>
      <c r="T493">
        <v>0</v>
      </c>
      <c r="U493" s="18">
        <v>0</v>
      </c>
      <c r="V493" s="18">
        <v>0</v>
      </c>
      <c r="W493" s="18">
        <v>0</v>
      </c>
      <c r="X493" s="18">
        <v>0</v>
      </c>
      <c r="Y493">
        <v>0</v>
      </c>
      <c r="Z493">
        <v>4100</v>
      </c>
      <c r="AA493">
        <v>4100</v>
      </c>
      <c r="AB493" s="18">
        <v>41569.050000000003</v>
      </c>
    </row>
    <row r="494" spans="1:28" x14ac:dyDescent="0.25">
      <c r="A494" s="18">
        <v>44800</v>
      </c>
      <c r="B494" s="19">
        <v>44973</v>
      </c>
      <c r="C494" s="18">
        <v>44800</v>
      </c>
      <c r="D494" s="19">
        <v>44973</v>
      </c>
      <c r="E494" s="18">
        <v>3233</v>
      </c>
      <c r="F494" s="18">
        <v>1822</v>
      </c>
      <c r="G494">
        <v>129.12827781715094</v>
      </c>
      <c r="H494" s="18">
        <v>35454</v>
      </c>
      <c r="I494" s="18">
        <v>40.590000000000003</v>
      </c>
      <c r="J494" s="18">
        <v>0.05</v>
      </c>
      <c r="K494" s="18">
        <v>-1.4</v>
      </c>
      <c r="L494">
        <v>-96.551724137931032</v>
      </c>
      <c r="M494">
        <v>0</v>
      </c>
      <c r="N494">
        <v>41775</v>
      </c>
      <c r="O494" s="18">
        <v>41569.050000000003</v>
      </c>
      <c r="P494" s="18">
        <v>44800</v>
      </c>
      <c r="Q494" s="19">
        <v>44973</v>
      </c>
      <c r="R494" s="18">
        <v>0</v>
      </c>
      <c r="S494" s="18">
        <v>0</v>
      </c>
      <c r="T494">
        <v>0</v>
      </c>
      <c r="U494" s="18">
        <v>0</v>
      </c>
      <c r="V494" s="18">
        <v>0</v>
      </c>
      <c r="W494" s="18">
        <v>0</v>
      </c>
      <c r="X494" s="18">
        <v>0</v>
      </c>
      <c r="Y494">
        <v>0</v>
      </c>
      <c r="Z494">
        <v>1625</v>
      </c>
      <c r="AA494">
        <v>3000</v>
      </c>
      <c r="AB494" s="18">
        <v>41569.050000000003</v>
      </c>
    </row>
    <row r="495" spans="1:28" x14ac:dyDescent="0.25">
      <c r="A495" s="18">
        <v>44800</v>
      </c>
      <c r="B495" s="19">
        <v>44987</v>
      </c>
      <c r="C495" s="18">
        <v>44800</v>
      </c>
      <c r="D495" s="19">
        <v>44987</v>
      </c>
      <c r="E495" s="18">
        <v>0</v>
      </c>
      <c r="F495" s="18">
        <v>0</v>
      </c>
      <c r="G495">
        <v>0</v>
      </c>
      <c r="H495" s="18">
        <v>14</v>
      </c>
      <c r="I495" s="18">
        <v>0</v>
      </c>
      <c r="J495" s="18">
        <v>10.050000000000001</v>
      </c>
      <c r="K495" s="18">
        <v>-654</v>
      </c>
      <c r="L495">
        <v>-98.486559747006993</v>
      </c>
      <c r="M495">
        <v>17900</v>
      </c>
      <c r="N495">
        <v>2400</v>
      </c>
      <c r="O495" s="18">
        <v>41569.050000000003</v>
      </c>
      <c r="P495" s="18">
        <v>44800</v>
      </c>
      <c r="Q495" s="19">
        <v>44987</v>
      </c>
      <c r="R495" s="18">
        <v>0</v>
      </c>
      <c r="S495" s="18">
        <v>0</v>
      </c>
      <c r="T495">
        <v>0</v>
      </c>
      <c r="U495" s="18">
        <v>0</v>
      </c>
      <c r="V495" s="18">
        <v>0</v>
      </c>
      <c r="W495" s="18">
        <v>0</v>
      </c>
      <c r="X495" s="18">
        <v>0</v>
      </c>
      <c r="Y495">
        <v>0</v>
      </c>
      <c r="Z495">
        <v>2125</v>
      </c>
      <c r="AA495">
        <v>2125</v>
      </c>
      <c r="AB495" s="18">
        <v>41569.050000000003</v>
      </c>
    </row>
    <row r="496" spans="1:28" x14ac:dyDescent="0.25">
      <c r="A496" s="18">
        <v>44800</v>
      </c>
      <c r="B496" s="19">
        <v>45014</v>
      </c>
      <c r="C496" s="18">
        <v>44800</v>
      </c>
      <c r="D496" s="19">
        <v>45014</v>
      </c>
      <c r="E496" s="18">
        <v>0</v>
      </c>
      <c r="F496" s="18">
        <v>0</v>
      </c>
      <c r="G496">
        <v>0</v>
      </c>
      <c r="H496" s="18">
        <v>0</v>
      </c>
      <c r="I496" s="18">
        <v>0</v>
      </c>
      <c r="J496" s="18">
        <v>0</v>
      </c>
      <c r="K496" s="18">
        <v>0</v>
      </c>
      <c r="L496">
        <v>0</v>
      </c>
      <c r="M496">
        <v>2950</v>
      </c>
      <c r="N496">
        <v>1500</v>
      </c>
      <c r="O496" s="18">
        <v>41569.050000000003</v>
      </c>
      <c r="P496" s="18">
        <v>44800</v>
      </c>
      <c r="Q496" s="19">
        <v>45014</v>
      </c>
      <c r="R496" s="18">
        <v>3</v>
      </c>
      <c r="S496" s="18">
        <v>0</v>
      </c>
      <c r="T496">
        <v>0</v>
      </c>
      <c r="U496" s="18">
        <v>0</v>
      </c>
      <c r="V496" s="18">
        <v>0</v>
      </c>
      <c r="W496" s="18">
        <v>0</v>
      </c>
      <c r="X496" s="18">
        <v>0</v>
      </c>
      <c r="Y496">
        <v>0</v>
      </c>
      <c r="Z496">
        <v>2550</v>
      </c>
      <c r="AA496">
        <v>2525</v>
      </c>
      <c r="AB496" s="18">
        <v>41569.050000000003</v>
      </c>
    </row>
    <row r="497" spans="1:28" x14ac:dyDescent="0.25">
      <c r="A497" s="18">
        <v>44800</v>
      </c>
      <c r="B497" s="19">
        <v>44980</v>
      </c>
      <c r="C497" s="18">
        <v>44800</v>
      </c>
      <c r="D497" s="19">
        <v>44980</v>
      </c>
      <c r="E497" s="18">
        <v>92</v>
      </c>
      <c r="F497" s="18">
        <v>10</v>
      </c>
      <c r="G497">
        <v>12.195121951219512</v>
      </c>
      <c r="H497" s="18">
        <v>3534</v>
      </c>
      <c r="I497" s="18">
        <v>23.19</v>
      </c>
      <c r="J497" s="18">
        <v>5.65</v>
      </c>
      <c r="K497" s="18">
        <v>0.75</v>
      </c>
      <c r="L497">
        <v>15.30612244897959</v>
      </c>
      <c r="M497">
        <v>75200</v>
      </c>
      <c r="N497">
        <v>2900</v>
      </c>
      <c r="O497" s="18">
        <v>41569.050000000003</v>
      </c>
      <c r="P497" s="18">
        <v>44800</v>
      </c>
      <c r="Q497" s="19">
        <v>44980</v>
      </c>
      <c r="R497" s="18">
        <v>9</v>
      </c>
      <c r="S497" s="18">
        <v>0</v>
      </c>
      <c r="T497">
        <v>0</v>
      </c>
      <c r="U497" s="18">
        <v>0</v>
      </c>
      <c r="V497" s="18">
        <v>0</v>
      </c>
      <c r="W497" s="18">
        <v>0</v>
      </c>
      <c r="X497" s="18">
        <v>0</v>
      </c>
      <c r="Y497">
        <v>0</v>
      </c>
      <c r="Z497">
        <v>4025</v>
      </c>
      <c r="AA497">
        <v>4025</v>
      </c>
      <c r="AB497" s="18">
        <v>41569.050000000003</v>
      </c>
    </row>
    <row r="498" spans="1:28" x14ac:dyDescent="0.25">
      <c r="A498" s="18">
        <v>44900</v>
      </c>
      <c r="B498" s="19">
        <v>44980</v>
      </c>
      <c r="C498" s="18">
        <v>44900</v>
      </c>
      <c r="D498" s="19">
        <v>44980</v>
      </c>
      <c r="E498" s="18">
        <v>245</v>
      </c>
      <c r="F498" s="18">
        <v>10</v>
      </c>
      <c r="G498">
        <v>4.2553191489361701</v>
      </c>
      <c r="H498" s="18">
        <v>1448</v>
      </c>
      <c r="I498" s="18">
        <v>23.77</v>
      </c>
      <c r="J498" s="18">
        <v>6.3</v>
      </c>
      <c r="K498" s="18">
        <v>1.6499999999999995</v>
      </c>
      <c r="L498">
        <v>35.483870967741922</v>
      </c>
      <c r="M498">
        <v>110600</v>
      </c>
      <c r="N498">
        <v>4200</v>
      </c>
      <c r="O498" s="18">
        <v>41569.050000000003</v>
      </c>
      <c r="P498" s="18">
        <v>44900</v>
      </c>
      <c r="Q498" s="19">
        <v>44980</v>
      </c>
      <c r="R498" s="18">
        <v>24</v>
      </c>
      <c r="S498" s="18">
        <v>0</v>
      </c>
      <c r="T498">
        <v>0</v>
      </c>
      <c r="U498" s="18">
        <v>0</v>
      </c>
      <c r="V498" s="18">
        <v>0</v>
      </c>
      <c r="W498" s="18">
        <v>0</v>
      </c>
      <c r="X498" s="18">
        <v>0</v>
      </c>
      <c r="Y498">
        <v>0</v>
      </c>
      <c r="Z498">
        <v>3025</v>
      </c>
      <c r="AA498">
        <v>3150</v>
      </c>
      <c r="AB498" s="18">
        <v>41569.050000000003</v>
      </c>
    </row>
    <row r="499" spans="1:28" x14ac:dyDescent="0.25">
      <c r="A499" s="18">
        <v>44900</v>
      </c>
      <c r="B499" s="19">
        <v>45014</v>
      </c>
      <c r="C499" s="18">
        <v>44900</v>
      </c>
      <c r="D499" s="19">
        <v>45014</v>
      </c>
      <c r="E499" s="18">
        <v>0</v>
      </c>
      <c r="F499" s="18">
        <v>0</v>
      </c>
      <c r="G499">
        <v>0</v>
      </c>
      <c r="H499" s="18">
        <v>0</v>
      </c>
      <c r="I499" s="18">
        <v>0</v>
      </c>
      <c r="J499" s="18">
        <v>0</v>
      </c>
      <c r="K499" s="18">
        <v>0</v>
      </c>
      <c r="L499">
        <v>0</v>
      </c>
      <c r="M499">
        <v>2900</v>
      </c>
      <c r="N499">
        <v>1500</v>
      </c>
      <c r="O499" s="18">
        <v>41569.050000000003</v>
      </c>
      <c r="P499" s="18">
        <v>44900</v>
      </c>
      <c r="Q499" s="19">
        <v>45014</v>
      </c>
      <c r="R499" s="18">
        <v>5</v>
      </c>
      <c r="S499" s="18">
        <v>0</v>
      </c>
      <c r="T499">
        <v>0</v>
      </c>
      <c r="U499" s="18">
        <v>0</v>
      </c>
      <c r="V499" s="18">
        <v>0</v>
      </c>
      <c r="W499" s="18">
        <v>0</v>
      </c>
      <c r="X499" s="18">
        <v>0</v>
      </c>
      <c r="Y499">
        <v>0</v>
      </c>
      <c r="Z499">
        <v>2550</v>
      </c>
      <c r="AA499">
        <v>2550</v>
      </c>
      <c r="AB499" s="18">
        <v>41569.050000000003</v>
      </c>
    </row>
    <row r="500" spans="1:28" x14ac:dyDescent="0.25">
      <c r="A500" s="18">
        <v>45000</v>
      </c>
      <c r="B500" s="19">
        <v>44973</v>
      </c>
      <c r="C500" s="18">
        <v>45000</v>
      </c>
      <c r="D500" s="19">
        <v>44973</v>
      </c>
      <c r="E500" s="18">
        <v>27201</v>
      </c>
      <c r="F500" s="18">
        <v>2273</v>
      </c>
      <c r="G500">
        <v>9.1182605905006415</v>
      </c>
      <c r="H500" s="18">
        <v>263886</v>
      </c>
      <c r="I500" s="18">
        <v>0</v>
      </c>
      <c r="J500" s="18">
        <v>0.05</v>
      </c>
      <c r="K500" s="18">
        <v>-1.0999999999999999</v>
      </c>
      <c r="L500">
        <v>-95.65217391304347</v>
      </c>
      <c r="M500">
        <v>0</v>
      </c>
      <c r="N500">
        <v>84450</v>
      </c>
      <c r="O500" s="18">
        <v>41569.050000000003</v>
      </c>
      <c r="P500" s="18">
        <v>45000</v>
      </c>
      <c r="Q500" s="19">
        <v>44973</v>
      </c>
      <c r="R500" s="18">
        <v>35</v>
      </c>
      <c r="S500" s="18">
        <v>0</v>
      </c>
      <c r="T500">
        <v>0</v>
      </c>
      <c r="U500" s="18">
        <v>5</v>
      </c>
      <c r="V500" s="18">
        <v>0</v>
      </c>
      <c r="W500" s="18">
        <v>3100</v>
      </c>
      <c r="X500" s="18">
        <v>-245</v>
      </c>
      <c r="Y500">
        <v>-7.3243647234678617</v>
      </c>
      <c r="Z500">
        <v>2725</v>
      </c>
      <c r="AA500">
        <v>3000</v>
      </c>
      <c r="AB500" s="18">
        <v>41569.050000000003</v>
      </c>
    </row>
    <row r="501" spans="1:28" x14ac:dyDescent="0.25">
      <c r="A501" s="18">
        <v>45000</v>
      </c>
      <c r="B501" s="19">
        <v>44980</v>
      </c>
      <c r="C501" s="18">
        <v>45000</v>
      </c>
      <c r="D501" s="19">
        <v>44980</v>
      </c>
      <c r="E501" s="18">
        <v>12887</v>
      </c>
      <c r="F501" s="18">
        <v>-115</v>
      </c>
      <c r="G501">
        <v>-0.88447931087525</v>
      </c>
      <c r="H501" s="18">
        <v>84264</v>
      </c>
      <c r="I501" s="18">
        <v>24.23</v>
      </c>
      <c r="J501" s="18">
        <v>5.4</v>
      </c>
      <c r="K501" s="18">
        <v>0.5</v>
      </c>
      <c r="L501">
        <v>10.204081632653059</v>
      </c>
      <c r="M501">
        <v>166725</v>
      </c>
      <c r="N501">
        <v>23100</v>
      </c>
      <c r="O501" s="18">
        <v>41569.050000000003</v>
      </c>
      <c r="P501" s="18">
        <v>45000</v>
      </c>
      <c r="Q501" s="19">
        <v>44980</v>
      </c>
      <c r="R501" s="18">
        <v>1128</v>
      </c>
      <c r="S501" s="18">
        <v>91</v>
      </c>
      <c r="T501">
        <v>8.775313404050145</v>
      </c>
      <c r="U501" s="18">
        <v>512</v>
      </c>
      <c r="V501" s="18">
        <v>0</v>
      </c>
      <c r="W501" s="18">
        <v>3320</v>
      </c>
      <c r="X501" s="18">
        <v>102.30000000000018</v>
      </c>
      <c r="Y501">
        <v>3.1792895546508437</v>
      </c>
      <c r="Z501">
        <v>4100</v>
      </c>
      <c r="AA501">
        <v>4950</v>
      </c>
      <c r="AB501" s="18">
        <v>41569.050000000003</v>
      </c>
    </row>
    <row r="502" spans="1:28" x14ac:dyDescent="0.25">
      <c r="A502" s="18">
        <v>45000</v>
      </c>
      <c r="B502" s="19">
        <v>44987</v>
      </c>
      <c r="C502" s="18">
        <v>45000</v>
      </c>
      <c r="D502" s="19">
        <v>44987</v>
      </c>
      <c r="E502" s="18">
        <v>339</v>
      </c>
      <c r="F502" s="18">
        <v>41</v>
      </c>
      <c r="G502">
        <v>13.758389261744966</v>
      </c>
      <c r="H502" s="18">
        <v>1051</v>
      </c>
      <c r="I502" s="18">
        <v>18.13</v>
      </c>
      <c r="J502" s="18">
        <v>9.15</v>
      </c>
      <c r="K502" s="18">
        <v>-0.59999999999999964</v>
      </c>
      <c r="L502">
        <v>-6.1538461538461497</v>
      </c>
      <c r="M502">
        <v>31175</v>
      </c>
      <c r="N502">
        <v>2625</v>
      </c>
      <c r="O502" s="18">
        <v>41569.050000000003</v>
      </c>
      <c r="P502" s="18">
        <v>45000</v>
      </c>
      <c r="Q502" s="19">
        <v>44987</v>
      </c>
      <c r="R502" s="18">
        <v>0</v>
      </c>
      <c r="S502" s="18">
        <v>0</v>
      </c>
      <c r="T502">
        <v>0</v>
      </c>
      <c r="U502" s="18">
        <v>0</v>
      </c>
      <c r="V502" s="18">
        <v>0</v>
      </c>
      <c r="W502" s="18">
        <v>0</v>
      </c>
      <c r="X502" s="18">
        <v>0</v>
      </c>
      <c r="Y502">
        <v>0</v>
      </c>
      <c r="Z502">
        <v>2250</v>
      </c>
      <c r="AA502">
        <v>2250</v>
      </c>
      <c r="AB502" s="18">
        <v>41569.050000000003</v>
      </c>
    </row>
    <row r="503" spans="1:28" x14ac:dyDescent="0.25">
      <c r="A503" s="18">
        <v>45000</v>
      </c>
      <c r="B503" s="19">
        <v>44994</v>
      </c>
      <c r="C503" s="18">
        <v>45000</v>
      </c>
      <c r="D503" s="19">
        <v>44994</v>
      </c>
      <c r="E503" s="18">
        <v>0</v>
      </c>
      <c r="F503" s="18">
        <v>0</v>
      </c>
      <c r="G503">
        <v>0</v>
      </c>
      <c r="H503" s="18">
        <v>0</v>
      </c>
      <c r="I503" s="18">
        <v>0</v>
      </c>
      <c r="J503" s="18">
        <v>0</v>
      </c>
      <c r="K503" s="18">
        <v>0</v>
      </c>
      <c r="L503">
        <v>0</v>
      </c>
      <c r="M503">
        <v>2050</v>
      </c>
      <c r="N503">
        <v>275</v>
      </c>
      <c r="O503" s="18">
        <v>41569.050000000003</v>
      </c>
      <c r="P503" s="18">
        <v>45000</v>
      </c>
      <c r="Q503" s="19">
        <v>44994</v>
      </c>
      <c r="R503" s="18">
        <v>0</v>
      </c>
      <c r="S503" s="18">
        <v>0</v>
      </c>
      <c r="T503">
        <v>0</v>
      </c>
      <c r="U503" s="18">
        <v>0</v>
      </c>
      <c r="V503" s="18">
        <v>0</v>
      </c>
      <c r="W503" s="18">
        <v>0</v>
      </c>
      <c r="X503" s="18">
        <v>0</v>
      </c>
      <c r="Y503">
        <v>0</v>
      </c>
      <c r="Z503">
        <v>900</v>
      </c>
      <c r="AA503">
        <v>875</v>
      </c>
      <c r="AB503" s="18">
        <v>41569.050000000003</v>
      </c>
    </row>
    <row r="504" spans="1:28" x14ac:dyDescent="0.25">
      <c r="A504" s="18">
        <v>45000</v>
      </c>
      <c r="B504" s="19">
        <v>45001</v>
      </c>
      <c r="C504" s="18">
        <v>45000</v>
      </c>
      <c r="D504" s="19">
        <v>45001</v>
      </c>
      <c r="E504" s="18">
        <v>0</v>
      </c>
      <c r="F504" s="18">
        <v>0</v>
      </c>
      <c r="G504">
        <v>0</v>
      </c>
      <c r="H504" s="18">
        <v>0</v>
      </c>
      <c r="I504" s="18">
        <v>0</v>
      </c>
      <c r="J504" s="18">
        <v>0</v>
      </c>
      <c r="K504" s="18">
        <v>0</v>
      </c>
      <c r="L504">
        <v>0</v>
      </c>
      <c r="M504">
        <v>0</v>
      </c>
      <c r="N504">
        <v>900</v>
      </c>
      <c r="O504" s="18">
        <v>41569.050000000003</v>
      </c>
      <c r="P504" s="18">
        <v>0</v>
      </c>
      <c r="Q504" s="19">
        <v>0</v>
      </c>
      <c r="R504" s="18">
        <v>0</v>
      </c>
      <c r="S504" s="18">
        <v>0</v>
      </c>
      <c r="T504">
        <v>0</v>
      </c>
      <c r="U504" s="18">
        <v>0</v>
      </c>
      <c r="V504" s="18">
        <v>0</v>
      </c>
      <c r="W504" s="18">
        <v>0</v>
      </c>
      <c r="X504" s="18">
        <v>0</v>
      </c>
      <c r="Y504">
        <v>0</v>
      </c>
      <c r="Z504">
        <v>0</v>
      </c>
      <c r="AA504">
        <v>0</v>
      </c>
      <c r="AB504" s="18">
        <v>0</v>
      </c>
    </row>
    <row r="505" spans="1:28" x14ac:dyDescent="0.25">
      <c r="A505" s="18">
        <v>45000</v>
      </c>
      <c r="B505" s="19">
        <v>45014</v>
      </c>
      <c r="C505" s="18">
        <v>45000</v>
      </c>
      <c r="D505" s="19">
        <v>45014</v>
      </c>
      <c r="E505" s="18">
        <v>6042</v>
      </c>
      <c r="F505" s="18">
        <v>316</v>
      </c>
      <c r="G505">
        <v>5.5186866922808244</v>
      </c>
      <c r="H505" s="18">
        <v>7117</v>
      </c>
      <c r="I505" s="18">
        <v>0</v>
      </c>
      <c r="J505" s="18">
        <v>41.5</v>
      </c>
      <c r="K505" s="18">
        <v>-11</v>
      </c>
      <c r="L505">
        <v>-20.952380952380953</v>
      </c>
      <c r="M505">
        <v>9850</v>
      </c>
      <c r="N505">
        <v>8800</v>
      </c>
      <c r="O505" s="18">
        <v>41569.050000000003</v>
      </c>
      <c r="P505" s="18">
        <v>45000</v>
      </c>
      <c r="Q505" s="19">
        <v>45014</v>
      </c>
      <c r="R505" s="18">
        <v>809</v>
      </c>
      <c r="S505" s="18">
        <v>-158</v>
      </c>
      <c r="T505">
        <v>-16.339193381592555</v>
      </c>
      <c r="U505" s="18">
        <v>327</v>
      </c>
      <c r="V505" s="18">
        <v>17.28</v>
      </c>
      <c r="W505" s="18">
        <v>3060</v>
      </c>
      <c r="X505" s="18">
        <v>114.84999999999991</v>
      </c>
      <c r="Y505">
        <v>3.8996315977114886</v>
      </c>
      <c r="Z505">
        <v>2275</v>
      </c>
      <c r="AA505">
        <v>2400</v>
      </c>
      <c r="AB505" s="18">
        <v>41569.050000000003</v>
      </c>
    </row>
    <row r="506" spans="1:28" x14ac:dyDescent="0.25">
      <c r="A506" s="18">
        <v>45000</v>
      </c>
      <c r="B506" s="19">
        <v>45043</v>
      </c>
      <c r="C506" s="18">
        <v>45000</v>
      </c>
      <c r="D506" s="19">
        <v>45043</v>
      </c>
      <c r="E506" s="18">
        <v>0</v>
      </c>
      <c r="F506" s="18">
        <v>0</v>
      </c>
      <c r="G506">
        <v>0</v>
      </c>
      <c r="H506" s="18">
        <v>0</v>
      </c>
      <c r="I506" s="18">
        <v>0</v>
      </c>
      <c r="J506" s="18">
        <v>0</v>
      </c>
      <c r="K506" s="18">
        <v>0</v>
      </c>
      <c r="L506">
        <v>0</v>
      </c>
      <c r="M506">
        <v>0</v>
      </c>
      <c r="N506">
        <v>225</v>
      </c>
      <c r="O506" s="18">
        <v>41569.050000000003</v>
      </c>
      <c r="P506" s="18">
        <v>45000</v>
      </c>
      <c r="Q506" s="19">
        <v>45043</v>
      </c>
      <c r="R506" s="18">
        <v>8</v>
      </c>
      <c r="S506" s="18">
        <v>0</v>
      </c>
      <c r="T506">
        <v>0</v>
      </c>
      <c r="U506" s="18">
        <v>19</v>
      </c>
      <c r="V506" s="18">
        <v>15.86</v>
      </c>
      <c r="W506" s="18">
        <v>2898.5</v>
      </c>
      <c r="X506" s="18">
        <v>-142.69999999999982</v>
      </c>
      <c r="Y506">
        <v>-4.6922267525976533</v>
      </c>
      <c r="Z506">
        <v>950</v>
      </c>
      <c r="AA506">
        <v>75</v>
      </c>
      <c r="AB506" s="18">
        <v>41569.050000000003</v>
      </c>
    </row>
    <row r="507" spans="1:28" x14ac:dyDescent="0.25">
      <c r="A507" s="18">
        <v>45000</v>
      </c>
      <c r="B507" s="19">
        <v>45106</v>
      </c>
      <c r="C507" s="18">
        <v>45000</v>
      </c>
      <c r="D507" s="19">
        <v>45106</v>
      </c>
      <c r="E507" s="18">
        <v>382</v>
      </c>
      <c r="F507" s="18">
        <v>11</v>
      </c>
      <c r="G507">
        <v>2.9649595687331538</v>
      </c>
      <c r="H507" s="18">
        <v>129</v>
      </c>
      <c r="I507" s="18">
        <v>11.66</v>
      </c>
      <c r="J507" s="18">
        <v>500</v>
      </c>
      <c r="K507" s="18">
        <v>-39.200000000000045</v>
      </c>
      <c r="L507">
        <v>-7.2700296735905123</v>
      </c>
      <c r="M507">
        <v>1800</v>
      </c>
      <c r="N507">
        <v>650</v>
      </c>
      <c r="O507" s="18">
        <v>41569.050000000003</v>
      </c>
      <c r="P507" s="18">
        <v>45000</v>
      </c>
      <c r="Q507" s="19">
        <v>45106</v>
      </c>
      <c r="R507" s="18">
        <v>0</v>
      </c>
      <c r="S507" s="18">
        <v>0</v>
      </c>
      <c r="T507">
        <v>0</v>
      </c>
      <c r="U507" s="18">
        <v>0</v>
      </c>
      <c r="V507" s="18">
        <v>0</v>
      </c>
      <c r="W507" s="18">
        <v>0</v>
      </c>
      <c r="X507" s="18">
        <v>0</v>
      </c>
      <c r="Y507">
        <v>0</v>
      </c>
      <c r="Z507">
        <v>25</v>
      </c>
      <c r="AA507">
        <v>0</v>
      </c>
      <c r="AB507" s="18">
        <v>41569.050000000003</v>
      </c>
    </row>
    <row r="508" spans="1:28" x14ac:dyDescent="0.25">
      <c r="A508" s="18">
        <v>45000</v>
      </c>
      <c r="B508" s="19">
        <v>45197</v>
      </c>
      <c r="C508" s="18">
        <v>45000</v>
      </c>
      <c r="D508" s="19">
        <v>45197</v>
      </c>
      <c r="E508" s="18">
        <v>34</v>
      </c>
      <c r="F508" s="18">
        <v>0</v>
      </c>
      <c r="G508">
        <v>0</v>
      </c>
      <c r="H508" s="18">
        <v>4</v>
      </c>
      <c r="I508" s="18">
        <v>11.05</v>
      </c>
      <c r="J508" s="18">
        <v>1100</v>
      </c>
      <c r="K508" s="18">
        <v>-24.650000000000091</v>
      </c>
      <c r="L508">
        <v>-2.1917930022673797</v>
      </c>
      <c r="M508">
        <v>1100</v>
      </c>
      <c r="N508">
        <v>200</v>
      </c>
      <c r="O508" s="18">
        <v>41569.050000000003</v>
      </c>
      <c r="P508" s="18">
        <v>0</v>
      </c>
      <c r="Q508" s="19">
        <v>0</v>
      </c>
      <c r="R508" s="18">
        <v>0</v>
      </c>
      <c r="S508" s="18">
        <v>0</v>
      </c>
      <c r="T508">
        <v>0</v>
      </c>
      <c r="U508" s="18">
        <v>0</v>
      </c>
      <c r="V508" s="18">
        <v>0</v>
      </c>
      <c r="W508" s="18">
        <v>0</v>
      </c>
      <c r="X508" s="18">
        <v>0</v>
      </c>
      <c r="Y508">
        <v>0</v>
      </c>
      <c r="Z508">
        <v>0</v>
      </c>
      <c r="AA508">
        <v>0</v>
      </c>
      <c r="AB508" s="18">
        <v>0</v>
      </c>
    </row>
    <row r="509" spans="1:28" x14ac:dyDescent="0.25">
      <c r="A509" s="18">
        <v>45000</v>
      </c>
      <c r="B509" s="19">
        <v>45288</v>
      </c>
      <c r="C509" s="18">
        <v>45000</v>
      </c>
      <c r="D509" s="19">
        <v>45288</v>
      </c>
      <c r="E509" s="18">
        <v>0</v>
      </c>
      <c r="F509" s="18">
        <v>0</v>
      </c>
      <c r="G509">
        <v>0</v>
      </c>
      <c r="H509" s="18">
        <v>0</v>
      </c>
      <c r="I509" s="18">
        <v>0</v>
      </c>
      <c r="J509" s="18">
        <v>0</v>
      </c>
      <c r="K509" s="18">
        <v>0</v>
      </c>
      <c r="L509">
        <v>0</v>
      </c>
      <c r="M509">
        <v>0</v>
      </c>
      <c r="N509">
        <v>0</v>
      </c>
      <c r="O509" s="18">
        <v>41569.050000000003</v>
      </c>
      <c r="P509" s="18">
        <v>0</v>
      </c>
      <c r="Q509" s="19">
        <v>0</v>
      </c>
      <c r="R509" s="18">
        <v>0</v>
      </c>
      <c r="S509" s="18">
        <v>0</v>
      </c>
      <c r="T509">
        <v>0</v>
      </c>
      <c r="U509" s="18">
        <v>0</v>
      </c>
      <c r="V509" s="18">
        <v>0</v>
      </c>
      <c r="W509" s="18">
        <v>0</v>
      </c>
      <c r="X509" s="18">
        <v>0</v>
      </c>
      <c r="Y509">
        <v>0</v>
      </c>
      <c r="Z509">
        <v>0</v>
      </c>
      <c r="AA509">
        <v>0</v>
      </c>
      <c r="AB509" s="18">
        <v>0</v>
      </c>
    </row>
    <row r="510" spans="1:28" x14ac:dyDescent="0.25">
      <c r="A510" s="18">
        <v>45100</v>
      </c>
      <c r="B510" s="19">
        <v>44980</v>
      </c>
      <c r="C510" s="18">
        <v>45100</v>
      </c>
      <c r="D510" s="19">
        <v>44980</v>
      </c>
      <c r="E510" s="18">
        <v>145</v>
      </c>
      <c r="F510" s="18">
        <v>18</v>
      </c>
      <c r="G510">
        <v>14.173228346456693</v>
      </c>
      <c r="H510" s="18">
        <v>729</v>
      </c>
      <c r="I510" s="18">
        <v>0</v>
      </c>
      <c r="J510" s="18">
        <v>5.25</v>
      </c>
      <c r="K510" s="18">
        <v>0.65000000000000036</v>
      </c>
      <c r="L510">
        <v>14.130434782608706</v>
      </c>
      <c r="M510">
        <v>70475</v>
      </c>
      <c r="N510">
        <v>1375</v>
      </c>
      <c r="O510" s="18">
        <v>41569.050000000003</v>
      </c>
      <c r="P510" s="18">
        <v>45100</v>
      </c>
      <c r="Q510" s="19">
        <v>44980</v>
      </c>
      <c r="R510" s="18">
        <v>1</v>
      </c>
      <c r="S510" s="18">
        <v>0</v>
      </c>
      <c r="T510">
        <v>0</v>
      </c>
      <c r="U510" s="18">
        <v>0</v>
      </c>
      <c r="V510" s="18">
        <v>0</v>
      </c>
      <c r="W510" s="18">
        <v>0</v>
      </c>
      <c r="X510" s="18">
        <v>0</v>
      </c>
      <c r="Y510">
        <v>0</v>
      </c>
      <c r="Z510">
        <v>4025</v>
      </c>
      <c r="AA510">
        <v>4025</v>
      </c>
      <c r="AB510" s="18">
        <v>41569.050000000003</v>
      </c>
    </row>
    <row r="511" spans="1:28" x14ac:dyDescent="0.25">
      <c r="A511" s="18">
        <v>45100</v>
      </c>
      <c r="B511" s="19">
        <v>45014</v>
      </c>
      <c r="C511" s="18">
        <v>45100</v>
      </c>
      <c r="D511" s="19">
        <v>45014</v>
      </c>
      <c r="E511" s="18">
        <v>0</v>
      </c>
      <c r="F511" s="18">
        <v>0</v>
      </c>
      <c r="G511">
        <v>0</v>
      </c>
      <c r="H511" s="18">
        <v>0</v>
      </c>
      <c r="I511" s="18">
        <v>0</v>
      </c>
      <c r="J511" s="18">
        <v>0</v>
      </c>
      <c r="K511" s="18">
        <v>0</v>
      </c>
      <c r="L511">
        <v>0</v>
      </c>
      <c r="M511">
        <v>3900</v>
      </c>
      <c r="N511">
        <v>1400</v>
      </c>
      <c r="O511" s="18">
        <v>41569.050000000003</v>
      </c>
      <c r="P511" s="18">
        <v>45100</v>
      </c>
      <c r="Q511" s="19">
        <v>45014</v>
      </c>
      <c r="R511" s="18">
        <v>0</v>
      </c>
      <c r="S511" s="18">
        <v>0</v>
      </c>
      <c r="T511">
        <v>0</v>
      </c>
      <c r="U511" s="18">
        <v>0</v>
      </c>
      <c r="V511" s="18">
        <v>0</v>
      </c>
      <c r="W511" s="18">
        <v>0</v>
      </c>
      <c r="X511" s="18">
        <v>0</v>
      </c>
      <c r="Y511">
        <v>0</v>
      </c>
      <c r="Z511">
        <v>2525</v>
      </c>
      <c r="AA511">
        <v>2525</v>
      </c>
      <c r="AB511" s="18">
        <v>41569.050000000003</v>
      </c>
    </row>
    <row r="512" spans="1:28" x14ac:dyDescent="0.25">
      <c r="A512" s="18">
        <v>45200</v>
      </c>
      <c r="B512" s="19">
        <v>45014</v>
      </c>
      <c r="C512" s="18">
        <v>45200</v>
      </c>
      <c r="D512" s="19">
        <v>45014</v>
      </c>
      <c r="E512" s="18">
        <v>0</v>
      </c>
      <c r="F512" s="18">
        <v>0</v>
      </c>
      <c r="G512">
        <v>0</v>
      </c>
      <c r="H512" s="18">
        <v>0</v>
      </c>
      <c r="I512" s="18">
        <v>0</v>
      </c>
      <c r="J512" s="18">
        <v>0</v>
      </c>
      <c r="K512" s="18">
        <v>0</v>
      </c>
      <c r="L512">
        <v>0</v>
      </c>
      <c r="M512">
        <v>4700</v>
      </c>
      <c r="N512">
        <v>1425</v>
      </c>
      <c r="O512" s="18">
        <v>41569.050000000003</v>
      </c>
      <c r="P512" s="18">
        <v>45200</v>
      </c>
      <c r="Q512" s="19">
        <v>45014</v>
      </c>
      <c r="R512" s="18">
        <v>0</v>
      </c>
      <c r="S512" s="18">
        <v>0</v>
      </c>
      <c r="T512">
        <v>0</v>
      </c>
      <c r="U512" s="18">
        <v>0</v>
      </c>
      <c r="V512" s="18">
        <v>0</v>
      </c>
      <c r="W512" s="18">
        <v>0</v>
      </c>
      <c r="X512" s="18">
        <v>0</v>
      </c>
      <c r="Y512">
        <v>0</v>
      </c>
      <c r="Z512">
        <v>2525</v>
      </c>
      <c r="AA512">
        <v>2525</v>
      </c>
      <c r="AB512" s="18">
        <v>41569.050000000003</v>
      </c>
    </row>
    <row r="513" spans="1:28" x14ac:dyDescent="0.25">
      <c r="A513" s="18">
        <v>45200</v>
      </c>
      <c r="B513" s="19">
        <v>44980</v>
      </c>
      <c r="C513" s="18">
        <v>45200</v>
      </c>
      <c r="D513" s="19">
        <v>44980</v>
      </c>
      <c r="E513" s="18">
        <v>99</v>
      </c>
      <c r="F513" s="18">
        <v>4</v>
      </c>
      <c r="G513">
        <v>4.2105263157894735</v>
      </c>
      <c r="H513" s="18">
        <v>723</v>
      </c>
      <c r="I513" s="18">
        <v>0</v>
      </c>
      <c r="J513" s="18">
        <v>5.0999999999999996</v>
      </c>
      <c r="K513" s="18">
        <v>0.5</v>
      </c>
      <c r="L513">
        <v>10.869565217391305</v>
      </c>
      <c r="M513">
        <v>15675</v>
      </c>
      <c r="N513">
        <v>100</v>
      </c>
      <c r="O513" s="18">
        <v>41569.050000000003</v>
      </c>
      <c r="P513" s="18">
        <v>45200</v>
      </c>
      <c r="Q513" s="19">
        <v>44980</v>
      </c>
      <c r="R513" s="18">
        <v>0</v>
      </c>
      <c r="S513" s="18">
        <v>0</v>
      </c>
      <c r="T513">
        <v>0</v>
      </c>
      <c r="U513" s="18">
        <v>0</v>
      </c>
      <c r="V513" s="18">
        <v>0</v>
      </c>
      <c r="W513" s="18">
        <v>0</v>
      </c>
      <c r="X513" s="18">
        <v>0</v>
      </c>
      <c r="Y513">
        <v>0</v>
      </c>
      <c r="Z513">
        <v>3900</v>
      </c>
      <c r="AA513">
        <v>3150</v>
      </c>
      <c r="AB513" s="18">
        <v>41569.050000000003</v>
      </c>
    </row>
    <row r="514" spans="1:28" x14ac:dyDescent="0.25">
      <c r="A514" s="18">
        <v>45300</v>
      </c>
      <c r="B514" s="19">
        <v>45014</v>
      </c>
      <c r="C514" s="18">
        <v>45300</v>
      </c>
      <c r="D514" s="19">
        <v>45014</v>
      </c>
      <c r="E514" s="18">
        <v>0</v>
      </c>
      <c r="F514" s="18">
        <v>0</v>
      </c>
      <c r="G514">
        <v>0</v>
      </c>
      <c r="H514" s="18">
        <v>0</v>
      </c>
      <c r="I514" s="18">
        <v>0</v>
      </c>
      <c r="J514" s="18">
        <v>0</v>
      </c>
      <c r="K514" s="18">
        <v>0</v>
      </c>
      <c r="L514">
        <v>0</v>
      </c>
      <c r="M514">
        <v>4750</v>
      </c>
      <c r="N514">
        <v>1425</v>
      </c>
      <c r="O514" s="18">
        <v>41569.050000000003</v>
      </c>
      <c r="P514" s="18">
        <v>45300</v>
      </c>
      <c r="Q514" s="19">
        <v>45014</v>
      </c>
      <c r="R514" s="18">
        <v>0</v>
      </c>
      <c r="S514" s="18">
        <v>0</v>
      </c>
      <c r="T514">
        <v>0</v>
      </c>
      <c r="U514" s="18">
        <v>0</v>
      </c>
      <c r="V514" s="18">
        <v>0</v>
      </c>
      <c r="W514" s="18">
        <v>0</v>
      </c>
      <c r="X514" s="18">
        <v>0</v>
      </c>
      <c r="Y514">
        <v>0</v>
      </c>
      <c r="Z514">
        <v>2525</v>
      </c>
      <c r="AA514">
        <v>2525</v>
      </c>
      <c r="AB514" s="18">
        <v>41569.050000000003</v>
      </c>
    </row>
    <row r="515" spans="1:28" x14ac:dyDescent="0.25">
      <c r="A515" s="18">
        <v>45300</v>
      </c>
      <c r="B515" s="19">
        <v>44980</v>
      </c>
      <c r="C515" s="18">
        <v>45300</v>
      </c>
      <c r="D515" s="19">
        <v>44980</v>
      </c>
      <c r="E515" s="18">
        <v>300</v>
      </c>
      <c r="F515" s="18">
        <v>25</v>
      </c>
      <c r="G515">
        <v>9.0909090909090917</v>
      </c>
      <c r="H515" s="18">
        <v>2242</v>
      </c>
      <c r="I515" s="18">
        <v>25.89</v>
      </c>
      <c r="J515" s="18">
        <v>4.95</v>
      </c>
      <c r="K515" s="18">
        <v>0.60000000000000053</v>
      </c>
      <c r="L515">
        <v>13.793103448275875</v>
      </c>
      <c r="M515">
        <v>15275</v>
      </c>
      <c r="N515">
        <v>925</v>
      </c>
      <c r="O515" s="18">
        <v>41569.050000000003</v>
      </c>
      <c r="P515" s="18">
        <v>45300</v>
      </c>
      <c r="Q515" s="19">
        <v>44980</v>
      </c>
      <c r="R515" s="18">
        <v>1</v>
      </c>
      <c r="S515" s="18">
        <v>0</v>
      </c>
      <c r="T515">
        <v>0</v>
      </c>
      <c r="U515" s="18">
        <v>0</v>
      </c>
      <c r="V515" s="18">
        <v>0</v>
      </c>
      <c r="W515" s="18">
        <v>0</v>
      </c>
      <c r="X515" s="18">
        <v>0</v>
      </c>
      <c r="Y515">
        <v>0</v>
      </c>
      <c r="Z515">
        <v>4025</v>
      </c>
      <c r="AA515">
        <v>4025</v>
      </c>
      <c r="AB515" s="18">
        <v>41569.050000000003</v>
      </c>
    </row>
    <row r="516" spans="1:28" x14ac:dyDescent="0.25">
      <c r="A516" s="18">
        <v>45400</v>
      </c>
      <c r="B516" s="19">
        <v>44980</v>
      </c>
      <c r="C516" s="18">
        <v>45400</v>
      </c>
      <c r="D516" s="19">
        <v>44980</v>
      </c>
      <c r="E516" s="18">
        <v>101</v>
      </c>
      <c r="F516" s="18">
        <v>1</v>
      </c>
      <c r="G516">
        <v>1</v>
      </c>
      <c r="H516" s="18">
        <v>556</v>
      </c>
      <c r="I516" s="18">
        <v>26.41</v>
      </c>
      <c r="J516" s="18">
        <v>5</v>
      </c>
      <c r="K516" s="18">
        <v>0.25</v>
      </c>
      <c r="L516">
        <v>5.2631578947368416</v>
      </c>
      <c r="M516">
        <v>11700</v>
      </c>
      <c r="N516">
        <v>3475</v>
      </c>
      <c r="O516" s="18">
        <v>41569.050000000003</v>
      </c>
      <c r="P516" s="18">
        <v>45400</v>
      </c>
      <c r="Q516" s="19">
        <v>44980</v>
      </c>
      <c r="R516" s="18">
        <v>1</v>
      </c>
      <c r="S516" s="18">
        <v>0</v>
      </c>
      <c r="T516">
        <v>0</v>
      </c>
      <c r="U516" s="18">
        <v>0</v>
      </c>
      <c r="V516" s="18">
        <v>0</v>
      </c>
      <c r="W516" s="18">
        <v>0</v>
      </c>
      <c r="X516" s="18">
        <v>0</v>
      </c>
      <c r="Y516">
        <v>0</v>
      </c>
      <c r="Z516">
        <v>3525</v>
      </c>
      <c r="AA516">
        <v>4025</v>
      </c>
      <c r="AB516" s="18">
        <v>41569.050000000003</v>
      </c>
    </row>
    <row r="517" spans="1:28" x14ac:dyDescent="0.25">
      <c r="A517" s="18">
        <v>45400</v>
      </c>
      <c r="B517" s="19">
        <v>45014</v>
      </c>
      <c r="C517" s="18">
        <v>45400</v>
      </c>
      <c r="D517" s="19">
        <v>45014</v>
      </c>
      <c r="E517" s="18">
        <v>0</v>
      </c>
      <c r="F517" s="18">
        <v>0</v>
      </c>
      <c r="G517">
        <v>0</v>
      </c>
      <c r="H517" s="18">
        <v>0</v>
      </c>
      <c r="I517" s="18">
        <v>0</v>
      </c>
      <c r="J517" s="18">
        <v>0</v>
      </c>
      <c r="K517" s="18">
        <v>0</v>
      </c>
      <c r="L517">
        <v>0</v>
      </c>
      <c r="M517">
        <v>3875</v>
      </c>
      <c r="N517">
        <v>1425</v>
      </c>
      <c r="O517" s="18">
        <v>41569.050000000003</v>
      </c>
      <c r="P517" s="18">
        <v>45400</v>
      </c>
      <c r="Q517" s="19">
        <v>45014</v>
      </c>
      <c r="R517" s="18">
        <v>0</v>
      </c>
      <c r="S517" s="18">
        <v>0</v>
      </c>
      <c r="T517">
        <v>0</v>
      </c>
      <c r="U517" s="18">
        <v>0</v>
      </c>
      <c r="V517" s="18">
        <v>0</v>
      </c>
      <c r="W517" s="18">
        <v>0</v>
      </c>
      <c r="X517" s="18">
        <v>0</v>
      </c>
      <c r="Y517">
        <v>0</v>
      </c>
      <c r="Z517">
        <v>2525</v>
      </c>
      <c r="AA517">
        <v>2525</v>
      </c>
      <c r="AB517" s="18">
        <v>41569.050000000003</v>
      </c>
    </row>
    <row r="518" spans="1:28" x14ac:dyDescent="0.25">
      <c r="A518" s="18">
        <v>45500</v>
      </c>
      <c r="B518" s="19">
        <v>44980</v>
      </c>
      <c r="C518" s="18">
        <v>45500</v>
      </c>
      <c r="D518" s="19">
        <v>44980</v>
      </c>
      <c r="E518" s="18">
        <v>3300</v>
      </c>
      <c r="F518" s="18">
        <v>63</v>
      </c>
      <c r="G518">
        <v>1.9462465245597775</v>
      </c>
      <c r="H518" s="18">
        <v>22778</v>
      </c>
      <c r="I518" s="18">
        <v>26.82</v>
      </c>
      <c r="J518" s="18">
        <v>5.2</v>
      </c>
      <c r="K518" s="18">
        <v>0.60000000000000053</v>
      </c>
      <c r="L518">
        <v>13.043478260869579</v>
      </c>
      <c r="M518">
        <v>15925</v>
      </c>
      <c r="N518">
        <v>6175</v>
      </c>
      <c r="O518" s="18">
        <v>41569.050000000003</v>
      </c>
      <c r="P518" s="18">
        <v>45500</v>
      </c>
      <c r="Q518" s="19">
        <v>44980</v>
      </c>
      <c r="R518" s="18">
        <v>501</v>
      </c>
      <c r="S518" s="18">
        <v>-1</v>
      </c>
      <c r="T518">
        <v>-0.19920318725099601</v>
      </c>
      <c r="U518" s="18">
        <v>71</v>
      </c>
      <c r="V518" s="18">
        <v>0</v>
      </c>
      <c r="W518" s="18">
        <v>3636.25</v>
      </c>
      <c r="X518" s="18">
        <v>-483.05000000000018</v>
      </c>
      <c r="Y518">
        <v>-11.726506930789215</v>
      </c>
      <c r="Z518">
        <v>4975</v>
      </c>
      <c r="AA518">
        <v>4800</v>
      </c>
      <c r="AB518" s="18">
        <v>41569.050000000003</v>
      </c>
    </row>
    <row r="519" spans="1:28" x14ac:dyDescent="0.25">
      <c r="A519" s="18">
        <v>45500</v>
      </c>
      <c r="B519" s="19">
        <v>44987</v>
      </c>
      <c r="C519" s="18">
        <v>45500</v>
      </c>
      <c r="D519" s="19">
        <v>44987</v>
      </c>
      <c r="E519" s="18">
        <v>152</v>
      </c>
      <c r="F519" s="18">
        <v>-5</v>
      </c>
      <c r="G519">
        <v>-3.1847133757961785</v>
      </c>
      <c r="H519" s="18">
        <v>406</v>
      </c>
      <c r="I519" s="18">
        <v>0</v>
      </c>
      <c r="J519" s="18">
        <v>10.199999999999999</v>
      </c>
      <c r="K519" s="18">
        <v>2</v>
      </c>
      <c r="L519">
        <v>24.390243902439028</v>
      </c>
      <c r="M519">
        <v>35825</v>
      </c>
      <c r="N519">
        <v>4325</v>
      </c>
      <c r="O519" s="18">
        <v>41569.050000000003</v>
      </c>
      <c r="P519" s="18">
        <v>45500</v>
      </c>
      <c r="Q519" s="19">
        <v>44987</v>
      </c>
      <c r="R519" s="18">
        <v>0</v>
      </c>
      <c r="S519" s="18">
        <v>0</v>
      </c>
      <c r="T519">
        <v>0</v>
      </c>
      <c r="U519" s="18">
        <v>0</v>
      </c>
      <c r="V519" s="18">
        <v>0</v>
      </c>
      <c r="W519" s="18">
        <v>0</v>
      </c>
      <c r="X519" s="18">
        <v>0</v>
      </c>
      <c r="Y519">
        <v>0</v>
      </c>
      <c r="Z519">
        <v>2250</v>
      </c>
      <c r="AA519">
        <v>2250</v>
      </c>
      <c r="AB519" s="18">
        <v>41569.050000000003</v>
      </c>
    </row>
    <row r="520" spans="1:28" x14ac:dyDescent="0.25">
      <c r="A520" s="18">
        <v>45500</v>
      </c>
      <c r="B520" s="19">
        <v>44994</v>
      </c>
      <c r="C520" s="18">
        <v>45500</v>
      </c>
      <c r="D520" s="19">
        <v>44994</v>
      </c>
      <c r="E520" s="18">
        <v>0</v>
      </c>
      <c r="F520" s="18">
        <v>0</v>
      </c>
      <c r="G520">
        <v>0</v>
      </c>
      <c r="H520" s="18">
        <v>0</v>
      </c>
      <c r="I520" s="18">
        <v>0</v>
      </c>
      <c r="J520" s="18">
        <v>0</v>
      </c>
      <c r="K520" s="18">
        <v>0</v>
      </c>
      <c r="L520">
        <v>0</v>
      </c>
      <c r="M520">
        <v>1850</v>
      </c>
      <c r="N520">
        <v>25</v>
      </c>
      <c r="O520" s="18">
        <v>41569.050000000003</v>
      </c>
      <c r="P520" s="18">
        <v>45500</v>
      </c>
      <c r="Q520" s="19">
        <v>44994</v>
      </c>
      <c r="R520" s="18">
        <v>0</v>
      </c>
      <c r="S520" s="18">
        <v>0</v>
      </c>
      <c r="T520">
        <v>0</v>
      </c>
      <c r="U520" s="18">
        <v>0</v>
      </c>
      <c r="V520" s="18">
        <v>0</v>
      </c>
      <c r="W520" s="18">
        <v>0</v>
      </c>
      <c r="X520" s="18">
        <v>0</v>
      </c>
      <c r="Y520">
        <v>0</v>
      </c>
      <c r="Z520">
        <v>875</v>
      </c>
      <c r="AA520">
        <v>875</v>
      </c>
      <c r="AB520" s="18">
        <v>41569.050000000003</v>
      </c>
    </row>
    <row r="521" spans="1:28" x14ac:dyDescent="0.25">
      <c r="A521" s="18">
        <v>45500</v>
      </c>
      <c r="B521" s="19">
        <v>45001</v>
      </c>
      <c r="C521" s="18">
        <v>45500</v>
      </c>
      <c r="D521" s="19">
        <v>45001</v>
      </c>
      <c r="E521" s="18">
        <v>0</v>
      </c>
      <c r="F521" s="18">
        <v>0</v>
      </c>
      <c r="G521">
        <v>0</v>
      </c>
      <c r="H521" s="18">
        <v>0</v>
      </c>
      <c r="I521" s="18">
        <v>0</v>
      </c>
      <c r="J521" s="18">
        <v>0</v>
      </c>
      <c r="K521" s="18">
        <v>0</v>
      </c>
      <c r="L521">
        <v>0</v>
      </c>
      <c r="M521">
        <v>0</v>
      </c>
      <c r="N521">
        <v>900</v>
      </c>
      <c r="O521" s="18">
        <v>41569.050000000003</v>
      </c>
      <c r="P521" s="18">
        <v>0</v>
      </c>
      <c r="Q521" s="19">
        <v>0</v>
      </c>
      <c r="R521" s="18">
        <v>0</v>
      </c>
      <c r="S521" s="18">
        <v>0</v>
      </c>
      <c r="T521">
        <v>0</v>
      </c>
      <c r="U521" s="18">
        <v>0</v>
      </c>
      <c r="V521" s="18">
        <v>0</v>
      </c>
      <c r="W521" s="18">
        <v>0</v>
      </c>
      <c r="X521" s="18">
        <v>0</v>
      </c>
      <c r="Y521">
        <v>0</v>
      </c>
      <c r="Z521">
        <v>0</v>
      </c>
      <c r="AA521">
        <v>0</v>
      </c>
      <c r="AB521" s="18">
        <v>0</v>
      </c>
    </row>
    <row r="522" spans="1:28" x14ac:dyDescent="0.25">
      <c r="A522" s="18">
        <v>45500</v>
      </c>
      <c r="B522" s="19">
        <v>45014</v>
      </c>
      <c r="C522" s="18">
        <v>45500</v>
      </c>
      <c r="D522" s="19">
        <v>45014</v>
      </c>
      <c r="E522" s="18">
        <v>1840</v>
      </c>
      <c r="F522" s="18">
        <v>29</v>
      </c>
      <c r="G522">
        <v>1.601325234676974</v>
      </c>
      <c r="H522" s="18">
        <v>1107</v>
      </c>
      <c r="I522" s="18">
        <v>13.33</v>
      </c>
      <c r="J522" s="18">
        <v>29</v>
      </c>
      <c r="K522" s="18">
        <v>-4.8500000000000014</v>
      </c>
      <c r="L522">
        <v>-14.327917282127034</v>
      </c>
      <c r="M522">
        <v>8550</v>
      </c>
      <c r="N522">
        <v>2900</v>
      </c>
      <c r="O522" s="18">
        <v>41569.050000000003</v>
      </c>
      <c r="P522" s="18">
        <v>45500</v>
      </c>
      <c r="Q522" s="19">
        <v>45014</v>
      </c>
      <c r="R522" s="18">
        <v>248</v>
      </c>
      <c r="S522" s="18">
        <v>-10</v>
      </c>
      <c r="T522">
        <v>-3.8759689922480618</v>
      </c>
      <c r="U522" s="18">
        <v>216</v>
      </c>
      <c r="V522" s="18">
        <v>11.57</v>
      </c>
      <c r="W522" s="18">
        <v>3441</v>
      </c>
      <c r="X522" s="18">
        <v>-70.099999999999909</v>
      </c>
      <c r="Y522">
        <v>-1.9965253054598249</v>
      </c>
      <c r="Z522">
        <v>1975</v>
      </c>
      <c r="AA522">
        <v>2500</v>
      </c>
      <c r="AB522" s="18">
        <v>41569.050000000003</v>
      </c>
    </row>
    <row r="523" spans="1:28" x14ac:dyDescent="0.25">
      <c r="A523" s="18">
        <v>45500</v>
      </c>
      <c r="B523" s="19">
        <v>45043</v>
      </c>
      <c r="C523" s="18">
        <v>45500</v>
      </c>
      <c r="D523" s="19">
        <v>45043</v>
      </c>
      <c r="E523" s="18">
        <v>0</v>
      </c>
      <c r="F523" s="18">
        <v>0</v>
      </c>
      <c r="G523">
        <v>0</v>
      </c>
      <c r="H523" s="18">
        <v>0</v>
      </c>
      <c r="I523" s="18">
        <v>0</v>
      </c>
      <c r="J523" s="18">
        <v>0</v>
      </c>
      <c r="K523" s="18">
        <v>0</v>
      </c>
      <c r="L523">
        <v>0</v>
      </c>
      <c r="M523">
        <v>0</v>
      </c>
      <c r="N523">
        <v>150</v>
      </c>
      <c r="O523" s="18">
        <v>41569.050000000003</v>
      </c>
      <c r="P523" s="18">
        <v>45500</v>
      </c>
      <c r="Q523" s="19">
        <v>45043</v>
      </c>
      <c r="R523" s="18">
        <v>0</v>
      </c>
      <c r="S523" s="18">
        <v>0</v>
      </c>
      <c r="T523">
        <v>0</v>
      </c>
      <c r="U523" s="18">
        <v>0</v>
      </c>
      <c r="V523" s="18">
        <v>0</v>
      </c>
      <c r="W523" s="18">
        <v>0</v>
      </c>
      <c r="X523" s="18">
        <v>0</v>
      </c>
      <c r="Y523">
        <v>0</v>
      </c>
      <c r="Z523">
        <v>900</v>
      </c>
      <c r="AA523">
        <v>175</v>
      </c>
      <c r="AB523" s="18">
        <v>41569.050000000003</v>
      </c>
    </row>
    <row r="524" spans="1:28" x14ac:dyDescent="0.25">
      <c r="A524" s="18">
        <v>45500</v>
      </c>
      <c r="B524" s="19">
        <v>44973</v>
      </c>
      <c r="C524" s="18">
        <v>45500</v>
      </c>
      <c r="D524" s="19">
        <v>44973</v>
      </c>
      <c r="E524" s="18">
        <v>8230</v>
      </c>
      <c r="F524" s="18">
        <v>1773</v>
      </c>
      <c r="G524">
        <v>27.458572092302926</v>
      </c>
      <c r="H524" s="18">
        <v>74965</v>
      </c>
      <c r="I524" s="18">
        <v>0</v>
      </c>
      <c r="J524" s="18">
        <v>0.1</v>
      </c>
      <c r="K524" s="18">
        <v>-1.0499999999999998</v>
      </c>
      <c r="L524">
        <v>-91.304347826086953</v>
      </c>
      <c r="M524">
        <v>0</v>
      </c>
      <c r="N524">
        <v>38125</v>
      </c>
      <c r="O524" s="18">
        <v>41569.050000000003</v>
      </c>
      <c r="P524" s="18">
        <v>45500</v>
      </c>
      <c r="Q524" s="19">
        <v>44973</v>
      </c>
      <c r="R524" s="18">
        <v>0</v>
      </c>
      <c r="S524" s="18">
        <v>0</v>
      </c>
      <c r="T524">
        <v>0</v>
      </c>
      <c r="U524" s="18">
        <v>0</v>
      </c>
      <c r="V524" s="18">
        <v>0</v>
      </c>
      <c r="W524" s="18">
        <v>0</v>
      </c>
      <c r="X524" s="18">
        <v>0</v>
      </c>
      <c r="Y524">
        <v>0</v>
      </c>
      <c r="Z524">
        <v>650</v>
      </c>
      <c r="AA524">
        <v>2250</v>
      </c>
      <c r="AB524" s="18">
        <v>41569.050000000003</v>
      </c>
    </row>
    <row r="525" spans="1:28" x14ac:dyDescent="0.25">
      <c r="A525" s="18">
        <v>45600</v>
      </c>
      <c r="B525" s="19">
        <v>44980</v>
      </c>
      <c r="C525" s="18">
        <v>45600</v>
      </c>
      <c r="D525" s="19">
        <v>44980</v>
      </c>
      <c r="E525" s="18">
        <v>106</v>
      </c>
      <c r="F525" s="18">
        <v>4</v>
      </c>
      <c r="G525">
        <v>3.9215686274509802</v>
      </c>
      <c r="H525" s="18">
        <v>303</v>
      </c>
      <c r="I525" s="18">
        <v>0</v>
      </c>
      <c r="J525" s="18">
        <v>5.25</v>
      </c>
      <c r="K525" s="18">
        <v>0.95000000000000018</v>
      </c>
      <c r="L525">
        <v>22.093023255813961</v>
      </c>
      <c r="M525">
        <v>12275</v>
      </c>
      <c r="N525">
        <v>2400</v>
      </c>
      <c r="O525" s="18">
        <v>41569.050000000003</v>
      </c>
      <c r="P525" s="18">
        <v>45600</v>
      </c>
      <c r="Q525" s="19">
        <v>44980</v>
      </c>
      <c r="R525" s="18">
        <v>1</v>
      </c>
      <c r="S525" s="18">
        <v>0</v>
      </c>
      <c r="T525">
        <v>0</v>
      </c>
      <c r="U525" s="18">
        <v>0</v>
      </c>
      <c r="V525" s="18">
        <v>0</v>
      </c>
      <c r="W525" s="18">
        <v>0</v>
      </c>
      <c r="X525" s="18">
        <v>0</v>
      </c>
      <c r="Y525">
        <v>0</v>
      </c>
      <c r="Z525">
        <v>3900</v>
      </c>
      <c r="AA525">
        <v>3900</v>
      </c>
      <c r="AB525" s="18">
        <v>41569.050000000003</v>
      </c>
    </row>
    <row r="526" spans="1:28" x14ac:dyDescent="0.25">
      <c r="A526" s="18">
        <v>45700</v>
      </c>
      <c r="B526" s="19">
        <v>44980</v>
      </c>
      <c r="C526" s="18">
        <v>45700</v>
      </c>
      <c r="D526" s="19">
        <v>44980</v>
      </c>
      <c r="E526" s="18">
        <v>83</v>
      </c>
      <c r="F526" s="18">
        <v>15</v>
      </c>
      <c r="G526">
        <v>22.058823529411764</v>
      </c>
      <c r="H526" s="18">
        <v>675</v>
      </c>
      <c r="I526" s="18">
        <v>0</v>
      </c>
      <c r="J526" s="18">
        <v>5.3</v>
      </c>
      <c r="K526" s="18">
        <v>1.65</v>
      </c>
      <c r="L526">
        <v>45.205479452054789</v>
      </c>
      <c r="M526">
        <v>9075</v>
      </c>
      <c r="N526">
        <v>2650</v>
      </c>
      <c r="O526" s="18">
        <v>41569.050000000003</v>
      </c>
      <c r="P526" s="18">
        <v>45700</v>
      </c>
      <c r="Q526" s="19">
        <v>44980</v>
      </c>
      <c r="R526" s="18">
        <v>0</v>
      </c>
      <c r="S526" s="18">
        <v>0</v>
      </c>
      <c r="T526">
        <v>0</v>
      </c>
      <c r="U526" s="18">
        <v>0</v>
      </c>
      <c r="V526" s="18">
        <v>0</v>
      </c>
      <c r="W526" s="18">
        <v>0</v>
      </c>
      <c r="X526" s="18">
        <v>0</v>
      </c>
      <c r="Y526">
        <v>0</v>
      </c>
      <c r="Z526">
        <v>3900</v>
      </c>
      <c r="AA526">
        <v>3900</v>
      </c>
      <c r="AB526" s="18">
        <v>41569.050000000003</v>
      </c>
    </row>
    <row r="527" spans="1:28" x14ac:dyDescent="0.25">
      <c r="A527" s="18">
        <v>45800</v>
      </c>
      <c r="B527" s="19">
        <v>44980</v>
      </c>
      <c r="C527" s="18">
        <v>45800</v>
      </c>
      <c r="D527" s="19">
        <v>44980</v>
      </c>
      <c r="E527" s="18">
        <v>145</v>
      </c>
      <c r="F527" s="18">
        <v>5</v>
      </c>
      <c r="G527">
        <v>3.5714285714285716</v>
      </c>
      <c r="H527" s="18">
        <v>723</v>
      </c>
      <c r="I527" s="18">
        <v>0</v>
      </c>
      <c r="J527" s="18">
        <v>5.2</v>
      </c>
      <c r="K527" s="18">
        <v>0.95000000000000018</v>
      </c>
      <c r="L527">
        <v>22.352941176470591</v>
      </c>
      <c r="M527">
        <v>11400</v>
      </c>
      <c r="N527">
        <v>3975</v>
      </c>
      <c r="O527" s="18">
        <v>41569.050000000003</v>
      </c>
      <c r="P527" s="18">
        <v>45800</v>
      </c>
      <c r="Q527" s="19">
        <v>44980</v>
      </c>
      <c r="R527" s="18">
        <v>0</v>
      </c>
      <c r="S527" s="18">
        <v>0</v>
      </c>
      <c r="T527">
        <v>0</v>
      </c>
      <c r="U527" s="18">
        <v>0</v>
      </c>
      <c r="V527" s="18">
        <v>0</v>
      </c>
      <c r="W527" s="18">
        <v>0</v>
      </c>
      <c r="X527" s="18">
        <v>0</v>
      </c>
      <c r="Y527">
        <v>0</v>
      </c>
      <c r="Z527">
        <v>3900</v>
      </c>
      <c r="AA527">
        <v>3900</v>
      </c>
      <c r="AB527" s="18">
        <v>41569.050000000003</v>
      </c>
    </row>
    <row r="528" spans="1:28" x14ac:dyDescent="0.25">
      <c r="A528" s="18">
        <v>45900</v>
      </c>
      <c r="B528" s="19">
        <v>44980</v>
      </c>
      <c r="C528" s="18">
        <v>45900</v>
      </c>
      <c r="D528" s="19">
        <v>44980</v>
      </c>
      <c r="E528" s="18">
        <v>116</v>
      </c>
      <c r="F528" s="18">
        <v>-1</v>
      </c>
      <c r="G528">
        <v>-0.85470085470085466</v>
      </c>
      <c r="H528" s="18">
        <v>522</v>
      </c>
      <c r="I528" s="18">
        <v>28.89</v>
      </c>
      <c r="J528" s="18">
        <v>3.7</v>
      </c>
      <c r="K528" s="18">
        <v>0</v>
      </c>
      <c r="L528">
        <v>0</v>
      </c>
      <c r="M528">
        <v>10275</v>
      </c>
      <c r="N528">
        <v>1625</v>
      </c>
      <c r="O528" s="18">
        <v>41569.050000000003</v>
      </c>
      <c r="P528" s="18">
        <v>45900</v>
      </c>
      <c r="Q528" s="19">
        <v>44980</v>
      </c>
      <c r="R528" s="18">
        <v>2</v>
      </c>
      <c r="S528" s="18">
        <v>0</v>
      </c>
      <c r="T528">
        <v>0</v>
      </c>
      <c r="U528" s="18">
        <v>0</v>
      </c>
      <c r="V528" s="18">
        <v>0</v>
      </c>
      <c r="W528" s="18">
        <v>0</v>
      </c>
      <c r="X528" s="18">
        <v>0</v>
      </c>
      <c r="Y528">
        <v>0</v>
      </c>
      <c r="Z528">
        <v>3900</v>
      </c>
      <c r="AA528">
        <v>3900</v>
      </c>
      <c r="AB528" s="18">
        <v>41569.050000000003</v>
      </c>
    </row>
    <row r="529" spans="1:28" x14ac:dyDescent="0.25">
      <c r="A529" s="18">
        <v>46000</v>
      </c>
      <c r="B529" s="19">
        <v>44973</v>
      </c>
      <c r="C529" s="18">
        <v>46000</v>
      </c>
      <c r="D529" s="19">
        <v>44973</v>
      </c>
      <c r="E529" s="18">
        <v>13028</v>
      </c>
      <c r="F529" s="18">
        <v>-2290</v>
      </c>
      <c r="G529">
        <v>-14.94973234103669</v>
      </c>
      <c r="H529" s="18">
        <v>100083</v>
      </c>
      <c r="I529" s="18">
        <v>53.82</v>
      </c>
      <c r="J529" s="18">
        <v>0.05</v>
      </c>
      <c r="K529" s="18">
        <v>-0.95</v>
      </c>
      <c r="L529">
        <v>-95</v>
      </c>
      <c r="M529">
        <v>0</v>
      </c>
      <c r="N529">
        <v>28825</v>
      </c>
      <c r="O529" s="18">
        <v>41569.050000000003</v>
      </c>
      <c r="P529" s="18">
        <v>46000</v>
      </c>
      <c r="Q529" s="19">
        <v>44973</v>
      </c>
      <c r="R529" s="18">
        <v>0</v>
      </c>
      <c r="S529" s="18">
        <v>0</v>
      </c>
      <c r="T529">
        <v>0</v>
      </c>
      <c r="U529" s="18">
        <v>0</v>
      </c>
      <c r="V529" s="18">
        <v>0</v>
      </c>
      <c r="W529" s="18">
        <v>0</v>
      </c>
      <c r="X529" s="18">
        <v>0</v>
      </c>
      <c r="Y529">
        <v>0</v>
      </c>
      <c r="Z529">
        <v>2275</v>
      </c>
      <c r="AA529">
        <v>3000</v>
      </c>
      <c r="AB529" s="18">
        <v>41569.050000000003</v>
      </c>
    </row>
    <row r="530" spans="1:28" x14ac:dyDescent="0.25">
      <c r="A530" s="18">
        <v>46000</v>
      </c>
      <c r="B530" s="19">
        <v>44980</v>
      </c>
      <c r="C530" s="18">
        <v>46000</v>
      </c>
      <c r="D530" s="19">
        <v>44980</v>
      </c>
      <c r="E530" s="18">
        <v>13680</v>
      </c>
      <c r="F530" s="18">
        <v>236</v>
      </c>
      <c r="G530">
        <v>1.7554299315679858</v>
      </c>
      <c r="H530" s="18">
        <v>51714</v>
      </c>
      <c r="I530" s="18">
        <v>29.61</v>
      </c>
      <c r="J530" s="18">
        <v>4.5</v>
      </c>
      <c r="K530" s="18">
        <v>4.9999999999999822E-2</v>
      </c>
      <c r="L530">
        <v>1.1235955056179736</v>
      </c>
      <c r="M530">
        <v>20600</v>
      </c>
      <c r="N530">
        <v>14400</v>
      </c>
      <c r="O530" s="18">
        <v>41569.050000000003</v>
      </c>
      <c r="P530" s="18">
        <v>46000</v>
      </c>
      <c r="Q530" s="19">
        <v>44980</v>
      </c>
      <c r="R530" s="18">
        <v>1648</v>
      </c>
      <c r="S530" s="18">
        <v>178</v>
      </c>
      <c r="T530">
        <v>12.108843537414966</v>
      </c>
      <c r="U530" s="18">
        <v>233</v>
      </c>
      <c r="V530" s="18">
        <v>0</v>
      </c>
      <c r="W530" s="18">
        <v>4327.3500000000004</v>
      </c>
      <c r="X530" s="18">
        <v>62.150000000000546</v>
      </c>
      <c r="Y530">
        <v>1.457141517396618</v>
      </c>
      <c r="Z530">
        <v>3150</v>
      </c>
      <c r="AA530">
        <v>5200</v>
      </c>
      <c r="AB530" s="18">
        <v>41569.050000000003</v>
      </c>
    </row>
    <row r="531" spans="1:28" x14ac:dyDescent="0.25">
      <c r="A531" s="18">
        <v>46000</v>
      </c>
      <c r="B531" s="19">
        <v>44994</v>
      </c>
      <c r="C531" s="18">
        <v>46000</v>
      </c>
      <c r="D531" s="19">
        <v>44994</v>
      </c>
      <c r="E531" s="18">
        <v>0</v>
      </c>
      <c r="F531" s="18">
        <v>0</v>
      </c>
      <c r="G531">
        <v>0</v>
      </c>
      <c r="H531" s="18">
        <v>0</v>
      </c>
      <c r="I531" s="18">
        <v>0</v>
      </c>
      <c r="J531" s="18">
        <v>0</v>
      </c>
      <c r="K531" s="18">
        <v>0</v>
      </c>
      <c r="L531">
        <v>0</v>
      </c>
      <c r="M531">
        <v>0</v>
      </c>
      <c r="N531">
        <v>25</v>
      </c>
      <c r="O531" s="18">
        <v>41569.050000000003</v>
      </c>
      <c r="P531" s="18">
        <v>46000</v>
      </c>
      <c r="Q531" s="19">
        <v>44994</v>
      </c>
      <c r="R531" s="18">
        <v>0</v>
      </c>
      <c r="S531" s="18">
        <v>0</v>
      </c>
      <c r="T531">
        <v>0</v>
      </c>
      <c r="U531" s="18">
        <v>0</v>
      </c>
      <c r="V531" s="18">
        <v>0</v>
      </c>
      <c r="W531" s="18">
        <v>0</v>
      </c>
      <c r="X531" s="18">
        <v>0</v>
      </c>
      <c r="Y531">
        <v>0</v>
      </c>
      <c r="Z531">
        <v>875</v>
      </c>
      <c r="AA531">
        <v>875</v>
      </c>
      <c r="AB531" s="18">
        <v>41569.050000000003</v>
      </c>
    </row>
    <row r="532" spans="1:28" x14ac:dyDescent="0.25">
      <c r="A532" s="18">
        <v>46000</v>
      </c>
      <c r="B532" s="19">
        <v>45001</v>
      </c>
      <c r="C532" s="18">
        <v>46000</v>
      </c>
      <c r="D532" s="19">
        <v>45001</v>
      </c>
      <c r="E532" s="18">
        <v>0</v>
      </c>
      <c r="F532" s="18">
        <v>0</v>
      </c>
      <c r="G532">
        <v>0</v>
      </c>
      <c r="H532" s="18">
        <v>0</v>
      </c>
      <c r="I532" s="18">
        <v>0</v>
      </c>
      <c r="J532" s="18">
        <v>0</v>
      </c>
      <c r="K532" s="18">
        <v>0</v>
      </c>
      <c r="L532">
        <v>0</v>
      </c>
      <c r="M532">
        <v>0</v>
      </c>
      <c r="N532">
        <v>900</v>
      </c>
      <c r="O532" s="18">
        <v>41569.050000000003</v>
      </c>
      <c r="P532" s="18">
        <v>0</v>
      </c>
      <c r="Q532" s="19">
        <v>0</v>
      </c>
      <c r="R532" s="18">
        <v>0</v>
      </c>
      <c r="S532" s="18">
        <v>0</v>
      </c>
      <c r="T532">
        <v>0</v>
      </c>
      <c r="U532" s="18">
        <v>0</v>
      </c>
      <c r="V532" s="18">
        <v>0</v>
      </c>
      <c r="W532" s="18">
        <v>0</v>
      </c>
      <c r="X532" s="18">
        <v>0</v>
      </c>
      <c r="Y532">
        <v>0</v>
      </c>
      <c r="Z532">
        <v>0</v>
      </c>
      <c r="AA532">
        <v>0</v>
      </c>
      <c r="AB532" s="18">
        <v>0</v>
      </c>
    </row>
    <row r="533" spans="1:28" x14ac:dyDescent="0.25">
      <c r="A533" s="18">
        <v>46000</v>
      </c>
      <c r="B533" s="19">
        <v>45014</v>
      </c>
      <c r="C533" s="18">
        <v>46000</v>
      </c>
      <c r="D533" s="19">
        <v>45014</v>
      </c>
      <c r="E533" s="18">
        <v>182</v>
      </c>
      <c r="F533" s="18">
        <v>32</v>
      </c>
      <c r="G533">
        <v>21.333333333333332</v>
      </c>
      <c r="H533" s="18">
        <v>424</v>
      </c>
      <c r="I533" s="18">
        <v>14.15</v>
      </c>
      <c r="J533" s="18">
        <v>22.65</v>
      </c>
      <c r="K533" s="18">
        <v>-3.8500000000000014</v>
      </c>
      <c r="L533">
        <v>-14.528301886792457</v>
      </c>
      <c r="M533">
        <v>7100</v>
      </c>
      <c r="N533">
        <v>2300</v>
      </c>
      <c r="O533" s="18">
        <v>41569.050000000003</v>
      </c>
      <c r="P533" s="18">
        <v>46000</v>
      </c>
      <c r="Q533" s="19">
        <v>45014</v>
      </c>
      <c r="R533" s="18">
        <v>300</v>
      </c>
      <c r="S533" s="18">
        <v>133</v>
      </c>
      <c r="T533">
        <v>79.640718562874255</v>
      </c>
      <c r="U533" s="18">
        <v>159</v>
      </c>
      <c r="V533" s="18">
        <v>0</v>
      </c>
      <c r="W533" s="18">
        <v>3960.3</v>
      </c>
      <c r="X533" s="18">
        <v>60.300000000000182</v>
      </c>
      <c r="Y533">
        <v>1.5461538461538507</v>
      </c>
      <c r="Z533">
        <v>2650</v>
      </c>
      <c r="AA533">
        <v>2500</v>
      </c>
      <c r="AB533" s="18">
        <v>41569.050000000003</v>
      </c>
    </row>
    <row r="534" spans="1:28" x14ac:dyDescent="0.25">
      <c r="A534" s="18">
        <v>46000</v>
      </c>
      <c r="B534" s="19">
        <v>45043</v>
      </c>
      <c r="C534" s="18">
        <v>46000</v>
      </c>
      <c r="D534" s="19">
        <v>45043</v>
      </c>
      <c r="E534" s="18">
        <v>0</v>
      </c>
      <c r="F534" s="18">
        <v>0</v>
      </c>
      <c r="G534">
        <v>0</v>
      </c>
      <c r="H534" s="18">
        <v>0</v>
      </c>
      <c r="I534" s="18">
        <v>0</v>
      </c>
      <c r="J534" s="18">
        <v>0</v>
      </c>
      <c r="K534" s="18">
        <v>0</v>
      </c>
      <c r="L534">
        <v>0</v>
      </c>
      <c r="M534">
        <v>0</v>
      </c>
      <c r="N534">
        <v>125</v>
      </c>
      <c r="O534" s="18">
        <v>41569.050000000003</v>
      </c>
      <c r="P534" s="18">
        <v>46000</v>
      </c>
      <c r="Q534" s="19">
        <v>45043</v>
      </c>
      <c r="R534" s="18">
        <v>0</v>
      </c>
      <c r="S534" s="18">
        <v>0</v>
      </c>
      <c r="T534">
        <v>0</v>
      </c>
      <c r="U534" s="18">
        <v>0</v>
      </c>
      <c r="V534" s="18">
        <v>0</v>
      </c>
      <c r="W534" s="18">
        <v>0</v>
      </c>
      <c r="X534" s="18">
        <v>0</v>
      </c>
      <c r="Y534">
        <v>0</v>
      </c>
      <c r="Z534">
        <v>900</v>
      </c>
      <c r="AA534">
        <v>0</v>
      </c>
      <c r="AB534" s="18">
        <v>41569.050000000003</v>
      </c>
    </row>
    <row r="535" spans="1:28" x14ac:dyDescent="0.25">
      <c r="A535" s="18">
        <v>46000</v>
      </c>
      <c r="B535" s="19">
        <v>44987</v>
      </c>
      <c r="C535" s="18">
        <v>46000</v>
      </c>
      <c r="D535" s="19">
        <v>44987</v>
      </c>
      <c r="E535" s="18">
        <v>71</v>
      </c>
      <c r="F535" s="18">
        <v>-3</v>
      </c>
      <c r="G535">
        <v>-4.0540540540540544</v>
      </c>
      <c r="H535" s="18">
        <v>346</v>
      </c>
      <c r="I535" s="18">
        <v>22.3</v>
      </c>
      <c r="J535" s="18">
        <v>8.4499999999999993</v>
      </c>
      <c r="K535" s="18">
        <v>0.74999999999999911</v>
      </c>
      <c r="L535">
        <v>9.7402597402597291</v>
      </c>
      <c r="M535">
        <v>10550</v>
      </c>
      <c r="N535">
        <v>5775</v>
      </c>
      <c r="O535" s="18">
        <v>41569.050000000003</v>
      </c>
      <c r="P535" s="18">
        <v>46000</v>
      </c>
      <c r="Q535" s="19">
        <v>44987</v>
      </c>
      <c r="R535" s="18">
        <v>0</v>
      </c>
      <c r="S535" s="18">
        <v>0</v>
      </c>
      <c r="T535">
        <v>0</v>
      </c>
      <c r="U535" s="18">
        <v>0</v>
      </c>
      <c r="V535" s="18">
        <v>0</v>
      </c>
      <c r="W535" s="18">
        <v>0</v>
      </c>
      <c r="X535" s="18">
        <v>0</v>
      </c>
      <c r="Y535">
        <v>0</v>
      </c>
      <c r="Z535">
        <v>2250</v>
      </c>
      <c r="AA535">
        <v>1500</v>
      </c>
      <c r="AB535" s="18">
        <v>41569.050000000003</v>
      </c>
    </row>
    <row r="536" spans="1:28" x14ac:dyDescent="0.25">
      <c r="A536" s="18">
        <v>46500</v>
      </c>
      <c r="B536" s="19">
        <v>44973</v>
      </c>
      <c r="C536" s="18">
        <v>46500</v>
      </c>
      <c r="D536" s="19">
        <v>44973</v>
      </c>
      <c r="E536" s="18">
        <v>2991</v>
      </c>
      <c r="F536" s="18">
        <v>418</v>
      </c>
      <c r="G536">
        <v>16.245627671978234</v>
      </c>
      <c r="H536" s="18">
        <v>44552</v>
      </c>
      <c r="I536" s="18">
        <v>59.17</v>
      </c>
      <c r="J536" s="18">
        <v>0.05</v>
      </c>
      <c r="K536" s="18">
        <v>-1</v>
      </c>
      <c r="L536">
        <v>-95.238095238095227</v>
      </c>
      <c r="M536">
        <v>0</v>
      </c>
      <c r="N536">
        <v>35475</v>
      </c>
      <c r="O536" s="18">
        <v>41569.050000000003</v>
      </c>
      <c r="P536" s="18">
        <v>46500</v>
      </c>
      <c r="Q536" s="19">
        <v>44973</v>
      </c>
      <c r="R536" s="18">
        <v>0</v>
      </c>
      <c r="S536" s="18">
        <v>0</v>
      </c>
      <c r="T536">
        <v>0</v>
      </c>
      <c r="U536" s="18">
        <v>0</v>
      </c>
      <c r="V536" s="18">
        <v>0</v>
      </c>
      <c r="W536" s="18">
        <v>0</v>
      </c>
      <c r="X536" s="18">
        <v>0</v>
      </c>
      <c r="Y536">
        <v>0</v>
      </c>
      <c r="Z536">
        <v>1525</v>
      </c>
      <c r="AA536">
        <v>2250</v>
      </c>
      <c r="AB536" s="18">
        <v>41569.050000000003</v>
      </c>
    </row>
    <row r="537" spans="1:28" x14ac:dyDescent="0.25">
      <c r="A537" s="18">
        <v>46500</v>
      </c>
      <c r="B537" s="19">
        <v>44980</v>
      </c>
      <c r="C537" s="18">
        <v>46500</v>
      </c>
      <c r="D537" s="19">
        <v>44980</v>
      </c>
      <c r="E537" s="18">
        <v>1033</v>
      </c>
      <c r="F537" s="18">
        <v>15</v>
      </c>
      <c r="G537">
        <v>1.4734774066797642</v>
      </c>
      <c r="H537" s="18">
        <v>6778</v>
      </c>
      <c r="I537" s="18">
        <v>31.97</v>
      </c>
      <c r="J537" s="18">
        <v>3.95</v>
      </c>
      <c r="K537" s="18">
        <v>-9.9999999999999645E-2</v>
      </c>
      <c r="L537">
        <v>-2.4691358024691268</v>
      </c>
      <c r="M537">
        <v>17125</v>
      </c>
      <c r="N537">
        <v>5050</v>
      </c>
      <c r="O537" s="18">
        <v>41569.050000000003</v>
      </c>
      <c r="P537" s="18">
        <v>46500</v>
      </c>
      <c r="Q537" s="19">
        <v>44980</v>
      </c>
      <c r="R537" s="18">
        <v>630</v>
      </c>
      <c r="S537" s="18">
        <v>27</v>
      </c>
      <c r="T537">
        <v>4.4776119402985071</v>
      </c>
      <c r="U537" s="18">
        <v>262</v>
      </c>
      <c r="V537" s="18">
        <v>0</v>
      </c>
      <c r="W537" s="18">
        <v>4701</v>
      </c>
      <c r="X537" s="18">
        <v>37.649999999999636</v>
      </c>
      <c r="Y537">
        <v>0.80735951622759683</v>
      </c>
      <c r="Z537">
        <v>4475</v>
      </c>
      <c r="AA537">
        <v>3150</v>
      </c>
      <c r="AB537" s="18">
        <v>41569.050000000003</v>
      </c>
    </row>
    <row r="538" spans="1:28" x14ac:dyDescent="0.25">
      <c r="A538" s="18">
        <v>46500</v>
      </c>
      <c r="B538" s="19">
        <v>44987</v>
      </c>
      <c r="C538" s="18">
        <v>46500</v>
      </c>
      <c r="D538" s="19">
        <v>44987</v>
      </c>
      <c r="E538" s="18">
        <v>85</v>
      </c>
      <c r="F538" s="18">
        <v>-6</v>
      </c>
      <c r="G538">
        <v>-6.5934065934065931</v>
      </c>
      <c r="H538" s="18">
        <v>168</v>
      </c>
      <c r="I538" s="18">
        <v>24.45</v>
      </c>
      <c r="J538" s="18">
        <v>8.5500000000000007</v>
      </c>
      <c r="K538" s="18">
        <v>0.20000000000000107</v>
      </c>
      <c r="L538">
        <v>2.3952095808383365</v>
      </c>
      <c r="M538">
        <v>9700</v>
      </c>
      <c r="N538">
        <v>4700</v>
      </c>
      <c r="O538" s="18">
        <v>41569.050000000003</v>
      </c>
      <c r="P538" s="18">
        <v>46500</v>
      </c>
      <c r="Q538" s="19">
        <v>44987</v>
      </c>
      <c r="R538" s="18">
        <v>0</v>
      </c>
      <c r="S538" s="18">
        <v>0</v>
      </c>
      <c r="T538">
        <v>0</v>
      </c>
      <c r="U538" s="18">
        <v>0</v>
      </c>
      <c r="V538" s="18">
        <v>0</v>
      </c>
      <c r="W538" s="18">
        <v>0</v>
      </c>
      <c r="X538" s="18">
        <v>0</v>
      </c>
      <c r="Y538">
        <v>0</v>
      </c>
      <c r="Z538">
        <v>2250</v>
      </c>
      <c r="AA538">
        <v>1500</v>
      </c>
      <c r="AB538" s="18">
        <v>41569.050000000003</v>
      </c>
    </row>
    <row r="539" spans="1:28" x14ac:dyDescent="0.25">
      <c r="A539" s="18">
        <v>46500</v>
      </c>
      <c r="B539" s="19">
        <v>44994</v>
      </c>
      <c r="C539" s="18">
        <v>46500</v>
      </c>
      <c r="D539" s="19">
        <v>44994</v>
      </c>
      <c r="E539" s="18">
        <v>42</v>
      </c>
      <c r="F539" s="18">
        <v>0</v>
      </c>
      <c r="G539">
        <v>0</v>
      </c>
      <c r="H539" s="18">
        <v>0</v>
      </c>
      <c r="I539" s="18">
        <v>0</v>
      </c>
      <c r="J539" s="18">
        <v>0</v>
      </c>
      <c r="K539" s="18">
        <v>0</v>
      </c>
      <c r="L539">
        <v>0</v>
      </c>
      <c r="M539">
        <v>100</v>
      </c>
      <c r="N539">
        <v>0</v>
      </c>
      <c r="O539" s="18">
        <v>41569.050000000003</v>
      </c>
      <c r="P539" s="18">
        <v>46500</v>
      </c>
      <c r="Q539" s="19">
        <v>44994</v>
      </c>
      <c r="R539" s="18">
        <v>0</v>
      </c>
      <c r="S539" s="18">
        <v>0</v>
      </c>
      <c r="T539">
        <v>0</v>
      </c>
      <c r="U539" s="18">
        <v>0</v>
      </c>
      <c r="V539" s="18">
        <v>0</v>
      </c>
      <c r="W539" s="18">
        <v>0</v>
      </c>
      <c r="X539" s="18">
        <v>0</v>
      </c>
      <c r="Y539">
        <v>0</v>
      </c>
      <c r="Z539">
        <v>875</v>
      </c>
      <c r="AA539">
        <v>875</v>
      </c>
      <c r="AB539" s="18">
        <v>41569.050000000003</v>
      </c>
    </row>
    <row r="540" spans="1:28" x14ac:dyDescent="0.25">
      <c r="A540" s="18">
        <v>46500</v>
      </c>
      <c r="B540" s="19">
        <v>45001</v>
      </c>
      <c r="C540" s="18">
        <v>46500</v>
      </c>
      <c r="D540" s="19">
        <v>45001</v>
      </c>
      <c r="E540" s="18">
        <v>0</v>
      </c>
      <c r="F540" s="18">
        <v>0</v>
      </c>
      <c r="G540">
        <v>0</v>
      </c>
      <c r="H540" s="18">
        <v>0</v>
      </c>
      <c r="I540" s="18">
        <v>0</v>
      </c>
      <c r="J540" s="18">
        <v>0</v>
      </c>
      <c r="K540" s="18">
        <v>0</v>
      </c>
      <c r="L540">
        <v>0</v>
      </c>
      <c r="M540">
        <v>0</v>
      </c>
      <c r="N540">
        <v>1000</v>
      </c>
      <c r="O540" s="18">
        <v>41569.050000000003</v>
      </c>
      <c r="P540" s="18">
        <v>0</v>
      </c>
      <c r="Q540" s="19">
        <v>0</v>
      </c>
      <c r="R540" s="18">
        <v>0</v>
      </c>
      <c r="S540" s="18">
        <v>0</v>
      </c>
      <c r="T540">
        <v>0</v>
      </c>
      <c r="U540" s="18">
        <v>0</v>
      </c>
      <c r="V540" s="18">
        <v>0</v>
      </c>
      <c r="W540" s="18">
        <v>0</v>
      </c>
      <c r="X540" s="18">
        <v>0</v>
      </c>
      <c r="Y540">
        <v>0</v>
      </c>
      <c r="Z540">
        <v>0</v>
      </c>
      <c r="AA540">
        <v>0</v>
      </c>
      <c r="AB540" s="18">
        <v>0</v>
      </c>
    </row>
    <row r="541" spans="1:28" x14ac:dyDescent="0.25">
      <c r="A541" s="18">
        <v>46500</v>
      </c>
      <c r="B541" s="19">
        <v>45014</v>
      </c>
      <c r="C541" s="18">
        <v>46500</v>
      </c>
      <c r="D541" s="19">
        <v>45014</v>
      </c>
      <c r="E541" s="18">
        <v>1874</v>
      </c>
      <c r="F541" s="18">
        <v>-3</v>
      </c>
      <c r="G541">
        <v>-0.15982951518380395</v>
      </c>
      <c r="H541" s="18">
        <v>488</v>
      </c>
      <c r="I541" s="18">
        <v>15.1</v>
      </c>
      <c r="J541" s="18">
        <v>19</v>
      </c>
      <c r="K541" s="18">
        <v>-2.1999999999999993</v>
      </c>
      <c r="L541">
        <v>-10.377358490566033</v>
      </c>
      <c r="M541">
        <v>7450</v>
      </c>
      <c r="N541">
        <v>2625</v>
      </c>
      <c r="O541" s="18">
        <v>41569.050000000003</v>
      </c>
      <c r="P541" s="18">
        <v>46500</v>
      </c>
      <c r="Q541" s="19">
        <v>45014</v>
      </c>
      <c r="R541" s="18">
        <v>164</v>
      </c>
      <c r="S541" s="18">
        <v>0</v>
      </c>
      <c r="T541">
        <v>0</v>
      </c>
      <c r="U541" s="18">
        <v>73</v>
      </c>
      <c r="V541" s="18">
        <v>0</v>
      </c>
      <c r="W541" s="18">
        <v>4381</v>
      </c>
      <c r="X541" s="18">
        <v>-20.399999999999636</v>
      </c>
      <c r="Y541">
        <v>-0.46348888989866044</v>
      </c>
      <c r="Z541">
        <v>1900</v>
      </c>
      <c r="AA541">
        <v>1800</v>
      </c>
      <c r="AB541" s="18">
        <v>41569.050000000003</v>
      </c>
    </row>
    <row r="542" spans="1:28" x14ac:dyDescent="0.25">
      <c r="A542" s="18">
        <v>46500</v>
      </c>
      <c r="B542" s="19">
        <v>45043</v>
      </c>
      <c r="C542" s="18">
        <v>46500</v>
      </c>
      <c r="D542" s="19">
        <v>45043</v>
      </c>
      <c r="E542" s="18">
        <v>7</v>
      </c>
      <c r="F542" s="18">
        <v>0</v>
      </c>
      <c r="G542">
        <v>0</v>
      </c>
      <c r="H542" s="18">
        <v>0</v>
      </c>
      <c r="I542" s="18">
        <v>0</v>
      </c>
      <c r="J542" s="18">
        <v>0</v>
      </c>
      <c r="K542" s="18">
        <v>0</v>
      </c>
      <c r="L542">
        <v>0</v>
      </c>
      <c r="M542">
        <v>0</v>
      </c>
      <c r="N542">
        <v>225</v>
      </c>
      <c r="O542" s="18">
        <v>41569.050000000003</v>
      </c>
      <c r="P542" s="18">
        <v>46500</v>
      </c>
      <c r="Q542" s="19">
        <v>45043</v>
      </c>
      <c r="R542" s="18">
        <v>0</v>
      </c>
      <c r="S542" s="18">
        <v>0</v>
      </c>
      <c r="T542">
        <v>0</v>
      </c>
      <c r="U542" s="18">
        <v>0</v>
      </c>
      <c r="V542" s="18">
        <v>0</v>
      </c>
      <c r="W542" s="18">
        <v>0</v>
      </c>
      <c r="X542" s="18">
        <v>0</v>
      </c>
      <c r="Y542">
        <v>0</v>
      </c>
      <c r="Z542">
        <v>900</v>
      </c>
      <c r="AA542">
        <v>175</v>
      </c>
      <c r="AB542" s="18">
        <v>41569.050000000003</v>
      </c>
    </row>
    <row r="543" spans="1:28" x14ac:dyDescent="0.25">
      <c r="A543" s="18">
        <v>46500</v>
      </c>
      <c r="B543" s="19">
        <v>45106</v>
      </c>
      <c r="C543" s="18">
        <v>46500</v>
      </c>
      <c r="D543" s="19">
        <v>45106</v>
      </c>
      <c r="E543" s="18">
        <v>122</v>
      </c>
      <c r="F543" s="18">
        <v>0</v>
      </c>
      <c r="G543">
        <v>0</v>
      </c>
      <c r="H543" s="18">
        <v>33</v>
      </c>
      <c r="I543" s="18">
        <v>12.39</v>
      </c>
      <c r="J543" s="18">
        <v>262</v>
      </c>
      <c r="K543" s="18">
        <v>-20</v>
      </c>
      <c r="L543">
        <v>-7.0921985815602842</v>
      </c>
      <c r="M543">
        <v>1825</v>
      </c>
      <c r="N543">
        <v>225</v>
      </c>
      <c r="O543" s="18">
        <v>41569.050000000003</v>
      </c>
      <c r="P543" s="18">
        <v>0</v>
      </c>
      <c r="Q543" s="19">
        <v>0</v>
      </c>
      <c r="R543" s="18">
        <v>0</v>
      </c>
      <c r="S543" s="18">
        <v>0</v>
      </c>
      <c r="T543">
        <v>0</v>
      </c>
      <c r="U543" s="18">
        <v>0</v>
      </c>
      <c r="V543" s="18">
        <v>0</v>
      </c>
      <c r="W543" s="18">
        <v>0</v>
      </c>
      <c r="X543" s="18">
        <v>0</v>
      </c>
      <c r="Y543">
        <v>0</v>
      </c>
      <c r="Z543">
        <v>0</v>
      </c>
      <c r="AA543">
        <v>0</v>
      </c>
      <c r="AB543" s="18">
        <v>0</v>
      </c>
    </row>
    <row r="544" spans="1:28" x14ac:dyDescent="0.25">
      <c r="A544" s="18">
        <v>46500</v>
      </c>
      <c r="B544" s="19">
        <v>45197</v>
      </c>
      <c r="C544" s="18">
        <v>46500</v>
      </c>
      <c r="D544" s="19">
        <v>45197</v>
      </c>
      <c r="E544" s="18">
        <v>1</v>
      </c>
      <c r="F544" s="18">
        <v>0</v>
      </c>
      <c r="G544">
        <v>0</v>
      </c>
      <c r="H544" s="18">
        <v>0</v>
      </c>
      <c r="I544" s="18">
        <v>0</v>
      </c>
      <c r="J544" s="18">
        <v>0</v>
      </c>
      <c r="K544" s="18">
        <v>0</v>
      </c>
      <c r="L544">
        <v>0</v>
      </c>
      <c r="M544">
        <v>1025</v>
      </c>
      <c r="N544">
        <v>50</v>
      </c>
      <c r="O544" s="18">
        <v>41569.050000000003</v>
      </c>
      <c r="P544" s="18">
        <v>0</v>
      </c>
      <c r="Q544" s="19">
        <v>0</v>
      </c>
      <c r="R544" s="18">
        <v>0</v>
      </c>
      <c r="S544" s="18">
        <v>0</v>
      </c>
      <c r="T544">
        <v>0</v>
      </c>
      <c r="U544" s="18">
        <v>0</v>
      </c>
      <c r="V544" s="18">
        <v>0</v>
      </c>
      <c r="W544" s="18">
        <v>0</v>
      </c>
      <c r="X544" s="18">
        <v>0</v>
      </c>
      <c r="Y544">
        <v>0</v>
      </c>
      <c r="Z544">
        <v>0</v>
      </c>
      <c r="AA544">
        <v>0</v>
      </c>
      <c r="AB544" s="18">
        <v>0</v>
      </c>
    </row>
    <row r="545" spans="1:30" x14ac:dyDescent="0.25">
      <c r="A545" s="18">
        <v>46500</v>
      </c>
      <c r="B545" s="19">
        <v>45288</v>
      </c>
      <c r="C545" s="18">
        <v>46500</v>
      </c>
      <c r="D545" s="19">
        <v>45288</v>
      </c>
      <c r="E545" s="18">
        <v>2</v>
      </c>
      <c r="F545" s="18">
        <v>0</v>
      </c>
      <c r="G545">
        <v>0</v>
      </c>
      <c r="H545" s="18">
        <v>0</v>
      </c>
      <c r="I545" s="18">
        <v>0</v>
      </c>
      <c r="J545" s="18">
        <v>0</v>
      </c>
      <c r="K545" s="18">
        <v>0</v>
      </c>
      <c r="L545">
        <v>0</v>
      </c>
      <c r="M545">
        <v>50</v>
      </c>
      <c r="N545">
        <v>50</v>
      </c>
      <c r="O545" s="18">
        <v>41569.050000000003</v>
      </c>
      <c r="P545" s="18">
        <v>0</v>
      </c>
      <c r="Q545" s="19">
        <v>0</v>
      </c>
      <c r="R545" s="18">
        <v>0</v>
      </c>
      <c r="S545" s="18">
        <v>0</v>
      </c>
      <c r="T545">
        <v>0</v>
      </c>
      <c r="U545" s="18">
        <v>0</v>
      </c>
      <c r="V545" s="18">
        <v>0</v>
      </c>
      <c r="W545" s="18">
        <v>0</v>
      </c>
      <c r="X545" s="18">
        <v>0</v>
      </c>
      <c r="Y545">
        <v>0</v>
      </c>
      <c r="Z545">
        <v>0</v>
      </c>
      <c r="AA545">
        <v>0</v>
      </c>
      <c r="AB545" s="18">
        <v>0</v>
      </c>
    </row>
    <row r="546" spans="1:30" x14ac:dyDescent="0.25">
      <c r="A546" s="18">
        <v>47000</v>
      </c>
      <c r="B546" s="19">
        <v>44973</v>
      </c>
      <c r="C546" s="18">
        <v>47000</v>
      </c>
      <c r="D546" s="19">
        <v>44973</v>
      </c>
      <c r="E546" s="18">
        <v>10165</v>
      </c>
      <c r="F546" s="18">
        <v>5197</v>
      </c>
      <c r="G546">
        <v>104.60950080515298</v>
      </c>
      <c r="H546" s="18">
        <v>86912</v>
      </c>
      <c r="I546" s="18">
        <v>0</v>
      </c>
      <c r="J546" s="18">
        <v>0.05</v>
      </c>
      <c r="K546" s="18">
        <v>-0.89999999999999991</v>
      </c>
      <c r="L546">
        <v>-94.73684210526315</v>
      </c>
      <c r="M546">
        <v>8425</v>
      </c>
      <c r="N546">
        <v>27500</v>
      </c>
      <c r="O546" s="18">
        <v>41569.050000000003</v>
      </c>
      <c r="P546" s="18">
        <v>47000</v>
      </c>
      <c r="Q546" s="19">
        <v>44973</v>
      </c>
      <c r="R546" s="18">
        <v>0</v>
      </c>
      <c r="S546" s="18">
        <v>0</v>
      </c>
      <c r="T546">
        <v>0</v>
      </c>
      <c r="U546" s="18">
        <v>0</v>
      </c>
      <c r="V546" s="18">
        <v>0</v>
      </c>
      <c r="W546" s="18">
        <v>0</v>
      </c>
      <c r="X546" s="18">
        <v>0</v>
      </c>
      <c r="Y546">
        <v>0</v>
      </c>
      <c r="Z546">
        <v>2125</v>
      </c>
      <c r="AA546">
        <v>2250</v>
      </c>
      <c r="AB546" s="18">
        <v>41569.050000000003</v>
      </c>
    </row>
    <row r="547" spans="1:30" x14ac:dyDescent="0.25">
      <c r="A547" s="18">
        <v>47000</v>
      </c>
      <c r="B547" s="19">
        <v>44987</v>
      </c>
      <c r="C547" s="18">
        <v>47000</v>
      </c>
      <c r="D547" s="19">
        <v>44987</v>
      </c>
      <c r="E547" s="18">
        <v>145</v>
      </c>
      <c r="F547" s="18">
        <v>3</v>
      </c>
      <c r="G547">
        <v>2.112676056338028</v>
      </c>
      <c r="H547" s="18">
        <v>112</v>
      </c>
      <c r="I547" s="18">
        <v>0</v>
      </c>
      <c r="J547" s="18">
        <v>7</v>
      </c>
      <c r="K547" s="18">
        <v>-2.1999999999999993</v>
      </c>
      <c r="L547">
        <v>-23.913043478260864</v>
      </c>
      <c r="M547">
        <v>8450</v>
      </c>
      <c r="N547">
        <v>4625</v>
      </c>
      <c r="O547" s="18">
        <v>41569.050000000003</v>
      </c>
      <c r="P547" s="18">
        <v>47000</v>
      </c>
      <c r="Q547" s="19">
        <v>44987</v>
      </c>
      <c r="R547" s="18">
        <v>0</v>
      </c>
      <c r="S547" s="18">
        <v>0</v>
      </c>
      <c r="T547">
        <v>0</v>
      </c>
      <c r="U547" s="18">
        <v>0</v>
      </c>
      <c r="V547" s="18">
        <v>0</v>
      </c>
      <c r="W547" s="18">
        <v>0</v>
      </c>
      <c r="X547" s="18">
        <v>0</v>
      </c>
      <c r="Y547">
        <v>0</v>
      </c>
      <c r="Z547">
        <v>2250</v>
      </c>
      <c r="AA547">
        <v>2250</v>
      </c>
      <c r="AB547" s="18">
        <v>41569.050000000003</v>
      </c>
    </row>
    <row r="548" spans="1:30" x14ac:dyDescent="0.25">
      <c r="A548" s="18">
        <v>47000</v>
      </c>
      <c r="B548" s="19">
        <v>45014</v>
      </c>
      <c r="C548" s="18">
        <v>47000</v>
      </c>
      <c r="D548" s="19">
        <v>45014</v>
      </c>
      <c r="E548" s="18">
        <v>0</v>
      </c>
      <c r="F548" s="18">
        <v>0</v>
      </c>
      <c r="G548">
        <v>0</v>
      </c>
      <c r="H548" s="18">
        <v>0</v>
      </c>
      <c r="I548" s="18">
        <v>0</v>
      </c>
      <c r="J548" s="18">
        <v>0</v>
      </c>
      <c r="K548" s="18">
        <v>0</v>
      </c>
      <c r="L548">
        <v>0</v>
      </c>
      <c r="M548">
        <v>9975</v>
      </c>
      <c r="N548">
        <v>1075</v>
      </c>
      <c r="O548" s="18">
        <v>41569.050000000003</v>
      </c>
      <c r="P548" s="18">
        <v>47000</v>
      </c>
      <c r="Q548" s="19">
        <v>45014</v>
      </c>
      <c r="R548" s="18">
        <v>0</v>
      </c>
      <c r="S548" s="18">
        <v>0</v>
      </c>
      <c r="T548">
        <v>0</v>
      </c>
      <c r="U548" s="18">
        <v>0</v>
      </c>
      <c r="V548" s="18">
        <v>0</v>
      </c>
      <c r="W548" s="18">
        <v>0</v>
      </c>
      <c r="X548" s="18">
        <v>0</v>
      </c>
      <c r="Y548">
        <v>0</v>
      </c>
      <c r="Z548">
        <v>2525</v>
      </c>
      <c r="AA548">
        <v>2525</v>
      </c>
      <c r="AB548" s="18">
        <v>41569.050000000003</v>
      </c>
    </row>
    <row r="549" spans="1:30" x14ac:dyDescent="0.25">
      <c r="A549" s="18">
        <v>47000</v>
      </c>
      <c r="B549" s="19">
        <v>44980</v>
      </c>
      <c r="C549" s="18">
        <v>47000</v>
      </c>
      <c r="D549" s="19">
        <v>44980</v>
      </c>
      <c r="E549" s="18">
        <v>1449</v>
      </c>
      <c r="F549" s="18">
        <v>77</v>
      </c>
      <c r="G549">
        <v>5.6122448979591839</v>
      </c>
      <c r="H549" s="18">
        <v>28120</v>
      </c>
      <c r="I549" s="18">
        <v>0</v>
      </c>
      <c r="J549" s="18">
        <v>4</v>
      </c>
      <c r="K549" s="18">
        <v>0.35000000000000009</v>
      </c>
      <c r="L549">
        <v>9.5890410958904138</v>
      </c>
      <c r="M549">
        <v>50000</v>
      </c>
      <c r="N549">
        <v>27625</v>
      </c>
      <c r="O549" s="18">
        <v>41569.050000000003</v>
      </c>
      <c r="P549" s="18">
        <v>47000</v>
      </c>
      <c r="Q549" s="19">
        <v>44980</v>
      </c>
      <c r="R549" s="18">
        <v>607</v>
      </c>
      <c r="S549" s="18">
        <v>142</v>
      </c>
      <c r="T549">
        <v>30.537634408602152</v>
      </c>
      <c r="U549" s="18">
        <v>197</v>
      </c>
      <c r="V549" s="18">
        <v>0</v>
      </c>
      <c r="W549" s="18">
        <v>5280</v>
      </c>
      <c r="X549" s="18">
        <v>96.649999999999636</v>
      </c>
      <c r="Y549">
        <v>1.864624229504078</v>
      </c>
      <c r="Z549">
        <v>2675</v>
      </c>
      <c r="AA549">
        <v>3350</v>
      </c>
      <c r="AB549" s="18">
        <v>41569.050000000003</v>
      </c>
    </row>
    <row r="550" spans="1:30" x14ac:dyDescent="0.25">
      <c r="A550" s="18">
        <v>47500</v>
      </c>
      <c r="B550" s="19">
        <v>44973</v>
      </c>
      <c r="C550" s="18">
        <v>47500</v>
      </c>
      <c r="D550" s="19">
        <v>44973</v>
      </c>
      <c r="E550" s="18">
        <v>9349</v>
      </c>
      <c r="F550" s="18">
        <v>2215</v>
      </c>
      <c r="G550">
        <v>31.048500140173815</v>
      </c>
      <c r="H550" s="18">
        <v>55939</v>
      </c>
      <c r="I550" s="18">
        <v>69.599999999999994</v>
      </c>
      <c r="J550" s="18">
        <v>0.05</v>
      </c>
      <c r="K550" s="18">
        <v>-0.85</v>
      </c>
      <c r="L550">
        <v>-94.444444444444443</v>
      </c>
      <c r="M550">
        <v>2950</v>
      </c>
      <c r="N550">
        <v>40100</v>
      </c>
      <c r="O550" s="18">
        <v>41569.050000000003</v>
      </c>
      <c r="P550" s="18">
        <v>47500</v>
      </c>
      <c r="Q550" s="19">
        <v>44973</v>
      </c>
      <c r="R550" s="18">
        <v>2</v>
      </c>
      <c r="S550" s="18">
        <v>0</v>
      </c>
      <c r="T550">
        <v>0</v>
      </c>
      <c r="U550" s="18">
        <v>0</v>
      </c>
      <c r="V550" s="18">
        <v>0</v>
      </c>
      <c r="W550" s="18">
        <v>0</v>
      </c>
      <c r="X550" s="18">
        <v>0</v>
      </c>
      <c r="Y550">
        <v>0</v>
      </c>
      <c r="Z550">
        <v>2250</v>
      </c>
      <c r="AA550">
        <v>2250</v>
      </c>
      <c r="AB550" s="18">
        <v>41569.050000000003</v>
      </c>
    </row>
    <row r="551" spans="1:30" x14ac:dyDescent="0.25">
      <c r="A551" s="18">
        <v>47500</v>
      </c>
      <c r="B551" s="19">
        <v>44980</v>
      </c>
      <c r="C551" s="18">
        <v>47500</v>
      </c>
      <c r="D551" s="19">
        <v>44980</v>
      </c>
      <c r="E551" s="18">
        <v>741</v>
      </c>
      <c r="F551" s="18">
        <v>-8</v>
      </c>
      <c r="G551">
        <v>-1.0680907877169559</v>
      </c>
      <c r="H551" s="18">
        <v>7945</v>
      </c>
      <c r="I551" s="18">
        <v>0</v>
      </c>
      <c r="J551" s="18">
        <v>3.45</v>
      </c>
      <c r="K551" s="18">
        <v>-4.9999999999999822E-2</v>
      </c>
      <c r="L551">
        <v>-1.4285714285714235</v>
      </c>
      <c r="M551">
        <v>53875</v>
      </c>
      <c r="N551">
        <v>3425</v>
      </c>
      <c r="O551" s="18">
        <v>41569.050000000003</v>
      </c>
      <c r="P551" s="18">
        <v>47500</v>
      </c>
      <c r="Q551" s="19">
        <v>44980</v>
      </c>
      <c r="R551" s="18">
        <v>41</v>
      </c>
      <c r="S551" s="18">
        <v>0</v>
      </c>
      <c r="T551">
        <v>0</v>
      </c>
      <c r="U551" s="18">
        <v>0</v>
      </c>
      <c r="V551" s="18">
        <v>0</v>
      </c>
      <c r="W551" s="18">
        <v>0</v>
      </c>
      <c r="X551" s="18">
        <v>0</v>
      </c>
      <c r="Y551">
        <v>0</v>
      </c>
      <c r="Z551">
        <v>3050</v>
      </c>
      <c r="AA551">
        <v>2675</v>
      </c>
      <c r="AB551" s="18">
        <v>41569.050000000003</v>
      </c>
    </row>
    <row r="552" spans="1:30" x14ac:dyDescent="0.25">
      <c r="A552" s="18">
        <v>47500</v>
      </c>
      <c r="B552" s="19">
        <v>44987</v>
      </c>
      <c r="C552" s="18">
        <v>47500</v>
      </c>
      <c r="D552" s="19">
        <v>44987</v>
      </c>
      <c r="E552" s="18">
        <v>59</v>
      </c>
      <c r="F552" s="18">
        <v>0</v>
      </c>
      <c r="G552">
        <v>0</v>
      </c>
      <c r="H552" s="18">
        <v>15</v>
      </c>
      <c r="I552" s="18">
        <v>0</v>
      </c>
      <c r="J552" s="18">
        <v>6.4</v>
      </c>
      <c r="K552" s="18">
        <v>-2.5999999999999996</v>
      </c>
      <c r="L552">
        <v>-28.888888888888886</v>
      </c>
      <c r="M552">
        <v>12050</v>
      </c>
      <c r="N552">
        <v>1775</v>
      </c>
      <c r="O552" s="18">
        <v>41569.050000000003</v>
      </c>
      <c r="P552" s="18">
        <v>47500</v>
      </c>
      <c r="Q552" s="19">
        <v>44987</v>
      </c>
      <c r="R552" s="18">
        <v>0</v>
      </c>
      <c r="S552" s="18">
        <v>0</v>
      </c>
      <c r="T552">
        <v>0</v>
      </c>
      <c r="U552" s="18">
        <v>0</v>
      </c>
      <c r="V552" s="18">
        <v>0</v>
      </c>
      <c r="W552" s="18">
        <v>0</v>
      </c>
      <c r="X552" s="18">
        <v>0</v>
      </c>
      <c r="Y552">
        <v>0</v>
      </c>
      <c r="Z552">
        <v>2250</v>
      </c>
      <c r="AA552">
        <v>2250</v>
      </c>
      <c r="AB552" s="18">
        <v>41569.050000000003</v>
      </c>
    </row>
    <row r="553" spans="1:30" x14ac:dyDescent="0.25">
      <c r="A553" s="18">
        <v>47500</v>
      </c>
      <c r="B553" s="19">
        <v>45014</v>
      </c>
      <c r="C553" s="18">
        <v>47500</v>
      </c>
      <c r="D553" s="19">
        <v>45014</v>
      </c>
      <c r="E553" s="18">
        <v>3</v>
      </c>
      <c r="F553" s="18">
        <v>0</v>
      </c>
      <c r="G553">
        <v>0</v>
      </c>
      <c r="H553" s="18">
        <v>0</v>
      </c>
      <c r="I553" s="18">
        <v>0</v>
      </c>
      <c r="J553" s="18">
        <v>0</v>
      </c>
      <c r="K553" s="18">
        <v>0</v>
      </c>
      <c r="L553">
        <v>0</v>
      </c>
      <c r="M553">
        <v>21250</v>
      </c>
      <c r="N553">
        <v>200</v>
      </c>
      <c r="O553" s="18">
        <v>41569.050000000003</v>
      </c>
      <c r="P553" s="18">
        <v>47500</v>
      </c>
      <c r="Q553" s="19">
        <v>45014</v>
      </c>
      <c r="R553" s="18">
        <v>0</v>
      </c>
      <c r="S553" s="18">
        <v>0</v>
      </c>
      <c r="T553">
        <v>0</v>
      </c>
      <c r="U553" s="18">
        <v>0</v>
      </c>
      <c r="V553" s="18">
        <v>0</v>
      </c>
      <c r="W553" s="18">
        <v>0</v>
      </c>
      <c r="X553" s="18">
        <v>0</v>
      </c>
      <c r="Y553">
        <v>0</v>
      </c>
      <c r="Z553">
        <v>2525</v>
      </c>
      <c r="AA553">
        <v>2525</v>
      </c>
      <c r="AB553" s="18">
        <v>41569.050000000003</v>
      </c>
    </row>
    <row r="554" spans="1:30" x14ac:dyDescent="0.25">
      <c r="A554" s="18">
        <v>48000</v>
      </c>
      <c r="B554" s="19">
        <v>44973</v>
      </c>
      <c r="C554" s="18">
        <v>48000</v>
      </c>
      <c r="D554" s="19">
        <v>44973</v>
      </c>
      <c r="E554" s="18">
        <v>66300</v>
      </c>
      <c r="F554" s="18">
        <v>4694</v>
      </c>
      <c r="G554">
        <v>7.6193877219751327</v>
      </c>
      <c r="H554" s="18">
        <v>178896</v>
      </c>
      <c r="I554" s="18">
        <v>0</v>
      </c>
      <c r="J554" s="18">
        <v>0.1</v>
      </c>
      <c r="K554" s="18">
        <v>-0.75</v>
      </c>
      <c r="L554">
        <v>-88.235294117647058</v>
      </c>
      <c r="M554">
        <v>15575</v>
      </c>
      <c r="N554">
        <v>47225</v>
      </c>
      <c r="O554" s="18">
        <v>41569.050000000003</v>
      </c>
      <c r="P554" s="18">
        <v>48000</v>
      </c>
      <c r="Q554" s="19">
        <v>44973</v>
      </c>
      <c r="R554" s="18">
        <v>5</v>
      </c>
      <c r="S554" s="18">
        <v>0</v>
      </c>
      <c r="T554">
        <v>0</v>
      </c>
      <c r="U554" s="18">
        <v>0</v>
      </c>
      <c r="V554" s="18">
        <v>0</v>
      </c>
      <c r="W554" s="18">
        <v>0</v>
      </c>
      <c r="X554" s="18">
        <v>0</v>
      </c>
      <c r="Y554">
        <v>0</v>
      </c>
      <c r="Z554">
        <v>2250</v>
      </c>
      <c r="AA554">
        <v>2250</v>
      </c>
      <c r="AB554" s="18">
        <v>41569.050000000003</v>
      </c>
      <c r="AD554" s="20">
        <v>45014</v>
      </c>
    </row>
    <row r="555" spans="1:30" x14ac:dyDescent="0.25">
      <c r="A555" s="18">
        <v>48000</v>
      </c>
      <c r="B555" s="19">
        <v>44980</v>
      </c>
      <c r="C555" s="18">
        <v>48000</v>
      </c>
      <c r="D555" s="19">
        <v>44980</v>
      </c>
      <c r="E555" s="18">
        <v>1657</v>
      </c>
      <c r="F555" s="18">
        <v>405</v>
      </c>
      <c r="G555">
        <v>32.348242811501599</v>
      </c>
      <c r="H555" s="18">
        <v>19888</v>
      </c>
      <c r="I555" s="18">
        <v>39.19</v>
      </c>
      <c r="J555" s="18">
        <v>3.1</v>
      </c>
      <c r="K555" s="18">
        <v>-0.10000000000000009</v>
      </c>
      <c r="L555">
        <v>-3.1250000000000027</v>
      </c>
      <c r="M555">
        <v>67625</v>
      </c>
      <c r="N555">
        <v>19425</v>
      </c>
      <c r="O555" s="18">
        <v>41569.050000000003</v>
      </c>
      <c r="P555" s="18">
        <v>48000</v>
      </c>
      <c r="Q555" s="19">
        <v>44980</v>
      </c>
      <c r="R555" s="18">
        <v>273</v>
      </c>
      <c r="S555" s="18">
        <v>11</v>
      </c>
      <c r="T555">
        <v>4.1984732824427482</v>
      </c>
      <c r="U555" s="18">
        <v>41</v>
      </c>
      <c r="V555" s="18">
        <v>0</v>
      </c>
      <c r="W555" s="18">
        <v>6196.9</v>
      </c>
      <c r="X555" s="18">
        <v>-28.100000000000364</v>
      </c>
      <c r="Y555">
        <v>-0.45140562248996569</v>
      </c>
      <c r="Z555">
        <v>3650</v>
      </c>
      <c r="AA555">
        <v>2575</v>
      </c>
      <c r="AB555" s="18">
        <v>41569.050000000003</v>
      </c>
      <c r="AD555" s="20">
        <v>44959</v>
      </c>
    </row>
    <row r="556" spans="1:30" x14ac:dyDescent="0.25">
      <c r="A556" s="18">
        <v>48000</v>
      </c>
      <c r="B556" s="19">
        <v>44987</v>
      </c>
      <c r="C556" s="18">
        <v>48000</v>
      </c>
      <c r="D556" s="19">
        <v>44987</v>
      </c>
      <c r="E556" s="18">
        <v>237</v>
      </c>
      <c r="F556" s="18">
        <v>9</v>
      </c>
      <c r="G556">
        <v>3.9473684210526314</v>
      </c>
      <c r="H556" s="18">
        <v>360</v>
      </c>
      <c r="I556" s="18">
        <v>0</v>
      </c>
      <c r="J556" s="18">
        <v>6.95</v>
      </c>
      <c r="K556" s="18">
        <v>0.54999999999999982</v>
      </c>
      <c r="L556">
        <v>8.5937499999999964</v>
      </c>
      <c r="M556">
        <v>7975</v>
      </c>
      <c r="N556">
        <v>3750</v>
      </c>
      <c r="O556" s="18">
        <v>41569.050000000003</v>
      </c>
      <c r="P556" s="18">
        <v>48000</v>
      </c>
      <c r="Q556" s="19">
        <v>44987</v>
      </c>
      <c r="R556" s="18">
        <v>0</v>
      </c>
      <c r="S556" s="18">
        <v>0</v>
      </c>
      <c r="T556">
        <v>0</v>
      </c>
      <c r="U556" s="18">
        <v>0</v>
      </c>
      <c r="V556" s="18">
        <v>0</v>
      </c>
      <c r="W556" s="18">
        <v>0</v>
      </c>
      <c r="X556" s="18">
        <v>0</v>
      </c>
      <c r="Y556">
        <v>0</v>
      </c>
      <c r="Z556">
        <v>2250</v>
      </c>
      <c r="AA556">
        <v>1500</v>
      </c>
      <c r="AB556" s="18">
        <v>41569.050000000003</v>
      </c>
      <c r="AD556" s="21">
        <v>44966</v>
      </c>
    </row>
    <row r="557" spans="1:30" x14ac:dyDescent="0.25">
      <c r="A557" s="18">
        <v>48000</v>
      </c>
      <c r="B557" s="19">
        <v>45014</v>
      </c>
      <c r="C557" s="18">
        <v>48000</v>
      </c>
      <c r="D557" s="19">
        <v>45014</v>
      </c>
      <c r="E557" s="18">
        <v>1539</v>
      </c>
      <c r="F557" s="18">
        <v>-3</v>
      </c>
      <c r="G557">
        <v>-0.19455252918287938</v>
      </c>
      <c r="H557" s="18">
        <v>157</v>
      </c>
      <c r="I557" s="18">
        <v>18.14</v>
      </c>
      <c r="J557" s="18">
        <v>13.8</v>
      </c>
      <c r="K557" s="18">
        <v>0.80000000000000071</v>
      </c>
      <c r="L557">
        <v>6.1538461538461586</v>
      </c>
      <c r="M557">
        <v>33750</v>
      </c>
      <c r="N557">
        <v>3650</v>
      </c>
      <c r="O557" s="18">
        <v>41569.050000000003</v>
      </c>
      <c r="P557" s="18">
        <v>48000</v>
      </c>
      <c r="Q557" s="19">
        <v>45014</v>
      </c>
      <c r="R557" s="18">
        <v>110</v>
      </c>
      <c r="S557" s="18">
        <v>0</v>
      </c>
      <c r="T557">
        <v>0</v>
      </c>
      <c r="U557" s="18">
        <v>0</v>
      </c>
      <c r="V557" s="18">
        <v>0</v>
      </c>
      <c r="W557" s="18">
        <v>0</v>
      </c>
      <c r="X557" s="18">
        <v>0</v>
      </c>
      <c r="Y557">
        <v>0</v>
      </c>
      <c r="Z557">
        <v>2050</v>
      </c>
      <c r="AA557">
        <v>1025</v>
      </c>
      <c r="AB557" s="18">
        <v>41569.050000000003</v>
      </c>
      <c r="AD557" s="21">
        <v>44973</v>
      </c>
    </row>
    <row r="558" spans="1:30" x14ac:dyDescent="0.25">
      <c r="A558" s="18">
        <v>48000</v>
      </c>
      <c r="B558" s="19">
        <v>45106</v>
      </c>
      <c r="C558" s="18">
        <v>48000</v>
      </c>
      <c r="D558" s="19">
        <v>45106</v>
      </c>
      <c r="E558" s="18">
        <v>190</v>
      </c>
      <c r="F558" s="18">
        <v>2</v>
      </c>
      <c r="G558">
        <v>1.0638297872340425</v>
      </c>
      <c r="H558" s="18">
        <v>14</v>
      </c>
      <c r="I558" s="18">
        <v>0</v>
      </c>
      <c r="J558" s="18">
        <v>135</v>
      </c>
      <c r="K558" s="18">
        <v>-2</v>
      </c>
      <c r="L558">
        <v>-1.4598540145985401</v>
      </c>
      <c r="M558">
        <v>1400</v>
      </c>
      <c r="N558">
        <v>375</v>
      </c>
      <c r="O558" s="18">
        <v>41569.050000000003</v>
      </c>
      <c r="P558" s="18">
        <v>0</v>
      </c>
      <c r="Q558" s="19">
        <v>0</v>
      </c>
      <c r="R558" s="18">
        <v>0</v>
      </c>
      <c r="S558" s="18">
        <v>0</v>
      </c>
      <c r="T558">
        <v>0</v>
      </c>
      <c r="U558" s="18">
        <v>0</v>
      </c>
      <c r="V558" s="18">
        <v>0</v>
      </c>
      <c r="W558" s="18">
        <v>0</v>
      </c>
      <c r="X558" s="18">
        <v>0</v>
      </c>
      <c r="Y558">
        <v>0</v>
      </c>
      <c r="Z558">
        <v>0</v>
      </c>
      <c r="AA558">
        <v>0</v>
      </c>
      <c r="AB558" s="18">
        <v>0</v>
      </c>
      <c r="AD558" s="21">
        <v>44980</v>
      </c>
    </row>
    <row r="559" spans="1:30" x14ac:dyDescent="0.25">
      <c r="A559" s="18">
        <v>48000</v>
      </c>
      <c r="B559" s="19">
        <v>45197</v>
      </c>
      <c r="C559" s="18">
        <v>48000</v>
      </c>
      <c r="D559" s="19">
        <v>45197</v>
      </c>
      <c r="E559" s="18">
        <v>0</v>
      </c>
      <c r="F559" s="18">
        <v>0</v>
      </c>
      <c r="G559">
        <v>0</v>
      </c>
      <c r="H559" s="18">
        <v>0</v>
      </c>
      <c r="I559" s="18">
        <v>0</v>
      </c>
      <c r="J559" s="18">
        <v>0</v>
      </c>
      <c r="K559" s="18">
        <v>0</v>
      </c>
      <c r="L559">
        <v>0</v>
      </c>
      <c r="M559">
        <v>2825</v>
      </c>
      <c r="N559">
        <v>0</v>
      </c>
      <c r="O559" s="18">
        <v>41569.050000000003</v>
      </c>
      <c r="P559" s="18">
        <v>0</v>
      </c>
      <c r="Q559" s="19">
        <v>0</v>
      </c>
      <c r="R559" s="18">
        <v>0</v>
      </c>
      <c r="S559" s="18">
        <v>0</v>
      </c>
      <c r="T559">
        <v>0</v>
      </c>
      <c r="U559" s="18">
        <v>0</v>
      </c>
      <c r="V559" s="18">
        <v>0</v>
      </c>
      <c r="W559" s="18">
        <v>0</v>
      </c>
      <c r="X559" s="18">
        <v>0</v>
      </c>
      <c r="Y559">
        <v>0</v>
      </c>
      <c r="Z559">
        <v>0</v>
      </c>
      <c r="AA559">
        <v>0</v>
      </c>
      <c r="AB559" s="18">
        <v>0</v>
      </c>
      <c r="AD559" s="21">
        <v>44987</v>
      </c>
    </row>
    <row r="560" spans="1:30" x14ac:dyDescent="0.25">
      <c r="A560" s="18">
        <v>48000</v>
      </c>
      <c r="B560" s="19">
        <v>45288</v>
      </c>
      <c r="C560" s="18">
        <v>48000</v>
      </c>
      <c r="D560" s="19">
        <v>45288</v>
      </c>
      <c r="E560" s="18">
        <v>0</v>
      </c>
      <c r="F560" s="18">
        <v>0</v>
      </c>
      <c r="G560">
        <v>0</v>
      </c>
      <c r="H560" s="18">
        <v>0</v>
      </c>
      <c r="I560" s="18">
        <v>0</v>
      </c>
      <c r="J560" s="18">
        <v>0</v>
      </c>
      <c r="K560" s="18">
        <v>0</v>
      </c>
      <c r="L560">
        <v>0</v>
      </c>
      <c r="M560">
        <v>925</v>
      </c>
      <c r="N560">
        <v>0</v>
      </c>
      <c r="O560" s="18">
        <v>41569.050000000003</v>
      </c>
      <c r="P560" s="18">
        <v>0</v>
      </c>
      <c r="Q560" s="19">
        <v>0</v>
      </c>
      <c r="R560" s="18">
        <v>0</v>
      </c>
      <c r="S560" s="18">
        <v>0</v>
      </c>
      <c r="T560">
        <v>0</v>
      </c>
      <c r="U560" s="18">
        <v>0</v>
      </c>
      <c r="V560" s="18">
        <v>0</v>
      </c>
      <c r="W560" s="18">
        <v>0</v>
      </c>
      <c r="X560" s="18">
        <v>0</v>
      </c>
      <c r="Y560">
        <v>0</v>
      </c>
      <c r="Z560">
        <v>0</v>
      </c>
      <c r="AA560">
        <v>0</v>
      </c>
      <c r="AB560" s="18">
        <v>0</v>
      </c>
      <c r="AD560" s="21">
        <v>45014</v>
      </c>
    </row>
    <row r="561" spans="1:30" x14ac:dyDescent="0.25">
      <c r="A561" s="18">
        <v>48500</v>
      </c>
      <c r="B561" s="19">
        <v>44980</v>
      </c>
      <c r="C561" s="18">
        <v>48500</v>
      </c>
      <c r="D561" s="19">
        <v>44980</v>
      </c>
      <c r="E561" s="18">
        <v>1159</v>
      </c>
      <c r="F561" s="18">
        <v>-17</v>
      </c>
      <c r="G561">
        <v>-1.4455782312925169</v>
      </c>
      <c r="H561" s="18">
        <v>9361</v>
      </c>
      <c r="I561" s="18">
        <v>41.45</v>
      </c>
      <c r="J561" s="18">
        <v>3</v>
      </c>
      <c r="K561" s="18">
        <v>0</v>
      </c>
      <c r="L561">
        <v>0</v>
      </c>
      <c r="M561">
        <v>55675</v>
      </c>
      <c r="N561">
        <v>17800</v>
      </c>
      <c r="O561" s="18">
        <v>41569.050000000003</v>
      </c>
      <c r="P561" s="18">
        <v>48500</v>
      </c>
      <c r="Q561" s="19">
        <v>44980</v>
      </c>
      <c r="R561" s="18">
        <v>36</v>
      </c>
      <c r="S561" s="18">
        <v>0</v>
      </c>
      <c r="T561">
        <v>0</v>
      </c>
      <c r="U561" s="18">
        <v>1</v>
      </c>
      <c r="V561" s="18">
        <v>0</v>
      </c>
      <c r="W561" s="18">
        <v>6599.15</v>
      </c>
      <c r="X561" s="18">
        <v>-189.05000000000018</v>
      </c>
      <c r="Y561">
        <v>-2.784979817919333</v>
      </c>
      <c r="Z561">
        <v>3050</v>
      </c>
      <c r="AA561">
        <v>2425</v>
      </c>
      <c r="AB561" s="18">
        <v>41569.050000000003</v>
      </c>
      <c r="AD561" s="20">
        <v>45043</v>
      </c>
    </row>
    <row r="562" spans="1:30" x14ac:dyDescent="0.25">
      <c r="A562" s="18">
        <v>48500</v>
      </c>
      <c r="B562" s="19">
        <v>45014</v>
      </c>
      <c r="C562" s="18">
        <v>48500</v>
      </c>
      <c r="D562" s="19">
        <v>45014</v>
      </c>
      <c r="E562" s="18">
        <v>55</v>
      </c>
      <c r="F562" s="18">
        <v>0</v>
      </c>
      <c r="G562">
        <v>0</v>
      </c>
      <c r="H562" s="18">
        <v>0</v>
      </c>
      <c r="I562" s="18">
        <v>0</v>
      </c>
      <c r="J562" s="18">
        <v>0</v>
      </c>
      <c r="K562" s="18">
        <v>0</v>
      </c>
      <c r="L562">
        <v>0</v>
      </c>
      <c r="M562">
        <v>3425</v>
      </c>
      <c r="N562">
        <v>1050</v>
      </c>
      <c r="O562" s="18">
        <v>41569.050000000003</v>
      </c>
      <c r="P562" s="18">
        <v>48500</v>
      </c>
      <c r="Q562" s="19">
        <v>45014</v>
      </c>
      <c r="R562" s="18">
        <v>0</v>
      </c>
      <c r="S562" s="18">
        <v>0</v>
      </c>
      <c r="T562">
        <v>0</v>
      </c>
      <c r="U562" s="18">
        <v>0</v>
      </c>
      <c r="V562" s="18">
        <v>0</v>
      </c>
      <c r="W562" s="18">
        <v>0</v>
      </c>
      <c r="X562" s="18">
        <v>0</v>
      </c>
      <c r="Y562">
        <v>0</v>
      </c>
      <c r="Z562">
        <v>2525</v>
      </c>
      <c r="AA562">
        <v>1625</v>
      </c>
      <c r="AB562" s="18">
        <v>41569.050000000003</v>
      </c>
      <c r="AD562" s="20">
        <v>45106</v>
      </c>
    </row>
    <row r="563" spans="1:30" x14ac:dyDescent="0.25">
      <c r="A563" s="18">
        <v>49000</v>
      </c>
      <c r="B563" s="19">
        <v>44980</v>
      </c>
      <c r="C563" s="18">
        <v>49000</v>
      </c>
      <c r="D563" s="19">
        <v>44980</v>
      </c>
      <c r="E563" s="18">
        <v>3288</v>
      </c>
      <c r="F563" s="18">
        <v>275</v>
      </c>
      <c r="G563">
        <v>9.127115831397278</v>
      </c>
      <c r="H563" s="18">
        <v>14350</v>
      </c>
      <c r="I563" s="18">
        <v>43.69</v>
      </c>
      <c r="J563" s="18">
        <v>2.95</v>
      </c>
      <c r="K563" s="18">
        <v>5.0000000000000266E-2</v>
      </c>
      <c r="L563">
        <v>1.7241379310344922</v>
      </c>
      <c r="M563">
        <v>182075</v>
      </c>
      <c r="N563">
        <v>9700</v>
      </c>
      <c r="O563" s="18">
        <v>41569.050000000003</v>
      </c>
      <c r="P563" s="18">
        <v>49000</v>
      </c>
      <c r="Q563" s="19">
        <v>44980</v>
      </c>
      <c r="R563" s="18">
        <v>551</v>
      </c>
      <c r="S563" s="18">
        <v>-11</v>
      </c>
      <c r="T563">
        <v>-1.9572953736654803</v>
      </c>
      <c r="U563" s="18">
        <v>27</v>
      </c>
      <c r="V563" s="18">
        <v>0</v>
      </c>
      <c r="W563" s="18">
        <v>7253.9</v>
      </c>
      <c r="X563" s="18">
        <v>88.099999999999454</v>
      </c>
      <c r="Y563">
        <v>1.2294510033771449</v>
      </c>
      <c r="Z563">
        <v>3300</v>
      </c>
      <c r="AA563">
        <v>2450</v>
      </c>
      <c r="AB563" s="18">
        <v>41569.050000000003</v>
      </c>
      <c r="AD563" s="21">
        <v>45197</v>
      </c>
    </row>
    <row r="564" spans="1:30" x14ac:dyDescent="0.25">
      <c r="A564" s="18">
        <v>49500</v>
      </c>
      <c r="B564" s="19">
        <v>45014</v>
      </c>
      <c r="C564" s="18">
        <v>49500</v>
      </c>
      <c r="D564" s="19">
        <v>45014</v>
      </c>
      <c r="E564" s="18">
        <v>508</v>
      </c>
      <c r="F564" s="18">
        <v>1</v>
      </c>
      <c r="G564">
        <v>0.19723865877712032</v>
      </c>
      <c r="H564" s="18">
        <v>173</v>
      </c>
      <c r="I564" s="18">
        <v>20.28</v>
      </c>
      <c r="J564" s="18">
        <v>8.1999999999999993</v>
      </c>
      <c r="K564" s="18">
        <v>-2.75</v>
      </c>
      <c r="L564">
        <v>-25.114155251141558</v>
      </c>
      <c r="M564">
        <v>16025</v>
      </c>
      <c r="N564">
        <v>3850</v>
      </c>
      <c r="O564" s="18">
        <v>41569.050000000003</v>
      </c>
      <c r="P564" s="18">
        <v>49500</v>
      </c>
      <c r="Q564" s="19">
        <v>45014</v>
      </c>
      <c r="R564" s="18">
        <v>0</v>
      </c>
      <c r="S564" s="18">
        <v>0</v>
      </c>
      <c r="T564">
        <v>0</v>
      </c>
      <c r="U564" s="18">
        <v>0</v>
      </c>
      <c r="V564" s="18">
        <v>0</v>
      </c>
      <c r="W564" s="18">
        <v>0</v>
      </c>
      <c r="X564" s="18">
        <v>0</v>
      </c>
      <c r="Y564">
        <v>0</v>
      </c>
      <c r="Z564">
        <v>2525</v>
      </c>
      <c r="AA564">
        <v>2525</v>
      </c>
      <c r="AB564" s="18">
        <v>41569.050000000003</v>
      </c>
      <c r="AD564" s="21">
        <v>45288</v>
      </c>
    </row>
    <row r="565" spans="1:30" x14ac:dyDescent="0.25">
      <c r="A565" s="18">
        <v>49500</v>
      </c>
      <c r="B565" s="19">
        <v>45106</v>
      </c>
      <c r="C565" s="18">
        <v>49500</v>
      </c>
      <c r="D565" s="19">
        <v>45106</v>
      </c>
      <c r="E565" s="18">
        <v>249</v>
      </c>
      <c r="F565" s="18">
        <v>2</v>
      </c>
      <c r="G565">
        <v>0.80971659919028338</v>
      </c>
      <c r="H565" s="18">
        <v>8</v>
      </c>
      <c r="I565" s="18">
        <v>14.1</v>
      </c>
      <c r="J565" s="18">
        <v>83</v>
      </c>
      <c r="K565" s="18">
        <v>9</v>
      </c>
      <c r="L565">
        <v>12.162162162162163</v>
      </c>
      <c r="M565">
        <v>1150</v>
      </c>
      <c r="N565">
        <v>75</v>
      </c>
      <c r="O565" s="18">
        <v>41569.050000000003</v>
      </c>
      <c r="P565" s="18">
        <v>0</v>
      </c>
      <c r="Q565" s="19">
        <v>0</v>
      </c>
      <c r="R565" s="18">
        <v>0</v>
      </c>
      <c r="S565" s="18">
        <v>0</v>
      </c>
      <c r="T565">
        <v>0</v>
      </c>
      <c r="U565" s="18">
        <v>0</v>
      </c>
      <c r="V565" s="18">
        <v>0</v>
      </c>
      <c r="W565" s="18">
        <v>0</v>
      </c>
      <c r="X565" s="18">
        <v>0</v>
      </c>
      <c r="Y565">
        <v>0</v>
      </c>
      <c r="Z565">
        <v>0</v>
      </c>
      <c r="AA565">
        <v>0</v>
      </c>
      <c r="AB565" s="18">
        <v>0</v>
      </c>
    </row>
    <row r="566" spans="1:30" x14ac:dyDescent="0.25">
      <c r="A566" s="18">
        <v>49500</v>
      </c>
      <c r="B566" s="19">
        <v>45197</v>
      </c>
      <c r="C566" s="18">
        <v>49500</v>
      </c>
      <c r="D566" s="19">
        <v>45197</v>
      </c>
      <c r="E566" s="18">
        <v>0</v>
      </c>
      <c r="F566" s="18">
        <v>0</v>
      </c>
      <c r="G566">
        <v>0</v>
      </c>
      <c r="H566" s="18">
        <v>0</v>
      </c>
      <c r="I566" s="18">
        <v>0</v>
      </c>
      <c r="J566" s="18">
        <v>0</v>
      </c>
      <c r="K566" s="18">
        <v>0</v>
      </c>
      <c r="L566">
        <v>0</v>
      </c>
      <c r="M566">
        <v>2700</v>
      </c>
      <c r="N566">
        <v>0</v>
      </c>
      <c r="O566" s="18">
        <v>41569.050000000003</v>
      </c>
      <c r="P566" s="18">
        <v>0</v>
      </c>
      <c r="Q566" s="19">
        <v>0</v>
      </c>
      <c r="R566" s="18">
        <v>0</v>
      </c>
      <c r="S566" s="18">
        <v>0</v>
      </c>
      <c r="T566">
        <v>0</v>
      </c>
      <c r="U566" s="18">
        <v>0</v>
      </c>
      <c r="V566" s="18">
        <v>0</v>
      </c>
      <c r="W566" s="18">
        <v>0</v>
      </c>
      <c r="X566" s="18">
        <v>0</v>
      </c>
      <c r="Y566">
        <v>0</v>
      </c>
      <c r="Z566">
        <v>0</v>
      </c>
      <c r="AA566">
        <v>0</v>
      </c>
      <c r="AB566" s="18">
        <v>0</v>
      </c>
    </row>
    <row r="567" spans="1:30" x14ac:dyDescent="0.25">
      <c r="A567" s="18">
        <v>49500</v>
      </c>
      <c r="B567" s="19">
        <v>45288</v>
      </c>
      <c r="C567" s="18">
        <v>49500</v>
      </c>
      <c r="D567" s="19">
        <v>45288</v>
      </c>
      <c r="E567" s="18">
        <v>0</v>
      </c>
      <c r="F567" s="18">
        <v>0</v>
      </c>
      <c r="G567">
        <v>0</v>
      </c>
      <c r="H567" s="18">
        <v>0</v>
      </c>
      <c r="I567" s="18">
        <v>0</v>
      </c>
      <c r="J567" s="18">
        <v>0</v>
      </c>
      <c r="K567" s="18">
        <v>0</v>
      </c>
      <c r="L567">
        <v>0</v>
      </c>
      <c r="M567">
        <v>4525</v>
      </c>
      <c r="N567">
        <v>0</v>
      </c>
      <c r="O567" s="18">
        <v>41569.050000000003</v>
      </c>
      <c r="P567" s="18">
        <v>0</v>
      </c>
      <c r="Q567" s="19">
        <v>0</v>
      </c>
      <c r="R567" s="18">
        <v>0</v>
      </c>
      <c r="S567" s="18">
        <v>0</v>
      </c>
      <c r="T567">
        <v>0</v>
      </c>
      <c r="U567" s="18">
        <v>0</v>
      </c>
      <c r="V567" s="18">
        <v>0</v>
      </c>
      <c r="W567" s="18">
        <v>0</v>
      </c>
      <c r="X567" s="18">
        <v>0</v>
      </c>
      <c r="Y567">
        <v>0</v>
      </c>
      <c r="Z567">
        <v>0</v>
      </c>
      <c r="AA567">
        <v>0</v>
      </c>
      <c r="AB567" s="18">
        <v>0</v>
      </c>
    </row>
    <row r="568" spans="1:30" x14ac:dyDescent="0.25">
      <c r="A568" s="18">
        <v>51000</v>
      </c>
      <c r="B568" s="19">
        <v>45014</v>
      </c>
      <c r="C568" s="18">
        <v>51000</v>
      </c>
      <c r="D568" s="19">
        <v>45014</v>
      </c>
      <c r="E568" s="18">
        <v>41</v>
      </c>
      <c r="F568" s="18">
        <v>0</v>
      </c>
      <c r="G568">
        <v>0</v>
      </c>
      <c r="H568" s="18">
        <v>0</v>
      </c>
      <c r="I568" s="18">
        <v>0</v>
      </c>
      <c r="J568" s="18">
        <v>0</v>
      </c>
      <c r="K568" s="18">
        <v>0</v>
      </c>
      <c r="L568">
        <v>0</v>
      </c>
      <c r="M568">
        <v>12650</v>
      </c>
      <c r="N568">
        <v>1600</v>
      </c>
      <c r="O568" s="18">
        <v>41569.050000000003</v>
      </c>
      <c r="P568" s="18">
        <v>51000</v>
      </c>
      <c r="Q568" s="19">
        <v>45014</v>
      </c>
      <c r="R568" s="18">
        <v>0</v>
      </c>
      <c r="S568" s="18">
        <v>0</v>
      </c>
      <c r="T568">
        <v>0</v>
      </c>
      <c r="U568" s="18">
        <v>0</v>
      </c>
      <c r="V568" s="18">
        <v>0</v>
      </c>
      <c r="W568" s="18">
        <v>0</v>
      </c>
      <c r="X568" s="18">
        <v>0</v>
      </c>
      <c r="Y568">
        <v>0</v>
      </c>
      <c r="Z568">
        <v>2725</v>
      </c>
      <c r="AA568">
        <v>1625</v>
      </c>
      <c r="AB568" s="18">
        <v>41569.050000000003</v>
      </c>
    </row>
    <row r="569" spans="1:30" x14ac:dyDescent="0.25">
      <c r="A569" s="18">
        <v>51000</v>
      </c>
      <c r="B569" s="19">
        <v>45106</v>
      </c>
      <c r="C569" s="18">
        <v>51000</v>
      </c>
      <c r="D569" s="19">
        <v>45106</v>
      </c>
      <c r="E569" s="18">
        <v>0</v>
      </c>
      <c r="F569" s="18">
        <v>0</v>
      </c>
      <c r="G569">
        <v>0</v>
      </c>
      <c r="H569" s="18">
        <v>0</v>
      </c>
      <c r="I569" s="18">
        <v>0</v>
      </c>
      <c r="J569" s="18">
        <v>0</v>
      </c>
      <c r="K569" s="18">
        <v>0</v>
      </c>
      <c r="L569">
        <v>0</v>
      </c>
      <c r="M569">
        <v>5400</v>
      </c>
      <c r="N569">
        <v>0</v>
      </c>
      <c r="O569" s="18">
        <v>41569.050000000003</v>
      </c>
      <c r="P569" s="18">
        <v>0</v>
      </c>
      <c r="Q569" s="19">
        <v>0</v>
      </c>
      <c r="R569" s="18">
        <v>0</v>
      </c>
      <c r="S569" s="18">
        <v>0</v>
      </c>
      <c r="T569">
        <v>0</v>
      </c>
      <c r="U569" s="18">
        <v>0</v>
      </c>
      <c r="V569" s="18">
        <v>0</v>
      </c>
      <c r="W569" s="18">
        <v>0</v>
      </c>
      <c r="X569" s="18">
        <v>0</v>
      </c>
      <c r="Y569">
        <v>0</v>
      </c>
      <c r="Z569">
        <v>0</v>
      </c>
      <c r="AA569">
        <v>0</v>
      </c>
      <c r="AB569" s="18">
        <v>0</v>
      </c>
    </row>
    <row r="570" spans="1:30" x14ac:dyDescent="0.25">
      <c r="A570" s="18">
        <v>51000</v>
      </c>
      <c r="B570" s="19">
        <v>45197</v>
      </c>
      <c r="C570" s="18">
        <v>51000</v>
      </c>
      <c r="D570" s="19">
        <v>45197</v>
      </c>
      <c r="E570" s="18">
        <v>0</v>
      </c>
      <c r="F570" s="18">
        <v>0</v>
      </c>
      <c r="G570">
        <v>0</v>
      </c>
      <c r="H570" s="18">
        <v>0</v>
      </c>
      <c r="I570" s="18">
        <v>0</v>
      </c>
      <c r="J570" s="18">
        <v>0</v>
      </c>
      <c r="K570" s="18">
        <v>0</v>
      </c>
      <c r="L570">
        <v>0</v>
      </c>
      <c r="M570">
        <v>2700</v>
      </c>
      <c r="N570">
        <v>0</v>
      </c>
      <c r="O570" s="18">
        <v>41569.050000000003</v>
      </c>
      <c r="P570" s="18">
        <v>0</v>
      </c>
      <c r="Q570" s="19">
        <v>0</v>
      </c>
      <c r="R570" s="18">
        <v>0</v>
      </c>
      <c r="S570" s="18">
        <v>0</v>
      </c>
      <c r="T570">
        <v>0</v>
      </c>
      <c r="U570" s="18">
        <v>0</v>
      </c>
      <c r="V570" s="18">
        <v>0</v>
      </c>
      <c r="W570" s="18">
        <v>0</v>
      </c>
      <c r="X570" s="18">
        <v>0</v>
      </c>
      <c r="Y570">
        <v>0</v>
      </c>
      <c r="Z570">
        <v>0</v>
      </c>
      <c r="AA570">
        <v>0</v>
      </c>
      <c r="AB570" s="18">
        <v>0</v>
      </c>
    </row>
    <row r="571" spans="1:30" x14ac:dyDescent="0.25">
      <c r="A571" s="18">
        <v>51000</v>
      </c>
      <c r="B571" s="19">
        <v>45288</v>
      </c>
      <c r="C571" s="18">
        <v>51000</v>
      </c>
      <c r="D571" s="19">
        <v>45288</v>
      </c>
      <c r="E571" s="18">
        <v>0</v>
      </c>
      <c r="F571" s="18">
        <v>0</v>
      </c>
      <c r="G571">
        <v>0</v>
      </c>
      <c r="H571" s="18">
        <v>0</v>
      </c>
      <c r="I571" s="18">
        <v>0</v>
      </c>
      <c r="J571" s="18">
        <v>0</v>
      </c>
      <c r="K571" s="18">
        <v>0</v>
      </c>
      <c r="L571">
        <v>0</v>
      </c>
      <c r="M571">
        <v>4525</v>
      </c>
      <c r="N571">
        <v>0</v>
      </c>
      <c r="O571" s="18">
        <v>41569.050000000003</v>
      </c>
      <c r="P571" s="18">
        <v>0</v>
      </c>
      <c r="Q571" s="19">
        <v>0</v>
      </c>
      <c r="R571" s="18">
        <v>0</v>
      </c>
      <c r="S571" s="18">
        <v>0</v>
      </c>
      <c r="T571">
        <v>0</v>
      </c>
      <c r="U571" s="18">
        <v>0</v>
      </c>
      <c r="V571" s="18">
        <v>0</v>
      </c>
      <c r="W571" s="18">
        <v>0</v>
      </c>
      <c r="X571" s="18">
        <v>0</v>
      </c>
      <c r="Y571">
        <v>0</v>
      </c>
      <c r="Z571">
        <v>0</v>
      </c>
      <c r="AA571">
        <v>0</v>
      </c>
      <c r="AB571" s="18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41FE-7AC0-4653-8846-121E9028C920}">
  <dimension ref="A1:M40"/>
  <sheetViews>
    <sheetView workbookViewId="0">
      <selection activeCell="A6" sqref="A6"/>
    </sheetView>
  </sheetViews>
  <sheetFormatPr defaultRowHeight="15" x14ac:dyDescent="0.25"/>
  <cols>
    <col min="1" max="1" width="15.140625" bestFit="1" customWidth="1"/>
    <col min="4" max="4" width="12.42578125" bestFit="1" customWidth="1"/>
  </cols>
  <sheetData>
    <row r="1" spans="1:13" ht="18.75" x14ac:dyDescent="0.3">
      <c r="A1" s="17" t="s">
        <v>20</v>
      </c>
      <c r="D1" s="17" t="s">
        <v>38</v>
      </c>
      <c r="G1" t="s">
        <v>61</v>
      </c>
    </row>
    <row r="2" spans="1:13" ht="21" x14ac:dyDescent="0.35">
      <c r="A2" s="46">
        <f>INDEX(Banknifty[Column1.CE.underlyingValue],100)</f>
        <v>41569.050000000003</v>
      </c>
      <c r="D2" s="47">
        <v>44959</v>
      </c>
      <c r="G2" t="s">
        <v>62</v>
      </c>
    </row>
    <row r="4" spans="1:13" ht="15.75" thickBot="1" x14ac:dyDescent="0.3"/>
    <row r="5" spans="1:13" ht="19.5" thickBot="1" x14ac:dyDescent="0.35">
      <c r="A5" s="28" t="s">
        <v>25</v>
      </c>
      <c r="B5" s="29" t="s">
        <v>24</v>
      </c>
      <c r="C5" s="29" t="s">
        <v>36</v>
      </c>
      <c r="D5" s="29" t="s">
        <v>22</v>
      </c>
      <c r="E5" s="29" t="s">
        <v>37</v>
      </c>
      <c r="F5" s="25" t="s">
        <v>21</v>
      </c>
      <c r="G5" s="27" t="s">
        <v>26</v>
      </c>
      <c r="H5" s="28" t="s">
        <v>21</v>
      </c>
      <c r="I5" s="29" t="s">
        <v>37</v>
      </c>
      <c r="J5" s="29" t="s">
        <v>22</v>
      </c>
      <c r="K5" s="29" t="s">
        <v>36</v>
      </c>
      <c r="L5" s="29" t="s">
        <v>24</v>
      </c>
      <c r="M5" s="26" t="s">
        <v>25</v>
      </c>
    </row>
    <row r="6" spans="1:13" x14ac:dyDescent="0.25">
      <c r="A6" s="36">
        <f>SUMIFS(Banknifty4[Column1.CE.openInterest],Banknifty4[Column1.expiryDate],Sheet5!$A$2,Banknifty4[Column1.strikePrice],Sheet5!G6)</f>
        <v>0</v>
      </c>
      <c r="B6" s="37">
        <f>SUMIFS(Banknifty[Column1.CE.changeinOpenInterest],Banknifty[Column1.expiryDate],'N_&amp;_B_Analysis'!$R$2,Banknifty[Column1.strikePrice],'N_&amp;_B_Analysis'!G6)</f>
        <v>0</v>
      </c>
      <c r="C6" s="37">
        <f>SUMIFS(Banknifty[Column1.CE.totalTradedVolume],Banknifty[Column1.expiryDate],'N_&amp;_B_Analysis'!$R$2,Banknifty[Column1.strikePrice],'N_&amp;_B_Analysis'!G6)</f>
        <v>0</v>
      </c>
      <c r="D6" s="37">
        <f>SUMIFS(Banknifty[Column1.CE.impliedVolatility],Banknifty[Column1.expiryDate],'N_&amp;_B_Analysis'!$R$2,Banknifty[Column1.strikePrice],'N_&amp;_B_Analysis'!G6)</f>
        <v>0</v>
      </c>
      <c r="E6" s="37">
        <f>SUMIFS(Banknifty[Column1.CE.change],Banknifty[Column1.expiryDate],'N_&amp;_B_Analysis'!$R$2,Banknifty[Column1.strikePrice],'N_&amp;_B_Analysis'!G6)</f>
        <v>0</v>
      </c>
      <c r="F6" s="42">
        <f>SUMIFS(Banknifty[Column1.CE.lastPrice],Banknifty[Column1.expiryDate],'N_&amp;_B_Analysis'!$R$2,Banknifty[Column1.strikePrice],'N_&amp;_B_Analysis'!G6)</f>
        <v>0</v>
      </c>
      <c r="G6" s="44">
        <f t="shared" ref="G6:G20" si="0">G7-100</f>
        <v>40000</v>
      </c>
      <c r="H6" s="8">
        <f>SUMIFS(Banknifty[Column1.PE.lastPrice],Banknifty[Column1.PE.expiryDate],'N_&amp;_B_Analysis'!$R$2,Banknifty[Column1.PE.strikePrice],'N_&amp;_B_Analysis'!G6)</f>
        <v>0</v>
      </c>
      <c r="I6" s="22">
        <f>SUMIFS(Banknifty[Column1.PE.change],Banknifty[Column1.PE.expiryDate],'N_&amp;_B_Analysis'!$R$2,Banknifty[Column1.PE.strikePrice],'N_&amp;_B_Analysis'!G6)</f>
        <v>0</v>
      </c>
      <c r="J6" s="22">
        <f>SUMIFS(Banknifty[Column1.PE.impliedVolatility],Banknifty[Column1.PE.expiryDate],'N_&amp;_B_Analysis'!$R$2,Banknifty[Column1.PE.strikePrice],'N_&amp;_B_Analysis'!G6)</f>
        <v>0</v>
      </c>
      <c r="K6" s="22">
        <f>SUMIFS(Banknifty[Column1.PE.totalTradedVolume],Banknifty[Column1.PE.expiryDate],'N_&amp;_B_Analysis'!$R$2,Banknifty[Column1.PE.strikePrice],'N_&amp;_B_Analysis'!G6)</f>
        <v>0</v>
      </c>
      <c r="L6" s="22">
        <f>SUMIFS(Banknifty[Column1.PE.changeinOpenInterest],Banknifty[Column1.PE.expiryDate],'N_&amp;_B_Analysis'!$R$2,Banknifty[Column1.PE.strikePrice],'N_&amp;_B_Analysis'!G6)</f>
        <v>0</v>
      </c>
      <c r="M6" s="3">
        <f>SUMIFS(Banknifty[Column1.PE.openInterest],Banknifty[Column1.PE.expiryDate],'N_&amp;_B_Analysis'!$R$2,Banknifty[Column1.PE.strikePrice],'N_&amp;_B_Analysis'!G6)</f>
        <v>0</v>
      </c>
    </row>
    <row r="7" spans="1:13" x14ac:dyDescent="0.25">
      <c r="A7" s="36">
        <f>SUMIFS(Banknifty[Column1.CE.openInterest],Banknifty[Column1.expiryDate],'N_&amp;_B_Analysis'!$R$2,Banknifty[Column1.strikePrice],'N_&amp;_B_Analysis'!G7)</f>
        <v>0</v>
      </c>
      <c r="B7" s="37">
        <f>SUMIFS(Banknifty[Column1.CE.changeinOpenInterest],Banknifty[Column1.expiryDate],'N_&amp;_B_Analysis'!$R$2,Banknifty[Column1.strikePrice],'N_&amp;_B_Analysis'!G7)</f>
        <v>0</v>
      </c>
      <c r="C7" s="37">
        <f>SUMIFS(Banknifty[Column1.CE.totalTradedVolume],Banknifty[Column1.expiryDate],'N_&amp;_B_Analysis'!$R$2,Banknifty[Column1.strikePrice],'N_&amp;_B_Analysis'!G7)</f>
        <v>0</v>
      </c>
      <c r="D7" s="37">
        <f>SUMIFS(Banknifty[Column1.CE.impliedVolatility],Banknifty[Column1.expiryDate],'N_&amp;_B_Analysis'!$R$2,Banknifty[Column1.strikePrice],'N_&amp;_B_Analysis'!G7)</f>
        <v>0</v>
      </c>
      <c r="E7" s="37">
        <f>SUMIFS(Banknifty[Column1.CE.change],Banknifty[Column1.expiryDate],'N_&amp;_B_Analysis'!$R$2,Banknifty[Column1.strikePrice],'N_&amp;_B_Analysis'!G7)</f>
        <v>0</v>
      </c>
      <c r="F7" s="42">
        <f>SUMIFS(Banknifty[Column1.CE.lastPrice],Banknifty[Column1.expiryDate],'N_&amp;_B_Analysis'!$R$2,Banknifty[Column1.strikePrice],'N_&amp;_B_Analysis'!G7)</f>
        <v>0</v>
      </c>
      <c r="G7" s="44">
        <f t="shared" si="0"/>
        <v>40100</v>
      </c>
      <c r="H7" s="8">
        <f>SUMIFS(Banknifty[Column1.PE.lastPrice],Banknifty[Column1.PE.expiryDate],'N_&amp;_B_Analysis'!$R$2,Banknifty[Column1.PE.strikePrice],'N_&amp;_B_Analysis'!G7)</f>
        <v>0</v>
      </c>
      <c r="I7" s="22">
        <f>SUMIFS(Banknifty[Column1.PE.change],Banknifty[Column1.PE.expiryDate],'N_&amp;_B_Analysis'!$R$2,Banknifty[Column1.PE.strikePrice],'N_&amp;_B_Analysis'!G7)</f>
        <v>0</v>
      </c>
      <c r="J7" s="22">
        <f>SUMIFS(Banknifty[Column1.PE.impliedVolatility],Banknifty[Column1.PE.expiryDate],'N_&amp;_B_Analysis'!$R$2,Banknifty[Column1.PE.strikePrice],'N_&amp;_B_Analysis'!G7)</f>
        <v>0</v>
      </c>
      <c r="K7" s="22">
        <f>SUMIFS(Banknifty[Column1.PE.totalTradedVolume],Banknifty[Column1.PE.expiryDate],'N_&amp;_B_Analysis'!$R$2,Banknifty[Column1.PE.strikePrice],'N_&amp;_B_Analysis'!G7)</f>
        <v>0</v>
      </c>
      <c r="L7" s="22">
        <f>SUMIFS(Banknifty[Column1.PE.changeinOpenInterest],Banknifty[Column1.PE.expiryDate],'N_&amp;_B_Analysis'!$R$2,Banknifty[Column1.PE.strikePrice],'N_&amp;_B_Analysis'!G7)</f>
        <v>0</v>
      </c>
      <c r="M7" s="3">
        <f>SUMIFS(Banknifty[Column1.PE.openInterest],Banknifty[Column1.PE.expiryDate],'N_&amp;_B_Analysis'!$R$2,Banknifty[Column1.PE.strikePrice],'N_&amp;_B_Analysis'!G7)</f>
        <v>0</v>
      </c>
    </row>
    <row r="8" spans="1:13" x14ac:dyDescent="0.25">
      <c r="A8" s="36">
        <f>SUMIFS(Banknifty[Column1.CE.openInterest],Banknifty[Column1.expiryDate],'N_&amp;_B_Analysis'!$R$2,Banknifty[Column1.strikePrice],'N_&amp;_B_Analysis'!G8)</f>
        <v>0</v>
      </c>
      <c r="B8" s="37">
        <f>SUMIFS(Banknifty[Column1.CE.changeinOpenInterest],Banknifty[Column1.expiryDate],'N_&amp;_B_Analysis'!$R$2,Banknifty[Column1.strikePrice],'N_&amp;_B_Analysis'!G8)</f>
        <v>0</v>
      </c>
      <c r="C8" s="37">
        <f>SUMIFS(Banknifty[Column1.CE.totalTradedVolume],Banknifty[Column1.expiryDate],'N_&amp;_B_Analysis'!$R$2,Banknifty[Column1.strikePrice],'N_&amp;_B_Analysis'!G8)</f>
        <v>0</v>
      </c>
      <c r="D8" s="37">
        <f>SUMIFS(Banknifty[Column1.CE.impliedVolatility],Banknifty[Column1.expiryDate],'N_&amp;_B_Analysis'!$R$2,Banknifty[Column1.strikePrice],'N_&amp;_B_Analysis'!G8)</f>
        <v>0</v>
      </c>
      <c r="E8" s="37">
        <f>SUMIFS(Banknifty[Column1.CE.change],Banknifty[Column1.expiryDate],'N_&amp;_B_Analysis'!$R$2,Banknifty[Column1.strikePrice],'N_&amp;_B_Analysis'!G8)</f>
        <v>0</v>
      </c>
      <c r="F8" s="42">
        <f>SUMIFS(Banknifty[Column1.CE.lastPrice],Banknifty[Column1.expiryDate],'N_&amp;_B_Analysis'!$R$2,Banknifty[Column1.strikePrice],'N_&amp;_B_Analysis'!G8)</f>
        <v>0</v>
      </c>
      <c r="G8" s="44">
        <f t="shared" si="0"/>
        <v>40200</v>
      </c>
      <c r="H8" s="8">
        <f>SUMIFS(Banknifty[Column1.PE.lastPrice],Banknifty[Column1.PE.expiryDate],'N_&amp;_B_Analysis'!$R$2,Banknifty[Column1.PE.strikePrice],'N_&amp;_B_Analysis'!G8)</f>
        <v>0</v>
      </c>
      <c r="I8" s="22">
        <f>SUMIFS(Banknifty[Column1.PE.change],Banknifty[Column1.PE.expiryDate],'N_&amp;_B_Analysis'!$R$2,Banknifty[Column1.PE.strikePrice],'N_&amp;_B_Analysis'!G8)</f>
        <v>0</v>
      </c>
      <c r="J8" s="22">
        <f>SUMIFS(Banknifty[Column1.PE.impliedVolatility],Banknifty[Column1.PE.expiryDate],'N_&amp;_B_Analysis'!$R$2,Banknifty[Column1.PE.strikePrice],'N_&amp;_B_Analysis'!G8)</f>
        <v>0</v>
      </c>
      <c r="K8" s="22">
        <f>SUMIFS(Banknifty[Column1.PE.totalTradedVolume],Banknifty[Column1.PE.expiryDate],'N_&amp;_B_Analysis'!$R$2,Banknifty[Column1.PE.strikePrice],'N_&amp;_B_Analysis'!G8)</f>
        <v>0</v>
      </c>
      <c r="L8" s="22">
        <f>SUMIFS(Banknifty[Column1.PE.changeinOpenInterest],Banknifty[Column1.PE.expiryDate],'N_&amp;_B_Analysis'!$R$2,Banknifty[Column1.PE.strikePrice],'N_&amp;_B_Analysis'!G8)</f>
        <v>0</v>
      </c>
      <c r="M8" s="3">
        <f>SUMIFS(Banknifty[Column1.PE.openInterest],Banknifty[Column1.PE.expiryDate],'N_&amp;_B_Analysis'!$R$2,Banknifty[Column1.PE.strikePrice],'N_&amp;_B_Analysis'!G8)</f>
        <v>0</v>
      </c>
    </row>
    <row r="9" spans="1:13" x14ac:dyDescent="0.25">
      <c r="A9" s="36">
        <f>SUMIFS(Banknifty[Column1.CE.openInterest],Banknifty[Column1.expiryDate],'N_&amp;_B_Analysis'!$R$2,Banknifty[Column1.strikePrice],'N_&amp;_B_Analysis'!G9)</f>
        <v>0</v>
      </c>
      <c r="B9" s="37">
        <f>SUMIFS(Banknifty[Column1.CE.changeinOpenInterest],Banknifty[Column1.expiryDate],'N_&amp;_B_Analysis'!$R$2,Banknifty[Column1.strikePrice],'N_&amp;_B_Analysis'!G9)</f>
        <v>0</v>
      </c>
      <c r="C9" s="37">
        <f>SUMIFS(Banknifty[Column1.CE.totalTradedVolume],Banknifty[Column1.expiryDate],'N_&amp;_B_Analysis'!$R$2,Banknifty[Column1.strikePrice],'N_&amp;_B_Analysis'!G9)</f>
        <v>0</v>
      </c>
      <c r="D9" s="37">
        <f>SUMIFS(Banknifty[Column1.CE.impliedVolatility],Banknifty[Column1.expiryDate],'N_&amp;_B_Analysis'!$R$2,Banknifty[Column1.strikePrice],'N_&amp;_B_Analysis'!G9)</f>
        <v>0</v>
      </c>
      <c r="E9" s="37">
        <f>SUMIFS(Banknifty[Column1.CE.change],Banknifty[Column1.expiryDate],'N_&amp;_B_Analysis'!$R$2,Banknifty[Column1.strikePrice],'N_&amp;_B_Analysis'!G9)</f>
        <v>0</v>
      </c>
      <c r="F9" s="42">
        <f>SUMIFS(Banknifty[Column1.CE.lastPrice],Banknifty[Column1.expiryDate],'N_&amp;_B_Analysis'!$R$2,Banknifty[Column1.strikePrice],'N_&amp;_B_Analysis'!G9)</f>
        <v>0</v>
      </c>
      <c r="G9" s="44">
        <f t="shared" si="0"/>
        <v>40300</v>
      </c>
      <c r="H9" s="8">
        <f>SUMIFS(Banknifty[Column1.PE.lastPrice],Banknifty[Column1.PE.expiryDate],'N_&amp;_B_Analysis'!$R$2,Banknifty[Column1.PE.strikePrice],'N_&amp;_B_Analysis'!G9)</f>
        <v>0</v>
      </c>
      <c r="I9" s="22">
        <f>SUMIFS(Banknifty[Column1.PE.change],Banknifty[Column1.PE.expiryDate],'N_&amp;_B_Analysis'!$R$2,Banknifty[Column1.PE.strikePrice],'N_&amp;_B_Analysis'!G9)</f>
        <v>0</v>
      </c>
      <c r="J9" s="22">
        <f>SUMIFS(Banknifty[Column1.PE.impliedVolatility],Banknifty[Column1.PE.expiryDate],'N_&amp;_B_Analysis'!$R$2,Banknifty[Column1.PE.strikePrice],'N_&amp;_B_Analysis'!G9)</f>
        <v>0</v>
      </c>
      <c r="K9" s="22">
        <f>SUMIFS(Banknifty[Column1.PE.totalTradedVolume],Banknifty[Column1.PE.expiryDate],'N_&amp;_B_Analysis'!$R$2,Banknifty[Column1.PE.strikePrice],'N_&amp;_B_Analysis'!G9)</f>
        <v>0</v>
      </c>
      <c r="L9" s="22">
        <f>SUMIFS(Banknifty[Column1.PE.changeinOpenInterest],Banknifty[Column1.PE.expiryDate],'N_&amp;_B_Analysis'!$R$2,Banknifty[Column1.PE.strikePrice],'N_&amp;_B_Analysis'!G9)</f>
        <v>0</v>
      </c>
      <c r="M9" s="3">
        <f>SUMIFS(Banknifty[Column1.PE.openInterest],Banknifty[Column1.PE.expiryDate],'N_&amp;_B_Analysis'!$R$2,Banknifty[Column1.PE.strikePrice],'N_&amp;_B_Analysis'!G9)</f>
        <v>0</v>
      </c>
    </row>
    <row r="10" spans="1:13" x14ac:dyDescent="0.25">
      <c r="A10" s="36">
        <f>SUMIFS(Banknifty[Column1.CE.openInterest],Banknifty[Column1.expiryDate],'N_&amp;_B_Analysis'!$R$2,Banknifty[Column1.strikePrice],'N_&amp;_B_Analysis'!G10)</f>
        <v>0</v>
      </c>
      <c r="B10" s="37">
        <f>SUMIFS(Banknifty[Column1.CE.changeinOpenInterest],Banknifty[Column1.expiryDate],'N_&amp;_B_Analysis'!$R$2,Banknifty[Column1.strikePrice],'N_&amp;_B_Analysis'!G10)</f>
        <v>0</v>
      </c>
      <c r="C10" s="37">
        <f>SUMIFS(Banknifty[Column1.CE.totalTradedVolume],Banknifty[Column1.expiryDate],'N_&amp;_B_Analysis'!$R$2,Banknifty[Column1.strikePrice],'N_&amp;_B_Analysis'!G10)</f>
        <v>0</v>
      </c>
      <c r="D10" s="37">
        <f>SUMIFS(Banknifty[Column1.CE.impliedVolatility],Banknifty[Column1.expiryDate],'N_&amp;_B_Analysis'!$R$2,Banknifty[Column1.strikePrice],'N_&amp;_B_Analysis'!G10)</f>
        <v>0</v>
      </c>
      <c r="E10" s="37">
        <f>SUMIFS(Banknifty[Column1.CE.change],Banknifty[Column1.expiryDate],'N_&amp;_B_Analysis'!$R$2,Banknifty[Column1.strikePrice],'N_&amp;_B_Analysis'!G10)</f>
        <v>0</v>
      </c>
      <c r="F10" s="42">
        <f>SUMIFS(Banknifty[Column1.CE.lastPrice],Banknifty[Column1.expiryDate],'N_&amp;_B_Analysis'!$R$2,Banknifty[Column1.strikePrice],'N_&amp;_B_Analysis'!G10)</f>
        <v>0</v>
      </c>
      <c r="G10" s="44">
        <f t="shared" si="0"/>
        <v>40400</v>
      </c>
      <c r="H10" s="8">
        <f>SUMIFS(Banknifty[Column1.PE.lastPrice],Banknifty[Column1.PE.expiryDate],'N_&amp;_B_Analysis'!$R$2,Banknifty[Column1.PE.strikePrice],'N_&amp;_B_Analysis'!G10)</f>
        <v>0</v>
      </c>
      <c r="I10" s="22">
        <f>SUMIFS(Banknifty[Column1.PE.change],Banknifty[Column1.PE.expiryDate],'N_&amp;_B_Analysis'!$R$2,Banknifty[Column1.PE.strikePrice],'N_&amp;_B_Analysis'!G10)</f>
        <v>0</v>
      </c>
      <c r="J10" s="22">
        <f>SUMIFS(Banknifty[Column1.PE.impliedVolatility],Banknifty[Column1.PE.expiryDate],'N_&amp;_B_Analysis'!$R$2,Banknifty[Column1.PE.strikePrice],'N_&amp;_B_Analysis'!G10)</f>
        <v>0</v>
      </c>
      <c r="K10" s="22">
        <f>SUMIFS(Banknifty[Column1.PE.totalTradedVolume],Banknifty[Column1.PE.expiryDate],'N_&amp;_B_Analysis'!$R$2,Banknifty[Column1.PE.strikePrice],'N_&amp;_B_Analysis'!G10)</f>
        <v>0</v>
      </c>
      <c r="L10" s="22">
        <f>SUMIFS(Banknifty[Column1.PE.changeinOpenInterest],Banknifty[Column1.PE.expiryDate],'N_&amp;_B_Analysis'!$R$2,Banknifty[Column1.PE.strikePrice],'N_&amp;_B_Analysis'!G10)</f>
        <v>0</v>
      </c>
      <c r="M10" s="3">
        <f>SUMIFS(Banknifty[Column1.PE.openInterest],Banknifty[Column1.PE.expiryDate],'N_&amp;_B_Analysis'!$R$2,Banknifty[Column1.PE.strikePrice],'N_&amp;_B_Analysis'!G10)</f>
        <v>0</v>
      </c>
    </row>
    <row r="11" spans="1:13" x14ac:dyDescent="0.25">
      <c r="A11" s="36">
        <f>SUMIFS(Banknifty[Column1.CE.openInterest],Banknifty[Column1.expiryDate],'N_&amp;_B_Analysis'!$R$2,Banknifty[Column1.strikePrice],'N_&amp;_B_Analysis'!G11)</f>
        <v>0</v>
      </c>
      <c r="B11" s="37">
        <f>SUMIFS(Banknifty[Column1.CE.changeinOpenInterest],Banknifty[Column1.expiryDate],'N_&amp;_B_Analysis'!$R$2,Banknifty[Column1.strikePrice],'N_&amp;_B_Analysis'!G11)</f>
        <v>0</v>
      </c>
      <c r="C11" s="37">
        <f>SUMIFS(Banknifty[Column1.CE.totalTradedVolume],Banknifty[Column1.expiryDate],'N_&amp;_B_Analysis'!$R$2,Banknifty[Column1.strikePrice],'N_&amp;_B_Analysis'!G11)</f>
        <v>0</v>
      </c>
      <c r="D11" s="37">
        <f>SUMIFS(Banknifty[Column1.CE.impliedVolatility],Banknifty[Column1.expiryDate],'N_&amp;_B_Analysis'!$R$2,Banknifty[Column1.strikePrice],'N_&amp;_B_Analysis'!G11)</f>
        <v>0</v>
      </c>
      <c r="E11" s="37">
        <f>SUMIFS(Banknifty[Column1.CE.change],Banknifty[Column1.expiryDate],'N_&amp;_B_Analysis'!$R$2,Banknifty[Column1.strikePrice],'N_&amp;_B_Analysis'!G11)</f>
        <v>0</v>
      </c>
      <c r="F11" s="42">
        <f>SUMIFS(Banknifty[Column1.CE.lastPrice],Banknifty[Column1.expiryDate],'N_&amp;_B_Analysis'!$R$2,Banknifty[Column1.strikePrice],'N_&amp;_B_Analysis'!G11)</f>
        <v>0</v>
      </c>
      <c r="G11" s="44">
        <f t="shared" si="0"/>
        <v>40500</v>
      </c>
      <c r="H11" s="8">
        <f>SUMIFS(Banknifty[Column1.PE.lastPrice],Banknifty[Column1.PE.expiryDate],'N_&amp;_B_Analysis'!$R$2,Banknifty[Column1.PE.strikePrice],'N_&amp;_B_Analysis'!G11)</f>
        <v>0</v>
      </c>
      <c r="I11" s="22">
        <f>SUMIFS(Banknifty[Column1.PE.change],Banknifty[Column1.PE.expiryDate],'N_&amp;_B_Analysis'!$R$2,Banknifty[Column1.PE.strikePrice],'N_&amp;_B_Analysis'!G11)</f>
        <v>0</v>
      </c>
      <c r="J11" s="22">
        <f>SUMIFS(Banknifty[Column1.PE.impliedVolatility],Banknifty[Column1.PE.expiryDate],'N_&amp;_B_Analysis'!$R$2,Banknifty[Column1.PE.strikePrice],'N_&amp;_B_Analysis'!G11)</f>
        <v>0</v>
      </c>
      <c r="K11" s="22">
        <f>SUMIFS(Banknifty[Column1.PE.totalTradedVolume],Banknifty[Column1.PE.expiryDate],'N_&amp;_B_Analysis'!$R$2,Banknifty[Column1.PE.strikePrice],'N_&amp;_B_Analysis'!G11)</f>
        <v>0</v>
      </c>
      <c r="L11" s="22">
        <f>SUMIFS(Banknifty[Column1.PE.changeinOpenInterest],Banknifty[Column1.PE.expiryDate],'N_&amp;_B_Analysis'!$R$2,Banknifty[Column1.PE.strikePrice],'N_&amp;_B_Analysis'!G11)</f>
        <v>0</v>
      </c>
      <c r="M11" s="3">
        <f>SUMIFS(Banknifty[Column1.PE.openInterest],Banknifty[Column1.PE.expiryDate],'N_&amp;_B_Analysis'!$R$2,Banknifty[Column1.PE.strikePrice],'N_&amp;_B_Analysis'!G11)</f>
        <v>0</v>
      </c>
    </row>
    <row r="12" spans="1:13" x14ac:dyDescent="0.25">
      <c r="A12" s="36">
        <f>SUMIFS(Banknifty[Column1.CE.openInterest],Banknifty[Column1.expiryDate],'N_&amp;_B_Analysis'!$R$2,Banknifty[Column1.strikePrice],'N_&amp;_B_Analysis'!G12)</f>
        <v>0</v>
      </c>
      <c r="B12" s="37">
        <f>SUMIFS(Banknifty[Column1.CE.changeinOpenInterest],Banknifty[Column1.expiryDate],'N_&amp;_B_Analysis'!$R$2,Banknifty[Column1.strikePrice],'N_&amp;_B_Analysis'!G12)</f>
        <v>0</v>
      </c>
      <c r="C12" s="37">
        <f>SUMIFS(Banknifty[Column1.CE.totalTradedVolume],Banknifty[Column1.expiryDate],'N_&amp;_B_Analysis'!$R$2,Banknifty[Column1.strikePrice],'N_&amp;_B_Analysis'!G12)</f>
        <v>0</v>
      </c>
      <c r="D12" s="37">
        <f>SUMIFS(Banknifty[Column1.CE.impliedVolatility],Banknifty[Column1.expiryDate],'N_&amp;_B_Analysis'!$R$2,Banknifty[Column1.strikePrice],'N_&amp;_B_Analysis'!G12)</f>
        <v>0</v>
      </c>
      <c r="E12" s="37">
        <f>SUMIFS(Banknifty[Column1.CE.change],Banknifty[Column1.expiryDate],'N_&amp;_B_Analysis'!$R$2,Banknifty[Column1.strikePrice],'N_&amp;_B_Analysis'!G12)</f>
        <v>0</v>
      </c>
      <c r="F12" s="42">
        <f>SUMIFS(Banknifty[Column1.CE.lastPrice],Banknifty[Column1.expiryDate],'N_&amp;_B_Analysis'!$R$2,Banknifty[Column1.strikePrice],'N_&amp;_B_Analysis'!G12)</f>
        <v>0</v>
      </c>
      <c r="G12" s="44">
        <f t="shared" si="0"/>
        <v>40600</v>
      </c>
      <c r="H12" s="8">
        <f>SUMIFS(Banknifty[Column1.PE.lastPrice],Banknifty[Column1.PE.expiryDate],'N_&amp;_B_Analysis'!$R$2,Banknifty[Column1.PE.strikePrice],'N_&amp;_B_Analysis'!G12)</f>
        <v>0</v>
      </c>
      <c r="I12" s="22">
        <f>SUMIFS(Banknifty[Column1.PE.change],Banknifty[Column1.PE.expiryDate],'N_&amp;_B_Analysis'!$R$2,Banknifty[Column1.PE.strikePrice],'N_&amp;_B_Analysis'!G12)</f>
        <v>0</v>
      </c>
      <c r="J12" s="22">
        <f>SUMIFS(Banknifty[Column1.PE.impliedVolatility],Banknifty[Column1.PE.expiryDate],'N_&amp;_B_Analysis'!$R$2,Banknifty[Column1.PE.strikePrice],'N_&amp;_B_Analysis'!G12)</f>
        <v>0</v>
      </c>
      <c r="K12" s="22">
        <f>SUMIFS(Banknifty[Column1.PE.totalTradedVolume],Banknifty[Column1.PE.expiryDate],'N_&amp;_B_Analysis'!$R$2,Banknifty[Column1.PE.strikePrice],'N_&amp;_B_Analysis'!G12)</f>
        <v>0</v>
      </c>
      <c r="L12" s="22">
        <f>SUMIFS(Banknifty[Column1.PE.changeinOpenInterest],Banknifty[Column1.PE.expiryDate],'N_&amp;_B_Analysis'!$R$2,Banknifty[Column1.PE.strikePrice],'N_&amp;_B_Analysis'!G12)</f>
        <v>0</v>
      </c>
      <c r="M12" s="3">
        <f>SUMIFS(Banknifty[Column1.PE.openInterest],Banknifty[Column1.PE.expiryDate],'N_&amp;_B_Analysis'!$R$2,Banknifty[Column1.PE.strikePrice],'N_&amp;_B_Analysis'!G12)</f>
        <v>0</v>
      </c>
    </row>
    <row r="13" spans="1:13" x14ac:dyDescent="0.25">
      <c r="A13" s="36">
        <f>SUMIFS(Banknifty[Column1.CE.openInterest],Banknifty[Column1.expiryDate],'N_&amp;_B_Analysis'!$R$2,Banknifty[Column1.strikePrice],'N_&amp;_B_Analysis'!G13)</f>
        <v>0</v>
      </c>
      <c r="B13" s="37">
        <f>SUMIFS(Banknifty[Column1.CE.changeinOpenInterest],Banknifty[Column1.expiryDate],'N_&amp;_B_Analysis'!$R$2,Banknifty[Column1.strikePrice],'N_&amp;_B_Analysis'!G13)</f>
        <v>0</v>
      </c>
      <c r="C13" s="37">
        <f>SUMIFS(Banknifty[Column1.CE.totalTradedVolume],Banknifty[Column1.expiryDate],'N_&amp;_B_Analysis'!$R$2,Banknifty[Column1.strikePrice],'N_&amp;_B_Analysis'!G13)</f>
        <v>0</v>
      </c>
      <c r="D13" s="37">
        <f>SUMIFS(Banknifty[Column1.CE.impliedVolatility],Banknifty[Column1.expiryDate],'N_&amp;_B_Analysis'!$R$2,Banknifty[Column1.strikePrice],'N_&amp;_B_Analysis'!G13)</f>
        <v>0</v>
      </c>
      <c r="E13" s="37">
        <f>SUMIFS(Banknifty[Column1.CE.change],Banknifty[Column1.expiryDate],'N_&amp;_B_Analysis'!$R$2,Banknifty[Column1.strikePrice],'N_&amp;_B_Analysis'!G13)</f>
        <v>0</v>
      </c>
      <c r="F13" s="42">
        <f>SUMIFS(Banknifty[Column1.CE.lastPrice],Banknifty[Column1.expiryDate],'N_&amp;_B_Analysis'!$R$2,Banknifty[Column1.strikePrice],'N_&amp;_B_Analysis'!G13)</f>
        <v>0</v>
      </c>
      <c r="G13" s="44">
        <f t="shared" si="0"/>
        <v>40700</v>
      </c>
      <c r="H13" s="8">
        <f>SUMIFS(Banknifty[Column1.PE.lastPrice],Banknifty[Column1.PE.expiryDate],'N_&amp;_B_Analysis'!$R$2,Banknifty[Column1.PE.strikePrice],'N_&amp;_B_Analysis'!G13)</f>
        <v>0</v>
      </c>
      <c r="I13" s="22">
        <f>SUMIFS(Banknifty[Column1.PE.change],Banknifty[Column1.PE.expiryDate],'N_&amp;_B_Analysis'!$R$2,Banknifty[Column1.PE.strikePrice],'N_&amp;_B_Analysis'!G13)</f>
        <v>0</v>
      </c>
      <c r="J13" s="22">
        <f>SUMIFS(Banknifty[Column1.PE.impliedVolatility],Banknifty[Column1.PE.expiryDate],'N_&amp;_B_Analysis'!$R$2,Banknifty[Column1.PE.strikePrice],'N_&amp;_B_Analysis'!G13)</f>
        <v>0</v>
      </c>
      <c r="K13" s="22">
        <f>SUMIFS(Banknifty[Column1.PE.totalTradedVolume],Banknifty[Column1.PE.expiryDate],'N_&amp;_B_Analysis'!$R$2,Banknifty[Column1.PE.strikePrice],'N_&amp;_B_Analysis'!G13)</f>
        <v>0</v>
      </c>
      <c r="L13" s="22">
        <f>SUMIFS(Banknifty[Column1.PE.changeinOpenInterest],Banknifty[Column1.PE.expiryDate],'N_&amp;_B_Analysis'!$R$2,Banknifty[Column1.PE.strikePrice],'N_&amp;_B_Analysis'!G13)</f>
        <v>0</v>
      </c>
      <c r="M13" s="3">
        <f>SUMIFS(Banknifty[Column1.PE.openInterest],Banknifty[Column1.PE.expiryDate],'N_&amp;_B_Analysis'!$R$2,Banknifty[Column1.PE.strikePrice],'N_&amp;_B_Analysis'!G13)</f>
        <v>0</v>
      </c>
    </row>
    <row r="14" spans="1:13" x14ac:dyDescent="0.25">
      <c r="A14" s="36">
        <f>SUMIFS(Banknifty[Column1.CE.openInterest],Banknifty[Column1.expiryDate],'N_&amp;_B_Analysis'!$R$2,Banknifty[Column1.strikePrice],'N_&amp;_B_Analysis'!G14)</f>
        <v>0</v>
      </c>
      <c r="B14" s="37">
        <f>SUMIFS(Banknifty[Column1.CE.changeinOpenInterest],Banknifty[Column1.expiryDate],'N_&amp;_B_Analysis'!$R$2,Banknifty[Column1.strikePrice],'N_&amp;_B_Analysis'!G14)</f>
        <v>0</v>
      </c>
      <c r="C14" s="37">
        <f>SUMIFS(Banknifty[Column1.CE.totalTradedVolume],Banknifty[Column1.expiryDate],'N_&amp;_B_Analysis'!$R$2,Banknifty[Column1.strikePrice],'N_&amp;_B_Analysis'!G14)</f>
        <v>0</v>
      </c>
      <c r="D14" s="37">
        <f>SUMIFS(Banknifty[Column1.CE.impliedVolatility],Banknifty[Column1.expiryDate],'N_&amp;_B_Analysis'!$R$2,Banknifty[Column1.strikePrice],'N_&amp;_B_Analysis'!G14)</f>
        <v>0</v>
      </c>
      <c r="E14" s="37">
        <f>SUMIFS(Banknifty[Column1.CE.change],Banknifty[Column1.expiryDate],'N_&amp;_B_Analysis'!$R$2,Banknifty[Column1.strikePrice],'N_&amp;_B_Analysis'!G14)</f>
        <v>0</v>
      </c>
      <c r="F14" s="42">
        <f>SUMIFS(Banknifty[Column1.CE.lastPrice],Banknifty[Column1.expiryDate],'N_&amp;_B_Analysis'!$R$2,Banknifty[Column1.strikePrice],'N_&amp;_B_Analysis'!G14)</f>
        <v>0</v>
      </c>
      <c r="G14" s="44">
        <f t="shared" si="0"/>
        <v>40800</v>
      </c>
      <c r="H14" s="8">
        <f>SUMIFS(Banknifty[Column1.PE.lastPrice],Banknifty[Column1.PE.expiryDate],'N_&amp;_B_Analysis'!$R$2,Banknifty[Column1.PE.strikePrice],'N_&amp;_B_Analysis'!G14)</f>
        <v>0</v>
      </c>
      <c r="I14" s="22">
        <f>SUMIFS(Banknifty[Column1.PE.change],Banknifty[Column1.PE.expiryDate],'N_&amp;_B_Analysis'!$R$2,Banknifty[Column1.PE.strikePrice],'N_&amp;_B_Analysis'!G14)</f>
        <v>0</v>
      </c>
      <c r="J14" s="22">
        <f>SUMIFS(Banknifty[Column1.PE.impliedVolatility],Banknifty[Column1.PE.expiryDate],'N_&amp;_B_Analysis'!$R$2,Banknifty[Column1.PE.strikePrice],'N_&amp;_B_Analysis'!G14)</f>
        <v>0</v>
      </c>
      <c r="K14" s="22">
        <f>SUMIFS(Banknifty[Column1.PE.totalTradedVolume],Banknifty[Column1.PE.expiryDate],'N_&amp;_B_Analysis'!$R$2,Banknifty[Column1.PE.strikePrice],'N_&amp;_B_Analysis'!G14)</f>
        <v>0</v>
      </c>
      <c r="L14" s="22">
        <f>SUMIFS(Banknifty[Column1.PE.changeinOpenInterest],Banknifty[Column1.PE.expiryDate],'N_&amp;_B_Analysis'!$R$2,Banknifty[Column1.PE.strikePrice],'N_&amp;_B_Analysis'!G14)</f>
        <v>0</v>
      </c>
      <c r="M14" s="3">
        <f>SUMIFS(Banknifty[Column1.PE.openInterest],Banknifty[Column1.PE.expiryDate],'N_&amp;_B_Analysis'!$R$2,Banknifty[Column1.PE.strikePrice],'N_&amp;_B_Analysis'!G14)</f>
        <v>0</v>
      </c>
    </row>
    <row r="15" spans="1:13" x14ac:dyDescent="0.25">
      <c r="A15" s="36">
        <f>SUMIFS(Banknifty[Column1.CE.openInterest],Banknifty[Column1.expiryDate],'N_&amp;_B_Analysis'!$R$2,Banknifty[Column1.strikePrice],'N_&amp;_B_Analysis'!G15)</f>
        <v>0</v>
      </c>
      <c r="B15" s="37">
        <f>SUMIFS(Banknifty[Column1.CE.changeinOpenInterest],Banknifty[Column1.expiryDate],'N_&amp;_B_Analysis'!$R$2,Banknifty[Column1.strikePrice],'N_&amp;_B_Analysis'!G15)</f>
        <v>0</v>
      </c>
      <c r="C15" s="37">
        <f>SUMIFS(Banknifty[Column1.CE.totalTradedVolume],Banknifty[Column1.expiryDate],'N_&amp;_B_Analysis'!$R$2,Banknifty[Column1.strikePrice],'N_&amp;_B_Analysis'!G15)</f>
        <v>0</v>
      </c>
      <c r="D15" s="37">
        <f>SUMIFS(Banknifty[Column1.CE.impliedVolatility],Banknifty[Column1.expiryDate],'N_&amp;_B_Analysis'!$R$2,Banknifty[Column1.strikePrice],'N_&amp;_B_Analysis'!G15)</f>
        <v>0</v>
      </c>
      <c r="E15" s="37">
        <f>SUMIFS(Banknifty[Column1.CE.change],Banknifty[Column1.expiryDate],'N_&amp;_B_Analysis'!$R$2,Banknifty[Column1.strikePrice],'N_&amp;_B_Analysis'!G15)</f>
        <v>0</v>
      </c>
      <c r="F15" s="42">
        <f>SUMIFS(Banknifty[Column1.CE.lastPrice],Banknifty[Column1.expiryDate],'N_&amp;_B_Analysis'!$R$2,Banknifty[Column1.strikePrice],'N_&amp;_B_Analysis'!G15)</f>
        <v>0</v>
      </c>
      <c r="G15" s="44">
        <f t="shared" si="0"/>
        <v>40900</v>
      </c>
      <c r="H15" s="8">
        <f>SUMIFS(Banknifty[Column1.PE.lastPrice],Banknifty[Column1.PE.expiryDate],'N_&amp;_B_Analysis'!$R$2,Banknifty[Column1.PE.strikePrice],'N_&amp;_B_Analysis'!G15)</f>
        <v>0</v>
      </c>
      <c r="I15" s="22">
        <f>SUMIFS(Banknifty[Column1.PE.change],Banknifty[Column1.PE.expiryDate],'N_&amp;_B_Analysis'!$R$2,Banknifty[Column1.PE.strikePrice],'N_&amp;_B_Analysis'!G15)</f>
        <v>0</v>
      </c>
      <c r="J15" s="22">
        <f>SUMIFS(Banknifty[Column1.PE.impliedVolatility],Banknifty[Column1.PE.expiryDate],'N_&amp;_B_Analysis'!$R$2,Banknifty[Column1.PE.strikePrice],'N_&amp;_B_Analysis'!G15)</f>
        <v>0</v>
      </c>
      <c r="K15" s="22">
        <f>SUMIFS(Banknifty[Column1.PE.totalTradedVolume],Banknifty[Column1.PE.expiryDate],'N_&amp;_B_Analysis'!$R$2,Banknifty[Column1.PE.strikePrice],'N_&amp;_B_Analysis'!G15)</f>
        <v>0</v>
      </c>
      <c r="L15" s="22">
        <f>SUMIFS(Banknifty[Column1.PE.changeinOpenInterest],Banknifty[Column1.PE.expiryDate],'N_&amp;_B_Analysis'!$R$2,Banknifty[Column1.PE.strikePrice],'N_&amp;_B_Analysis'!G15)</f>
        <v>0</v>
      </c>
      <c r="M15" s="3">
        <f>SUMIFS(Banknifty[Column1.PE.openInterest],Banknifty[Column1.PE.expiryDate],'N_&amp;_B_Analysis'!$R$2,Banknifty[Column1.PE.strikePrice],'N_&amp;_B_Analysis'!G15)</f>
        <v>0</v>
      </c>
    </row>
    <row r="16" spans="1:13" x14ac:dyDescent="0.25">
      <c r="A16" s="36">
        <f>SUMIFS(Banknifty[Column1.CE.openInterest],Banknifty[Column1.expiryDate],'N_&amp;_B_Analysis'!$R$2,Banknifty[Column1.strikePrice],'N_&amp;_B_Analysis'!G16)</f>
        <v>0</v>
      </c>
      <c r="B16" s="37">
        <f>SUMIFS(Banknifty[Column1.CE.changeinOpenInterest],Banknifty[Column1.expiryDate],'N_&amp;_B_Analysis'!$R$2,Banknifty[Column1.strikePrice],'N_&amp;_B_Analysis'!G16)</f>
        <v>0</v>
      </c>
      <c r="C16" s="37">
        <f>SUMIFS(Banknifty[Column1.CE.totalTradedVolume],Banknifty[Column1.expiryDate],'N_&amp;_B_Analysis'!$R$2,Banknifty[Column1.strikePrice],'N_&amp;_B_Analysis'!G16)</f>
        <v>0</v>
      </c>
      <c r="D16" s="37">
        <f>SUMIFS(Banknifty[Column1.CE.impliedVolatility],Banknifty[Column1.expiryDate],'N_&amp;_B_Analysis'!$R$2,Banknifty[Column1.strikePrice],'N_&amp;_B_Analysis'!G16)</f>
        <v>0</v>
      </c>
      <c r="E16" s="37">
        <f>SUMIFS(Banknifty[Column1.CE.change],Banknifty[Column1.expiryDate],'N_&amp;_B_Analysis'!$R$2,Banknifty[Column1.strikePrice],'N_&amp;_B_Analysis'!G16)</f>
        <v>0</v>
      </c>
      <c r="F16" s="42">
        <f>SUMIFS(Banknifty[Column1.CE.lastPrice],Banknifty[Column1.expiryDate],'N_&amp;_B_Analysis'!$R$2,Banknifty[Column1.strikePrice],'N_&amp;_B_Analysis'!G16)</f>
        <v>0</v>
      </c>
      <c r="G16" s="44">
        <f t="shared" si="0"/>
        <v>41000</v>
      </c>
      <c r="H16" s="8">
        <f>SUMIFS(Banknifty[Column1.PE.lastPrice],Banknifty[Column1.PE.expiryDate],'N_&amp;_B_Analysis'!$R$2,Banknifty[Column1.PE.strikePrice],'N_&amp;_B_Analysis'!G16)</f>
        <v>0</v>
      </c>
      <c r="I16" s="22">
        <f>SUMIFS(Banknifty[Column1.PE.change],Banknifty[Column1.PE.expiryDate],'N_&amp;_B_Analysis'!$R$2,Banknifty[Column1.PE.strikePrice],'N_&amp;_B_Analysis'!G16)</f>
        <v>0</v>
      </c>
      <c r="J16" s="22">
        <f>SUMIFS(Banknifty[Column1.PE.impliedVolatility],Banknifty[Column1.PE.expiryDate],'N_&amp;_B_Analysis'!$R$2,Banknifty[Column1.PE.strikePrice],'N_&amp;_B_Analysis'!G16)</f>
        <v>0</v>
      </c>
      <c r="K16" s="22">
        <f>SUMIFS(Banknifty[Column1.PE.totalTradedVolume],Banknifty[Column1.PE.expiryDate],'N_&amp;_B_Analysis'!$R$2,Banknifty[Column1.PE.strikePrice],'N_&amp;_B_Analysis'!G16)</f>
        <v>0</v>
      </c>
      <c r="L16" s="22">
        <f>SUMIFS(Banknifty[Column1.PE.changeinOpenInterest],Banknifty[Column1.PE.expiryDate],'N_&amp;_B_Analysis'!$R$2,Banknifty[Column1.PE.strikePrice],'N_&amp;_B_Analysis'!G16)</f>
        <v>0</v>
      </c>
      <c r="M16" s="3">
        <f>SUMIFS(Banknifty[Column1.PE.openInterest],Banknifty[Column1.PE.expiryDate],'N_&amp;_B_Analysis'!$R$2,Banknifty[Column1.PE.strikePrice],'N_&amp;_B_Analysis'!G16)</f>
        <v>0</v>
      </c>
    </row>
    <row r="17" spans="1:13" x14ac:dyDescent="0.25">
      <c r="A17" s="36">
        <f>SUMIFS(Banknifty[Column1.CE.openInterest],Banknifty[Column1.expiryDate],'N_&amp;_B_Analysis'!$R$2,Banknifty[Column1.strikePrice],'N_&amp;_B_Analysis'!G17)</f>
        <v>0</v>
      </c>
      <c r="B17" s="37">
        <f>SUMIFS(Banknifty[Column1.CE.changeinOpenInterest],Banknifty[Column1.expiryDate],'N_&amp;_B_Analysis'!$R$2,Banknifty[Column1.strikePrice],'N_&amp;_B_Analysis'!G17)</f>
        <v>0</v>
      </c>
      <c r="C17" s="37">
        <f>SUMIFS(Banknifty[Column1.CE.totalTradedVolume],Banknifty[Column1.expiryDate],'N_&amp;_B_Analysis'!$R$2,Banknifty[Column1.strikePrice],'N_&amp;_B_Analysis'!G17)</f>
        <v>0</v>
      </c>
      <c r="D17" s="37">
        <f>SUMIFS(Banknifty[Column1.CE.impliedVolatility],Banknifty[Column1.expiryDate],'N_&amp;_B_Analysis'!$R$2,Banknifty[Column1.strikePrice],'N_&amp;_B_Analysis'!G17)</f>
        <v>0</v>
      </c>
      <c r="E17" s="37">
        <f>SUMIFS(Banknifty[Column1.CE.change],Banknifty[Column1.expiryDate],'N_&amp;_B_Analysis'!$R$2,Banknifty[Column1.strikePrice],'N_&amp;_B_Analysis'!G17)</f>
        <v>0</v>
      </c>
      <c r="F17" s="42">
        <f>SUMIFS(Banknifty[Column1.CE.lastPrice],Banknifty[Column1.expiryDate],'N_&amp;_B_Analysis'!$R$2,Banknifty[Column1.strikePrice],'N_&amp;_B_Analysis'!G17)</f>
        <v>0</v>
      </c>
      <c r="G17" s="44">
        <f t="shared" si="0"/>
        <v>41100</v>
      </c>
      <c r="H17" s="8">
        <f>SUMIFS(Banknifty[Column1.PE.lastPrice],Banknifty[Column1.PE.expiryDate],'N_&amp;_B_Analysis'!$R$2,Banknifty[Column1.PE.strikePrice],'N_&amp;_B_Analysis'!G17)</f>
        <v>0</v>
      </c>
      <c r="I17" s="22">
        <f>SUMIFS(Banknifty[Column1.PE.change],Banknifty[Column1.PE.expiryDate],'N_&amp;_B_Analysis'!$R$2,Banknifty[Column1.PE.strikePrice],'N_&amp;_B_Analysis'!G17)</f>
        <v>0</v>
      </c>
      <c r="J17" s="22">
        <f>SUMIFS(Banknifty[Column1.PE.impliedVolatility],Banknifty[Column1.PE.expiryDate],'N_&amp;_B_Analysis'!$R$2,Banknifty[Column1.PE.strikePrice],'N_&amp;_B_Analysis'!G17)</f>
        <v>0</v>
      </c>
      <c r="K17" s="22">
        <f>SUMIFS(Banknifty[Column1.PE.totalTradedVolume],Banknifty[Column1.PE.expiryDate],'N_&amp;_B_Analysis'!$R$2,Banknifty[Column1.PE.strikePrice],'N_&amp;_B_Analysis'!G17)</f>
        <v>0</v>
      </c>
      <c r="L17" s="22">
        <f>SUMIFS(Banknifty[Column1.PE.changeinOpenInterest],Banknifty[Column1.PE.expiryDate],'N_&amp;_B_Analysis'!$R$2,Banknifty[Column1.PE.strikePrice],'N_&amp;_B_Analysis'!G17)</f>
        <v>0</v>
      </c>
      <c r="M17" s="3">
        <f>SUMIFS(Banknifty[Column1.PE.openInterest],Banknifty[Column1.PE.expiryDate],'N_&amp;_B_Analysis'!$R$2,Banknifty[Column1.PE.strikePrice],'N_&amp;_B_Analysis'!G17)</f>
        <v>0</v>
      </c>
    </row>
    <row r="18" spans="1:13" x14ac:dyDescent="0.25">
      <c r="A18" s="36">
        <f>SUMIFS(Banknifty[Column1.CE.openInterest],Banknifty[Column1.expiryDate],'N_&amp;_B_Analysis'!$R$2,Banknifty[Column1.strikePrice],'N_&amp;_B_Analysis'!G18)</f>
        <v>0</v>
      </c>
      <c r="B18" s="37">
        <f>SUMIFS(Banknifty[Column1.CE.changeinOpenInterest],Banknifty[Column1.expiryDate],'N_&amp;_B_Analysis'!$R$2,Banknifty[Column1.strikePrice],'N_&amp;_B_Analysis'!G18)</f>
        <v>0</v>
      </c>
      <c r="C18" s="37">
        <f>SUMIFS(Banknifty[Column1.CE.totalTradedVolume],Banknifty[Column1.expiryDate],'N_&amp;_B_Analysis'!$R$2,Banknifty[Column1.strikePrice],'N_&amp;_B_Analysis'!G18)</f>
        <v>0</v>
      </c>
      <c r="D18" s="37">
        <f>SUMIFS(Banknifty[Column1.CE.impliedVolatility],Banknifty[Column1.expiryDate],'N_&amp;_B_Analysis'!$R$2,Banknifty[Column1.strikePrice],'N_&amp;_B_Analysis'!G18)</f>
        <v>0</v>
      </c>
      <c r="E18" s="37">
        <f>SUMIFS(Banknifty[Column1.CE.change],Banknifty[Column1.expiryDate],'N_&amp;_B_Analysis'!$R$2,Banknifty[Column1.strikePrice],'N_&amp;_B_Analysis'!G18)</f>
        <v>0</v>
      </c>
      <c r="F18" s="42">
        <f>SUMIFS(Banknifty[Column1.CE.lastPrice],Banknifty[Column1.expiryDate],'N_&amp;_B_Analysis'!$R$2,Banknifty[Column1.strikePrice],'N_&amp;_B_Analysis'!G18)</f>
        <v>0</v>
      </c>
      <c r="G18" s="44">
        <f t="shared" si="0"/>
        <v>41200</v>
      </c>
      <c r="H18" s="8">
        <f>SUMIFS(Banknifty[Column1.PE.lastPrice],Banknifty[Column1.PE.expiryDate],'N_&amp;_B_Analysis'!$R$2,Banknifty[Column1.PE.strikePrice],'N_&amp;_B_Analysis'!G18)</f>
        <v>0</v>
      </c>
      <c r="I18" s="22">
        <f>SUMIFS(Banknifty[Column1.PE.change],Banknifty[Column1.PE.expiryDate],'N_&amp;_B_Analysis'!$R$2,Banknifty[Column1.PE.strikePrice],'N_&amp;_B_Analysis'!G18)</f>
        <v>0</v>
      </c>
      <c r="J18" s="22">
        <f>SUMIFS(Banknifty[Column1.PE.impliedVolatility],Banknifty[Column1.PE.expiryDate],'N_&amp;_B_Analysis'!$R$2,Banknifty[Column1.PE.strikePrice],'N_&amp;_B_Analysis'!G18)</f>
        <v>0</v>
      </c>
      <c r="K18" s="22">
        <f>SUMIFS(Banknifty[Column1.PE.totalTradedVolume],Banknifty[Column1.PE.expiryDate],'N_&amp;_B_Analysis'!$R$2,Banknifty[Column1.PE.strikePrice],'N_&amp;_B_Analysis'!G18)</f>
        <v>0</v>
      </c>
      <c r="L18" s="22">
        <f>SUMIFS(Banknifty[Column1.PE.changeinOpenInterest],Banknifty[Column1.PE.expiryDate],'N_&amp;_B_Analysis'!$R$2,Banknifty[Column1.PE.strikePrice],'N_&amp;_B_Analysis'!G18)</f>
        <v>0</v>
      </c>
      <c r="M18" s="3">
        <f>SUMIFS(Banknifty[Column1.PE.openInterest],Banknifty[Column1.PE.expiryDate],'N_&amp;_B_Analysis'!$R$2,Banknifty[Column1.PE.strikePrice],'N_&amp;_B_Analysis'!G18)</f>
        <v>0</v>
      </c>
    </row>
    <row r="19" spans="1:13" x14ac:dyDescent="0.25">
      <c r="A19" s="36">
        <f>SUMIFS(Banknifty[Column1.CE.openInterest],Banknifty[Column1.expiryDate],'N_&amp;_B_Analysis'!$R$2,Banknifty[Column1.strikePrice],'N_&amp;_B_Analysis'!G19)</f>
        <v>0</v>
      </c>
      <c r="B19" s="37">
        <f>SUMIFS(Banknifty[Column1.CE.changeinOpenInterest],Banknifty[Column1.expiryDate],'N_&amp;_B_Analysis'!$R$2,Banknifty[Column1.strikePrice],'N_&amp;_B_Analysis'!G19)</f>
        <v>0</v>
      </c>
      <c r="C19" s="37">
        <f>SUMIFS(Banknifty[Column1.CE.totalTradedVolume],Banknifty[Column1.expiryDate],'N_&amp;_B_Analysis'!$R$2,Banknifty[Column1.strikePrice],'N_&amp;_B_Analysis'!G19)</f>
        <v>0</v>
      </c>
      <c r="D19" s="37">
        <f>SUMIFS(Banknifty[Column1.CE.impliedVolatility],Banknifty[Column1.expiryDate],'N_&amp;_B_Analysis'!$R$2,Banknifty[Column1.strikePrice],'N_&amp;_B_Analysis'!G19)</f>
        <v>0</v>
      </c>
      <c r="E19" s="37">
        <f>SUMIFS(Banknifty[Column1.CE.change],Banknifty[Column1.expiryDate],'N_&amp;_B_Analysis'!$R$2,Banknifty[Column1.strikePrice],'N_&amp;_B_Analysis'!G19)</f>
        <v>0</v>
      </c>
      <c r="F19" s="42">
        <f>SUMIFS(Banknifty[Column1.CE.lastPrice],Banknifty[Column1.expiryDate],'N_&amp;_B_Analysis'!$R$2,Banknifty[Column1.strikePrice],'N_&amp;_B_Analysis'!G19)</f>
        <v>0</v>
      </c>
      <c r="G19" s="44">
        <f t="shared" si="0"/>
        <v>41300</v>
      </c>
      <c r="H19" s="8">
        <f>SUMIFS(Banknifty[Column1.PE.lastPrice],Banknifty[Column1.PE.expiryDate],'N_&amp;_B_Analysis'!$R$2,Banknifty[Column1.PE.strikePrice],'N_&amp;_B_Analysis'!G19)</f>
        <v>0</v>
      </c>
      <c r="I19" s="22">
        <f>SUMIFS(Banknifty[Column1.PE.change],Banknifty[Column1.PE.expiryDate],'N_&amp;_B_Analysis'!$R$2,Banknifty[Column1.PE.strikePrice],'N_&amp;_B_Analysis'!G19)</f>
        <v>0</v>
      </c>
      <c r="J19" s="22">
        <f>SUMIFS(Banknifty[Column1.PE.impliedVolatility],Banknifty[Column1.PE.expiryDate],'N_&amp;_B_Analysis'!$R$2,Banknifty[Column1.PE.strikePrice],'N_&amp;_B_Analysis'!G19)</f>
        <v>0</v>
      </c>
      <c r="K19" s="22">
        <f>SUMIFS(Banknifty[Column1.PE.totalTradedVolume],Banknifty[Column1.PE.expiryDate],'N_&amp;_B_Analysis'!$R$2,Banknifty[Column1.PE.strikePrice],'N_&amp;_B_Analysis'!G19)</f>
        <v>0</v>
      </c>
      <c r="L19" s="22">
        <f>SUMIFS(Banknifty[Column1.PE.changeinOpenInterest],Banknifty[Column1.PE.expiryDate],'N_&amp;_B_Analysis'!$R$2,Banknifty[Column1.PE.strikePrice],'N_&amp;_B_Analysis'!G19)</f>
        <v>0</v>
      </c>
      <c r="M19" s="3">
        <f>SUMIFS(Banknifty[Column1.PE.openInterest],Banknifty[Column1.PE.expiryDate],'N_&amp;_B_Analysis'!$R$2,Banknifty[Column1.PE.strikePrice],'N_&amp;_B_Analysis'!G19)</f>
        <v>0</v>
      </c>
    </row>
    <row r="20" spans="1:13" x14ac:dyDescent="0.25">
      <c r="A20" s="36">
        <f>SUMIFS(Banknifty[Column1.CE.openInterest],Banknifty[Column1.expiryDate],'N_&amp;_B_Analysis'!$R$2,Banknifty[Column1.strikePrice],'N_&amp;_B_Analysis'!G20)</f>
        <v>0</v>
      </c>
      <c r="B20" s="37">
        <f>SUMIFS(Banknifty[Column1.CE.changeinOpenInterest],Banknifty[Column1.expiryDate],'N_&amp;_B_Analysis'!$R$2,Banknifty[Column1.strikePrice],'N_&amp;_B_Analysis'!G20)</f>
        <v>0</v>
      </c>
      <c r="C20" s="37">
        <f>SUMIFS(Banknifty[Column1.CE.totalTradedVolume],Banknifty[Column1.expiryDate],'N_&amp;_B_Analysis'!$R$2,Banknifty[Column1.strikePrice],'N_&amp;_B_Analysis'!G20)</f>
        <v>0</v>
      </c>
      <c r="D20" s="37">
        <f>SUMIFS(Banknifty[Column1.CE.impliedVolatility],Banknifty[Column1.expiryDate],'N_&amp;_B_Analysis'!$R$2,Banknifty[Column1.strikePrice],'N_&amp;_B_Analysis'!G20)</f>
        <v>0</v>
      </c>
      <c r="E20" s="37">
        <f>SUMIFS(Banknifty[Column1.CE.change],Banknifty[Column1.expiryDate],'N_&amp;_B_Analysis'!$R$2,Banknifty[Column1.strikePrice],'N_&amp;_B_Analysis'!G20)</f>
        <v>0</v>
      </c>
      <c r="F20" s="42">
        <f>SUMIFS(Banknifty[Column1.CE.lastPrice],Banknifty[Column1.expiryDate],'N_&amp;_B_Analysis'!$R$2,Banknifty[Column1.strikePrice],'N_&amp;_B_Analysis'!G20)</f>
        <v>0</v>
      </c>
      <c r="G20" s="44">
        <f t="shared" si="0"/>
        <v>41400</v>
      </c>
      <c r="H20" s="8">
        <f>SUMIFS(Banknifty[Column1.PE.lastPrice],Banknifty[Column1.PE.expiryDate],'N_&amp;_B_Analysis'!$R$2,Banknifty[Column1.PE.strikePrice],'N_&amp;_B_Analysis'!G20)</f>
        <v>0</v>
      </c>
      <c r="I20" s="22">
        <f>SUMIFS(Banknifty[Column1.PE.change],Banknifty[Column1.PE.expiryDate],'N_&amp;_B_Analysis'!$R$2,Banknifty[Column1.PE.strikePrice],'N_&amp;_B_Analysis'!G20)</f>
        <v>0</v>
      </c>
      <c r="J20" s="22">
        <f>SUMIFS(Banknifty[Column1.PE.impliedVolatility],Banknifty[Column1.PE.expiryDate],'N_&amp;_B_Analysis'!$R$2,Banknifty[Column1.PE.strikePrice],'N_&amp;_B_Analysis'!G20)</f>
        <v>0</v>
      </c>
      <c r="K20" s="22">
        <f>SUMIFS(Banknifty[Column1.PE.totalTradedVolume],Banknifty[Column1.PE.expiryDate],'N_&amp;_B_Analysis'!$R$2,Banknifty[Column1.PE.strikePrice],'N_&amp;_B_Analysis'!G20)</f>
        <v>0</v>
      </c>
      <c r="L20" s="22">
        <f>SUMIFS(Banknifty[Column1.PE.changeinOpenInterest],Banknifty[Column1.PE.expiryDate],'N_&amp;_B_Analysis'!$R$2,Banknifty[Column1.PE.strikePrice],'N_&amp;_B_Analysis'!G20)</f>
        <v>0</v>
      </c>
      <c r="M20" s="3">
        <f>SUMIFS(Banknifty[Column1.PE.openInterest],Banknifty[Column1.PE.expiryDate],'N_&amp;_B_Analysis'!$R$2,Banknifty[Column1.PE.strikePrice],'N_&amp;_B_Analysis'!G20)</f>
        <v>0</v>
      </c>
    </row>
    <row r="21" spans="1:13" x14ac:dyDescent="0.25">
      <c r="A21" s="36">
        <f>SUMIFS(Banknifty[Column1.CE.openInterest],Banknifty[Column1.expiryDate],'N_&amp;_B_Analysis'!$R$2,Banknifty[Column1.strikePrice],'N_&amp;_B_Analysis'!G21)</f>
        <v>0</v>
      </c>
      <c r="B21" s="37">
        <f>SUMIFS(Banknifty[Column1.CE.changeinOpenInterest],Banknifty[Column1.expiryDate],'N_&amp;_B_Analysis'!$R$2,Banknifty[Column1.strikePrice],'N_&amp;_B_Analysis'!G21)</f>
        <v>0</v>
      </c>
      <c r="C21" s="37">
        <f>SUMIFS(Banknifty[Column1.CE.totalTradedVolume],Banknifty[Column1.expiryDate],'N_&amp;_B_Analysis'!$R$2,Banknifty[Column1.strikePrice],'N_&amp;_B_Analysis'!G21)</f>
        <v>0</v>
      </c>
      <c r="D21" s="37">
        <f>SUMIFS(Banknifty[Column1.CE.impliedVolatility],Banknifty[Column1.expiryDate],'N_&amp;_B_Analysis'!$R$2,Banknifty[Column1.strikePrice],'N_&amp;_B_Analysis'!G21)</f>
        <v>0</v>
      </c>
      <c r="E21" s="37">
        <f>SUMIFS(Banknifty[Column1.CE.change],Banknifty[Column1.expiryDate],'N_&amp;_B_Analysis'!$R$2,Banknifty[Column1.strikePrice],'N_&amp;_B_Analysis'!G21)</f>
        <v>0</v>
      </c>
      <c r="F21" s="42">
        <f>SUMIFS(Banknifty[Column1.CE.lastPrice],Banknifty[Column1.expiryDate],'N_&amp;_B_Analysis'!$R$2,Banknifty[Column1.strikePrice],'N_&amp;_B_Analysis'!G21)</f>
        <v>0</v>
      </c>
      <c r="G21" s="44">
        <f>G22-100</f>
        <v>41500</v>
      </c>
      <c r="H21" s="8">
        <f>SUMIFS(Banknifty[Column1.PE.lastPrice],Banknifty[Column1.PE.expiryDate],'N_&amp;_B_Analysis'!$R$2,Banknifty[Column1.PE.strikePrice],'N_&amp;_B_Analysis'!G21)</f>
        <v>0</v>
      </c>
      <c r="I21" s="22">
        <f>SUMIFS(Banknifty[Column1.PE.change],Banknifty[Column1.PE.expiryDate],'N_&amp;_B_Analysis'!$R$2,Banknifty[Column1.PE.strikePrice],'N_&amp;_B_Analysis'!G21)</f>
        <v>0</v>
      </c>
      <c r="J21" s="22">
        <f>SUMIFS(Banknifty[Column1.PE.impliedVolatility],Banknifty[Column1.PE.expiryDate],'N_&amp;_B_Analysis'!$R$2,Banknifty[Column1.PE.strikePrice],'N_&amp;_B_Analysis'!G21)</f>
        <v>0</v>
      </c>
      <c r="K21" s="22">
        <f>SUMIFS(Banknifty[Column1.PE.totalTradedVolume],Banknifty[Column1.PE.expiryDate],'N_&amp;_B_Analysis'!$R$2,Banknifty[Column1.PE.strikePrice],'N_&amp;_B_Analysis'!G21)</f>
        <v>0</v>
      </c>
      <c r="L21" s="22">
        <f>SUMIFS(Banknifty[Column1.PE.changeinOpenInterest],Banknifty[Column1.PE.expiryDate],'N_&amp;_B_Analysis'!$R$2,Banknifty[Column1.PE.strikePrice],'N_&amp;_B_Analysis'!G21)</f>
        <v>0</v>
      </c>
      <c r="M21" s="3">
        <f>SUMIFS(Banknifty[Column1.PE.openInterest],Banknifty[Column1.PE.expiryDate],'N_&amp;_B_Analysis'!$R$2,Banknifty[Column1.PE.strikePrice],'N_&amp;_B_Analysis'!G21)</f>
        <v>0</v>
      </c>
    </row>
    <row r="22" spans="1:13" x14ac:dyDescent="0.25">
      <c r="A22" s="31">
        <f>SUMIFS(Banknifty[Column1.CE.openInterest],Banknifty[Column1.expiryDate],'N_&amp;_B_Analysis'!$R$2,Banknifty[Column1.strikePrice],'N_&amp;_B_Analysis'!G22)</f>
        <v>0</v>
      </c>
      <c r="B22" s="23">
        <f>SUMIFS(Banknifty[Column1.CE.changeinOpenInterest],Banknifty[Column1.expiryDate],'N_&amp;_B_Analysis'!$R$2,Banknifty[Column1.strikePrice],'N_&amp;_B_Analysis'!G22)</f>
        <v>0</v>
      </c>
      <c r="C22" s="23">
        <f>SUMIFS(Banknifty[Column1.CE.totalTradedVolume],Banknifty[Column1.expiryDate],'N_&amp;_B_Analysis'!$R$2,Banknifty[Column1.strikePrice],'N_&amp;_B_Analysis'!G22)</f>
        <v>0</v>
      </c>
      <c r="D22" s="23">
        <f>SUMIFS(Banknifty[Column1.CE.impliedVolatility],Banknifty[Column1.expiryDate],'N_&amp;_B_Analysis'!$R$2,Banknifty[Column1.strikePrice],'N_&amp;_B_Analysis'!G22)</f>
        <v>0</v>
      </c>
      <c r="E22" s="23">
        <f>SUMIFS(Banknifty[Column1.CE.change],Banknifty[Column1.expiryDate],'N_&amp;_B_Analysis'!$R$2,Banknifty[Column1.strikePrice],'N_&amp;_B_Analysis'!G22)</f>
        <v>0</v>
      </c>
      <c r="F22" s="4">
        <f>SUMIFS(Banknifty[Column1.CE.lastPrice],Banknifty[Column1.expiryDate],'N_&amp;_B_Analysis'!$R$2,Banknifty[Column1.strikePrice],'N_&amp;_B_Analysis'!G22)</f>
        <v>0</v>
      </c>
      <c r="G22" s="24">
        <f>MROUND(A2,100)</f>
        <v>41600</v>
      </c>
      <c r="H22" s="31">
        <f>SUMIFS(Banknifty[Column1.PE.lastPrice],Banknifty[Column1.PE.expiryDate],'N_&amp;_B_Analysis'!$R$2,Banknifty[Column1.PE.strikePrice],'N_&amp;_B_Analysis'!G22)</f>
        <v>0</v>
      </c>
      <c r="I22" s="23">
        <f>SUMIFS(Banknifty[Column1.PE.change],Banknifty[Column1.PE.expiryDate],'N_&amp;_B_Analysis'!$R$2,Banknifty[Column1.PE.strikePrice],'N_&amp;_B_Analysis'!G22)</f>
        <v>0</v>
      </c>
      <c r="J22" s="23">
        <f>SUMIFS(Banknifty[Column1.PE.impliedVolatility],Banknifty[Column1.PE.expiryDate],'N_&amp;_B_Analysis'!$R$2,Banknifty[Column1.PE.strikePrice],'N_&amp;_B_Analysis'!G22)</f>
        <v>0</v>
      </c>
      <c r="K22" s="23">
        <f>SUMIFS(Banknifty[Column1.PE.totalTradedVolume],Banknifty[Column1.PE.expiryDate],'N_&amp;_B_Analysis'!$R$2,Banknifty[Column1.PE.strikePrice],'N_&amp;_B_Analysis'!G22)</f>
        <v>0</v>
      </c>
      <c r="L22" s="23">
        <f>SUMIFS(Banknifty[Column1.PE.changeinOpenInterest],Banknifty[Column1.PE.expiryDate],'N_&amp;_B_Analysis'!$R$2,Banknifty[Column1.PE.strikePrice],'N_&amp;_B_Analysis'!G22)</f>
        <v>0</v>
      </c>
      <c r="M22" s="32">
        <f>SUMIFS(Banknifty[Column1.PE.openInterest],Banknifty[Column1.PE.expiryDate],'N_&amp;_B_Analysis'!$R$2,Banknifty[Column1.PE.strikePrice],'N_&amp;_B_Analysis'!G22)</f>
        <v>0</v>
      </c>
    </row>
    <row r="23" spans="1:13" x14ac:dyDescent="0.25">
      <c r="A23" s="8">
        <f>SUMIFS(Banknifty[Column1.CE.openInterest],Banknifty[Column1.expiryDate],'N_&amp;_B_Analysis'!$R$2,Banknifty[Column1.strikePrice],'N_&amp;_B_Analysis'!G23)</f>
        <v>0</v>
      </c>
      <c r="B23" s="22">
        <f>SUMIFS(Banknifty[Column1.CE.changeinOpenInterest],Banknifty[Column1.expiryDate],'N_&amp;_B_Analysis'!$R$2,Banknifty[Column1.strikePrice],'N_&amp;_B_Analysis'!G23)</f>
        <v>0</v>
      </c>
      <c r="C23" s="22">
        <f>SUMIFS(Banknifty[Column1.CE.totalTradedVolume],Banknifty[Column1.expiryDate],'N_&amp;_B_Analysis'!$R$2,Banknifty[Column1.strikePrice],'N_&amp;_B_Analysis'!G23)</f>
        <v>0</v>
      </c>
      <c r="D23" s="22">
        <f>SUMIFS(Banknifty[Column1.CE.impliedVolatility],Banknifty[Column1.expiryDate],'N_&amp;_B_Analysis'!$R$2,Banknifty[Column1.strikePrice],'N_&amp;_B_Analysis'!G23)</f>
        <v>0</v>
      </c>
      <c r="E23" s="22">
        <f>SUMIFS(Banknifty[Column1.CE.change],Banknifty[Column1.expiryDate],'N_&amp;_B_Analysis'!$R$2,Banknifty[Column1.strikePrice],'N_&amp;_B_Analysis'!G23)</f>
        <v>0</v>
      </c>
      <c r="F23" s="2">
        <f>SUMIFS(Banknifty[Column1.CE.lastPrice],Banknifty[Column1.expiryDate],'N_&amp;_B_Analysis'!$R$2,Banknifty[Column1.strikePrice],'N_&amp;_B_Analysis'!G23)</f>
        <v>0</v>
      </c>
      <c r="G23" s="44">
        <f>G22+100</f>
        <v>41700</v>
      </c>
      <c r="H23" s="36">
        <f>SUMIFS(Banknifty[Column1.PE.lastPrice],Banknifty[Column1.PE.expiryDate],'N_&amp;_B_Analysis'!$R$2,Banknifty[Column1.PE.strikePrice],'N_&amp;_B_Analysis'!G23)</f>
        <v>0</v>
      </c>
      <c r="I23" s="37">
        <f>SUMIFS(Banknifty[Column1.PE.change],Banknifty[Column1.PE.expiryDate],'N_&amp;_B_Analysis'!$R$2,Banknifty[Column1.PE.strikePrice],'N_&amp;_B_Analysis'!G23)</f>
        <v>0</v>
      </c>
      <c r="J23" s="37">
        <f>SUMIFS(Banknifty[Column1.PE.impliedVolatility],Banknifty[Column1.PE.expiryDate],'N_&amp;_B_Analysis'!$R$2,Banknifty[Column1.PE.strikePrice],'N_&amp;_B_Analysis'!G23)</f>
        <v>0</v>
      </c>
      <c r="K23" s="37">
        <f>SUMIFS(Banknifty[Column1.PE.totalTradedVolume],Banknifty[Column1.PE.expiryDate],'N_&amp;_B_Analysis'!$R$2,Banknifty[Column1.PE.strikePrice],'N_&amp;_B_Analysis'!G23)</f>
        <v>0</v>
      </c>
      <c r="L23" s="37">
        <f>SUMIFS(Banknifty[Column1.PE.changeinOpenInterest],Banknifty[Column1.PE.expiryDate],'N_&amp;_B_Analysis'!$R$2,Banknifty[Column1.PE.strikePrice],'N_&amp;_B_Analysis'!G23)</f>
        <v>0</v>
      </c>
      <c r="M23" s="38">
        <f>SUMIFS(Banknifty[Column1.PE.openInterest],Banknifty[Column1.PE.expiryDate],'N_&amp;_B_Analysis'!$R$2,Banknifty[Column1.PE.strikePrice],'N_&amp;_B_Analysis'!G23)</f>
        <v>0</v>
      </c>
    </row>
    <row r="24" spans="1:13" x14ac:dyDescent="0.25">
      <c r="A24" s="8">
        <f>SUMIFS(Banknifty[Column1.CE.openInterest],Banknifty[Column1.expiryDate],'N_&amp;_B_Analysis'!$R$2,Banknifty[Column1.strikePrice],'N_&amp;_B_Analysis'!G24)</f>
        <v>0</v>
      </c>
      <c r="B24" s="22">
        <f>SUMIFS(Banknifty[Column1.CE.changeinOpenInterest],Banknifty[Column1.expiryDate],'N_&amp;_B_Analysis'!$R$2,Banknifty[Column1.strikePrice],'N_&amp;_B_Analysis'!G24)</f>
        <v>0</v>
      </c>
      <c r="C24" s="22">
        <f>SUMIFS(Banknifty[Column1.CE.totalTradedVolume],Banknifty[Column1.expiryDate],'N_&amp;_B_Analysis'!$R$2,Banknifty[Column1.strikePrice],'N_&amp;_B_Analysis'!G24)</f>
        <v>0</v>
      </c>
      <c r="D24" s="22">
        <f>SUMIFS(Banknifty[Column1.CE.impliedVolatility],Banknifty[Column1.expiryDate],'N_&amp;_B_Analysis'!$R$2,Banknifty[Column1.strikePrice],'N_&amp;_B_Analysis'!G24)</f>
        <v>0</v>
      </c>
      <c r="E24" s="22">
        <f>SUMIFS(Banknifty[Column1.CE.change],Banknifty[Column1.expiryDate],'N_&amp;_B_Analysis'!$R$2,Banknifty[Column1.strikePrice],'N_&amp;_B_Analysis'!G24)</f>
        <v>0</v>
      </c>
      <c r="F24" s="2">
        <f>SUMIFS(Banknifty[Column1.CE.lastPrice],Banknifty[Column1.expiryDate],'N_&amp;_B_Analysis'!$R$2,Banknifty[Column1.strikePrice],'N_&amp;_B_Analysis'!G24)</f>
        <v>0</v>
      </c>
      <c r="G24" s="44">
        <f t="shared" ref="G24:G40" si="1">G23+100</f>
        <v>41800</v>
      </c>
      <c r="H24" s="36">
        <f>SUMIFS(Banknifty[Column1.PE.lastPrice],Banknifty[Column1.PE.expiryDate],'N_&amp;_B_Analysis'!$R$2,Banknifty[Column1.PE.strikePrice],'N_&amp;_B_Analysis'!G24)</f>
        <v>0</v>
      </c>
      <c r="I24" s="37">
        <f>SUMIFS(Banknifty[Column1.PE.change],Banknifty[Column1.PE.expiryDate],'N_&amp;_B_Analysis'!$R$2,Banknifty[Column1.PE.strikePrice],'N_&amp;_B_Analysis'!G24)</f>
        <v>0</v>
      </c>
      <c r="J24" s="37">
        <f>SUMIFS(Banknifty[Column1.PE.impliedVolatility],Banknifty[Column1.PE.expiryDate],'N_&amp;_B_Analysis'!$R$2,Banknifty[Column1.PE.strikePrice],'N_&amp;_B_Analysis'!G24)</f>
        <v>0</v>
      </c>
      <c r="K24" s="37">
        <f>SUMIFS(Banknifty[Column1.PE.totalTradedVolume],Banknifty[Column1.PE.expiryDate],'N_&amp;_B_Analysis'!$R$2,Banknifty[Column1.PE.strikePrice],'N_&amp;_B_Analysis'!G24)</f>
        <v>0</v>
      </c>
      <c r="L24" s="37">
        <f>SUMIFS(Banknifty[Column1.PE.changeinOpenInterest],Banknifty[Column1.PE.expiryDate],'N_&amp;_B_Analysis'!$R$2,Banknifty[Column1.PE.strikePrice],'N_&amp;_B_Analysis'!G24)</f>
        <v>0</v>
      </c>
      <c r="M24" s="38">
        <f>SUMIFS(Banknifty[Column1.PE.openInterest],Banknifty[Column1.PE.expiryDate],'N_&amp;_B_Analysis'!$R$2,Banknifty[Column1.PE.strikePrice],'N_&amp;_B_Analysis'!G24)</f>
        <v>0</v>
      </c>
    </row>
    <row r="25" spans="1:13" x14ac:dyDescent="0.25">
      <c r="A25" s="8">
        <f>SUMIFS(Banknifty[Column1.CE.openInterest],Banknifty[Column1.expiryDate],'N_&amp;_B_Analysis'!$R$2,Banknifty[Column1.strikePrice],'N_&amp;_B_Analysis'!G25)</f>
        <v>0</v>
      </c>
      <c r="B25" s="22">
        <f>SUMIFS(Banknifty[Column1.CE.changeinOpenInterest],Banknifty[Column1.expiryDate],'N_&amp;_B_Analysis'!$R$2,Banknifty[Column1.strikePrice],'N_&amp;_B_Analysis'!G25)</f>
        <v>0</v>
      </c>
      <c r="C25" s="22">
        <f>SUMIFS(Banknifty[Column1.CE.totalTradedVolume],Banknifty[Column1.expiryDate],'N_&amp;_B_Analysis'!$R$2,Banknifty[Column1.strikePrice],'N_&amp;_B_Analysis'!G25)</f>
        <v>0</v>
      </c>
      <c r="D25" s="22">
        <f>SUMIFS(Banknifty[Column1.CE.impliedVolatility],Banknifty[Column1.expiryDate],'N_&amp;_B_Analysis'!$R$2,Banknifty[Column1.strikePrice],'N_&amp;_B_Analysis'!G25)</f>
        <v>0</v>
      </c>
      <c r="E25" s="22">
        <f>SUMIFS(Banknifty[Column1.CE.change],Banknifty[Column1.expiryDate],'N_&amp;_B_Analysis'!$R$2,Banknifty[Column1.strikePrice],'N_&amp;_B_Analysis'!G25)</f>
        <v>0</v>
      </c>
      <c r="F25" s="2">
        <f>SUMIFS(Banknifty[Column1.CE.lastPrice],Banknifty[Column1.expiryDate],'N_&amp;_B_Analysis'!$R$2,Banknifty[Column1.strikePrice],'N_&amp;_B_Analysis'!G25)</f>
        <v>0</v>
      </c>
      <c r="G25" s="44">
        <f t="shared" si="1"/>
        <v>41900</v>
      </c>
      <c r="H25" s="36">
        <f>SUMIFS(Banknifty[Column1.PE.lastPrice],Banknifty[Column1.PE.expiryDate],'N_&amp;_B_Analysis'!$R$2,Banknifty[Column1.PE.strikePrice],'N_&amp;_B_Analysis'!G25)</f>
        <v>0</v>
      </c>
      <c r="I25" s="37">
        <f>SUMIFS(Banknifty[Column1.PE.change],Banknifty[Column1.PE.expiryDate],'N_&amp;_B_Analysis'!$R$2,Banknifty[Column1.PE.strikePrice],'N_&amp;_B_Analysis'!G25)</f>
        <v>0</v>
      </c>
      <c r="J25" s="37">
        <f>SUMIFS(Banknifty[Column1.PE.impliedVolatility],Banknifty[Column1.PE.expiryDate],'N_&amp;_B_Analysis'!$R$2,Banknifty[Column1.PE.strikePrice],'N_&amp;_B_Analysis'!G25)</f>
        <v>0</v>
      </c>
      <c r="K25" s="37">
        <f>SUMIFS(Banknifty[Column1.PE.totalTradedVolume],Banknifty[Column1.PE.expiryDate],'N_&amp;_B_Analysis'!$R$2,Banknifty[Column1.PE.strikePrice],'N_&amp;_B_Analysis'!G25)</f>
        <v>0</v>
      </c>
      <c r="L25" s="37">
        <f>SUMIFS(Banknifty[Column1.PE.changeinOpenInterest],Banknifty[Column1.PE.expiryDate],'N_&amp;_B_Analysis'!$R$2,Banknifty[Column1.PE.strikePrice],'N_&amp;_B_Analysis'!G25)</f>
        <v>0</v>
      </c>
      <c r="M25" s="38">
        <f>SUMIFS(Banknifty[Column1.PE.openInterest],Banknifty[Column1.PE.expiryDate],'N_&amp;_B_Analysis'!$R$2,Banknifty[Column1.PE.strikePrice],'N_&amp;_B_Analysis'!G25)</f>
        <v>0</v>
      </c>
    </row>
    <row r="26" spans="1:13" x14ac:dyDescent="0.25">
      <c r="A26" s="8">
        <f>SUMIFS(Banknifty[Column1.CE.openInterest],Banknifty[Column1.expiryDate],'N_&amp;_B_Analysis'!$R$2,Banknifty[Column1.strikePrice],'N_&amp;_B_Analysis'!G26)</f>
        <v>0</v>
      </c>
      <c r="B26" s="22">
        <f>SUMIFS(Banknifty[Column1.CE.changeinOpenInterest],Banknifty[Column1.expiryDate],'N_&amp;_B_Analysis'!$R$2,Banknifty[Column1.strikePrice],'N_&amp;_B_Analysis'!G26)</f>
        <v>0</v>
      </c>
      <c r="C26" s="22">
        <f>SUMIFS(Banknifty[Column1.CE.totalTradedVolume],Banknifty[Column1.expiryDate],'N_&amp;_B_Analysis'!$R$2,Banknifty[Column1.strikePrice],'N_&amp;_B_Analysis'!G26)</f>
        <v>0</v>
      </c>
      <c r="D26" s="22">
        <f>SUMIFS(Banknifty[Column1.CE.impliedVolatility],Banknifty[Column1.expiryDate],'N_&amp;_B_Analysis'!$R$2,Banknifty[Column1.strikePrice],'N_&amp;_B_Analysis'!G26)</f>
        <v>0</v>
      </c>
      <c r="E26" s="22">
        <f>SUMIFS(Banknifty[Column1.CE.change],Banknifty[Column1.expiryDate],'N_&amp;_B_Analysis'!$R$2,Banknifty[Column1.strikePrice],'N_&amp;_B_Analysis'!G26)</f>
        <v>0</v>
      </c>
      <c r="F26" s="2">
        <f>SUMIFS(Banknifty[Column1.CE.lastPrice],Banknifty[Column1.expiryDate],'N_&amp;_B_Analysis'!$R$2,Banknifty[Column1.strikePrice],'N_&amp;_B_Analysis'!G26)</f>
        <v>0</v>
      </c>
      <c r="G26" s="44">
        <f t="shared" si="1"/>
        <v>42000</v>
      </c>
      <c r="H26" s="36">
        <f>SUMIFS(Banknifty[Column1.PE.lastPrice],Banknifty[Column1.PE.expiryDate],'N_&amp;_B_Analysis'!$R$2,Banknifty[Column1.PE.strikePrice],'N_&amp;_B_Analysis'!G26)</f>
        <v>0</v>
      </c>
      <c r="I26" s="37">
        <f>SUMIFS(Banknifty[Column1.PE.change],Banknifty[Column1.PE.expiryDate],'N_&amp;_B_Analysis'!$R$2,Banknifty[Column1.PE.strikePrice],'N_&amp;_B_Analysis'!G26)</f>
        <v>0</v>
      </c>
      <c r="J26" s="37">
        <f>SUMIFS(Banknifty[Column1.PE.impliedVolatility],Banknifty[Column1.PE.expiryDate],'N_&amp;_B_Analysis'!$R$2,Banknifty[Column1.PE.strikePrice],'N_&amp;_B_Analysis'!G26)</f>
        <v>0</v>
      </c>
      <c r="K26" s="37">
        <f>SUMIFS(Banknifty[Column1.PE.totalTradedVolume],Banknifty[Column1.PE.expiryDate],'N_&amp;_B_Analysis'!$R$2,Banknifty[Column1.PE.strikePrice],'N_&amp;_B_Analysis'!G26)</f>
        <v>0</v>
      </c>
      <c r="L26" s="37">
        <f>SUMIFS(Banknifty[Column1.PE.changeinOpenInterest],Banknifty[Column1.PE.expiryDate],'N_&amp;_B_Analysis'!$R$2,Banknifty[Column1.PE.strikePrice],'N_&amp;_B_Analysis'!G26)</f>
        <v>0</v>
      </c>
      <c r="M26" s="38">
        <f>SUMIFS(Banknifty[Column1.PE.openInterest],Banknifty[Column1.PE.expiryDate],'N_&amp;_B_Analysis'!$R$2,Banknifty[Column1.PE.strikePrice],'N_&amp;_B_Analysis'!G26)</f>
        <v>0</v>
      </c>
    </row>
    <row r="27" spans="1:13" x14ac:dyDescent="0.25">
      <c r="A27" s="8">
        <f>SUMIFS(Banknifty[Column1.CE.openInterest],Banknifty[Column1.expiryDate],'N_&amp;_B_Analysis'!$R$2,Banknifty[Column1.strikePrice],'N_&amp;_B_Analysis'!G27)</f>
        <v>0</v>
      </c>
      <c r="B27" s="22">
        <f>SUMIFS(Banknifty[Column1.CE.changeinOpenInterest],Banknifty[Column1.expiryDate],'N_&amp;_B_Analysis'!$R$2,Banknifty[Column1.strikePrice],'N_&amp;_B_Analysis'!G27)</f>
        <v>0</v>
      </c>
      <c r="C27" s="22">
        <f>SUMIFS(Banknifty[Column1.CE.totalTradedVolume],Banknifty[Column1.expiryDate],'N_&amp;_B_Analysis'!$R$2,Banknifty[Column1.strikePrice],'N_&amp;_B_Analysis'!G27)</f>
        <v>0</v>
      </c>
      <c r="D27" s="22">
        <f>SUMIFS(Banknifty[Column1.CE.impliedVolatility],Banknifty[Column1.expiryDate],'N_&amp;_B_Analysis'!$R$2,Banknifty[Column1.strikePrice],'N_&amp;_B_Analysis'!G27)</f>
        <v>0</v>
      </c>
      <c r="E27" s="22">
        <f>SUMIFS(Banknifty[Column1.CE.change],Banknifty[Column1.expiryDate],'N_&amp;_B_Analysis'!$R$2,Banknifty[Column1.strikePrice],'N_&amp;_B_Analysis'!G27)</f>
        <v>0</v>
      </c>
      <c r="F27" s="2">
        <f>SUMIFS(Banknifty[Column1.CE.lastPrice],Banknifty[Column1.expiryDate],'N_&amp;_B_Analysis'!$R$2,Banknifty[Column1.strikePrice],'N_&amp;_B_Analysis'!G27)</f>
        <v>0</v>
      </c>
      <c r="G27" s="44">
        <f t="shared" si="1"/>
        <v>42100</v>
      </c>
      <c r="H27" s="36">
        <f>SUMIFS(Banknifty[Column1.PE.lastPrice],Banknifty[Column1.PE.expiryDate],'N_&amp;_B_Analysis'!$R$2,Banknifty[Column1.PE.strikePrice],'N_&amp;_B_Analysis'!G27)</f>
        <v>0</v>
      </c>
      <c r="I27" s="37">
        <f>SUMIFS(Banknifty[Column1.PE.change],Banknifty[Column1.PE.expiryDate],'N_&amp;_B_Analysis'!$R$2,Banknifty[Column1.PE.strikePrice],'N_&amp;_B_Analysis'!G27)</f>
        <v>0</v>
      </c>
      <c r="J27" s="37">
        <f>SUMIFS(Banknifty[Column1.PE.impliedVolatility],Banknifty[Column1.PE.expiryDate],'N_&amp;_B_Analysis'!$R$2,Banknifty[Column1.PE.strikePrice],'N_&amp;_B_Analysis'!G27)</f>
        <v>0</v>
      </c>
      <c r="K27" s="37">
        <f>SUMIFS(Banknifty[Column1.PE.totalTradedVolume],Banknifty[Column1.PE.expiryDate],'N_&amp;_B_Analysis'!$R$2,Banknifty[Column1.PE.strikePrice],'N_&amp;_B_Analysis'!G27)</f>
        <v>0</v>
      </c>
      <c r="L27" s="37">
        <f>SUMIFS(Banknifty[Column1.PE.changeinOpenInterest],Banknifty[Column1.PE.expiryDate],'N_&amp;_B_Analysis'!$R$2,Banknifty[Column1.PE.strikePrice],'N_&amp;_B_Analysis'!G27)</f>
        <v>0</v>
      </c>
      <c r="M27" s="38">
        <f>SUMIFS(Banknifty[Column1.PE.openInterest],Banknifty[Column1.PE.expiryDate],'N_&amp;_B_Analysis'!$R$2,Banknifty[Column1.PE.strikePrice],'N_&amp;_B_Analysis'!G27)</f>
        <v>0</v>
      </c>
    </row>
    <row r="28" spans="1:13" x14ac:dyDescent="0.25">
      <c r="A28" s="8">
        <f>SUMIFS(Banknifty[Column1.CE.openInterest],Banknifty[Column1.expiryDate],'N_&amp;_B_Analysis'!$R$2,Banknifty[Column1.strikePrice],'N_&amp;_B_Analysis'!G28)</f>
        <v>0</v>
      </c>
      <c r="B28" s="22">
        <f>SUMIFS(Banknifty[Column1.CE.changeinOpenInterest],Banknifty[Column1.expiryDate],'N_&amp;_B_Analysis'!$R$2,Banknifty[Column1.strikePrice],'N_&amp;_B_Analysis'!G28)</f>
        <v>0</v>
      </c>
      <c r="C28" s="22">
        <f>SUMIFS(Banknifty[Column1.CE.totalTradedVolume],Banknifty[Column1.expiryDate],'N_&amp;_B_Analysis'!$R$2,Banknifty[Column1.strikePrice],'N_&amp;_B_Analysis'!G28)</f>
        <v>0</v>
      </c>
      <c r="D28" s="22">
        <f>SUMIFS(Banknifty[Column1.CE.impliedVolatility],Banknifty[Column1.expiryDate],'N_&amp;_B_Analysis'!$R$2,Banknifty[Column1.strikePrice],'N_&amp;_B_Analysis'!G28)</f>
        <v>0</v>
      </c>
      <c r="E28" s="22">
        <f>SUMIFS(Banknifty[Column1.CE.change],Banknifty[Column1.expiryDate],'N_&amp;_B_Analysis'!$R$2,Banknifty[Column1.strikePrice],'N_&amp;_B_Analysis'!G28)</f>
        <v>0</v>
      </c>
      <c r="F28" s="2">
        <f>SUMIFS(Banknifty[Column1.CE.lastPrice],Banknifty[Column1.expiryDate],'N_&amp;_B_Analysis'!$R$2,Banknifty[Column1.strikePrice],'N_&amp;_B_Analysis'!G28)</f>
        <v>0</v>
      </c>
      <c r="G28" s="44">
        <f t="shared" si="1"/>
        <v>42200</v>
      </c>
      <c r="H28" s="36">
        <f>SUMIFS(Banknifty[Column1.PE.lastPrice],Banknifty[Column1.PE.expiryDate],'N_&amp;_B_Analysis'!$R$2,Banknifty[Column1.PE.strikePrice],'N_&amp;_B_Analysis'!G28)</f>
        <v>0</v>
      </c>
      <c r="I28" s="37">
        <f>SUMIFS(Banknifty[Column1.PE.change],Banknifty[Column1.PE.expiryDate],'N_&amp;_B_Analysis'!$R$2,Banknifty[Column1.PE.strikePrice],'N_&amp;_B_Analysis'!G28)</f>
        <v>0</v>
      </c>
      <c r="J28" s="37">
        <f>SUMIFS(Banknifty[Column1.PE.impliedVolatility],Banknifty[Column1.PE.expiryDate],'N_&amp;_B_Analysis'!$R$2,Banknifty[Column1.PE.strikePrice],'N_&amp;_B_Analysis'!G28)</f>
        <v>0</v>
      </c>
      <c r="K28" s="37">
        <f>SUMIFS(Banknifty[Column1.PE.totalTradedVolume],Banknifty[Column1.PE.expiryDate],'N_&amp;_B_Analysis'!$R$2,Banknifty[Column1.PE.strikePrice],'N_&amp;_B_Analysis'!G28)</f>
        <v>0</v>
      </c>
      <c r="L28" s="37">
        <f>SUMIFS(Banknifty[Column1.PE.changeinOpenInterest],Banknifty[Column1.PE.expiryDate],'N_&amp;_B_Analysis'!$R$2,Banknifty[Column1.PE.strikePrice],'N_&amp;_B_Analysis'!G28)</f>
        <v>0</v>
      </c>
      <c r="M28" s="38">
        <f>SUMIFS(Banknifty[Column1.PE.openInterest],Banknifty[Column1.PE.expiryDate],'N_&amp;_B_Analysis'!$R$2,Banknifty[Column1.PE.strikePrice],'N_&amp;_B_Analysis'!G28)</f>
        <v>0</v>
      </c>
    </row>
    <row r="29" spans="1:13" x14ac:dyDescent="0.25">
      <c r="A29" s="8">
        <f>SUMIFS(Banknifty[Column1.CE.openInterest],Banknifty[Column1.expiryDate],'N_&amp;_B_Analysis'!$R$2,Banknifty[Column1.strikePrice],'N_&amp;_B_Analysis'!G29)</f>
        <v>0</v>
      </c>
      <c r="B29" s="22">
        <f>SUMIFS(Banknifty[Column1.CE.changeinOpenInterest],Banknifty[Column1.expiryDate],'N_&amp;_B_Analysis'!$R$2,Banknifty[Column1.strikePrice],'N_&amp;_B_Analysis'!G29)</f>
        <v>0</v>
      </c>
      <c r="C29" s="22">
        <f>SUMIFS(Banknifty[Column1.CE.totalTradedVolume],Banknifty[Column1.expiryDate],'N_&amp;_B_Analysis'!$R$2,Banknifty[Column1.strikePrice],'N_&amp;_B_Analysis'!G29)</f>
        <v>0</v>
      </c>
      <c r="D29" s="22">
        <f>SUMIFS(Banknifty[Column1.CE.impliedVolatility],Banknifty[Column1.expiryDate],'N_&amp;_B_Analysis'!$R$2,Banknifty[Column1.strikePrice],'N_&amp;_B_Analysis'!G29)</f>
        <v>0</v>
      </c>
      <c r="E29" s="22">
        <f>SUMIFS(Banknifty[Column1.CE.change],Banknifty[Column1.expiryDate],'N_&amp;_B_Analysis'!$R$2,Banknifty[Column1.strikePrice],'N_&amp;_B_Analysis'!G29)</f>
        <v>0</v>
      </c>
      <c r="F29" s="2">
        <f>SUMIFS(Banknifty[Column1.CE.lastPrice],Banknifty[Column1.expiryDate],'N_&amp;_B_Analysis'!$R$2,Banknifty[Column1.strikePrice],'N_&amp;_B_Analysis'!G29)</f>
        <v>0</v>
      </c>
      <c r="G29" s="44">
        <f t="shared" si="1"/>
        <v>42300</v>
      </c>
      <c r="H29" s="36">
        <f>SUMIFS(Banknifty[Column1.PE.lastPrice],Banknifty[Column1.PE.expiryDate],'N_&amp;_B_Analysis'!$R$2,Banknifty[Column1.PE.strikePrice],'N_&amp;_B_Analysis'!G29)</f>
        <v>0</v>
      </c>
      <c r="I29" s="37">
        <f>SUMIFS(Banknifty[Column1.PE.change],Banknifty[Column1.PE.expiryDate],'N_&amp;_B_Analysis'!$R$2,Banknifty[Column1.PE.strikePrice],'N_&amp;_B_Analysis'!G29)</f>
        <v>0</v>
      </c>
      <c r="J29" s="37">
        <f>SUMIFS(Banknifty[Column1.PE.impliedVolatility],Banknifty[Column1.PE.expiryDate],'N_&amp;_B_Analysis'!$R$2,Banknifty[Column1.PE.strikePrice],'N_&amp;_B_Analysis'!G29)</f>
        <v>0</v>
      </c>
      <c r="K29" s="37">
        <f>SUMIFS(Banknifty[Column1.PE.totalTradedVolume],Banknifty[Column1.PE.expiryDate],'N_&amp;_B_Analysis'!$R$2,Banknifty[Column1.PE.strikePrice],'N_&amp;_B_Analysis'!G29)</f>
        <v>0</v>
      </c>
      <c r="L29" s="37">
        <f>SUMIFS(Banknifty[Column1.PE.changeinOpenInterest],Banknifty[Column1.PE.expiryDate],'N_&amp;_B_Analysis'!$R$2,Banknifty[Column1.PE.strikePrice],'N_&amp;_B_Analysis'!G29)</f>
        <v>0</v>
      </c>
      <c r="M29" s="38">
        <f>SUMIFS(Banknifty[Column1.PE.openInterest],Banknifty[Column1.PE.expiryDate],'N_&amp;_B_Analysis'!$R$2,Banknifty[Column1.PE.strikePrice],'N_&amp;_B_Analysis'!G29)</f>
        <v>0</v>
      </c>
    </row>
    <row r="30" spans="1:13" x14ac:dyDescent="0.25">
      <c r="A30" s="8">
        <f>SUMIFS(Banknifty[Column1.CE.openInterest],Banknifty[Column1.expiryDate],'N_&amp;_B_Analysis'!$R$2,Banknifty[Column1.strikePrice],'N_&amp;_B_Analysis'!G30)</f>
        <v>0</v>
      </c>
      <c r="B30" s="22">
        <f>SUMIFS(Banknifty[Column1.CE.changeinOpenInterest],Banknifty[Column1.expiryDate],'N_&amp;_B_Analysis'!$R$2,Banknifty[Column1.strikePrice],'N_&amp;_B_Analysis'!G30)</f>
        <v>0</v>
      </c>
      <c r="C30" s="22">
        <f>SUMIFS(Banknifty[Column1.CE.totalTradedVolume],Banknifty[Column1.expiryDate],'N_&amp;_B_Analysis'!$R$2,Banknifty[Column1.strikePrice],'N_&amp;_B_Analysis'!G30)</f>
        <v>0</v>
      </c>
      <c r="D30" s="22">
        <f>SUMIFS(Banknifty[Column1.CE.impliedVolatility],Banknifty[Column1.expiryDate],'N_&amp;_B_Analysis'!$R$2,Banknifty[Column1.strikePrice],'N_&amp;_B_Analysis'!G30)</f>
        <v>0</v>
      </c>
      <c r="E30" s="22">
        <f>SUMIFS(Banknifty[Column1.CE.change],Banknifty[Column1.expiryDate],'N_&amp;_B_Analysis'!$R$2,Banknifty[Column1.strikePrice],'N_&amp;_B_Analysis'!G30)</f>
        <v>0</v>
      </c>
      <c r="F30" s="2">
        <f>SUMIFS(Banknifty[Column1.CE.lastPrice],Banknifty[Column1.expiryDate],'N_&amp;_B_Analysis'!$R$2,Banknifty[Column1.strikePrice],'N_&amp;_B_Analysis'!G30)</f>
        <v>0</v>
      </c>
      <c r="G30" s="44">
        <f t="shared" si="1"/>
        <v>42400</v>
      </c>
      <c r="H30" s="36">
        <f>SUMIFS(Banknifty[Column1.PE.lastPrice],Banknifty[Column1.PE.expiryDate],'N_&amp;_B_Analysis'!$R$2,Banknifty[Column1.PE.strikePrice],'N_&amp;_B_Analysis'!G30)</f>
        <v>0</v>
      </c>
      <c r="I30" s="37">
        <f>SUMIFS(Banknifty[Column1.PE.change],Banknifty[Column1.PE.expiryDate],'N_&amp;_B_Analysis'!$R$2,Banknifty[Column1.PE.strikePrice],'N_&amp;_B_Analysis'!G30)</f>
        <v>0</v>
      </c>
      <c r="J30" s="37">
        <f>SUMIFS(Banknifty[Column1.PE.impliedVolatility],Banknifty[Column1.PE.expiryDate],'N_&amp;_B_Analysis'!$R$2,Banknifty[Column1.PE.strikePrice],'N_&amp;_B_Analysis'!G30)</f>
        <v>0</v>
      </c>
      <c r="K30" s="37">
        <f>SUMIFS(Banknifty[Column1.PE.totalTradedVolume],Banknifty[Column1.PE.expiryDate],'N_&amp;_B_Analysis'!$R$2,Banknifty[Column1.PE.strikePrice],'N_&amp;_B_Analysis'!G30)</f>
        <v>0</v>
      </c>
      <c r="L30" s="37">
        <f>SUMIFS(Banknifty[Column1.PE.changeinOpenInterest],Banknifty[Column1.PE.expiryDate],'N_&amp;_B_Analysis'!$R$2,Banknifty[Column1.PE.strikePrice],'N_&amp;_B_Analysis'!G30)</f>
        <v>0</v>
      </c>
      <c r="M30" s="38">
        <f>SUMIFS(Banknifty[Column1.PE.openInterest],Banknifty[Column1.PE.expiryDate],'N_&amp;_B_Analysis'!$R$2,Banknifty[Column1.PE.strikePrice],'N_&amp;_B_Analysis'!G30)</f>
        <v>0</v>
      </c>
    </row>
    <row r="31" spans="1:13" x14ac:dyDescent="0.25">
      <c r="A31" s="8">
        <f>SUMIFS(Banknifty[Column1.CE.openInterest],Banknifty[Column1.expiryDate],'N_&amp;_B_Analysis'!$R$2,Banknifty[Column1.strikePrice],'N_&amp;_B_Analysis'!G31)</f>
        <v>0</v>
      </c>
      <c r="B31" s="22">
        <f>SUMIFS(Banknifty[Column1.CE.changeinOpenInterest],Banknifty[Column1.expiryDate],'N_&amp;_B_Analysis'!$R$2,Banknifty[Column1.strikePrice],'N_&amp;_B_Analysis'!G31)</f>
        <v>0</v>
      </c>
      <c r="C31" s="22">
        <f>SUMIFS(Banknifty[Column1.CE.totalTradedVolume],Banknifty[Column1.expiryDate],'N_&amp;_B_Analysis'!$R$2,Banknifty[Column1.strikePrice],'N_&amp;_B_Analysis'!G31)</f>
        <v>0</v>
      </c>
      <c r="D31" s="22">
        <f>SUMIFS(Banknifty[Column1.CE.impliedVolatility],Banknifty[Column1.expiryDate],'N_&amp;_B_Analysis'!$R$2,Banknifty[Column1.strikePrice],'N_&amp;_B_Analysis'!G31)</f>
        <v>0</v>
      </c>
      <c r="E31" s="22">
        <f>SUMIFS(Banknifty[Column1.CE.change],Banknifty[Column1.expiryDate],'N_&amp;_B_Analysis'!$R$2,Banknifty[Column1.strikePrice],'N_&amp;_B_Analysis'!G31)</f>
        <v>0</v>
      </c>
      <c r="F31" s="2">
        <f>SUMIFS(Banknifty[Column1.CE.lastPrice],Banknifty[Column1.expiryDate],'N_&amp;_B_Analysis'!$R$2,Banknifty[Column1.strikePrice],'N_&amp;_B_Analysis'!G31)</f>
        <v>0</v>
      </c>
      <c r="G31" s="44">
        <f t="shared" si="1"/>
        <v>42500</v>
      </c>
      <c r="H31" s="36">
        <f>SUMIFS(Banknifty[Column1.PE.lastPrice],Banknifty[Column1.PE.expiryDate],'N_&amp;_B_Analysis'!$R$2,Banknifty[Column1.PE.strikePrice],'N_&amp;_B_Analysis'!G31)</f>
        <v>0</v>
      </c>
      <c r="I31" s="37">
        <f>SUMIFS(Banknifty[Column1.PE.change],Banknifty[Column1.PE.expiryDate],'N_&amp;_B_Analysis'!$R$2,Banknifty[Column1.PE.strikePrice],'N_&amp;_B_Analysis'!G31)</f>
        <v>0</v>
      </c>
      <c r="J31" s="37">
        <f>SUMIFS(Banknifty[Column1.PE.impliedVolatility],Banknifty[Column1.PE.expiryDate],'N_&amp;_B_Analysis'!$R$2,Banknifty[Column1.PE.strikePrice],'N_&amp;_B_Analysis'!G31)</f>
        <v>0</v>
      </c>
      <c r="K31" s="37">
        <f>SUMIFS(Banknifty[Column1.PE.totalTradedVolume],Banknifty[Column1.PE.expiryDate],'N_&amp;_B_Analysis'!$R$2,Banknifty[Column1.PE.strikePrice],'N_&amp;_B_Analysis'!G31)</f>
        <v>0</v>
      </c>
      <c r="L31" s="37">
        <f>SUMIFS(Banknifty[Column1.PE.changeinOpenInterest],Banknifty[Column1.PE.expiryDate],'N_&amp;_B_Analysis'!$R$2,Banknifty[Column1.PE.strikePrice],'N_&amp;_B_Analysis'!G31)</f>
        <v>0</v>
      </c>
      <c r="M31" s="38">
        <f>SUMIFS(Banknifty[Column1.PE.openInterest],Banknifty[Column1.PE.expiryDate],'N_&amp;_B_Analysis'!$R$2,Banknifty[Column1.PE.strikePrice],'N_&amp;_B_Analysis'!G31)</f>
        <v>0</v>
      </c>
    </row>
    <row r="32" spans="1:13" x14ac:dyDescent="0.25">
      <c r="A32" s="8">
        <f>SUMIFS(Banknifty[Column1.CE.openInterest],Banknifty[Column1.expiryDate],'N_&amp;_B_Analysis'!$R$2,Banknifty[Column1.strikePrice],'N_&amp;_B_Analysis'!G32)</f>
        <v>0</v>
      </c>
      <c r="B32" s="22">
        <f>SUMIFS(Banknifty[Column1.CE.changeinOpenInterest],Banknifty[Column1.expiryDate],'N_&amp;_B_Analysis'!$R$2,Banknifty[Column1.strikePrice],'N_&amp;_B_Analysis'!G32)</f>
        <v>0</v>
      </c>
      <c r="C32" s="22">
        <f>SUMIFS(Banknifty[Column1.CE.totalTradedVolume],Banknifty[Column1.expiryDate],'N_&amp;_B_Analysis'!$R$2,Banknifty[Column1.strikePrice],'N_&amp;_B_Analysis'!G32)</f>
        <v>0</v>
      </c>
      <c r="D32" s="22">
        <f>SUMIFS(Banknifty[Column1.CE.impliedVolatility],Banknifty[Column1.expiryDate],'N_&amp;_B_Analysis'!$R$2,Banknifty[Column1.strikePrice],'N_&amp;_B_Analysis'!G32)</f>
        <v>0</v>
      </c>
      <c r="E32" s="22">
        <f>SUMIFS(Banknifty[Column1.CE.change],Banknifty[Column1.expiryDate],'N_&amp;_B_Analysis'!$R$2,Banknifty[Column1.strikePrice],'N_&amp;_B_Analysis'!G32)</f>
        <v>0</v>
      </c>
      <c r="F32" s="2">
        <f>SUMIFS(Banknifty[Column1.CE.lastPrice],Banknifty[Column1.expiryDate],'N_&amp;_B_Analysis'!$R$2,Banknifty[Column1.strikePrice],'N_&amp;_B_Analysis'!G32)</f>
        <v>0</v>
      </c>
      <c r="G32" s="44">
        <f t="shared" si="1"/>
        <v>42600</v>
      </c>
      <c r="H32" s="36">
        <f>SUMIFS(Banknifty[Column1.PE.lastPrice],Banknifty[Column1.PE.expiryDate],'N_&amp;_B_Analysis'!$R$2,Banknifty[Column1.PE.strikePrice],'N_&amp;_B_Analysis'!G32)</f>
        <v>0</v>
      </c>
      <c r="I32" s="37">
        <f>SUMIFS(Banknifty[Column1.PE.change],Banknifty[Column1.PE.expiryDate],'N_&amp;_B_Analysis'!$R$2,Banknifty[Column1.PE.strikePrice],'N_&amp;_B_Analysis'!G32)</f>
        <v>0</v>
      </c>
      <c r="J32" s="37">
        <f>SUMIFS(Banknifty[Column1.PE.impliedVolatility],Banknifty[Column1.PE.expiryDate],'N_&amp;_B_Analysis'!$R$2,Banknifty[Column1.PE.strikePrice],'N_&amp;_B_Analysis'!G32)</f>
        <v>0</v>
      </c>
      <c r="K32" s="37">
        <f>SUMIFS(Banknifty[Column1.PE.totalTradedVolume],Banknifty[Column1.PE.expiryDate],'N_&amp;_B_Analysis'!$R$2,Banknifty[Column1.PE.strikePrice],'N_&amp;_B_Analysis'!G32)</f>
        <v>0</v>
      </c>
      <c r="L32" s="37">
        <f>SUMIFS(Banknifty[Column1.PE.changeinOpenInterest],Banknifty[Column1.PE.expiryDate],'N_&amp;_B_Analysis'!$R$2,Banknifty[Column1.PE.strikePrice],'N_&amp;_B_Analysis'!G32)</f>
        <v>0</v>
      </c>
      <c r="M32" s="38">
        <f>SUMIFS(Banknifty[Column1.PE.openInterest],Banknifty[Column1.PE.expiryDate],'N_&amp;_B_Analysis'!$R$2,Banknifty[Column1.PE.strikePrice],'N_&amp;_B_Analysis'!G32)</f>
        <v>0</v>
      </c>
    </row>
    <row r="33" spans="1:13" x14ac:dyDescent="0.25">
      <c r="A33" s="8">
        <f>SUMIFS(Banknifty[Column1.CE.openInterest],Banknifty[Column1.expiryDate],'N_&amp;_B_Analysis'!$R$2,Banknifty[Column1.strikePrice],'N_&amp;_B_Analysis'!G33)</f>
        <v>0</v>
      </c>
      <c r="B33" s="22">
        <f>SUMIFS(Banknifty[Column1.CE.changeinOpenInterest],Banknifty[Column1.expiryDate],'N_&amp;_B_Analysis'!$R$2,Banknifty[Column1.strikePrice],'N_&amp;_B_Analysis'!G33)</f>
        <v>0</v>
      </c>
      <c r="C33" s="22">
        <f>SUMIFS(Banknifty[Column1.CE.totalTradedVolume],Banknifty[Column1.expiryDate],'N_&amp;_B_Analysis'!$R$2,Banknifty[Column1.strikePrice],'N_&amp;_B_Analysis'!G33)</f>
        <v>0</v>
      </c>
      <c r="D33" s="22">
        <f>SUMIFS(Banknifty[Column1.CE.impliedVolatility],Banknifty[Column1.expiryDate],'N_&amp;_B_Analysis'!$R$2,Banknifty[Column1.strikePrice],'N_&amp;_B_Analysis'!G33)</f>
        <v>0</v>
      </c>
      <c r="E33" s="22">
        <f>SUMIFS(Banknifty[Column1.CE.change],Banknifty[Column1.expiryDate],'N_&amp;_B_Analysis'!$R$2,Banknifty[Column1.strikePrice],'N_&amp;_B_Analysis'!G33)</f>
        <v>0</v>
      </c>
      <c r="F33" s="2">
        <f>SUMIFS(Banknifty[Column1.CE.lastPrice],Banknifty[Column1.expiryDate],'N_&amp;_B_Analysis'!$R$2,Banknifty[Column1.strikePrice],'N_&amp;_B_Analysis'!G33)</f>
        <v>0</v>
      </c>
      <c r="G33" s="44">
        <f t="shared" si="1"/>
        <v>42700</v>
      </c>
      <c r="H33" s="36">
        <f>SUMIFS(Banknifty[Column1.PE.lastPrice],Banknifty[Column1.PE.expiryDate],'N_&amp;_B_Analysis'!$R$2,Banknifty[Column1.PE.strikePrice],'N_&amp;_B_Analysis'!G33)</f>
        <v>0</v>
      </c>
      <c r="I33" s="37">
        <f>SUMIFS(Banknifty[Column1.PE.change],Banknifty[Column1.PE.expiryDate],'N_&amp;_B_Analysis'!$R$2,Banknifty[Column1.PE.strikePrice],'N_&amp;_B_Analysis'!G33)</f>
        <v>0</v>
      </c>
      <c r="J33" s="37">
        <f>SUMIFS(Banknifty[Column1.PE.impliedVolatility],Banknifty[Column1.PE.expiryDate],'N_&amp;_B_Analysis'!$R$2,Banknifty[Column1.PE.strikePrice],'N_&amp;_B_Analysis'!G33)</f>
        <v>0</v>
      </c>
      <c r="K33" s="37">
        <f>SUMIFS(Banknifty[Column1.PE.totalTradedVolume],Banknifty[Column1.PE.expiryDate],'N_&amp;_B_Analysis'!$R$2,Banknifty[Column1.PE.strikePrice],'N_&amp;_B_Analysis'!G33)</f>
        <v>0</v>
      </c>
      <c r="L33" s="37">
        <f>SUMIFS(Banknifty[Column1.PE.changeinOpenInterest],Banknifty[Column1.PE.expiryDate],'N_&amp;_B_Analysis'!$R$2,Banknifty[Column1.PE.strikePrice],'N_&amp;_B_Analysis'!G33)</f>
        <v>0</v>
      </c>
      <c r="M33" s="38">
        <f>SUMIFS(Banknifty[Column1.PE.openInterest],Banknifty[Column1.PE.expiryDate],'N_&amp;_B_Analysis'!$R$2,Banknifty[Column1.PE.strikePrice],'N_&amp;_B_Analysis'!G33)</f>
        <v>0</v>
      </c>
    </row>
    <row r="34" spans="1:13" x14ac:dyDescent="0.25">
      <c r="A34" s="8">
        <f>SUMIFS(Banknifty[Column1.CE.openInterest],Banknifty[Column1.expiryDate],'N_&amp;_B_Analysis'!$R$2,Banknifty[Column1.strikePrice],'N_&amp;_B_Analysis'!G34)</f>
        <v>0</v>
      </c>
      <c r="B34" s="22">
        <f>SUMIFS(Banknifty[Column1.CE.changeinOpenInterest],Banknifty[Column1.expiryDate],'N_&amp;_B_Analysis'!$R$2,Banknifty[Column1.strikePrice],'N_&amp;_B_Analysis'!G34)</f>
        <v>0</v>
      </c>
      <c r="C34" s="22">
        <f>SUMIFS(Banknifty[Column1.CE.totalTradedVolume],Banknifty[Column1.expiryDate],'N_&amp;_B_Analysis'!$R$2,Banknifty[Column1.strikePrice],'N_&amp;_B_Analysis'!G34)</f>
        <v>0</v>
      </c>
      <c r="D34" s="22">
        <f>SUMIFS(Banknifty[Column1.CE.impliedVolatility],Banknifty[Column1.expiryDate],'N_&amp;_B_Analysis'!$R$2,Banknifty[Column1.strikePrice],'N_&amp;_B_Analysis'!G34)</f>
        <v>0</v>
      </c>
      <c r="E34" s="22">
        <f>SUMIFS(Banknifty[Column1.CE.change],Banknifty[Column1.expiryDate],'N_&amp;_B_Analysis'!$R$2,Banknifty[Column1.strikePrice],'N_&amp;_B_Analysis'!G34)</f>
        <v>0</v>
      </c>
      <c r="F34" s="2">
        <f>SUMIFS(Banknifty[Column1.CE.lastPrice],Banknifty[Column1.expiryDate],'N_&amp;_B_Analysis'!$R$2,Banknifty[Column1.strikePrice],'N_&amp;_B_Analysis'!G34)</f>
        <v>0</v>
      </c>
      <c r="G34" s="44">
        <f t="shared" si="1"/>
        <v>42800</v>
      </c>
      <c r="H34" s="36">
        <f>SUMIFS(Banknifty[Column1.PE.lastPrice],Banknifty[Column1.PE.expiryDate],'N_&amp;_B_Analysis'!$R$2,Banknifty[Column1.PE.strikePrice],'N_&amp;_B_Analysis'!G34)</f>
        <v>0</v>
      </c>
      <c r="I34" s="37">
        <f>SUMIFS(Banknifty[Column1.PE.change],Banknifty[Column1.PE.expiryDate],'N_&amp;_B_Analysis'!$R$2,Banknifty[Column1.PE.strikePrice],'N_&amp;_B_Analysis'!G34)</f>
        <v>0</v>
      </c>
      <c r="J34" s="37">
        <f>SUMIFS(Banknifty[Column1.PE.impliedVolatility],Banknifty[Column1.PE.expiryDate],'N_&amp;_B_Analysis'!$R$2,Banknifty[Column1.PE.strikePrice],'N_&amp;_B_Analysis'!G34)</f>
        <v>0</v>
      </c>
      <c r="K34" s="37">
        <f>SUMIFS(Banknifty[Column1.PE.totalTradedVolume],Banknifty[Column1.PE.expiryDate],'N_&amp;_B_Analysis'!$R$2,Banknifty[Column1.PE.strikePrice],'N_&amp;_B_Analysis'!G34)</f>
        <v>0</v>
      </c>
      <c r="L34" s="37">
        <f>SUMIFS(Banknifty[Column1.PE.changeinOpenInterest],Banknifty[Column1.PE.expiryDate],'N_&amp;_B_Analysis'!$R$2,Banknifty[Column1.PE.strikePrice],'N_&amp;_B_Analysis'!G34)</f>
        <v>0</v>
      </c>
      <c r="M34" s="38">
        <f>SUMIFS(Banknifty[Column1.PE.openInterest],Banknifty[Column1.PE.expiryDate],'N_&amp;_B_Analysis'!$R$2,Banknifty[Column1.PE.strikePrice],'N_&amp;_B_Analysis'!G34)</f>
        <v>0</v>
      </c>
    </row>
    <row r="35" spans="1:13" x14ac:dyDescent="0.25">
      <c r="A35" s="8">
        <f>SUMIFS(Banknifty[Column1.CE.openInterest],Banknifty[Column1.expiryDate],'N_&amp;_B_Analysis'!$R$2,Banknifty[Column1.strikePrice],'N_&amp;_B_Analysis'!G35)</f>
        <v>0</v>
      </c>
      <c r="B35" s="22">
        <f>SUMIFS(Banknifty[Column1.CE.changeinOpenInterest],Banknifty[Column1.expiryDate],'N_&amp;_B_Analysis'!$R$2,Banknifty[Column1.strikePrice],'N_&amp;_B_Analysis'!G35)</f>
        <v>0</v>
      </c>
      <c r="C35" s="22">
        <f>SUMIFS(Banknifty[Column1.CE.totalTradedVolume],Banknifty[Column1.expiryDate],'N_&amp;_B_Analysis'!$R$2,Banknifty[Column1.strikePrice],'N_&amp;_B_Analysis'!G35)</f>
        <v>0</v>
      </c>
      <c r="D35" s="22">
        <f>SUMIFS(Banknifty[Column1.CE.impliedVolatility],Banknifty[Column1.expiryDate],'N_&amp;_B_Analysis'!$R$2,Banknifty[Column1.strikePrice],'N_&amp;_B_Analysis'!G35)</f>
        <v>0</v>
      </c>
      <c r="E35" s="22">
        <f>SUMIFS(Banknifty[Column1.CE.change],Banknifty[Column1.expiryDate],'N_&amp;_B_Analysis'!$R$2,Banknifty[Column1.strikePrice],'N_&amp;_B_Analysis'!G35)</f>
        <v>0</v>
      </c>
      <c r="F35" s="2">
        <f>SUMIFS(Banknifty[Column1.CE.lastPrice],Banknifty[Column1.expiryDate],'N_&amp;_B_Analysis'!$R$2,Banknifty[Column1.strikePrice],'N_&amp;_B_Analysis'!G35)</f>
        <v>0</v>
      </c>
      <c r="G35" s="44">
        <f t="shared" si="1"/>
        <v>42900</v>
      </c>
      <c r="H35" s="36">
        <f>SUMIFS(Banknifty[Column1.PE.lastPrice],Banknifty[Column1.PE.expiryDate],'N_&amp;_B_Analysis'!$R$2,Banknifty[Column1.PE.strikePrice],'N_&amp;_B_Analysis'!G35)</f>
        <v>0</v>
      </c>
      <c r="I35" s="37">
        <f>SUMIFS(Banknifty[Column1.PE.change],Banknifty[Column1.PE.expiryDate],'N_&amp;_B_Analysis'!$R$2,Banknifty[Column1.PE.strikePrice],'N_&amp;_B_Analysis'!G35)</f>
        <v>0</v>
      </c>
      <c r="J35" s="37">
        <f>SUMIFS(Banknifty[Column1.PE.impliedVolatility],Banknifty[Column1.PE.expiryDate],'N_&amp;_B_Analysis'!$R$2,Banknifty[Column1.PE.strikePrice],'N_&amp;_B_Analysis'!G35)</f>
        <v>0</v>
      </c>
      <c r="K35" s="37">
        <f>SUMIFS(Banknifty[Column1.PE.totalTradedVolume],Banknifty[Column1.PE.expiryDate],'N_&amp;_B_Analysis'!$R$2,Banknifty[Column1.PE.strikePrice],'N_&amp;_B_Analysis'!G35)</f>
        <v>0</v>
      </c>
      <c r="L35" s="37">
        <f>SUMIFS(Banknifty[Column1.PE.changeinOpenInterest],Banknifty[Column1.PE.expiryDate],'N_&amp;_B_Analysis'!$R$2,Banknifty[Column1.PE.strikePrice],'N_&amp;_B_Analysis'!G35)</f>
        <v>0</v>
      </c>
      <c r="M35" s="38">
        <f>SUMIFS(Banknifty[Column1.PE.openInterest],Banknifty[Column1.PE.expiryDate],'N_&amp;_B_Analysis'!$R$2,Banknifty[Column1.PE.strikePrice],'N_&amp;_B_Analysis'!G35)</f>
        <v>0</v>
      </c>
    </row>
    <row r="36" spans="1:13" x14ac:dyDescent="0.25">
      <c r="A36" s="8">
        <f>SUMIFS(Banknifty[Column1.CE.openInterest],Banknifty[Column1.expiryDate],'N_&amp;_B_Analysis'!$R$2,Banknifty[Column1.strikePrice],'N_&amp;_B_Analysis'!G36)</f>
        <v>0</v>
      </c>
      <c r="B36" s="22">
        <f>SUMIFS(Banknifty[Column1.CE.changeinOpenInterest],Banknifty[Column1.expiryDate],'N_&amp;_B_Analysis'!$R$2,Banknifty[Column1.strikePrice],'N_&amp;_B_Analysis'!G36)</f>
        <v>0</v>
      </c>
      <c r="C36" s="22">
        <f>SUMIFS(Banknifty[Column1.CE.totalTradedVolume],Banknifty[Column1.expiryDate],'N_&amp;_B_Analysis'!$R$2,Banknifty[Column1.strikePrice],'N_&amp;_B_Analysis'!G36)</f>
        <v>0</v>
      </c>
      <c r="D36" s="22">
        <f>SUMIFS(Banknifty[Column1.CE.impliedVolatility],Banknifty[Column1.expiryDate],'N_&amp;_B_Analysis'!$R$2,Banknifty[Column1.strikePrice],'N_&amp;_B_Analysis'!G36)</f>
        <v>0</v>
      </c>
      <c r="E36" s="22">
        <f>SUMIFS(Banknifty[Column1.CE.change],Banknifty[Column1.expiryDate],'N_&amp;_B_Analysis'!$R$2,Banknifty[Column1.strikePrice],'N_&amp;_B_Analysis'!G36)</f>
        <v>0</v>
      </c>
      <c r="F36" s="2">
        <f>SUMIFS(Banknifty[Column1.CE.lastPrice],Banknifty[Column1.expiryDate],'N_&amp;_B_Analysis'!$R$2,Banknifty[Column1.strikePrice],'N_&amp;_B_Analysis'!G36)</f>
        <v>0</v>
      </c>
      <c r="G36" s="44">
        <f t="shared" si="1"/>
        <v>43000</v>
      </c>
      <c r="H36" s="36">
        <f>SUMIFS(Banknifty[Column1.PE.lastPrice],Banknifty[Column1.PE.expiryDate],'N_&amp;_B_Analysis'!$R$2,Banknifty[Column1.PE.strikePrice],'N_&amp;_B_Analysis'!G36)</f>
        <v>0</v>
      </c>
      <c r="I36" s="37">
        <f>SUMIFS(Banknifty[Column1.PE.change],Banknifty[Column1.PE.expiryDate],'N_&amp;_B_Analysis'!$R$2,Banknifty[Column1.PE.strikePrice],'N_&amp;_B_Analysis'!G36)</f>
        <v>0</v>
      </c>
      <c r="J36" s="37">
        <f>SUMIFS(Banknifty[Column1.PE.impliedVolatility],Banknifty[Column1.PE.expiryDate],'N_&amp;_B_Analysis'!$R$2,Banknifty[Column1.PE.strikePrice],'N_&amp;_B_Analysis'!G36)</f>
        <v>0</v>
      </c>
      <c r="K36" s="37">
        <f>SUMIFS(Banknifty[Column1.PE.totalTradedVolume],Banknifty[Column1.PE.expiryDate],'N_&amp;_B_Analysis'!$R$2,Banknifty[Column1.PE.strikePrice],'N_&amp;_B_Analysis'!G36)</f>
        <v>0</v>
      </c>
      <c r="L36" s="37">
        <f>SUMIFS(Banknifty[Column1.PE.changeinOpenInterest],Banknifty[Column1.PE.expiryDate],'N_&amp;_B_Analysis'!$R$2,Banknifty[Column1.PE.strikePrice],'N_&amp;_B_Analysis'!G36)</f>
        <v>0</v>
      </c>
      <c r="M36" s="38">
        <f>SUMIFS(Banknifty[Column1.PE.openInterest],Banknifty[Column1.PE.expiryDate],'N_&amp;_B_Analysis'!$R$2,Banknifty[Column1.PE.strikePrice],'N_&amp;_B_Analysis'!G36)</f>
        <v>0</v>
      </c>
    </row>
    <row r="37" spans="1:13" x14ac:dyDescent="0.25">
      <c r="A37" s="8">
        <f>SUMIFS(Banknifty[Column1.CE.openInterest],Banknifty[Column1.expiryDate],'N_&amp;_B_Analysis'!$R$2,Banknifty[Column1.strikePrice],'N_&amp;_B_Analysis'!G37)</f>
        <v>0</v>
      </c>
      <c r="B37" s="22">
        <f>SUMIFS(Banknifty[Column1.CE.changeinOpenInterest],Banknifty[Column1.expiryDate],'N_&amp;_B_Analysis'!$R$2,Banknifty[Column1.strikePrice],'N_&amp;_B_Analysis'!G37)</f>
        <v>0</v>
      </c>
      <c r="C37" s="22">
        <f>SUMIFS(Banknifty[Column1.CE.totalTradedVolume],Banknifty[Column1.expiryDate],'N_&amp;_B_Analysis'!$R$2,Banknifty[Column1.strikePrice],'N_&amp;_B_Analysis'!G37)</f>
        <v>0</v>
      </c>
      <c r="D37" s="22">
        <f>SUMIFS(Banknifty[Column1.CE.impliedVolatility],Banknifty[Column1.expiryDate],'N_&amp;_B_Analysis'!$R$2,Banknifty[Column1.strikePrice],'N_&amp;_B_Analysis'!G37)</f>
        <v>0</v>
      </c>
      <c r="E37" s="22">
        <f>SUMIFS(Banknifty[Column1.CE.change],Banknifty[Column1.expiryDate],'N_&amp;_B_Analysis'!$R$2,Banknifty[Column1.strikePrice],'N_&amp;_B_Analysis'!G37)</f>
        <v>0</v>
      </c>
      <c r="F37" s="2">
        <f>SUMIFS(Banknifty[Column1.CE.lastPrice],Banknifty[Column1.expiryDate],'N_&amp;_B_Analysis'!$R$2,Banknifty[Column1.strikePrice],'N_&amp;_B_Analysis'!G37)</f>
        <v>0</v>
      </c>
      <c r="G37" s="44">
        <f t="shared" si="1"/>
        <v>43100</v>
      </c>
      <c r="H37" s="36">
        <f>SUMIFS(Banknifty[Column1.PE.lastPrice],Banknifty[Column1.PE.expiryDate],'N_&amp;_B_Analysis'!$R$2,Banknifty[Column1.PE.strikePrice],'N_&amp;_B_Analysis'!G37)</f>
        <v>0</v>
      </c>
      <c r="I37" s="37">
        <f>SUMIFS(Banknifty[Column1.PE.change],Banknifty[Column1.PE.expiryDate],'N_&amp;_B_Analysis'!$R$2,Banknifty[Column1.PE.strikePrice],'N_&amp;_B_Analysis'!G37)</f>
        <v>0</v>
      </c>
      <c r="J37" s="37">
        <f>SUMIFS(Banknifty[Column1.PE.impliedVolatility],Banknifty[Column1.PE.expiryDate],'N_&amp;_B_Analysis'!$R$2,Banknifty[Column1.PE.strikePrice],'N_&amp;_B_Analysis'!G37)</f>
        <v>0</v>
      </c>
      <c r="K37" s="37">
        <f>SUMIFS(Banknifty[Column1.PE.totalTradedVolume],Banknifty[Column1.PE.expiryDate],'N_&amp;_B_Analysis'!$R$2,Banknifty[Column1.PE.strikePrice],'N_&amp;_B_Analysis'!G37)</f>
        <v>0</v>
      </c>
      <c r="L37" s="37">
        <f>SUMIFS(Banknifty[Column1.PE.changeinOpenInterest],Banknifty[Column1.PE.expiryDate],'N_&amp;_B_Analysis'!$R$2,Banknifty[Column1.PE.strikePrice],'N_&amp;_B_Analysis'!G37)</f>
        <v>0</v>
      </c>
      <c r="M37" s="38">
        <f>SUMIFS(Banknifty[Column1.PE.openInterest],Banknifty[Column1.PE.expiryDate],'N_&amp;_B_Analysis'!$R$2,Banknifty[Column1.PE.strikePrice],'N_&amp;_B_Analysis'!G37)</f>
        <v>0</v>
      </c>
    </row>
    <row r="38" spans="1:13" x14ac:dyDescent="0.25">
      <c r="A38" s="8">
        <f>SUMIFS(Banknifty[Column1.CE.openInterest],Banknifty[Column1.expiryDate],'N_&amp;_B_Analysis'!$R$2,Banknifty[Column1.strikePrice],'N_&amp;_B_Analysis'!G38)</f>
        <v>0</v>
      </c>
      <c r="B38" s="22">
        <f>SUMIFS(Banknifty[Column1.CE.changeinOpenInterest],Banknifty[Column1.expiryDate],'N_&amp;_B_Analysis'!$R$2,Banknifty[Column1.strikePrice],'N_&amp;_B_Analysis'!G38)</f>
        <v>0</v>
      </c>
      <c r="C38" s="22">
        <f>SUMIFS(Banknifty[Column1.CE.totalTradedVolume],Banknifty[Column1.expiryDate],'N_&amp;_B_Analysis'!$R$2,Banknifty[Column1.strikePrice],'N_&amp;_B_Analysis'!G38)</f>
        <v>0</v>
      </c>
      <c r="D38" s="22">
        <f>SUMIFS(Banknifty[Column1.CE.impliedVolatility],Banknifty[Column1.expiryDate],'N_&amp;_B_Analysis'!$R$2,Banknifty[Column1.strikePrice],'N_&amp;_B_Analysis'!G38)</f>
        <v>0</v>
      </c>
      <c r="E38" s="22">
        <f>SUMIFS(Banknifty[Column1.CE.change],Banknifty[Column1.expiryDate],'N_&amp;_B_Analysis'!$R$2,Banknifty[Column1.strikePrice],'N_&amp;_B_Analysis'!G38)</f>
        <v>0</v>
      </c>
      <c r="F38" s="2">
        <f>SUMIFS(Banknifty[Column1.CE.lastPrice],Banknifty[Column1.expiryDate],'N_&amp;_B_Analysis'!$R$2,Banknifty[Column1.strikePrice],'N_&amp;_B_Analysis'!G38)</f>
        <v>0</v>
      </c>
      <c r="G38" s="44">
        <f t="shared" si="1"/>
        <v>43200</v>
      </c>
      <c r="H38" s="36">
        <f>SUMIFS(Banknifty[Column1.PE.lastPrice],Banknifty[Column1.PE.expiryDate],'N_&amp;_B_Analysis'!$R$2,Banknifty[Column1.PE.strikePrice],'N_&amp;_B_Analysis'!G38)</f>
        <v>0</v>
      </c>
      <c r="I38" s="37">
        <f>SUMIFS(Banknifty[Column1.PE.change],Banknifty[Column1.PE.expiryDate],'N_&amp;_B_Analysis'!$R$2,Banknifty[Column1.PE.strikePrice],'N_&amp;_B_Analysis'!G38)</f>
        <v>0</v>
      </c>
      <c r="J38" s="37">
        <f>SUMIFS(Banknifty[Column1.PE.impliedVolatility],Banknifty[Column1.PE.expiryDate],'N_&amp;_B_Analysis'!$R$2,Banknifty[Column1.PE.strikePrice],'N_&amp;_B_Analysis'!G38)</f>
        <v>0</v>
      </c>
      <c r="K38" s="37">
        <f>SUMIFS(Banknifty[Column1.PE.totalTradedVolume],Banknifty[Column1.PE.expiryDate],'N_&amp;_B_Analysis'!$R$2,Banknifty[Column1.PE.strikePrice],'N_&amp;_B_Analysis'!G38)</f>
        <v>0</v>
      </c>
      <c r="L38" s="37">
        <f>SUMIFS(Banknifty[Column1.PE.changeinOpenInterest],Banknifty[Column1.PE.expiryDate],'N_&amp;_B_Analysis'!$R$2,Banknifty[Column1.PE.strikePrice],'N_&amp;_B_Analysis'!G38)</f>
        <v>0</v>
      </c>
      <c r="M38" s="38">
        <f>SUMIFS(Banknifty[Column1.PE.openInterest],Banknifty[Column1.PE.expiryDate],'N_&amp;_B_Analysis'!$R$2,Banknifty[Column1.PE.strikePrice],'N_&amp;_B_Analysis'!G38)</f>
        <v>0</v>
      </c>
    </row>
    <row r="39" spans="1:13" x14ac:dyDescent="0.25">
      <c r="A39" s="8">
        <f>SUMIFS(Banknifty[Column1.CE.openInterest],Banknifty[Column1.expiryDate],'N_&amp;_B_Analysis'!$R$2,Banknifty[Column1.strikePrice],'N_&amp;_B_Analysis'!G39)</f>
        <v>0</v>
      </c>
      <c r="B39" s="22">
        <f>SUMIFS(Banknifty[Column1.CE.changeinOpenInterest],Banknifty[Column1.expiryDate],'N_&amp;_B_Analysis'!$R$2,Banknifty[Column1.strikePrice],'N_&amp;_B_Analysis'!G39)</f>
        <v>0</v>
      </c>
      <c r="C39" s="22">
        <f>SUMIFS(Banknifty[Column1.CE.totalTradedVolume],Banknifty[Column1.expiryDate],'N_&amp;_B_Analysis'!$R$2,Banknifty[Column1.strikePrice],'N_&amp;_B_Analysis'!G39)</f>
        <v>0</v>
      </c>
      <c r="D39" s="22">
        <f>SUMIFS(Banknifty[Column1.CE.impliedVolatility],Banknifty[Column1.expiryDate],'N_&amp;_B_Analysis'!$R$2,Banknifty[Column1.strikePrice],'N_&amp;_B_Analysis'!G39)</f>
        <v>0</v>
      </c>
      <c r="E39" s="22">
        <f>SUMIFS(Banknifty[Column1.CE.change],Banknifty[Column1.expiryDate],'N_&amp;_B_Analysis'!$R$2,Banknifty[Column1.strikePrice],'N_&amp;_B_Analysis'!G39)</f>
        <v>0</v>
      </c>
      <c r="F39" s="2">
        <f>SUMIFS(Banknifty[Column1.CE.lastPrice],Banknifty[Column1.expiryDate],'N_&amp;_B_Analysis'!$R$2,Banknifty[Column1.strikePrice],'N_&amp;_B_Analysis'!G39)</f>
        <v>0</v>
      </c>
      <c r="G39" s="44">
        <f t="shared" si="1"/>
        <v>43300</v>
      </c>
      <c r="H39" s="36">
        <f>SUMIFS(Banknifty[Column1.PE.lastPrice],Banknifty[Column1.PE.expiryDate],'N_&amp;_B_Analysis'!$R$2,Banknifty[Column1.PE.strikePrice],'N_&amp;_B_Analysis'!G39)</f>
        <v>0</v>
      </c>
      <c r="I39" s="37">
        <f>SUMIFS(Banknifty[Column1.PE.change],Banknifty[Column1.PE.expiryDate],'N_&amp;_B_Analysis'!$R$2,Banknifty[Column1.PE.strikePrice],'N_&amp;_B_Analysis'!G39)</f>
        <v>0</v>
      </c>
      <c r="J39" s="37">
        <f>SUMIFS(Banknifty[Column1.PE.impliedVolatility],Banknifty[Column1.PE.expiryDate],'N_&amp;_B_Analysis'!$R$2,Banknifty[Column1.PE.strikePrice],'N_&amp;_B_Analysis'!G39)</f>
        <v>0</v>
      </c>
      <c r="K39" s="37">
        <f>SUMIFS(Banknifty[Column1.PE.totalTradedVolume],Banknifty[Column1.PE.expiryDate],'N_&amp;_B_Analysis'!$R$2,Banknifty[Column1.PE.strikePrice],'N_&amp;_B_Analysis'!G39)</f>
        <v>0</v>
      </c>
      <c r="L39" s="37">
        <f>SUMIFS(Banknifty[Column1.PE.changeinOpenInterest],Banknifty[Column1.PE.expiryDate],'N_&amp;_B_Analysis'!$R$2,Banknifty[Column1.PE.strikePrice],'N_&amp;_B_Analysis'!G39)</f>
        <v>0</v>
      </c>
      <c r="M39" s="38">
        <f>SUMIFS(Banknifty[Column1.PE.openInterest],Banknifty[Column1.PE.expiryDate],'N_&amp;_B_Analysis'!$R$2,Banknifty[Column1.PE.strikePrice],'N_&amp;_B_Analysis'!G39)</f>
        <v>0</v>
      </c>
    </row>
    <row r="40" spans="1:13" ht="15.75" thickBot="1" x14ac:dyDescent="0.3">
      <c r="A40" s="9">
        <f>SUMIFS(Banknifty[Column1.CE.openInterest],Banknifty[Column1.expiryDate],'N_&amp;_B_Analysis'!$R$2,Banknifty[Column1.strikePrice],'N_&amp;_B_Analysis'!G40)</f>
        <v>0</v>
      </c>
      <c r="B40" s="30">
        <f>SUMIFS(Banknifty[Column1.CE.changeinOpenInterest],Banknifty[Column1.expiryDate],'N_&amp;_B_Analysis'!$R$2,Banknifty[Column1.strikePrice],'N_&amp;_B_Analysis'!G40)</f>
        <v>0</v>
      </c>
      <c r="C40" s="30">
        <f>SUMIFS(Banknifty[Column1.CE.totalTradedVolume],Banknifty[Column1.expiryDate],'N_&amp;_B_Analysis'!$R$2,Banknifty[Column1.strikePrice],'N_&amp;_B_Analysis'!G40)</f>
        <v>0</v>
      </c>
      <c r="D40" s="30">
        <f>SUMIFS(Banknifty[Column1.CE.impliedVolatility],Banknifty[Column1.expiryDate],'N_&amp;_B_Analysis'!$R$2,Banknifty[Column1.strikePrice],'N_&amp;_B_Analysis'!G40)</f>
        <v>0</v>
      </c>
      <c r="E40" s="30">
        <f>SUMIFS(Banknifty[Column1.CE.change],Banknifty[Column1.expiryDate],'N_&amp;_B_Analysis'!$R$2,Banknifty[Column1.strikePrice],'N_&amp;_B_Analysis'!G40)</f>
        <v>0</v>
      </c>
      <c r="F40" s="5">
        <f>SUMIFS(Banknifty[Column1.CE.lastPrice],Banknifty[Column1.expiryDate],'N_&amp;_B_Analysis'!$R$2,Banknifty[Column1.strikePrice],'N_&amp;_B_Analysis'!G40)</f>
        <v>0</v>
      </c>
      <c r="G40" s="45">
        <f t="shared" si="1"/>
        <v>43400</v>
      </c>
      <c r="H40" s="39">
        <f>SUMIFS(Banknifty[Column1.PE.lastPrice],Banknifty[Column1.PE.expiryDate],'N_&amp;_B_Analysis'!$R$2,Banknifty[Column1.PE.strikePrice],'N_&amp;_B_Analysis'!G40)</f>
        <v>0</v>
      </c>
      <c r="I40" s="40">
        <f>SUMIFS(Banknifty[Column1.PE.change],Banknifty[Column1.PE.expiryDate],'N_&amp;_B_Analysis'!$R$2,Banknifty[Column1.PE.strikePrice],'N_&amp;_B_Analysis'!G40)</f>
        <v>0</v>
      </c>
      <c r="J40" s="40">
        <f>SUMIFS(Banknifty[Column1.PE.impliedVolatility],Banknifty[Column1.PE.expiryDate],'N_&amp;_B_Analysis'!$R$2,Banknifty[Column1.PE.strikePrice],'N_&amp;_B_Analysis'!G40)</f>
        <v>0</v>
      </c>
      <c r="K40" s="40">
        <f>SUMIFS(Banknifty[Column1.PE.totalTradedVolume],Banknifty[Column1.PE.expiryDate],'N_&amp;_B_Analysis'!$R$2,Banknifty[Column1.PE.strikePrice],'N_&amp;_B_Analysis'!G40)</f>
        <v>0</v>
      </c>
      <c r="L40" s="40">
        <f>SUMIFS(Banknifty[Column1.PE.changeinOpenInterest],Banknifty[Column1.PE.expiryDate],'N_&amp;_B_Analysis'!$R$2,Banknifty[Column1.PE.strikePrice],'N_&amp;_B_Analysis'!G40)</f>
        <v>0</v>
      </c>
      <c r="M40" s="41">
        <f>SUMIFS(Banknifty[Column1.PE.openInterest],Banknifty[Column1.PE.expiryDate],'N_&amp;_B_Analysis'!$R$2,Banknifty[Column1.PE.strikePrice],'N_&amp;_B_Analysis'!G40)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FD95502-9636-48ED-AF51-C8B1FC81D506}">
          <x14:formula1>
            <xm:f>Banknifty!$AD$554:$AD$564</xm:f>
          </x14:formula1>
          <xm:sqref>D2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1152-F73D-42DE-8A9E-74DF5A12F6C9}">
  <dimension ref="E2:O63"/>
  <sheetViews>
    <sheetView zoomScaleNormal="100" workbookViewId="0">
      <selection activeCell="N27" sqref="N27"/>
    </sheetView>
  </sheetViews>
  <sheetFormatPr defaultRowHeight="15" x14ac:dyDescent="0.25"/>
  <cols>
    <col min="7" max="7" width="11.28515625" bestFit="1" customWidth="1"/>
    <col min="13" max="13" width="11.28515625" bestFit="1" customWidth="1"/>
  </cols>
  <sheetData>
    <row r="2" spans="5:15" ht="18.75" x14ac:dyDescent="0.3">
      <c r="F2" s="17">
        <f>Banknifty!B2</f>
        <v>45014</v>
      </c>
    </row>
    <row r="3" spans="5:15" ht="19.5" thickBot="1" x14ac:dyDescent="0.35">
      <c r="J3" s="17">
        <f>Banknifty!AB2</f>
        <v>41569.050000000003</v>
      </c>
    </row>
    <row r="4" spans="5:15" ht="19.5" thickBot="1" x14ac:dyDescent="0.35">
      <c r="E4" s="14" t="s">
        <v>25</v>
      </c>
      <c r="F4" s="15" t="s">
        <v>24</v>
      </c>
      <c r="G4" s="15" t="s">
        <v>23</v>
      </c>
      <c r="H4" s="15" t="s">
        <v>22</v>
      </c>
      <c r="I4" s="15" t="s">
        <v>21</v>
      </c>
      <c r="J4" s="15" t="s">
        <v>26</v>
      </c>
      <c r="K4" s="15" t="s">
        <v>21</v>
      </c>
      <c r="L4" s="15" t="s">
        <v>22</v>
      </c>
      <c r="M4" s="15" t="s">
        <v>23</v>
      </c>
      <c r="N4" s="15" t="s">
        <v>24</v>
      </c>
      <c r="O4" s="16" t="s">
        <v>25</v>
      </c>
    </row>
    <row r="5" spans="5:15" x14ac:dyDescent="0.25">
      <c r="E5" s="7">
        <f>SUMIF(Banknifty!$C$2:$C$85,J5,Banknifty!$E$2:$E$85)</f>
        <v>0</v>
      </c>
      <c r="F5" s="10">
        <f>SUMIF(Banknifty!$C$2:$C$85,J5,Banknifty!$F$2:$F$85)</f>
        <v>0</v>
      </c>
      <c r="G5" s="10">
        <f>SUMIF(Banknifty!$C$2:$C$85,J5,Banknifty!$H$2:$H$85)</f>
        <v>0</v>
      </c>
      <c r="H5" s="10">
        <f>SUMIF(Banknifty!$C$2:$C$85,J5,Banknifty!$I$2:$I$85)</f>
        <v>0</v>
      </c>
      <c r="I5" s="10">
        <f>SUMIF(Banknifty!$C$2:$C$85,J5,Banknifty!$J$2:$J$85)</f>
        <v>0</v>
      </c>
      <c r="J5" s="10">
        <f t="shared" ref="J5:J25" si="0">J6-100</f>
        <v>39400</v>
      </c>
      <c r="K5" s="10">
        <f>SUMIF(Banknifty!$P$2:$P$85,J5,Banknifty!$W$2:$W$85)</f>
        <v>0</v>
      </c>
      <c r="L5" s="10">
        <f>SUMIF(Banknifty!$P$2:$P$85,J5,Banknifty!$V$2:$V$85)</f>
        <v>0</v>
      </c>
      <c r="M5" s="10">
        <f>SUMIF(Banknifty!$P$2:$P$85,J5,Banknifty!$U$2:$U$85)</f>
        <v>0</v>
      </c>
      <c r="N5" s="10">
        <f>SUMIF(Banknifty!$P$2:$P$85,J5,Banknifty!$S$2:$S$85)</f>
        <v>0</v>
      </c>
      <c r="O5" s="1">
        <f>SUMIF(Banknifty!$P$2:$P$85,J5,Banknifty!$R$2:$R$85)</f>
        <v>0</v>
      </c>
    </row>
    <row r="6" spans="5:15" x14ac:dyDescent="0.25">
      <c r="E6" s="8">
        <f>SUMIF(Banknifty!$C$2:$C$85,J6,Banknifty!$E$2:$E$85)</f>
        <v>0</v>
      </c>
      <c r="F6" s="11">
        <f>SUMIF(Banknifty!$C$2:$C$85,J6,Banknifty!$F$2:$F$85)</f>
        <v>0</v>
      </c>
      <c r="G6" s="11">
        <f>SUMIF(Banknifty!$C$2:$C$85,J6,Banknifty!$H$2:$H$85)</f>
        <v>0</v>
      </c>
      <c r="H6" s="11">
        <f>SUMIF(Banknifty!$C$2:$C$85,J6,Banknifty!$I$2:$I$85)</f>
        <v>0</v>
      </c>
      <c r="I6" s="11">
        <f>SUMIF(Banknifty!$C$2:$C$85,J6,Banknifty!$J$2:$J$85)</f>
        <v>0</v>
      </c>
      <c r="J6" s="11">
        <f t="shared" si="0"/>
        <v>39500</v>
      </c>
      <c r="K6" s="11">
        <f>SUMIF(Banknifty!$P$2:$P$85,J6,Banknifty!$W$2:$W$85)</f>
        <v>0</v>
      </c>
      <c r="L6" s="11">
        <f>SUMIF(Banknifty!$P$2:$P$85,J6,Banknifty!$V$2:$V$85)</f>
        <v>0</v>
      </c>
      <c r="M6" s="11">
        <f>SUMIF(Banknifty!$P$2:$P$85,J6,Banknifty!$U$2:$U$85)</f>
        <v>0</v>
      </c>
      <c r="N6" s="11">
        <f>SUMIF(Banknifty!$P$2:$P$85,J6,Banknifty!$S$2:$S$85)</f>
        <v>0</v>
      </c>
      <c r="O6" s="3">
        <f>SUMIF(Banknifty!$P$2:$P$85,J6,Banknifty!$R$2:$R$85)</f>
        <v>0</v>
      </c>
    </row>
    <row r="7" spans="5:15" x14ac:dyDescent="0.25">
      <c r="E7" s="8">
        <f>SUMIF(Banknifty!$C$2:$C$85,J7,Banknifty!$E$2:$E$85)</f>
        <v>0</v>
      </c>
      <c r="F7" s="11">
        <f>SUMIF(Banknifty!$C$2:$C$85,J7,Banknifty!$F$2:$F$85)</f>
        <v>0</v>
      </c>
      <c r="G7" s="11">
        <f>SUMIF(Banknifty!$C$2:$C$85,J7,Banknifty!$H$2:$H$85)</f>
        <v>0</v>
      </c>
      <c r="H7" s="11">
        <f>SUMIF(Banknifty!$C$2:$C$85,J7,Banknifty!$I$2:$I$85)</f>
        <v>0</v>
      </c>
      <c r="I7" s="11">
        <f>SUMIF(Banknifty!$C$2:$C$85,J7,Banknifty!$J$2:$J$85)</f>
        <v>0</v>
      </c>
      <c r="J7" s="11">
        <f t="shared" si="0"/>
        <v>39600</v>
      </c>
      <c r="K7" s="11">
        <f>SUMIF(Banknifty!$P$2:$P$85,J7,Banknifty!$W$2:$W$85)</f>
        <v>0</v>
      </c>
      <c r="L7" s="11">
        <f>SUMIF(Banknifty!$P$2:$P$85,J7,Banknifty!$V$2:$V$85)</f>
        <v>0</v>
      </c>
      <c r="M7" s="11">
        <f>SUMIF(Banknifty!$P$2:$P$85,J7,Banknifty!$U$2:$U$85)</f>
        <v>0</v>
      </c>
      <c r="N7" s="11">
        <f>SUMIF(Banknifty!$P$2:$P$85,J7,Banknifty!$S$2:$S$85)</f>
        <v>0</v>
      </c>
      <c r="O7" s="3">
        <f>SUMIF(Banknifty!$P$2:$P$85,J7,Banknifty!$R$2:$R$85)</f>
        <v>0</v>
      </c>
    </row>
    <row r="8" spans="5:15" x14ac:dyDescent="0.25">
      <c r="E8" s="8">
        <f>SUMIF(Banknifty!$C$2:$C$85,J8,Banknifty!$E$2:$E$85)</f>
        <v>0</v>
      </c>
      <c r="F8" s="11">
        <f>SUMIF(Banknifty!$C$2:$C$85,J8,Banknifty!$F$2:$F$85)</f>
        <v>0</v>
      </c>
      <c r="G8" s="11">
        <f>SUMIF(Banknifty!$C$2:$C$85,J8,Banknifty!$H$2:$H$85)</f>
        <v>0</v>
      </c>
      <c r="H8" s="11">
        <f>SUMIF(Banknifty!$C$2:$C$85,J8,Banknifty!$I$2:$I$85)</f>
        <v>0</v>
      </c>
      <c r="I8" s="11">
        <f>SUMIF(Banknifty!$C$2:$C$85,J8,Banknifty!$J$2:$J$85)</f>
        <v>0</v>
      </c>
      <c r="J8" s="11">
        <f t="shared" si="0"/>
        <v>39700</v>
      </c>
      <c r="K8" s="11">
        <f>SUMIF(Banknifty!$P$2:$P$85,J8,Banknifty!$W$2:$W$85)</f>
        <v>0</v>
      </c>
      <c r="L8" s="11">
        <f>SUMIF(Banknifty!$P$2:$P$85,J8,Banknifty!$V$2:$V$85)</f>
        <v>0</v>
      </c>
      <c r="M8" s="11">
        <f>SUMIF(Banknifty!$P$2:$P$85,J8,Banknifty!$U$2:$U$85)</f>
        <v>0</v>
      </c>
      <c r="N8" s="11">
        <f>SUMIF(Banknifty!$P$2:$P$85,J8,Banknifty!$S$2:$S$85)</f>
        <v>0</v>
      </c>
      <c r="O8" s="3">
        <f>SUMIF(Banknifty!$P$2:$P$85,J8,Banknifty!$R$2:$R$85)</f>
        <v>0</v>
      </c>
    </row>
    <row r="9" spans="5:15" x14ac:dyDescent="0.25">
      <c r="E9" s="8">
        <f>SUMIF(Banknifty!$C$2:$C$85,J9,Banknifty!$E$2:$E$85)</f>
        <v>0</v>
      </c>
      <c r="F9" s="11">
        <f>SUMIF(Banknifty!$C$2:$C$85,J9,Banknifty!$F$2:$F$85)</f>
        <v>0</v>
      </c>
      <c r="G9" s="11">
        <f>SUMIF(Banknifty!$C$2:$C$85,J9,Banknifty!$H$2:$H$85)</f>
        <v>0</v>
      </c>
      <c r="H9" s="11">
        <f>SUMIF(Banknifty!$C$2:$C$85,J9,Banknifty!$I$2:$I$85)</f>
        <v>0</v>
      </c>
      <c r="I9" s="11">
        <f>SUMIF(Banknifty!$C$2:$C$85,J9,Banknifty!$J$2:$J$85)</f>
        <v>0</v>
      </c>
      <c r="J9" s="11">
        <f t="shared" si="0"/>
        <v>39800</v>
      </c>
      <c r="K9" s="11">
        <f>SUMIF(Banknifty!$P$2:$P$85,J9,Banknifty!$W$2:$W$85)</f>
        <v>0</v>
      </c>
      <c r="L9" s="11">
        <f>SUMIF(Banknifty!$P$2:$P$85,J9,Banknifty!$V$2:$V$85)</f>
        <v>0</v>
      </c>
      <c r="M9" s="11">
        <f>SUMIF(Banknifty!$P$2:$P$85,J9,Banknifty!$U$2:$U$85)</f>
        <v>0</v>
      </c>
      <c r="N9" s="11">
        <f>SUMIF(Banknifty!$P$2:$P$85,J9,Banknifty!$S$2:$S$85)</f>
        <v>0</v>
      </c>
      <c r="O9" s="3">
        <f>SUMIF(Banknifty!$P$2:$P$85,J9,Banknifty!$R$2:$R$85)</f>
        <v>0</v>
      </c>
    </row>
    <row r="10" spans="5:15" x14ac:dyDescent="0.25">
      <c r="E10" s="8">
        <f>SUMIF(Banknifty!$C$2:$C$85,J10,Banknifty!$E$2:$E$85)</f>
        <v>0</v>
      </c>
      <c r="F10" s="11">
        <f>SUMIF(Banknifty!$C$2:$C$85,J10,Banknifty!$F$2:$F$85)</f>
        <v>0</v>
      </c>
      <c r="G10" s="11">
        <f>SUMIF(Banknifty!$C$2:$C$85,J10,Banknifty!$H$2:$H$85)</f>
        <v>0</v>
      </c>
      <c r="H10" s="11">
        <f>SUMIF(Banknifty!$C$2:$C$85,J10,Banknifty!$I$2:$I$85)</f>
        <v>0</v>
      </c>
      <c r="I10" s="11">
        <f>SUMIF(Banknifty!$C$2:$C$85,J10,Banknifty!$J$2:$J$85)</f>
        <v>0</v>
      </c>
      <c r="J10" s="11">
        <f t="shared" si="0"/>
        <v>39900</v>
      </c>
      <c r="K10" s="11">
        <f>SUMIF(Banknifty!$P$2:$P$85,J10,Banknifty!$W$2:$W$85)</f>
        <v>0</v>
      </c>
      <c r="L10" s="11">
        <f>SUMIF(Banknifty!$P$2:$P$85,J10,Banknifty!$V$2:$V$85)</f>
        <v>0</v>
      </c>
      <c r="M10" s="11">
        <f>SUMIF(Banknifty!$P$2:$P$85,J10,Banknifty!$U$2:$U$85)</f>
        <v>0</v>
      </c>
      <c r="N10" s="11">
        <f>SUMIF(Banknifty!$P$2:$P$85,J10,Banknifty!$S$2:$S$85)</f>
        <v>0</v>
      </c>
      <c r="O10" s="3">
        <f>SUMIF(Banknifty!$P$2:$P$85,J10,Banknifty!$R$2:$R$85)</f>
        <v>0</v>
      </c>
    </row>
    <row r="11" spans="5:15" x14ac:dyDescent="0.25">
      <c r="E11" s="8">
        <f>SUMIF(Banknifty!$C$2:$C$85,J11,Banknifty!$E$2:$E$85)</f>
        <v>0</v>
      </c>
      <c r="F11" s="11">
        <f>SUMIF(Banknifty!$C$2:$C$85,J11,Banknifty!$F$2:$F$85)</f>
        <v>0</v>
      </c>
      <c r="G11" s="11">
        <f>SUMIF(Banknifty!$C$2:$C$85,J11,Banknifty!$H$2:$H$85)</f>
        <v>0</v>
      </c>
      <c r="H11" s="11">
        <f>SUMIF(Banknifty!$C$2:$C$85,J11,Banknifty!$I$2:$I$85)</f>
        <v>0</v>
      </c>
      <c r="I11" s="11">
        <f>SUMIF(Banknifty!$C$2:$C$85,J11,Banknifty!$J$2:$J$85)</f>
        <v>0</v>
      </c>
      <c r="J11" s="11">
        <f t="shared" si="0"/>
        <v>40000</v>
      </c>
      <c r="K11" s="11">
        <f>SUMIF(Banknifty!$P$2:$P$85,J11,Banknifty!$W$2:$W$85)</f>
        <v>0</v>
      </c>
      <c r="L11" s="11">
        <f>SUMIF(Banknifty!$P$2:$P$85,J11,Banknifty!$V$2:$V$85)</f>
        <v>0</v>
      </c>
      <c r="M11" s="11">
        <f>SUMIF(Banknifty!$P$2:$P$85,J11,Banknifty!$U$2:$U$85)</f>
        <v>0</v>
      </c>
      <c r="N11" s="11">
        <f>SUMIF(Banknifty!$P$2:$P$85,J11,Banknifty!$S$2:$S$85)</f>
        <v>0</v>
      </c>
      <c r="O11" s="3">
        <f>SUMIF(Banknifty!$P$2:$P$85,J11,Banknifty!$R$2:$R$85)</f>
        <v>0</v>
      </c>
    </row>
    <row r="12" spans="5:15" x14ac:dyDescent="0.25">
      <c r="E12" s="8">
        <f>SUMIF(Banknifty!$C$2:$C$85,J12,Banknifty!$E$2:$E$85)</f>
        <v>0</v>
      </c>
      <c r="F12" s="11">
        <f>SUMIF(Banknifty!$C$2:$C$85,J12,Banknifty!$F$2:$F$85)</f>
        <v>0</v>
      </c>
      <c r="G12" s="11">
        <f>SUMIF(Banknifty!$C$2:$C$85,J12,Banknifty!$H$2:$H$85)</f>
        <v>0</v>
      </c>
      <c r="H12" s="11">
        <f>SUMIF(Banknifty!$C$2:$C$85,J12,Banknifty!$I$2:$I$85)</f>
        <v>0</v>
      </c>
      <c r="I12" s="11">
        <f>SUMIF(Banknifty!$C$2:$C$85,J12,Banknifty!$J$2:$J$85)</f>
        <v>0</v>
      </c>
      <c r="J12" s="11">
        <f t="shared" si="0"/>
        <v>40100</v>
      </c>
      <c r="K12" s="11">
        <f>SUMIF(Banknifty!$P$2:$P$85,J12,Banknifty!$W$2:$W$85)</f>
        <v>0</v>
      </c>
      <c r="L12" s="11">
        <f>SUMIF(Banknifty!$P$2:$P$85,J12,Banknifty!$V$2:$V$85)</f>
        <v>0</v>
      </c>
      <c r="M12" s="11">
        <f>SUMIF(Banknifty!$P$2:$P$85,J12,Banknifty!$U$2:$U$85)</f>
        <v>0</v>
      </c>
      <c r="N12" s="11">
        <f>SUMIF(Banknifty!$P$2:$P$85,J12,Banknifty!$S$2:$S$85)</f>
        <v>0</v>
      </c>
      <c r="O12" s="3">
        <f>SUMIF(Banknifty!$P$2:$P$85,J12,Banknifty!$R$2:$R$85)</f>
        <v>0</v>
      </c>
    </row>
    <row r="13" spans="5:15" x14ac:dyDescent="0.25">
      <c r="E13" s="8">
        <f>SUMIF(Banknifty!$C$2:$C$85,J13,Banknifty!$E$2:$E$85)</f>
        <v>0</v>
      </c>
      <c r="F13" s="11">
        <f>SUMIF(Banknifty!$C$2:$C$85,J13,Banknifty!$F$2:$F$85)</f>
        <v>0</v>
      </c>
      <c r="G13" s="11">
        <f>SUMIF(Banknifty!$C$2:$C$85,J13,Banknifty!$H$2:$H$85)</f>
        <v>0</v>
      </c>
      <c r="H13" s="11">
        <f>SUMIF(Banknifty!$C$2:$C$85,J13,Banknifty!$I$2:$I$85)</f>
        <v>0</v>
      </c>
      <c r="I13" s="11">
        <f>SUMIF(Banknifty!$C$2:$C$85,J13,Banknifty!$J$2:$J$85)</f>
        <v>0</v>
      </c>
      <c r="J13" s="11">
        <f t="shared" si="0"/>
        <v>40200</v>
      </c>
      <c r="K13" s="11">
        <f>SUMIF(Banknifty!$P$2:$P$85,J13,Banknifty!$W$2:$W$85)</f>
        <v>0</v>
      </c>
      <c r="L13" s="11">
        <f>SUMIF(Banknifty!$P$2:$P$85,J13,Banknifty!$V$2:$V$85)</f>
        <v>0</v>
      </c>
      <c r="M13" s="11">
        <f>SUMIF(Banknifty!$P$2:$P$85,J13,Banknifty!$U$2:$U$85)</f>
        <v>0</v>
      </c>
      <c r="N13" s="11">
        <f>SUMIF(Banknifty!$P$2:$P$85,J13,Banknifty!$S$2:$S$85)</f>
        <v>0</v>
      </c>
      <c r="O13" s="3">
        <f>SUMIF(Banknifty!$P$2:$P$85,J13,Banknifty!$R$2:$R$85)</f>
        <v>0</v>
      </c>
    </row>
    <row r="14" spans="5:15" x14ac:dyDescent="0.25">
      <c r="E14" s="8">
        <f>SUMIF(Banknifty!$C$2:$C$85,J14,Banknifty!$E$2:$E$85)</f>
        <v>0</v>
      </c>
      <c r="F14" s="11">
        <f>SUMIF(Banknifty!$C$2:$C$85,J14,Banknifty!$F$2:$F$85)</f>
        <v>0</v>
      </c>
      <c r="G14" s="11">
        <f>SUMIF(Banknifty!$C$2:$C$85,J14,Banknifty!$H$2:$H$85)</f>
        <v>0</v>
      </c>
      <c r="H14" s="11">
        <f>SUMIF(Banknifty!$C$2:$C$85,J14,Banknifty!$I$2:$I$85)</f>
        <v>0</v>
      </c>
      <c r="I14" s="11">
        <f>SUMIF(Banknifty!$C$2:$C$85,J14,Banknifty!$J$2:$J$85)</f>
        <v>0</v>
      </c>
      <c r="J14" s="11">
        <f t="shared" si="0"/>
        <v>40300</v>
      </c>
      <c r="K14" s="11">
        <f>SUMIF(Banknifty!$P$2:$P$85,J14,Banknifty!$W$2:$W$85)</f>
        <v>0</v>
      </c>
      <c r="L14" s="11">
        <f>SUMIF(Banknifty!$P$2:$P$85,J14,Banknifty!$V$2:$V$85)</f>
        <v>0</v>
      </c>
      <c r="M14" s="11">
        <f>SUMIF(Banknifty!$P$2:$P$85,J14,Banknifty!$U$2:$U$85)</f>
        <v>0</v>
      </c>
      <c r="N14" s="11">
        <f>SUMIF(Banknifty!$P$2:$P$85,J14,Banknifty!$S$2:$S$85)</f>
        <v>0</v>
      </c>
      <c r="O14" s="3">
        <f>SUMIF(Banknifty!$P$2:$P$85,J14,Banknifty!$R$2:$R$85)</f>
        <v>0</v>
      </c>
    </row>
    <row r="15" spans="5:15" x14ac:dyDescent="0.25">
      <c r="E15" s="8">
        <f>SUMIF(Banknifty!$C$2:$C$85,J15,Banknifty!$E$2:$E$85)</f>
        <v>0</v>
      </c>
      <c r="F15" s="11">
        <f>SUMIF(Banknifty!$C$2:$C$85,J15,Banknifty!$F$2:$F$85)</f>
        <v>0</v>
      </c>
      <c r="G15" s="11">
        <f>SUMIF(Banknifty!$C$2:$C$85,J15,Banknifty!$H$2:$H$85)</f>
        <v>0</v>
      </c>
      <c r="H15" s="11">
        <f>SUMIF(Banknifty!$C$2:$C$85,J15,Banknifty!$I$2:$I$85)</f>
        <v>0</v>
      </c>
      <c r="I15" s="11">
        <f>SUMIF(Banknifty!$C$2:$C$85,J15,Banknifty!$J$2:$J$85)</f>
        <v>0</v>
      </c>
      <c r="J15" s="11">
        <f t="shared" si="0"/>
        <v>40400</v>
      </c>
      <c r="K15" s="11">
        <f>SUMIF(Banknifty!$P$2:$P$85,J15,Banknifty!$W$2:$W$85)</f>
        <v>0</v>
      </c>
      <c r="L15" s="11">
        <f>SUMIF(Banknifty!$P$2:$P$85,J15,Banknifty!$V$2:$V$85)</f>
        <v>0</v>
      </c>
      <c r="M15" s="11">
        <f>SUMIF(Banknifty!$P$2:$P$85,J15,Banknifty!$U$2:$U$85)</f>
        <v>0</v>
      </c>
      <c r="N15" s="11">
        <f>SUMIF(Banknifty!$P$2:$P$85,J15,Banknifty!$S$2:$S$85)</f>
        <v>0</v>
      </c>
      <c r="O15" s="3">
        <f>SUMIF(Banknifty!$P$2:$P$85,J15,Banknifty!$R$2:$R$85)</f>
        <v>0</v>
      </c>
    </row>
    <row r="16" spans="5:15" x14ac:dyDescent="0.25">
      <c r="E16" s="8">
        <f>SUMIF(Banknifty!$C$2:$C$85,J16,Banknifty!$E$2:$E$85)</f>
        <v>0</v>
      </c>
      <c r="F16" s="11">
        <f>SUMIF(Banknifty!$C$2:$C$85,J16,Banknifty!$F$2:$F$85)</f>
        <v>0</v>
      </c>
      <c r="G16" s="11">
        <f>SUMIF(Banknifty!$C$2:$C$85,J16,Banknifty!$H$2:$H$85)</f>
        <v>0</v>
      </c>
      <c r="H16" s="11">
        <f>SUMIF(Banknifty!$C$2:$C$85,J16,Banknifty!$I$2:$I$85)</f>
        <v>0</v>
      </c>
      <c r="I16" s="11">
        <f>SUMIF(Banknifty!$C$2:$C$85,J16,Banknifty!$J$2:$J$85)</f>
        <v>0</v>
      </c>
      <c r="J16" s="11">
        <f t="shared" si="0"/>
        <v>40500</v>
      </c>
      <c r="K16" s="11">
        <f>SUMIF(Banknifty!$P$2:$P$85,J16,Banknifty!$W$2:$W$85)</f>
        <v>0</v>
      </c>
      <c r="L16" s="11">
        <f>SUMIF(Banknifty!$P$2:$P$85,J16,Banknifty!$V$2:$V$85)</f>
        <v>0</v>
      </c>
      <c r="M16" s="11">
        <f>SUMIF(Banknifty!$P$2:$P$85,J16,Banknifty!$U$2:$U$85)</f>
        <v>0</v>
      </c>
      <c r="N16" s="11">
        <f>SUMIF(Banknifty!$P$2:$P$85,J16,Banknifty!$S$2:$S$85)</f>
        <v>0</v>
      </c>
      <c r="O16" s="3">
        <f>SUMIF(Banknifty!$P$2:$P$85,J16,Banknifty!$R$2:$R$85)</f>
        <v>0</v>
      </c>
    </row>
    <row r="17" spans="5:15" x14ac:dyDescent="0.25">
      <c r="E17" s="8">
        <f>SUMIF(Banknifty!$C$2:$C$85,J17,Banknifty!$E$2:$E$85)</f>
        <v>0</v>
      </c>
      <c r="F17" s="11">
        <f>SUMIF(Banknifty!$C$2:$C$85,J17,Banknifty!$F$2:$F$85)</f>
        <v>0</v>
      </c>
      <c r="G17" s="11">
        <f>SUMIF(Banknifty!$C$2:$C$85,J17,Banknifty!$H$2:$H$85)</f>
        <v>0</v>
      </c>
      <c r="H17" s="11">
        <f>SUMIF(Banknifty!$C$2:$C$85,J17,Banknifty!$I$2:$I$85)</f>
        <v>0</v>
      </c>
      <c r="I17" s="11">
        <f>SUMIF(Banknifty!$C$2:$C$85,J17,Banknifty!$J$2:$J$85)</f>
        <v>0</v>
      </c>
      <c r="J17" s="11">
        <f t="shared" si="0"/>
        <v>40600</v>
      </c>
      <c r="K17" s="11">
        <f>SUMIF(Banknifty!$P$2:$P$85,J17,Banknifty!$W$2:$W$85)</f>
        <v>0</v>
      </c>
      <c r="L17" s="11">
        <f>SUMIF(Banknifty!$P$2:$P$85,J17,Banknifty!$V$2:$V$85)</f>
        <v>0</v>
      </c>
      <c r="M17" s="11">
        <f>SUMIF(Banknifty!$P$2:$P$85,J17,Banknifty!$U$2:$U$85)</f>
        <v>0</v>
      </c>
      <c r="N17" s="11">
        <f>SUMIF(Banknifty!$P$2:$P$85,J17,Banknifty!$S$2:$S$85)</f>
        <v>0</v>
      </c>
      <c r="O17" s="3">
        <f>SUMIF(Banknifty!$P$2:$P$85,J17,Banknifty!$R$2:$R$85)</f>
        <v>0</v>
      </c>
    </row>
    <row r="18" spans="5:15" x14ac:dyDescent="0.25">
      <c r="E18" s="8">
        <f>SUMIF(Banknifty!$C$2:$C$85,J18,Banknifty!$E$2:$E$85)</f>
        <v>0</v>
      </c>
      <c r="F18" s="11">
        <f>SUMIF(Banknifty!$C$2:$C$85,J18,Banknifty!$F$2:$F$85)</f>
        <v>0</v>
      </c>
      <c r="G18" s="11">
        <f>SUMIF(Banknifty!$C$2:$C$85,J18,Banknifty!$H$2:$H$85)</f>
        <v>0</v>
      </c>
      <c r="H18" s="11">
        <f>SUMIF(Banknifty!$C$2:$C$85,J18,Banknifty!$I$2:$I$85)</f>
        <v>0</v>
      </c>
      <c r="I18" s="11">
        <f>SUMIF(Banknifty!$C$2:$C$85,J18,Banknifty!$J$2:$J$85)</f>
        <v>0</v>
      </c>
      <c r="J18" s="11">
        <f t="shared" si="0"/>
        <v>40700</v>
      </c>
      <c r="K18" s="11">
        <f>SUMIF(Banknifty!$P$2:$P$85,J18,Banknifty!$W$2:$W$85)</f>
        <v>0</v>
      </c>
      <c r="L18" s="11">
        <f>SUMIF(Banknifty!$P$2:$P$85,J18,Banknifty!$V$2:$V$85)</f>
        <v>0</v>
      </c>
      <c r="M18" s="11">
        <f>SUMIF(Banknifty!$P$2:$P$85,J18,Banknifty!$U$2:$U$85)</f>
        <v>0</v>
      </c>
      <c r="N18" s="11">
        <f>SUMIF(Banknifty!$P$2:$P$85,J18,Banknifty!$S$2:$S$85)</f>
        <v>0</v>
      </c>
      <c r="O18" s="3">
        <f>SUMIF(Banknifty!$P$2:$P$85,J18,Banknifty!$R$2:$R$85)</f>
        <v>0</v>
      </c>
    </row>
    <row r="19" spans="5:15" x14ac:dyDescent="0.25">
      <c r="E19" s="8">
        <f>SUMIF(Banknifty!$C$2:$C$85,J19,Banknifty!$E$2:$E$85)</f>
        <v>0</v>
      </c>
      <c r="F19" s="11">
        <f>SUMIF(Banknifty!$C$2:$C$85,J19,Banknifty!$F$2:$F$85)</f>
        <v>0</v>
      </c>
      <c r="G19" s="11">
        <f>SUMIF(Banknifty!$C$2:$C$85,J19,Banknifty!$H$2:$H$85)</f>
        <v>0</v>
      </c>
      <c r="H19" s="11">
        <f>SUMIF(Banknifty!$C$2:$C$85,J19,Banknifty!$I$2:$I$85)</f>
        <v>0</v>
      </c>
      <c r="I19" s="11">
        <f>SUMIF(Banknifty!$C$2:$C$85,J19,Banknifty!$J$2:$J$85)</f>
        <v>0</v>
      </c>
      <c r="J19" s="11">
        <f t="shared" si="0"/>
        <v>40800</v>
      </c>
      <c r="K19" s="11">
        <f>SUMIF(Banknifty!$P$2:$P$85,J19,Banknifty!$W$2:$W$85)</f>
        <v>0</v>
      </c>
      <c r="L19" s="11">
        <f>SUMIF(Banknifty!$P$2:$P$85,J19,Banknifty!$V$2:$V$85)</f>
        <v>0</v>
      </c>
      <c r="M19" s="11">
        <f>SUMIF(Banknifty!$P$2:$P$85,J19,Banknifty!$U$2:$U$85)</f>
        <v>0</v>
      </c>
      <c r="N19" s="11">
        <f>SUMIF(Banknifty!$P$2:$P$85,J19,Banknifty!$S$2:$S$85)</f>
        <v>0</v>
      </c>
      <c r="O19" s="3">
        <f>SUMIF(Banknifty!$P$2:$P$85,J19,Banknifty!$R$2:$R$85)</f>
        <v>0</v>
      </c>
    </row>
    <row r="20" spans="5:15" x14ac:dyDescent="0.25">
      <c r="E20" s="8">
        <f>SUMIF(Banknifty!$C$2:$C$85,J20,Banknifty!$E$2:$E$85)</f>
        <v>0</v>
      </c>
      <c r="F20" s="11">
        <f>SUMIF(Banknifty!$C$2:$C$85,J20,Banknifty!$F$2:$F$85)</f>
        <v>0</v>
      </c>
      <c r="G20" s="11">
        <f>SUMIF(Banknifty!$C$2:$C$85,J20,Banknifty!$H$2:$H$85)</f>
        <v>0</v>
      </c>
      <c r="H20" s="11">
        <f>SUMIF(Banknifty!$C$2:$C$85,J20,Banknifty!$I$2:$I$85)</f>
        <v>0</v>
      </c>
      <c r="I20" s="11">
        <f>SUMIF(Banknifty!$C$2:$C$85,J20,Banknifty!$J$2:$J$85)</f>
        <v>0</v>
      </c>
      <c r="J20" s="11">
        <f t="shared" si="0"/>
        <v>40900</v>
      </c>
      <c r="K20" s="11">
        <f>SUMIF(Banknifty!$P$2:$P$85,J20,Banknifty!$W$2:$W$85)</f>
        <v>0</v>
      </c>
      <c r="L20" s="11">
        <f>SUMIF(Banknifty!$P$2:$P$85,J20,Banknifty!$V$2:$V$85)</f>
        <v>0</v>
      </c>
      <c r="M20" s="11">
        <f>SUMIF(Banknifty!$P$2:$P$85,J20,Banknifty!$U$2:$U$85)</f>
        <v>0</v>
      </c>
      <c r="N20" s="11">
        <f>SUMIF(Banknifty!$P$2:$P$85,J20,Banknifty!$S$2:$S$85)</f>
        <v>0</v>
      </c>
      <c r="O20" s="3">
        <f>SUMIF(Banknifty!$P$2:$P$85,J20,Banknifty!$R$2:$R$85)</f>
        <v>0</v>
      </c>
    </row>
    <row r="21" spans="5:15" x14ac:dyDescent="0.25">
      <c r="E21" s="8">
        <f>SUMIF(Banknifty!$C$2:$C$85,J21,Banknifty!$E$2:$E$85)</f>
        <v>0</v>
      </c>
      <c r="F21" s="11">
        <f>SUMIF(Banknifty!$C$2:$C$85,J21,Banknifty!$F$2:$F$85)</f>
        <v>0</v>
      </c>
      <c r="G21" s="11">
        <f>SUMIF(Banknifty!$C$2:$C$85,J21,Banknifty!$H$2:$H$85)</f>
        <v>0</v>
      </c>
      <c r="H21" s="11">
        <f>SUMIF(Banknifty!$C$2:$C$85,J21,Banknifty!$I$2:$I$85)</f>
        <v>0</v>
      </c>
      <c r="I21" s="11">
        <f>SUMIF(Banknifty!$C$2:$C$85,J21,Banknifty!$J$2:$J$85)</f>
        <v>0</v>
      </c>
      <c r="J21" s="11">
        <f t="shared" si="0"/>
        <v>41000</v>
      </c>
      <c r="K21" s="11">
        <f>SUMIF(Banknifty!$P$2:$P$85,J21,Banknifty!$W$2:$W$85)</f>
        <v>0</v>
      </c>
      <c r="L21" s="11">
        <f>SUMIF(Banknifty!$P$2:$P$85,J21,Banknifty!$V$2:$V$85)</f>
        <v>0</v>
      </c>
      <c r="M21" s="11">
        <f>SUMIF(Banknifty!$P$2:$P$85,J21,Banknifty!$U$2:$U$85)</f>
        <v>0</v>
      </c>
      <c r="N21" s="11">
        <f>SUMIF(Banknifty!$P$2:$P$85,J21,Banknifty!$S$2:$S$85)</f>
        <v>0</v>
      </c>
      <c r="O21" s="3">
        <f>SUMIF(Banknifty!$P$2:$P$85,J21,Banknifty!$R$2:$R$85)</f>
        <v>0</v>
      </c>
    </row>
    <row r="22" spans="5:15" x14ac:dyDescent="0.25">
      <c r="E22" s="8">
        <f>SUMIF(Banknifty!$C$2:$C$85,J22,Banknifty!$E$2:$E$85)</f>
        <v>0</v>
      </c>
      <c r="F22" s="11">
        <f>SUMIF(Banknifty!$C$2:$C$85,J22,Banknifty!$F$2:$F$85)</f>
        <v>0</v>
      </c>
      <c r="G22" s="11">
        <f>SUMIF(Banknifty!$C$2:$C$85,J22,Banknifty!$H$2:$H$85)</f>
        <v>0</v>
      </c>
      <c r="H22" s="11">
        <f>SUMIF(Banknifty!$C$2:$C$85,J22,Banknifty!$I$2:$I$85)</f>
        <v>0</v>
      </c>
      <c r="I22" s="11">
        <f>SUMIF(Banknifty!$C$2:$C$85,J22,Banknifty!$J$2:$J$85)</f>
        <v>0</v>
      </c>
      <c r="J22" s="11">
        <f t="shared" si="0"/>
        <v>41100</v>
      </c>
      <c r="K22" s="11">
        <f>SUMIF(Banknifty!$P$2:$P$85,J22,Banknifty!$W$2:$W$85)</f>
        <v>0</v>
      </c>
      <c r="L22" s="11">
        <f>SUMIF(Banknifty!$P$2:$P$85,J22,Banknifty!$V$2:$V$85)</f>
        <v>0</v>
      </c>
      <c r="M22" s="11">
        <f>SUMIF(Banknifty!$P$2:$P$85,J22,Banknifty!$U$2:$U$85)</f>
        <v>0</v>
      </c>
      <c r="N22" s="11">
        <f>SUMIF(Banknifty!$P$2:$P$85,J22,Banknifty!$S$2:$S$85)</f>
        <v>0</v>
      </c>
      <c r="O22" s="3">
        <f>SUMIF(Banknifty!$P$2:$P$85,J22,Banknifty!$R$2:$R$85)</f>
        <v>0</v>
      </c>
    </row>
    <row r="23" spans="5:15" x14ac:dyDescent="0.25">
      <c r="E23" s="8">
        <f>SUMIF(Banknifty!$C$2:$C$85,J23,Banknifty!$E$2:$E$85)</f>
        <v>0</v>
      </c>
      <c r="F23" s="11">
        <f>SUMIF(Banknifty!$C$2:$C$85,J23,Banknifty!$F$2:$F$85)</f>
        <v>0</v>
      </c>
      <c r="G23" s="11">
        <f>SUMIF(Banknifty!$C$2:$C$85,J23,Banknifty!$H$2:$H$85)</f>
        <v>0</v>
      </c>
      <c r="H23" s="11">
        <f>SUMIF(Banknifty!$C$2:$C$85,J23,Banknifty!$I$2:$I$85)</f>
        <v>0</v>
      </c>
      <c r="I23" s="11">
        <f>SUMIF(Banknifty!$C$2:$C$85,J23,Banknifty!$J$2:$J$85)</f>
        <v>0</v>
      </c>
      <c r="J23" s="11">
        <f t="shared" si="0"/>
        <v>41200</v>
      </c>
      <c r="K23" s="11">
        <f>SUMIF(Banknifty!$P$2:$P$85,J23,Banknifty!$W$2:$W$85)</f>
        <v>0</v>
      </c>
      <c r="L23" s="11">
        <f>SUMIF(Banknifty!$P$2:$P$85,J23,Banknifty!$V$2:$V$85)</f>
        <v>0</v>
      </c>
      <c r="M23" s="11">
        <f>SUMIF(Banknifty!$P$2:$P$85,J23,Banknifty!$U$2:$U$85)</f>
        <v>0</v>
      </c>
      <c r="N23" s="11">
        <f>SUMIF(Banknifty!$P$2:$P$85,J23,Banknifty!$S$2:$S$85)</f>
        <v>0</v>
      </c>
      <c r="O23" s="3">
        <f>SUMIF(Banknifty!$P$2:$P$85,J23,Banknifty!$R$2:$R$85)</f>
        <v>0</v>
      </c>
    </row>
    <row r="24" spans="5:15" x14ac:dyDescent="0.25">
      <c r="E24" s="8">
        <f>SUMIF(Banknifty!$C$2:$C$85,J24,Banknifty!$E$2:$E$85)</f>
        <v>0</v>
      </c>
      <c r="F24" s="11">
        <f>SUMIF(Banknifty!$C$2:$C$85,J24,Banknifty!$F$2:$F$85)</f>
        <v>0</v>
      </c>
      <c r="G24" s="11">
        <f>SUMIF(Banknifty!$C$2:$C$85,J24,Banknifty!$H$2:$H$85)</f>
        <v>0</v>
      </c>
      <c r="H24" s="11">
        <f>SUMIF(Banknifty!$C$2:$C$85,J24,Banknifty!$I$2:$I$85)</f>
        <v>0</v>
      </c>
      <c r="I24" s="11">
        <f>SUMIF(Banknifty!$C$2:$C$85,J24,Banknifty!$J$2:$J$85)</f>
        <v>0</v>
      </c>
      <c r="J24" s="11">
        <f t="shared" si="0"/>
        <v>41300</v>
      </c>
      <c r="K24" s="11">
        <f>SUMIF(Banknifty!$P$2:$P$85,J24,Banknifty!$W$2:$W$85)</f>
        <v>0</v>
      </c>
      <c r="L24" s="11">
        <f>SUMIF(Banknifty!$P$2:$P$85,J24,Banknifty!$V$2:$V$85)</f>
        <v>0</v>
      </c>
      <c r="M24" s="11">
        <f>SUMIF(Banknifty!$P$2:$P$85,J24,Banknifty!$U$2:$U$85)</f>
        <v>0</v>
      </c>
      <c r="N24" s="11">
        <f>SUMIF(Banknifty!$P$2:$P$85,J24,Banknifty!$S$2:$S$85)</f>
        <v>0</v>
      </c>
      <c r="O24" s="3">
        <f>SUMIF(Banknifty!$P$2:$P$85,J24,Banknifty!$R$2:$R$85)</f>
        <v>0</v>
      </c>
    </row>
    <row r="25" spans="5:15" x14ac:dyDescent="0.25">
      <c r="E25" s="8">
        <f>SUMIF(Banknifty!$C$2:$C$85,J25,Banknifty!$E$2:$E$85)</f>
        <v>0</v>
      </c>
      <c r="F25" s="11">
        <f>SUMIF(Banknifty!$C$2:$C$85,J25,Banknifty!$F$2:$F$85)</f>
        <v>0</v>
      </c>
      <c r="G25" s="11">
        <f>SUMIF(Banknifty!$C$2:$C$85,J25,Banknifty!$H$2:$H$85)</f>
        <v>0</v>
      </c>
      <c r="H25" s="11">
        <f>SUMIF(Banknifty!$C$2:$C$85,J25,Banknifty!$I$2:$I$85)</f>
        <v>0</v>
      </c>
      <c r="I25" s="11">
        <f>SUMIF(Banknifty!$C$2:$C$85,J25,Banknifty!$J$2:$J$85)</f>
        <v>0</v>
      </c>
      <c r="J25" s="11">
        <f t="shared" si="0"/>
        <v>41400</v>
      </c>
      <c r="K25" s="11">
        <f>SUMIF(Banknifty!$P$2:$P$85,J25,Banknifty!$W$2:$W$85)</f>
        <v>0</v>
      </c>
      <c r="L25" s="11">
        <f>SUMIF(Banknifty!$P$2:$P$85,J25,Banknifty!$V$2:$V$85)</f>
        <v>0</v>
      </c>
      <c r="M25" s="11">
        <f>SUMIF(Banknifty!$P$2:$P$85,J25,Banknifty!$U$2:$U$85)</f>
        <v>0</v>
      </c>
      <c r="N25" s="11">
        <f>SUMIF(Banknifty!$P$2:$P$85,J25,Banknifty!$S$2:$S$85)</f>
        <v>0</v>
      </c>
      <c r="O25" s="3">
        <f>SUMIF(Banknifty!$P$2:$P$85,J25,Banknifty!$R$2:$R$85)</f>
        <v>0</v>
      </c>
    </row>
    <row r="26" spans="5:15" x14ac:dyDescent="0.25">
      <c r="E26" s="8">
        <f>SUMIF(Banknifty!$C$2:$C$85,J26,Banknifty!$E$2:$E$85)</f>
        <v>0</v>
      </c>
      <c r="F26" s="11">
        <f>SUMIF(Banknifty!$C$2:$C$85,J26,Banknifty!$F$2:$F$85)</f>
        <v>0</v>
      </c>
      <c r="G26" s="11">
        <f>SUMIF(Banknifty!$C$2:$C$85,J26,Banknifty!$H$2:$H$85)</f>
        <v>0</v>
      </c>
      <c r="H26" s="11">
        <f>SUMIF(Banknifty!$C$2:$C$85,J26,Banknifty!$I$2:$I$85)</f>
        <v>0</v>
      </c>
      <c r="I26" s="11">
        <f>SUMIF(Banknifty!$C$2:$C$85,J26,Banknifty!$J$2:$J$85)</f>
        <v>0</v>
      </c>
      <c r="J26" s="11">
        <f>J27-100</f>
        <v>41500</v>
      </c>
      <c r="K26" s="11">
        <f>SUMIF(Banknifty!$P$2:$P$85,J26,Banknifty!$W$2:$W$85)</f>
        <v>0</v>
      </c>
      <c r="L26" s="11">
        <f>SUMIF(Banknifty!$P$2:$P$85,J26,Banknifty!$V$2:$V$85)</f>
        <v>0</v>
      </c>
      <c r="M26" s="11">
        <f>SUMIF(Banknifty!$P$2:$P$85,J26,Banknifty!$U$2:$U$85)</f>
        <v>0</v>
      </c>
      <c r="N26" s="11">
        <f>SUMIF(Banknifty!$P$2:$P$85,J26,Banknifty!$S$2:$S$85)</f>
        <v>0</v>
      </c>
      <c r="O26" s="3">
        <f>SUMIF(Banknifty!$P$2:$P$85,J26,Banknifty!$R$2:$R$85)</f>
        <v>0</v>
      </c>
    </row>
    <row r="27" spans="5:15" x14ac:dyDescent="0.25">
      <c r="E27" s="8">
        <f>SUMIF(Banknifty!$C$2:$C$85,J27,Banknifty!$E$2:$E$85)</f>
        <v>0</v>
      </c>
      <c r="F27" s="11">
        <f>SUMIF(Banknifty!$C$2:$C$85,J27,Banknifty!$F$2:$F$85)</f>
        <v>0</v>
      </c>
      <c r="G27" s="11">
        <f>SUMIF(Banknifty!$C$2:$C$85,J27,Banknifty!$H$2:$H$85)</f>
        <v>0</v>
      </c>
      <c r="H27" s="11">
        <f>SUMIF(Banknifty!$C$2:$C$85,J27,Banknifty!$I$2:$I$85)</f>
        <v>0</v>
      </c>
      <c r="I27" s="11">
        <f>SUMIF(Banknifty!$C$2:$C$85,J27,Banknifty!$J$2:$J$85)</f>
        <v>0</v>
      </c>
      <c r="J27" s="13">
        <f>ROUND(Banknifty!AB2/100,0)*100</f>
        <v>41600</v>
      </c>
      <c r="K27" s="11">
        <f>SUMIF(Banknifty!$P$2:$P$85,J27,Banknifty!$W$2:$W$85)</f>
        <v>0</v>
      </c>
      <c r="L27" s="11">
        <f>SUMIF(Banknifty!$P$2:$P$85,J27,Banknifty!$V$2:$V$85)</f>
        <v>0</v>
      </c>
      <c r="M27" s="11">
        <f>SUMIF(Banknifty!$P$2:$P$85,J27,Banknifty!$U$2:$U$85)</f>
        <v>0</v>
      </c>
      <c r="N27" s="11">
        <f>SUMIF(Banknifty!$P$2:$P$85,J27,Banknifty!$S$2:$S$85)</f>
        <v>0</v>
      </c>
      <c r="O27" s="3">
        <f>SUMIF(Banknifty!$P$2:$P$85,J27,Banknifty!$R$2:$R$85)</f>
        <v>0</v>
      </c>
    </row>
    <row r="28" spans="5:15" x14ac:dyDescent="0.25">
      <c r="E28" s="8">
        <f>SUMIF(Banknifty!$C$2:$C$85,J28,Banknifty!$E$2:$E$85)</f>
        <v>0</v>
      </c>
      <c r="F28" s="11">
        <f>SUMIF(Banknifty!$C$2:$C$85,J28,Banknifty!$F$2:$F$85)</f>
        <v>0</v>
      </c>
      <c r="G28" s="11">
        <f>SUMIF(Banknifty!$C$2:$C$85,J28,Banknifty!$H$2:$H$85)</f>
        <v>0</v>
      </c>
      <c r="H28" s="11">
        <f>SUMIF(Banknifty!$C$2:$C$85,J28,Banknifty!$I$2:$I$85)</f>
        <v>0</v>
      </c>
      <c r="I28" s="11">
        <f>SUMIF(Banknifty!$C$2:$C$85,J28,Banknifty!$J$2:$J$85)</f>
        <v>0</v>
      </c>
      <c r="J28" s="11">
        <f>J27+100</f>
        <v>41700</v>
      </c>
      <c r="K28" s="11">
        <f>SUMIF(Banknifty!$P$2:$P$85,J28,Banknifty!$W$2:$W$85)</f>
        <v>0</v>
      </c>
      <c r="L28" s="11">
        <f>SUMIF(Banknifty!$P$2:$P$85,J28,Banknifty!$V$2:$V$85)</f>
        <v>0</v>
      </c>
      <c r="M28" s="11">
        <f>SUMIF(Banknifty!$P$2:$P$85,J28,Banknifty!$U$2:$U$85)</f>
        <v>0</v>
      </c>
      <c r="N28" s="11">
        <f>SUMIF(Banknifty!$P$2:$P$85,J28,Banknifty!$S$2:$S$85)</f>
        <v>0</v>
      </c>
      <c r="O28" s="3">
        <f>SUMIF(Banknifty!$P$2:$P$85,J28,Banknifty!$R$2:$R$85)</f>
        <v>0</v>
      </c>
    </row>
    <row r="29" spans="5:15" x14ac:dyDescent="0.25">
      <c r="E29" s="8">
        <f>SUMIF(Banknifty!$C$2:$C$85,J29,Banknifty!$E$2:$E$85)</f>
        <v>0</v>
      </c>
      <c r="F29" s="11">
        <f>SUMIF(Banknifty!$C$2:$C$85,J29,Banknifty!$F$2:$F$85)</f>
        <v>0</v>
      </c>
      <c r="G29" s="11">
        <f>SUMIF(Banknifty!$C$2:$C$85,J29,Banknifty!$H$2:$H$85)</f>
        <v>0</v>
      </c>
      <c r="H29" s="11">
        <f>SUMIF(Banknifty!$C$2:$C$85,J29,Banknifty!$I$2:$I$85)</f>
        <v>0</v>
      </c>
      <c r="I29" s="11">
        <f>SUMIF(Banknifty!$C$2:$C$85,J29,Banknifty!$J$2:$J$85)</f>
        <v>0</v>
      </c>
      <c r="J29" s="11">
        <f t="shared" ref="J29:J63" si="1">J28+100</f>
        <v>41800</v>
      </c>
      <c r="K29" s="11">
        <f>SUMIF(Banknifty!$P$2:$P$85,J29,Banknifty!$W$2:$W$85)</f>
        <v>0</v>
      </c>
      <c r="L29" s="11">
        <f>SUMIF(Banknifty!$P$2:$P$85,J29,Banknifty!$V$2:$V$85)</f>
        <v>0</v>
      </c>
      <c r="M29" s="11">
        <f>SUMIF(Banknifty!$P$2:$P$85,J29,Banknifty!$U$2:$U$85)</f>
        <v>0</v>
      </c>
      <c r="N29" s="11">
        <f>SUMIF(Banknifty!$P$2:$P$85,J29,Banknifty!$S$2:$S$85)</f>
        <v>0</v>
      </c>
      <c r="O29" s="3">
        <f>SUMIF(Banknifty!$P$2:$P$85,J29,Banknifty!$R$2:$R$85)</f>
        <v>0</v>
      </c>
    </row>
    <row r="30" spans="5:15" x14ac:dyDescent="0.25">
      <c r="E30" s="8">
        <f>SUMIF(Banknifty!$C$2:$C$85,J30,Banknifty!$E$2:$E$85)</f>
        <v>0</v>
      </c>
      <c r="F30" s="11">
        <f>SUMIF(Banknifty!$C$2:$C$85,J30,Banknifty!$F$2:$F$85)</f>
        <v>0</v>
      </c>
      <c r="G30" s="11">
        <f>SUMIF(Banknifty!$C$2:$C$85,J30,Banknifty!$H$2:$H$85)</f>
        <v>0</v>
      </c>
      <c r="H30" s="11">
        <f>SUMIF(Banknifty!$C$2:$C$85,J30,Banknifty!$I$2:$I$85)</f>
        <v>0</v>
      </c>
      <c r="I30" s="11">
        <f>SUMIF(Banknifty!$C$2:$C$85,J30,Banknifty!$J$2:$J$85)</f>
        <v>0</v>
      </c>
      <c r="J30" s="11">
        <f t="shared" si="1"/>
        <v>41900</v>
      </c>
      <c r="K30" s="11">
        <f>SUMIF(Banknifty!$P$2:$P$85,J30,Banknifty!$W$2:$W$85)</f>
        <v>0</v>
      </c>
      <c r="L30" s="11">
        <f>SUMIF(Banknifty!$P$2:$P$85,J30,Banknifty!$V$2:$V$85)</f>
        <v>0</v>
      </c>
      <c r="M30" s="11">
        <f>SUMIF(Banknifty!$P$2:$P$85,J30,Banknifty!$U$2:$U$85)</f>
        <v>0</v>
      </c>
      <c r="N30" s="11">
        <f>SUMIF(Banknifty!$P$2:$P$85,J30,Banknifty!$S$2:$S$85)</f>
        <v>0</v>
      </c>
      <c r="O30" s="3">
        <f>SUMIF(Banknifty!$P$2:$P$85,J30,Banknifty!$R$2:$R$85)</f>
        <v>0</v>
      </c>
    </row>
    <row r="31" spans="5:15" x14ac:dyDescent="0.25">
      <c r="E31" s="8">
        <f>SUMIF(Banknifty!$C$2:$C$85,J31,Banknifty!$E$2:$E$85)</f>
        <v>0</v>
      </c>
      <c r="F31" s="11">
        <f>SUMIF(Banknifty!$C$2:$C$85,J31,Banknifty!$F$2:$F$85)</f>
        <v>0</v>
      </c>
      <c r="G31" s="11">
        <f>SUMIF(Banknifty!$C$2:$C$85,J31,Banknifty!$H$2:$H$85)</f>
        <v>0</v>
      </c>
      <c r="H31" s="11">
        <f>SUMIF(Banknifty!$C$2:$C$85,J31,Banknifty!$I$2:$I$85)</f>
        <v>0</v>
      </c>
      <c r="I31" s="11">
        <f>SUMIF(Banknifty!$C$2:$C$85,J31,Banknifty!$J$2:$J$85)</f>
        <v>0</v>
      </c>
      <c r="J31" s="11">
        <f t="shared" si="1"/>
        <v>42000</v>
      </c>
      <c r="K31" s="11">
        <f>SUMIF(Banknifty!$P$2:$P$85,J31,Banknifty!$W$2:$W$85)</f>
        <v>0</v>
      </c>
      <c r="L31" s="11">
        <f>SUMIF(Banknifty!$P$2:$P$85,J31,Banknifty!$V$2:$V$85)</f>
        <v>0</v>
      </c>
      <c r="M31" s="11">
        <f>SUMIF(Banknifty!$P$2:$P$85,J31,Banknifty!$U$2:$U$85)</f>
        <v>0</v>
      </c>
      <c r="N31" s="11">
        <f>SUMIF(Banknifty!$P$2:$P$85,J31,Banknifty!$S$2:$S$85)</f>
        <v>0</v>
      </c>
      <c r="O31" s="3">
        <f>SUMIF(Banknifty!$P$2:$P$85,J31,Banknifty!$R$2:$R$85)</f>
        <v>0</v>
      </c>
    </row>
    <row r="32" spans="5:15" x14ac:dyDescent="0.25">
      <c r="E32" s="8">
        <f>SUMIF(Banknifty!$C$2:$C$85,J32,Banknifty!$E$2:$E$85)</f>
        <v>0</v>
      </c>
      <c r="F32" s="11">
        <f>SUMIF(Banknifty!$C$2:$C$85,J32,Banknifty!$F$2:$F$85)</f>
        <v>0</v>
      </c>
      <c r="G32" s="11">
        <f>SUMIF(Banknifty!$C$2:$C$85,J32,Banknifty!$H$2:$H$85)</f>
        <v>0</v>
      </c>
      <c r="H32" s="11">
        <f>SUMIF(Banknifty!$C$2:$C$85,J32,Banknifty!$I$2:$I$85)</f>
        <v>0</v>
      </c>
      <c r="I32" s="11">
        <f>SUMIF(Banknifty!$C$2:$C$85,J32,Banknifty!$J$2:$J$85)</f>
        <v>0</v>
      </c>
      <c r="J32" s="11">
        <f t="shared" si="1"/>
        <v>42100</v>
      </c>
      <c r="K32" s="11">
        <f>SUMIF(Banknifty!$P$2:$P$85,J32,Banknifty!$W$2:$W$85)</f>
        <v>0</v>
      </c>
      <c r="L32" s="11">
        <f>SUMIF(Banknifty!$P$2:$P$85,J32,Banknifty!$V$2:$V$85)</f>
        <v>0</v>
      </c>
      <c r="M32" s="11">
        <f>SUMIF(Banknifty!$P$2:$P$85,J32,Banknifty!$U$2:$U$85)</f>
        <v>0</v>
      </c>
      <c r="N32" s="11">
        <f>SUMIF(Banknifty!$P$2:$P$85,J32,Banknifty!$S$2:$S$85)</f>
        <v>0</v>
      </c>
      <c r="O32" s="3">
        <f>SUMIF(Banknifty!$P$2:$P$85,J32,Banknifty!$R$2:$R$85)</f>
        <v>0</v>
      </c>
    </row>
    <row r="33" spans="5:15" x14ac:dyDescent="0.25">
      <c r="E33" s="8">
        <f>SUMIF(Banknifty!$C$2:$C$85,J33,Banknifty!$E$2:$E$85)</f>
        <v>0</v>
      </c>
      <c r="F33" s="11">
        <f>SUMIF(Banknifty!$C$2:$C$85,J33,Banknifty!$F$2:$F$85)</f>
        <v>0</v>
      </c>
      <c r="G33" s="11">
        <f>SUMIF(Banknifty!$C$2:$C$85,J33,Banknifty!$H$2:$H$85)</f>
        <v>0</v>
      </c>
      <c r="H33" s="11">
        <f>SUMIF(Banknifty!$C$2:$C$85,J33,Banknifty!$I$2:$I$85)</f>
        <v>0</v>
      </c>
      <c r="I33" s="11">
        <f>SUMIF(Banknifty!$C$2:$C$85,J33,Banknifty!$J$2:$J$85)</f>
        <v>0</v>
      </c>
      <c r="J33" s="11">
        <f t="shared" si="1"/>
        <v>42200</v>
      </c>
      <c r="K33" s="11">
        <f>SUMIF(Banknifty!$P$2:$P$85,J33,Banknifty!$W$2:$W$85)</f>
        <v>0</v>
      </c>
      <c r="L33" s="11">
        <f>SUMIF(Banknifty!$P$2:$P$85,J33,Banknifty!$V$2:$V$85)</f>
        <v>0</v>
      </c>
      <c r="M33" s="11">
        <f>SUMIF(Banknifty!$P$2:$P$85,J33,Banknifty!$U$2:$U$85)</f>
        <v>0</v>
      </c>
      <c r="N33" s="11">
        <f>SUMIF(Banknifty!$P$2:$P$85,J33,Banknifty!$S$2:$S$85)</f>
        <v>0</v>
      </c>
      <c r="O33" s="3">
        <f>SUMIF(Banknifty!$P$2:$P$85,J33,Banknifty!$R$2:$R$85)</f>
        <v>0</v>
      </c>
    </row>
    <row r="34" spans="5:15" x14ac:dyDescent="0.25">
      <c r="E34" s="8">
        <f>SUMIF(Banknifty!$C$2:$C$85,J34,Banknifty!$E$2:$E$85)</f>
        <v>0</v>
      </c>
      <c r="F34" s="11">
        <f>SUMIF(Banknifty!$C$2:$C$85,J34,Banknifty!$F$2:$F$85)</f>
        <v>0</v>
      </c>
      <c r="G34" s="11">
        <f>SUMIF(Banknifty!$C$2:$C$85,J34,Banknifty!$H$2:$H$85)</f>
        <v>0</v>
      </c>
      <c r="H34" s="11">
        <f>SUMIF(Banknifty!$C$2:$C$85,J34,Banknifty!$I$2:$I$85)</f>
        <v>0</v>
      </c>
      <c r="I34" s="11">
        <f>SUMIF(Banknifty!$C$2:$C$85,J34,Banknifty!$J$2:$J$85)</f>
        <v>0</v>
      </c>
      <c r="J34" s="11">
        <f t="shared" si="1"/>
        <v>42300</v>
      </c>
      <c r="K34" s="11">
        <f>SUMIF(Banknifty!$P$2:$P$85,J34,Banknifty!$W$2:$W$85)</f>
        <v>0</v>
      </c>
      <c r="L34" s="11">
        <f>SUMIF(Banknifty!$P$2:$P$85,J34,Banknifty!$V$2:$V$85)</f>
        <v>0</v>
      </c>
      <c r="M34" s="11">
        <f>SUMIF(Banknifty!$P$2:$P$85,J34,Banknifty!$U$2:$U$85)</f>
        <v>0</v>
      </c>
      <c r="N34" s="11">
        <f>SUMIF(Banknifty!$P$2:$P$85,J34,Banknifty!$S$2:$S$85)</f>
        <v>0</v>
      </c>
      <c r="O34" s="3">
        <f>SUMIF(Banknifty!$P$2:$P$85,J34,Banknifty!$R$2:$R$85)</f>
        <v>0</v>
      </c>
    </row>
    <row r="35" spans="5:15" x14ac:dyDescent="0.25">
      <c r="E35" s="8">
        <f>SUMIF(Banknifty!$C$2:$C$85,J35,Banknifty!$E$2:$E$85)</f>
        <v>0</v>
      </c>
      <c r="F35" s="11">
        <f>SUMIF(Banknifty!$C$2:$C$85,J35,Banknifty!$F$2:$F$85)</f>
        <v>0</v>
      </c>
      <c r="G35" s="11">
        <f>SUMIF(Banknifty!$C$2:$C$85,J35,Banknifty!$H$2:$H$85)</f>
        <v>0</v>
      </c>
      <c r="H35" s="11">
        <f>SUMIF(Banknifty!$C$2:$C$85,J35,Banknifty!$I$2:$I$85)</f>
        <v>0</v>
      </c>
      <c r="I35" s="11">
        <f>SUMIF(Banknifty!$C$2:$C$85,J35,Banknifty!$J$2:$J$85)</f>
        <v>0</v>
      </c>
      <c r="J35" s="11">
        <f t="shared" si="1"/>
        <v>42400</v>
      </c>
      <c r="K35" s="11">
        <f>SUMIF(Banknifty!$P$2:$P$85,J35,Banknifty!$W$2:$W$85)</f>
        <v>0</v>
      </c>
      <c r="L35" s="11">
        <f>SUMIF(Banknifty!$P$2:$P$85,J35,Banknifty!$V$2:$V$85)</f>
        <v>0</v>
      </c>
      <c r="M35" s="11">
        <f>SUMIF(Banknifty!$P$2:$P$85,J35,Banknifty!$U$2:$U$85)</f>
        <v>0</v>
      </c>
      <c r="N35" s="11">
        <f>SUMIF(Banknifty!$P$2:$P$85,J35,Banknifty!$S$2:$S$85)</f>
        <v>0</v>
      </c>
      <c r="O35" s="3">
        <f>SUMIF(Banknifty!$P$2:$P$85,J35,Banknifty!$R$2:$R$85)</f>
        <v>0</v>
      </c>
    </row>
    <row r="36" spans="5:15" x14ac:dyDescent="0.25">
      <c r="E36" s="8">
        <f>SUMIF(Banknifty!$C$2:$C$85,J36,Banknifty!$E$2:$E$85)</f>
        <v>0</v>
      </c>
      <c r="F36" s="11">
        <f>SUMIF(Banknifty!$C$2:$C$85,J36,Banknifty!$F$2:$F$85)</f>
        <v>0</v>
      </c>
      <c r="G36" s="11">
        <f>SUMIF(Banknifty!$C$2:$C$85,J36,Banknifty!$H$2:$H$85)</f>
        <v>0</v>
      </c>
      <c r="H36" s="11">
        <f>SUMIF(Banknifty!$C$2:$C$85,J36,Banknifty!$I$2:$I$85)</f>
        <v>0</v>
      </c>
      <c r="I36" s="11">
        <f>SUMIF(Banknifty!$C$2:$C$85,J36,Banknifty!$J$2:$J$85)</f>
        <v>0</v>
      </c>
      <c r="J36" s="11">
        <f t="shared" si="1"/>
        <v>42500</v>
      </c>
      <c r="K36" s="11">
        <f>SUMIF(Banknifty!$P$2:$P$85,J36,Banknifty!$W$2:$W$85)</f>
        <v>0</v>
      </c>
      <c r="L36" s="11">
        <f>SUMIF(Banknifty!$P$2:$P$85,J36,Banknifty!$V$2:$V$85)</f>
        <v>0</v>
      </c>
      <c r="M36" s="11">
        <f>SUMIF(Banknifty!$P$2:$P$85,J36,Banknifty!$U$2:$U$85)</f>
        <v>0</v>
      </c>
      <c r="N36" s="11">
        <f>SUMIF(Banknifty!$P$2:$P$85,J36,Banknifty!$S$2:$S$85)</f>
        <v>0</v>
      </c>
      <c r="O36" s="3">
        <f>SUMIF(Banknifty!$P$2:$P$85,J36,Banknifty!$R$2:$R$85)</f>
        <v>0</v>
      </c>
    </row>
    <row r="37" spans="5:15" x14ac:dyDescent="0.25">
      <c r="E37" s="8">
        <f>SUMIF(Banknifty!$C$2:$C$85,J37,Banknifty!$E$2:$E$85)</f>
        <v>0</v>
      </c>
      <c r="F37" s="11">
        <f>SUMIF(Banknifty!$C$2:$C$85,J37,Banknifty!$F$2:$F$85)</f>
        <v>0</v>
      </c>
      <c r="G37" s="11">
        <f>SUMIF(Banknifty!$C$2:$C$85,J37,Banknifty!$H$2:$H$85)</f>
        <v>0</v>
      </c>
      <c r="H37" s="11">
        <f>SUMIF(Banknifty!$C$2:$C$85,J37,Banknifty!$I$2:$I$85)</f>
        <v>0</v>
      </c>
      <c r="I37" s="11">
        <f>SUMIF(Banknifty!$C$2:$C$85,J37,Banknifty!$J$2:$J$85)</f>
        <v>0</v>
      </c>
      <c r="J37" s="11">
        <f t="shared" si="1"/>
        <v>42600</v>
      </c>
      <c r="K37" s="11">
        <f>SUMIF(Banknifty!$P$2:$P$85,J37,Banknifty!$W$2:$W$85)</f>
        <v>0</v>
      </c>
      <c r="L37" s="11">
        <f>SUMIF(Banknifty!$P$2:$P$85,J37,Banknifty!$V$2:$V$85)</f>
        <v>0</v>
      </c>
      <c r="M37" s="11">
        <f>SUMIF(Banknifty!$P$2:$P$85,J37,Banknifty!$U$2:$U$85)</f>
        <v>0</v>
      </c>
      <c r="N37" s="11">
        <f>SUMIF(Banknifty!$P$2:$P$85,J37,Banknifty!$S$2:$S$85)</f>
        <v>0</v>
      </c>
      <c r="O37" s="3">
        <f>SUMIF(Banknifty!$P$2:$P$85,J37,Banknifty!$R$2:$R$85)</f>
        <v>0</v>
      </c>
    </row>
    <row r="38" spans="5:15" x14ac:dyDescent="0.25">
      <c r="E38" s="8">
        <f>SUMIF(Banknifty!$C$2:$C$85,J38,Banknifty!$E$2:$E$85)</f>
        <v>0</v>
      </c>
      <c r="F38" s="11">
        <f>SUMIF(Banknifty!$C$2:$C$85,J38,Banknifty!$F$2:$F$85)</f>
        <v>0</v>
      </c>
      <c r="G38" s="11">
        <f>SUMIF(Banknifty!$C$2:$C$85,J38,Banknifty!$H$2:$H$85)</f>
        <v>0</v>
      </c>
      <c r="H38" s="11">
        <f>SUMIF(Banknifty!$C$2:$C$85,J38,Banknifty!$I$2:$I$85)</f>
        <v>0</v>
      </c>
      <c r="I38" s="11">
        <f>SUMIF(Banknifty!$C$2:$C$85,J38,Banknifty!$J$2:$J$85)</f>
        <v>0</v>
      </c>
      <c r="J38" s="11">
        <f t="shared" si="1"/>
        <v>42700</v>
      </c>
      <c r="K38" s="11">
        <f>SUMIF(Banknifty!$P$2:$P$85,J38,Banknifty!$W$2:$W$85)</f>
        <v>0</v>
      </c>
      <c r="L38" s="11">
        <f>SUMIF(Banknifty!$P$2:$P$85,J38,Banknifty!$V$2:$V$85)</f>
        <v>0</v>
      </c>
      <c r="M38" s="11">
        <f>SUMIF(Banknifty!$P$2:$P$85,J38,Banknifty!$U$2:$U$85)</f>
        <v>0</v>
      </c>
      <c r="N38" s="11">
        <f>SUMIF(Banknifty!$P$2:$P$85,J38,Banknifty!$S$2:$S$85)</f>
        <v>0</v>
      </c>
      <c r="O38" s="3">
        <f>SUMIF(Banknifty!$P$2:$P$85,J38,Banknifty!$R$2:$R$85)</f>
        <v>0</v>
      </c>
    </row>
    <row r="39" spans="5:15" x14ac:dyDescent="0.25">
      <c r="E39" s="8">
        <f>SUMIF(Banknifty!$C$2:$C$85,J39,Banknifty!$E$2:$E$85)</f>
        <v>0</v>
      </c>
      <c r="F39" s="11">
        <f>SUMIF(Banknifty!$C$2:$C$85,J39,Banknifty!$F$2:$F$85)</f>
        <v>0</v>
      </c>
      <c r="G39" s="11">
        <f>SUMIF(Banknifty!$C$2:$C$85,J39,Banknifty!$H$2:$H$85)</f>
        <v>0</v>
      </c>
      <c r="H39" s="11">
        <f>SUMIF(Banknifty!$C$2:$C$85,J39,Banknifty!$I$2:$I$85)</f>
        <v>0</v>
      </c>
      <c r="I39" s="11">
        <f>SUMIF(Banknifty!$C$2:$C$85,J39,Banknifty!$J$2:$J$85)</f>
        <v>0</v>
      </c>
      <c r="J39" s="11">
        <f t="shared" si="1"/>
        <v>42800</v>
      </c>
      <c r="K39" s="11">
        <f>SUMIF(Banknifty!$P$2:$P$85,J39,Banknifty!$W$2:$W$85)</f>
        <v>0</v>
      </c>
      <c r="L39" s="11">
        <f>SUMIF(Banknifty!$P$2:$P$85,J39,Banknifty!$V$2:$V$85)</f>
        <v>0</v>
      </c>
      <c r="M39" s="11">
        <f>SUMIF(Banknifty!$P$2:$P$85,J39,Banknifty!$U$2:$U$85)</f>
        <v>0</v>
      </c>
      <c r="N39" s="11">
        <f>SUMIF(Banknifty!$P$2:$P$85,J39,Banknifty!$S$2:$S$85)</f>
        <v>0</v>
      </c>
      <c r="O39" s="3">
        <f>SUMIF(Banknifty!$P$2:$P$85,J39,Banknifty!$R$2:$R$85)</f>
        <v>0</v>
      </c>
    </row>
    <row r="40" spans="5:15" x14ac:dyDescent="0.25">
      <c r="E40" s="8">
        <f>SUMIF(Banknifty!$C$2:$C$85,J40,Banknifty!$E$2:$E$85)</f>
        <v>0</v>
      </c>
      <c r="F40" s="11">
        <f>SUMIF(Banknifty!$C$2:$C$85,J40,Banknifty!$F$2:$F$85)</f>
        <v>0</v>
      </c>
      <c r="G40" s="11">
        <f>SUMIF(Banknifty!$C$2:$C$85,J40,Banknifty!$H$2:$H$85)</f>
        <v>0</v>
      </c>
      <c r="H40" s="11">
        <f>SUMIF(Banknifty!$C$2:$C$85,J40,Banknifty!$I$2:$I$85)</f>
        <v>0</v>
      </c>
      <c r="I40" s="11">
        <f>SUMIF(Banknifty!$C$2:$C$85,J40,Banknifty!$J$2:$J$85)</f>
        <v>0</v>
      </c>
      <c r="J40" s="11">
        <f t="shared" si="1"/>
        <v>42900</v>
      </c>
      <c r="K40" s="11">
        <f>SUMIF(Banknifty!$P$2:$P$85,J40,Banknifty!$W$2:$W$85)</f>
        <v>0</v>
      </c>
      <c r="L40" s="11">
        <f>SUMIF(Banknifty!$P$2:$P$85,J40,Banknifty!$V$2:$V$85)</f>
        <v>0</v>
      </c>
      <c r="M40" s="11">
        <f>SUMIF(Banknifty!$P$2:$P$85,J40,Banknifty!$U$2:$U$85)</f>
        <v>0</v>
      </c>
      <c r="N40" s="11">
        <f>SUMIF(Banknifty!$P$2:$P$85,J40,Banknifty!$S$2:$S$85)</f>
        <v>0</v>
      </c>
      <c r="O40" s="3">
        <f>SUMIF(Banknifty!$P$2:$P$85,J40,Banknifty!$R$2:$R$85)</f>
        <v>0</v>
      </c>
    </row>
    <row r="41" spans="5:15" x14ac:dyDescent="0.25">
      <c r="E41" s="8">
        <f>SUMIF(Banknifty!$C$2:$C$85,J41,Banknifty!$E$2:$E$85)</f>
        <v>0</v>
      </c>
      <c r="F41" s="11">
        <f>SUMIF(Banknifty!$C$2:$C$85,J41,Banknifty!$F$2:$F$85)</f>
        <v>0</v>
      </c>
      <c r="G41" s="11">
        <f>SUMIF(Banknifty!$C$2:$C$85,J41,Banknifty!$H$2:$H$85)</f>
        <v>0</v>
      </c>
      <c r="H41" s="11">
        <f>SUMIF(Banknifty!$C$2:$C$85,J41,Banknifty!$I$2:$I$85)</f>
        <v>0</v>
      </c>
      <c r="I41" s="11">
        <f>SUMIF(Banknifty!$C$2:$C$85,J41,Banknifty!$J$2:$J$85)</f>
        <v>0</v>
      </c>
      <c r="J41" s="11">
        <f t="shared" si="1"/>
        <v>43000</v>
      </c>
      <c r="K41" s="11">
        <f>SUMIF(Banknifty!$P$2:$P$85,J41,Banknifty!$W$2:$W$85)</f>
        <v>0</v>
      </c>
      <c r="L41" s="11">
        <f>SUMIF(Banknifty!$P$2:$P$85,J41,Banknifty!$V$2:$V$85)</f>
        <v>0</v>
      </c>
      <c r="M41" s="11">
        <f>SUMIF(Banknifty!$P$2:$P$85,J41,Banknifty!$U$2:$U$85)</f>
        <v>0</v>
      </c>
      <c r="N41" s="11">
        <f>SUMIF(Banknifty!$P$2:$P$85,J41,Banknifty!$S$2:$S$85)</f>
        <v>0</v>
      </c>
      <c r="O41" s="3">
        <f>SUMIF(Banknifty!$P$2:$P$85,J41,Banknifty!$R$2:$R$85)</f>
        <v>0</v>
      </c>
    </row>
    <row r="42" spans="5:15" x14ac:dyDescent="0.25">
      <c r="E42" s="8">
        <f>SUMIF(Banknifty!$C$2:$C$85,J42,Banknifty!$E$2:$E$85)</f>
        <v>0</v>
      </c>
      <c r="F42" s="11">
        <f>SUMIF(Banknifty!$C$2:$C$85,J42,Banknifty!$F$2:$F$85)</f>
        <v>0</v>
      </c>
      <c r="G42" s="11">
        <f>SUMIF(Banknifty!$C$2:$C$85,J42,Banknifty!$H$2:$H$85)</f>
        <v>0</v>
      </c>
      <c r="H42" s="11">
        <f>SUMIF(Banknifty!$C$2:$C$85,J42,Banknifty!$I$2:$I$85)</f>
        <v>0</v>
      </c>
      <c r="I42" s="11">
        <f>SUMIF(Banknifty!$C$2:$C$85,J42,Banknifty!$J$2:$J$85)</f>
        <v>0</v>
      </c>
      <c r="J42" s="11">
        <f t="shared" si="1"/>
        <v>43100</v>
      </c>
      <c r="K42" s="11">
        <f>SUMIF(Banknifty!$P$2:$P$85,J42,Banknifty!$W$2:$W$85)</f>
        <v>0</v>
      </c>
      <c r="L42" s="11">
        <f>SUMIF(Banknifty!$P$2:$P$85,J42,Banknifty!$V$2:$V$85)</f>
        <v>0</v>
      </c>
      <c r="M42" s="11">
        <f>SUMIF(Banknifty!$P$2:$P$85,J42,Banknifty!$U$2:$U$85)</f>
        <v>0</v>
      </c>
      <c r="N42" s="11">
        <f>SUMIF(Banknifty!$P$2:$P$85,J42,Banknifty!$S$2:$S$85)</f>
        <v>0</v>
      </c>
      <c r="O42" s="3">
        <f>SUMIF(Banknifty!$P$2:$P$85,J42,Banknifty!$R$2:$R$85)</f>
        <v>0</v>
      </c>
    </row>
    <row r="43" spans="5:15" x14ac:dyDescent="0.25">
      <c r="E43" s="8">
        <f>SUMIF(Banknifty!$C$2:$C$85,J43,Banknifty!$E$2:$E$85)</f>
        <v>0</v>
      </c>
      <c r="F43" s="11">
        <f>SUMIF(Banknifty!$C$2:$C$85,J43,Banknifty!$F$2:$F$85)</f>
        <v>0</v>
      </c>
      <c r="G43" s="11">
        <f>SUMIF(Banknifty!$C$2:$C$85,J43,Banknifty!$H$2:$H$85)</f>
        <v>0</v>
      </c>
      <c r="H43" s="11">
        <f>SUMIF(Banknifty!$C$2:$C$85,J43,Banknifty!$I$2:$I$85)</f>
        <v>0</v>
      </c>
      <c r="I43" s="11">
        <f>SUMIF(Banknifty!$C$2:$C$85,J43,Banknifty!$J$2:$J$85)</f>
        <v>0</v>
      </c>
      <c r="J43" s="11">
        <f t="shared" si="1"/>
        <v>43200</v>
      </c>
      <c r="K43" s="11">
        <f>SUMIF(Banknifty!$P$2:$P$85,J43,Banknifty!$W$2:$W$85)</f>
        <v>0</v>
      </c>
      <c r="L43" s="11">
        <f>SUMIF(Banknifty!$P$2:$P$85,J43,Banknifty!$V$2:$V$85)</f>
        <v>0</v>
      </c>
      <c r="M43" s="11">
        <f>SUMIF(Banknifty!$P$2:$P$85,J43,Banknifty!$U$2:$U$85)</f>
        <v>0</v>
      </c>
      <c r="N43" s="11">
        <f>SUMIF(Banknifty!$P$2:$P$85,J43,Banknifty!$S$2:$S$85)</f>
        <v>0</v>
      </c>
      <c r="O43" s="3">
        <f>SUMIF(Banknifty!$P$2:$P$85,J43,Banknifty!$R$2:$R$85)</f>
        <v>0</v>
      </c>
    </row>
    <row r="44" spans="5:15" x14ac:dyDescent="0.25">
      <c r="E44" s="8">
        <f>SUMIF(Banknifty!$C$2:$C$85,J44,Banknifty!$E$2:$E$85)</f>
        <v>0</v>
      </c>
      <c r="F44" s="11">
        <f>SUMIF(Banknifty!$C$2:$C$85,J44,Banknifty!$F$2:$F$85)</f>
        <v>0</v>
      </c>
      <c r="G44" s="11">
        <f>SUMIF(Banknifty!$C$2:$C$85,J44,Banknifty!$H$2:$H$85)</f>
        <v>0</v>
      </c>
      <c r="H44" s="11">
        <f>SUMIF(Banknifty!$C$2:$C$85,J44,Banknifty!$I$2:$I$85)</f>
        <v>0</v>
      </c>
      <c r="I44" s="11">
        <f>SUMIF(Banknifty!$C$2:$C$85,J44,Banknifty!$J$2:$J$85)</f>
        <v>0</v>
      </c>
      <c r="J44" s="11">
        <f t="shared" si="1"/>
        <v>43300</v>
      </c>
      <c r="K44" s="11">
        <f>SUMIF(Banknifty!$P$2:$P$85,J44,Banknifty!$W$2:$W$85)</f>
        <v>0</v>
      </c>
      <c r="L44" s="11">
        <f>SUMIF(Banknifty!$P$2:$P$85,J44,Banknifty!$V$2:$V$85)</f>
        <v>0</v>
      </c>
      <c r="M44" s="11">
        <f>SUMIF(Banknifty!$P$2:$P$85,J44,Banknifty!$U$2:$U$85)</f>
        <v>0</v>
      </c>
      <c r="N44" s="11">
        <f>SUMIF(Banknifty!$P$2:$P$85,J44,Banknifty!$S$2:$S$85)</f>
        <v>0</v>
      </c>
      <c r="O44" s="3">
        <f>SUMIF(Banknifty!$P$2:$P$85,J44,Banknifty!$R$2:$R$85)</f>
        <v>0</v>
      </c>
    </row>
    <row r="45" spans="5:15" x14ac:dyDescent="0.25">
      <c r="E45" s="8">
        <f>SUMIF(Banknifty!$C$2:$C$85,J45,Banknifty!$E$2:$E$85)</f>
        <v>0</v>
      </c>
      <c r="F45" s="11">
        <f>SUMIF(Banknifty!$C$2:$C$85,J45,Banknifty!$F$2:$F$85)</f>
        <v>0</v>
      </c>
      <c r="G45" s="11">
        <f>SUMIF(Banknifty!$C$2:$C$85,J45,Banknifty!$H$2:$H$85)</f>
        <v>0</v>
      </c>
      <c r="H45" s="11">
        <f>SUMIF(Banknifty!$C$2:$C$85,J45,Banknifty!$I$2:$I$85)</f>
        <v>0</v>
      </c>
      <c r="I45" s="11">
        <f>SUMIF(Banknifty!$C$2:$C$85,J45,Banknifty!$J$2:$J$85)</f>
        <v>0</v>
      </c>
      <c r="J45" s="11">
        <f t="shared" si="1"/>
        <v>43400</v>
      </c>
      <c r="K45" s="11">
        <f>SUMIF(Banknifty!$P$2:$P$85,J45,Banknifty!$W$2:$W$85)</f>
        <v>0</v>
      </c>
      <c r="L45" s="11">
        <f>SUMIF(Banknifty!$P$2:$P$85,J45,Banknifty!$V$2:$V$85)</f>
        <v>0</v>
      </c>
      <c r="M45" s="11">
        <f>SUMIF(Banknifty!$P$2:$P$85,J45,Banknifty!$U$2:$U$85)</f>
        <v>0</v>
      </c>
      <c r="N45" s="11">
        <f>SUMIF(Banknifty!$P$2:$P$85,J45,Banknifty!$S$2:$S$85)</f>
        <v>0</v>
      </c>
      <c r="O45" s="3">
        <f>SUMIF(Banknifty!$P$2:$P$85,J45,Banknifty!$R$2:$R$85)</f>
        <v>0</v>
      </c>
    </row>
    <row r="46" spans="5:15" x14ac:dyDescent="0.25">
      <c r="E46" s="8">
        <f>SUMIF(Banknifty!$C$2:$C$85,J46,Banknifty!$E$2:$E$85)</f>
        <v>0</v>
      </c>
      <c r="F46" s="11">
        <f>SUMIF(Banknifty!$C$2:$C$85,J46,Banknifty!$F$2:$F$85)</f>
        <v>0</v>
      </c>
      <c r="G46" s="11">
        <f>SUMIF(Banknifty!$C$2:$C$85,J46,Banknifty!$H$2:$H$85)</f>
        <v>0</v>
      </c>
      <c r="H46" s="11">
        <f>SUMIF(Banknifty!$C$2:$C$85,J46,Banknifty!$I$2:$I$85)</f>
        <v>0</v>
      </c>
      <c r="I46" s="11">
        <f>SUMIF(Banknifty!$C$2:$C$85,J46,Banknifty!$J$2:$J$85)</f>
        <v>0</v>
      </c>
      <c r="J46" s="11">
        <f t="shared" si="1"/>
        <v>43500</v>
      </c>
      <c r="K46" s="11">
        <f>SUMIF(Banknifty!$P$2:$P$85,J46,Banknifty!$W$2:$W$85)</f>
        <v>0</v>
      </c>
      <c r="L46" s="11">
        <f>SUMIF(Banknifty!$P$2:$P$85,J46,Banknifty!$V$2:$V$85)</f>
        <v>0</v>
      </c>
      <c r="M46" s="11">
        <f>SUMIF(Banknifty!$P$2:$P$85,J46,Banknifty!$U$2:$U$85)</f>
        <v>0</v>
      </c>
      <c r="N46" s="11">
        <f>SUMIF(Banknifty!$P$2:$P$85,J46,Banknifty!$S$2:$S$85)</f>
        <v>0</v>
      </c>
      <c r="O46" s="3">
        <f>SUMIF(Banknifty!$P$2:$P$85,J46,Banknifty!$R$2:$R$85)</f>
        <v>0</v>
      </c>
    </row>
    <row r="47" spans="5:15" x14ac:dyDescent="0.25">
      <c r="E47" s="8">
        <f>SUMIF(Banknifty!$C$2:$C$85,J47,Banknifty!$E$2:$E$85)</f>
        <v>0</v>
      </c>
      <c r="F47" s="11">
        <f>SUMIF(Banknifty!$C$2:$C$85,J47,Banknifty!$F$2:$F$85)</f>
        <v>0</v>
      </c>
      <c r="G47" s="11">
        <f>SUMIF(Banknifty!$C$2:$C$85,J47,Banknifty!$H$2:$H$85)</f>
        <v>0</v>
      </c>
      <c r="H47" s="11">
        <f>SUMIF(Banknifty!$C$2:$C$85,J47,Banknifty!$I$2:$I$85)</f>
        <v>0</v>
      </c>
      <c r="I47" s="11">
        <f>SUMIF(Banknifty!$C$2:$C$85,J47,Banknifty!$J$2:$J$85)</f>
        <v>0</v>
      </c>
      <c r="J47" s="11">
        <f t="shared" si="1"/>
        <v>43600</v>
      </c>
      <c r="K47" s="11">
        <f>SUMIF(Banknifty!$P$2:$P$85,J47,Banknifty!$W$2:$W$85)</f>
        <v>0</v>
      </c>
      <c r="L47" s="11">
        <f>SUMIF(Banknifty!$P$2:$P$85,J47,Banknifty!$V$2:$V$85)</f>
        <v>0</v>
      </c>
      <c r="M47" s="11">
        <f>SUMIF(Banknifty!$P$2:$P$85,J47,Banknifty!$U$2:$U$85)</f>
        <v>0</v>
      </c>
      <c r="N47" s="11">
        <f>SUMIF(Banknifty!$P$2:$P$85,J47,Banknifty!$S$2:$S$85)</f>
        <v>0</v>
      </c>
      <c r="O47" s="3">
        <f>SUMIF(Banknifty!$P$2:$P$85,J47,Banknifty!$R$2:$R$85)</f>
        <v>0</v>
      </c>
    </row>
    <row r="48" spans="5:15" x14ac:dyDescent="0.25">
      <c r="E48" s="8">
        <f>SUMIF(Banknifty!$C$2:$C$85,J48,Banknifty!$E$2:$E$85)</f>
        <v>0</v>
      </c>
      <c r="F48" s="11">
        <f>SUMIF(Banknifty!$C$2:$C$85,J48,Banknifty!$F$2:$F$85)</f>
        <v>0</v>
      </c>
      <c r="G48" s="11">
        <f>SUMIF(Banknifty!$C$2:$C$85,J48,Banknifty!$H$2:$H$85)</f>
        <v>0</v>
      </c>
      <c r="H48" s="11">
        <f>SUMIF(Banknifty!$C$2:$C$85,J48,Banknifty!$I$2:$I$85)</f>
        <v>0</v>
      </c>
      <c r="I48" s="11">
        <f>SUMIF(Banknifty!$C$2:$C$85,J48,Banknifty!$J$2:$J$85)</f>
        <v>0</v>
      </c>
      <c r="J48" s="11">
        <f t="shared" si="1"/>
        <v>43700</v>
      </c>
      <c r="K48" s="11">
        <f>SUMIF(Banknifty!$P$2:$P$85,J48,Banknifty!$W$2:$W$85)</f>
        <v>0</v>
      </c>
      <c r="L48" s="11">
        <f>SUMIF(Banknifty!$P$2:$P$85,J48,Banknifty!$V$2:$V$85)</f>
        <v>0</v>
      </c>
      <c r="M48" s="11">
        <f>SUMIF(Banknifty!$P$2:$P$85,J48,Banknifty!$U$2:$U$85)</f>
        <v>0</v>
      </c>
      <c r="N48" s="11">
        <f>SUMIF(Banknifty!$P$2:$P$85,J48,Banknifty!$S$2:$S$85)</f>
        <v>0</v>
      </c>
      <c r="O48" s="3">
        <f>SUMIF(Banknifty!$P$2:$P$85,J48,Banknifty!$R$2:$R$85)</f>
        <v>0</v>
      </c>
    </row>
    <row r="49" spans="5:15" x14ac:dyDescent="0.25">
      <c r="E49" s="8">
        <f>SUMIF(Banknifty!$C$2:$C$85,J49,Banknifty!$E$2:$E$85)</f>
        <v>0</v>
      </c>
      <c r="F49" s="11">
        <f>SUMIF(Banknifty!$C$2:$C$85,J49,Banknifty!$F$2:$F$85)</f>
        <v>0</v>
      </c>
      <c r="G49" s="11">
        <f>SUMIF(Banknifty!$C$2:$C$85,J49,Banknifty!$H$2:$H$85)</f>
        <v>0</v>
      </c>
      <c r="H49" s="11">
        <f>SUMIF(Banknifty!$C$2:$C$85,J49,Banknifty!$I$2:$I$85)</f>
        <v>0</v>
      </c>
      <c r="I49" s="11">
        <f>SUMIF(Banknifty!$C$2:$C$85,J49,Banknifty!$J$2:$J$85)</f>
        <v>0</v>
      </c>
      <c r="J49" s="11">
        <f t="shared" si="1"/>
        <v>43800</v>
      </c>
      <c r="K49" s="11">
        <f>SUMIF(Banknifty!$P$2:$P$85,J49,Banknifty!$W$2:$W$85)</f>
        <v>0</v>
      </c>
      <c r="L49" s="11">
        <f>SUMIF(Banknifty!$P$2:$P$85,J49,Banknifty!$V$2:$V$85)</f>
        <v>0</v>
      </c>
      <c r="M49" s="11">
        <f>SUMIF(Banknifty!$P$2:$P$85,J49,Banknifty!$U$2:$U$85)</f>
        <v>0</v>
      </c>
      <c r="N49" s="11">
        <f>SUMIF(Banknifty!$P$2:$P$85,J49,Banknifty!$S$2:$S$85)</f>
        <v>0</v>
      </c>
      <c r="O49" s="3">
        <f>SUMIF(Banknifty!$P$2:$P$85,J49,Banknifty!$R$2:$R$85)</f>
        <v>0</v>
      </c>
    </row>
    <row r="50" spans="5:15" x14ac:dyDescent="0.25">
      <c r="E50" s="8">
        <f>SUMIF(Banknifty!$C$2:$C$85,J50,Banknifty!$E$2:$E$85)</f>
        <v>0</v>
      </c>
      <c r="F50" s="11">
        <f>SUMIF(Banknifty!$C$2:$C$85,J50,Banknifty!$F$2:$F$85)</f>
        <v>0</v>
      </c>
      <c r="G50" s="11">
        <f>SUMIF(Banknifty!$C$2:$C$85,J50,Banknifty!$H$2:$H$85)</f>
        <v>0</v>
      </c>
      <c r="H50" s="11">
        <f>SUMIF(Banknifty!$C$2:$C$85,J50,Banknifty!$I$2:$I$85)</f>
        <v>0</v>
      </c>
      <c r="I50" s="11">
        <f>SUMIF(Banknifty!$C$2:$C$85,J50,Banknifty!$J$2:$J$85)</f>
        <v>0</v>
      </c>
      <c r="J50" s="11">
        <f t="shared" si="1"/>
        <v>43900</v>
      </c>
      <c r="K50" s="11">
        <f>SUMIF(Banknifty!$P$2:$P$85,J50,Banknifty!$W$2:$W$85)</f>
        <v>0</v>
      </c>
      <c r="L50" s="11">
        <f>SUMIF(Banknifty!$P$2:$P$85,J50,Banknifty!$V$2:$V$85)</f>
        <v>0</v>
      </c>
      <c r="M50" s="11">
        <f>SUMIF(Banknifty!$P$2:$P$85,J50,Banknifty!$U$2:$U$85)</f>
        <v>0</v>
      </c>
      <c r="N50" s="11">
        <f>SUMIF(Banknifty!$P$2:$P$85,J50,Banknifty!$S$2:$S$85)</f>
        <v>0</v>
      </c>
      <c r="O50" s="3">
        <f>SUMIF(Banknifty!$P$2:$P$85,J50,Banknifty!$R$2:$R$85)</f>
        <v>0</v>
      </c>
    </row>
    <row r="51" spans="5:15" x14ac:dyDescent="0.25">
      <c r="E51" s="8">
        <f>SUMIF(Banknifty!$C$2:$C$85,J51,Banknifty!$E$2:$E$85)</f>
        <v>0</v>
      </c>
      <c r="F51" s="11">
        <f>SUMIF(Banknifty!$C$2:$C$85,J51,Banknifty!$F$2:$F$85)</f>
        <v>0</v>
      </c>
      <c r="G51" s="11">
        <f>SUMIF(Banknifty!$C$2:$C$85,J51,Banknifty!$H$2:$H$85)</f>
        <v>0</v>
      </c>
      <c r="H51" s="11">
        <f>SUMIF(Banknifty!$C$2:$C$85,J51,Banknifty!$I$2:$I$85)</f>
        <v>0</v>
      </c>
      <c r="I51" s="11">
        <f>SUMIF(Banknifty!$C$2:$C$85,J51,Banknifty!$J$2:$J$85)</f>
        <v>0</v>
      </c>
      <c r="J51" s="11">
        <f t="shared" si="1"/>
        <v>44000</v>
      </c>
      <c r="K51" s="11">
        <f>SUMIF(Banknifty!$P$2:$P$85,J51,Banknifty!$W$2:$W$85)</f>
        <v>0</v>
      </c>
      <c r="L51" s="11">
        <f>SUMIF(Banknifty!$P$2:$P$85,J51,Banknifty!$V$2:$V$85)</f>
        <v>0</v>
      </c>
      <c r="M51" s="11">
        <f>SUMIF(Banknifty!$P$2:$P$85,J51,Banknifty!$U$2:$U$85)</f>
        <v>0</v>
      </c>
      <c r="N51" s="11">
        <f>SUMIF(Banknifty!$P$2:$P$85,J51,Banknifty!$S$2:$S$85)</f>
        <v>0</v>
      </c>
      <c r="O51" s="3">
        <f>SUMIF(Banknifty!$P$2:$P$85,J51,Banknifty!$R$2:$R$85)</f>
        <v>0</v>
      </c>
    </row>
    <row r="52" spans="5:15" x14ac:dyDescent="0.25">
      <c r="E52" s="8">
        <f>SUMIF(Banknifty!$C$2:$C$85,J52,Banknifty!$E$2:$E$85)</f>
        <v>0</v>
      </c>
      <c r="F52" s="11">
        <f>SUMIF(Banknifty!$C$2:$C$85,J52,Banknifty!$F$2:$F$85)</f>
        <v>0</v>
      </c>
      <c r="G52" s="11">
        <f>SUMIF(Banknifty!$C$2:$C$85,J52,Banknifty!$H$2:$H$85)</f>
        <v>0</v>
      </c>
      <c r="H52" s="11">
        <f>SUMIF(Banknifty!$C$2:$C$85,J52,Banknifty!$I$2:$I$85)</f>
        <v>0</v>
      </c>
      <c r="I52" s="11">
        <f>SUMIF(Banknifty!$C$2:$C$85,J52,Banknifty!$J$2:$J$85)</f>
        <v>0</v>
      </c>
      <c r="J52" s="11">
        <f t="shared" si="1"/>
        <v>44100</v>
      </c>
      <c r="K52" s="11">
        <f>SUMIF(Banknifty!$P$2:$P$85,J52,Banknifty!$W$2:$W$85)</f>
        <v>0</v>
      </c>
      <c r="L52" s="11">
        <f>SUMIF(Banknifty!$P$2:$P$85,J52,Banknifty!$V$2:$V$85)</f>
        <v>0</v>
      </c>
      <c r="M52" s="11">
        <f>SUMIF(Banknifty!$P$2:$P$85,J52,Banknifty!$U$2:$U$85)</f>
        <v>0</v>
      </c>
      <c r="N52" s="11">
        <f>SUMIF(Banknifty!$P$2:$P$85,J52,Banknifty!$S$2:$S$85)</f>
        <v>0</v>
      </c>
      <c r="O52" s="3">
        <f>SUMIF(Banknifty!$P$2:$P$85,J52,Banknifty!$R$2:$R$85)</f>
        <v>0</v>
      </c>
    </row>
    <row r="53" spans="5:15" x14ac:dyDescent="0.25">
      <c r="E53" s="8">
        <f>SUMIF(Banknifty!$C$2:$C$85,J53,Banknifty!$E$2:$E$85)</f>
        <v>0</v>
      </c>
      <c r="F53" s="11">
        <f>SUMIF(Banknifty!$C$2:$C$85,J53,Banknifty!$F$2:$F$85)</f>
        <v>0</v>
      </c>
      <c r="G53" s="11">
        <f>SUMIF(Banknifty!$C$2:$C$85,J53,Banknifty!$H$2:$H$85)</f>
        <v>0</v>
      </c>
      <c r="H53" s="11">
        <f>SUMIF(Banknifty!$C$2:$C$85,J53,Banknifty!$I$2:$I$85)</f>
        <v>0</v>
      </c>
      <c r="I53" s="11">
        <f>SUMIF(Banknifty!$C$2:$C$85,J53,Banknifty!$J$2:$J$85)</f>
        <v>0</v>
      </c>
      <c r="J53" s="11">
        <f t="shared" si="1"/>
        <v>44200</v>
      </c>
      <c r="K53" s="11">
        <f>SUMIF(Banknifty!$P$2:$P$85,J53,Banknifty!$W$2:$W$85)</f>
        <v>0</v>
      </c>
      <c r="L53" s="11">
        <f>SUMIF(Banknifty!$P$2:$P$85,J53,Banknifty!$V$2:$V$85)</f>
        <v>0</v>
      </c>
      <c r="M53" s="11">
        <f>SUMIF(Banknifty!$P$2:$P$85,J53,Banknifty!$U$2:$U$85)</f>
        <v>0</v>
      </c>
      <c r="N53" s="11">
        <f>SUMIF(Banknifty!$P$2:$P$85,J53,Banknifty!$S$2:$S$85)</f>
        <v>0</v>
      </c>
      <c r="O53" s="3">
        <f>SUMIF(Banknifty!$P$2:$P$85,J53,Banknifty!$R$2:$R$85)</f>
        <v>0</v>
      </c>
    </row>
    <row r="54" spans="5:15" x14ac:dyDescent="0.25">
      <c r="E54" s="8">
        <f>SUMIF(Banknifty!$C$2:$C$85,J54,Banknifty!$E$2:$E$85)</f>
        <v>0</v>
      </c>
      <c r="F54" s="11">
        <f>SUMIF(Banknifty!$C$2:$C$85,J54,Banknifty!$F$2:$F$85)</f>
        <v>0</v>
      </c>
      <c r="G54" s="11">
        <f>SUMIF(Banknifty!$C$2:$C$85,J54,Banknifty!$H$2:$H$85)</f>
        <v>0</v>
      </c>
      <c r="H54" s="11">
        <f>SUMIF(Banknifty!$C$2:$C$85,J54,Banknifty!$I$2:$I$85)</f>
        <v>0</v>
      </c>
      <c r="I54" s="11">
        <f>SUMIF(Banknifty!$C$2:$C$85,J54,Banknifty!$J$2:$J$85)</f>
        <v>0</v>
      </c>
      <c r="J54" s="11">
        <f t="shared" si="1"/>
        <v>44300</v>
      </c>
      <c r="K54" s="11">
        <f>SUMIF(Banknifty!$P$2:$P$85,J54,Banknifty!$W$2:$W$85)</f>
        <v>0</v>
      </c>
      <c r="L54" s="11">
        <f>SUMIF(Banknifty!$P$2:$P$85,J54,Banknifty!$V$2:$V$85)</f>
        <v>0</v>
      </c>
      <c r="M54" s="11">
        <f>SUMIF(Banknifty!$P$2:$P$85,J54,Banknifty!$U$2:$U$85)</f>
        <v>0</v>
      </c>
      <c r="N54" s="11">
        <f>SUMIF(Banknifty!$P$2:$P$85,J54,Banknifty!$S$2:$S$85)</f>
        <v>0</v>
      </c>
      <c r="O54" s="3">
        <f>SUMIF(Banknifty!$P$2:$P$85,J54,Banknifty!$R$2:$R$85)</f>
        <v>0</v>
      </c>
    </row>
    <row r="55" spans="5:15" x14ac:dyDescent="0.25">
      <c r="E55" s="8">
        <f>SUMIF(Banknifty!$C$2:$C$85,J55,Banknifty!$E$2:$E$85)</f>
        <v>0</v>
      </c>
      <c r="F55" s="11">
        <f>SUMIF(Banknifty!$C$2:$C$85,J55,Banknifty!$F$2:$F$85)</f>
        <v>0</v>
      </c>
      <c r="G55" s="11">
        <f>SUMIF(Banknifty!$C$2:$C$85,J55,Banknifty!$H$2:$H$85)</f>
        <v>0</v>
      </c>
      <c r="H55" s="11">
        <f>SUMIF(Banknifty!$C$2:$C$85,J55,Banknifty!$I$2:$I$85)</f>
        <v>0</v>
      </c>
      <c r="I55" s="11">
        <f>SUMIF(Banknifty!$C$2:$C$85,J55,Banknifty!$J$2:$J$85)</f>
        <v>0</v>
      </c>
      <c r="J55" s="11">
        <f t="shared" si="1"/>
        <v>44400</v>
      </c>
      <c r="K55" s="11">
        <f>SUMIF(Banknifty!$P$2:$P$85,J55,Banknifty!$W$2:$W$85)</f>
        <v>0</v>
      </c>
      <c r="L55" s="11">
        <f>SUMIF(Banknifty!$P$2:$P$85,J55,Banknifty!$V$2:$V$85)</f>
        <v>0</v>
      </c>
      <c r="M55" s="11">
        <f>SUMIF(Banknifty!$P$2:$P$85,J55,Banknifty!$U$2:$U$85)</f>
        <v>0</v>
      </c>
      <c r="N55" s="11">
        <f>SUMIF(Banknifty!$P$2:$P$85,J55,Banknifty!$S$2:$S$85)</f>
        <v>0</v>
      </c>
      <c r="O55" s="3">
        <f>SUMIF(Banknifty!$P$2:$P$85,J55,Banknifty!$R$2:$R$85)</f>
        <v>0</v>
      </c>
    </row>
    <row r="56" spans="5:15" x14ac:dyDescent="0.25">
      <c r="E56" s="8">
        <f>SUMIF(Banknifty!$C$2:$C$85,J56,Banknifty!$E$2:$E$85)</f>
        <v>0</v>
      </c>
      <c r="F56" s="11">
        <f>SUMIF(Banknifty!$C$2:$C$85,J56,Banknifty!$F$2:$F$85)</f>
        <v>0</v>
      </c>
      <c r="G56" s="11">
        <f>SUMIF(Banknifty!$C$2:$C$85,J56,Banknifty!$H$2:$H$85)</f>
        <v>0</v>
      </c>
      <c r="H56" s="11">
        <f>SUMIF(Banknifty!$C$2:$C$85,J56,Banknifty!$I$2:$I$85)</f>
        <v>0</v>
      </c>
      <c r="I56" s="11">
        <f>SUMIF(Banknifty!$C$2:$C$85,J56,Banknifty!$J$2:$J$85)</f>
        <v>0</v>
      </c>
      <c r="J56" s="11">
        <f t="shared" si="1"/>
        <v>44500</v>
      </c>
      <c r="K56" s="11">
        <f>SUMIF(Banknifty!$P$2:$P$85,J56,Banknifty!$W$2:$W$85)</f>
        <v>0</v>
      </c>
      <c r="L56" s="11">
        <f>SUMIF(Banknifty!$P$2:$P$85,J56,Banknifty!$V$2:$V$85)</f>
        <v>0</v>
      </c>
      <c r="M56" s="11">
        <f>SUMIF(Banknifty!$P$2:$P$85,J56,Banknifty!$U$2:$U$85)</f>
        <v>0</v>
      </c>
      <c r="N56" s="11">
        <f>SUMIF(Banknifty!$P$2:$P$85,J56,Banknifty!$S$2:$S$85)</f>
        <v>0</v>
      </c>
      <c r="O56" s="3">
        <f>SUMIF(Banknifty!$P$2:$P$85,J56,Banknifty!$R$2:$R$85)</f>
        <v>0</v>
      </c>
    </row>
    <row r="57" spans="5:15" x14ac:dyDescent="0.25">
      <c r="E57" s="8">
        <f>SUMIF(Banknifty!$C$2:$C$85,J57,Banknifty!$E$2:$E$85)</f>
        <v>0</v>
      </c>
      <c r="F57" s="11">
        <f>SUMIF(Banknifty!$C$2:$C$85,J57,Banknifty!$F$2:$F$85)</f>
        <v>0</v>
      </c>
      <c r="G57" s="11">
        <f>SUMIF(Banknifty!$C$2:$C$85,J57,Banknifty!$H$2:$H$85)</f>
        <v>0</v>
      </c>
      <c r="H57" s="11">
        <f>SUMIF(Banknifty!$C$2:$C$85,J57,Banknifty!$I$2:$I$85)</f>
        <v>0</v>
      </c>
      <c r="I57" s="11">
        <f>SUMIF(Banknifty!$C$2:$C$85,J57,Banknifty!$J$2:$J$85)</f>
        <v>0</v>
      </c>
      <c r="J57" s="11">
        <f t="shared" si="1"/>
        <v>44600</v>
      </c>
      <c r="K57" s="11">
        <f>SUMIF(Banknifty!$P$2:$P$85,J57,Banknifty!$W$2:$W$85)</f>
        <v>0</v>
      </c>
      <c r="L57" s="11">
        <f>SUMIF(Banknifty!$P$2:$P$85,J57,Banknifty!$V$2:$V$85)</f>
        <v>0</v>
      </c>
      <c r="M57" s="11">
        <f>SUMIF(Banknifty!$P$2:$P$85,J57,Banknifty!$U$2:$U$85)</f>
        <v>0</v>
      </c>
      <c r="N57" s="11">
        <f>SUMIF(Banknifty!$P$2:$P$85,J57,Banknifty!$S$2:$S$85)</f>
        <v>0</v>
      </c>
      <c r="O57" s="3">
        <f>SUMIF(Banknifty!$P$2:$P$85,J57,Banknifty!$R$2:$R$85)</f>
        <v>0</v>
      </c>
    </row>
    <row r="58" spans="5:15" x14ac:dyDescent="0.25">
      <c r="E58" s="8">
        <f>SUMIF(Banknifty!$C$2:$C$85,J58,Banknifty!$E$2:$E$85)</f>
        <v>0</v>
      </c>
      <c r="F58" s="11">
        <f>SUMIF(Banknifty!$C$2:$C$85,J58,Banknifty!$F$2:$F$85)</f>
        <v>0</v>
      </c>
      <c r="G58" s="11">
        <f>SUMIF(Banknifty!$C$2:$C$85,J58,Banknifty!$H$2:$H$85)</f>
        <v>0</v>
      </c>
      <c r="H58" s="11">
        <f>SUMIF(Banknifty!$C$2:$C$85,J58,Banknifty!$I$2:$I$85)</f>
        <v>0</v>
      </c>
      <c r="I58" s="11">
        <f>SUMIF(Banknifty!$C$2:$C$85,J58,Banknifty!$J$2:$J$85)</f>
        <v>0</v>
      </c>
      <c r="J58" s="11">
        <f t="shared" si="1"/>
        <v>44700</v>
      </c>
      <c r="K58" s="11">
        <f>SUMIF(Banknifty!$P$2:$P$85,J58,Banknifty!$W$2:$W$85)</f>
        <v>0</v>
      </c>
      <c r="L58" s="11">
        <f>SUMIF(Banknifty!$P$2:$P$85,J58,Banknifty!$V$2:$V$85)</f>
        <v>0</v>
      </c>
      <c r="M58" s="11">
        <f>SUMIF(Banknifty!$P$2:$P$85,J58,Banknifty!$U$2:$U$85)</f>
        <v>0</v>
      </c>
      <c r="N58" s="11">
        <f>SUMIF(Banknifty!$P$2:$P$85,J58,Banknifty!$S$2:$S$85)</f>
        <v>0</v>
      </c>
      <c r="O58" s="3">
        <f>SUMIF(Banknifty!$P$2:$P$85,J58,Banknifty!$R$2:$R$85)</f>
        <v>0</v>
      </c>
    </row>
    <row r="59" spans="5:15" x14ac:dyDescent="0.25">
      <c r="E59" s="8">
        <f>SUMIF(Banknifty!$C$2:$C$85,J59,Banknifty!$E$2:$E$85)</f>
        <v>0</v>
      </c>
      <c r="F59" s="11">
        <f>SUMIF(Banknifty!$C$2:$C$85,J59,Banknifty!$F$2:$F$85)</f>
        <v>0</v>
      </c>
      <c r="G59" s="11">
        <f>SUMIF(Banknifty!$C$2:$C$85,J59,Banknifty!$H$2:$H$85)</f>
        <v>0</v>
      </c>
      <c r="H59" s="11">
        <f>SUMIF(Banknifty!$C$2:$C$85,J59,Banknifty!$I$2:$I$85)</f>
        <v>0</v>
      </c>
      <c r="I59" s="11">
        <f>SUMIF(Banknifty!$C$2:$C$85,J59,Banknifty!$J$2:$J$85)</f>
        <v>0</v>
      </c>
      <c r="J59" s="11">
        <f t="shared" si="1"/>
        <v>44800</v>
      </c>
      <c r="K59" s="11">
        <f>SUMIF(Banknifty!$P$2:$P$85,J59,Banknifty!$W$2:$W$85)</f>
        <v>0</v>
      </c>
      <c r="L59" s="11">
        <f>SUMIF(Banknifty!$P$2:$P$85,J59,Banknifty!$V$2:$V$85)</f>
        <v>0</v>
      </c>
      <c r="M59" s="11">
        <f>SUMIF(Banknifty!$P$2:$P$85,J59,Banknifty!$U$2:$U$85)</f>
        <v>0</v>
      </c>
      <c r="N59" s="11">
        <f>SUMIF(Banknifty!$P$2:$P$85,J59,Banknifty!$S$2:$S$85)</f>
        <v>0</v>
      </c>
      <c r="O59" s="3">
        <f>SUMIF(Banknifty!$P$2:$P$85,J59,Banknifty!$R$2:$R$85)</f>
        <v>0</v>
      </c>
    </row>
    <row r="60" spans="5:15" x14ac:dyDescent="0.25">
      <c r="E60" s="8">
        <f>SUMIF(Banknifty!$C$2:$C$85,J60,Banknifty!$E$2:$E$85)</f>
        <v>0</v>
      </c>
      <c r="F60" s="11">
        <f>SUMIF(Banknifty!$C$2:$C$85,J60,Banknifty!$F$2:$F$85)</f>
        <v>0</v>
      </c>
      <c r="G60" s="11">
        <f>SUMIF(Banknifty!$C$2:$C$85,J60,Banknifty!$H$2:$H$85)</f>
        <v>0</v>
      </c>
      <c r="H60" s="11">
        <f>SUMIF(Banknifty!$C$2:$C$85,J60,Banknifty!$I$2:$I$85)</f>
        <v>0</v>
      </c>
      <c r="I60" s="11">
        <f>SUMIF(Banknifty!$C$2:$C$85,J60,Banknifty!$J$2:$J$85)</f>
        <v>0</v>
      </c>
      <c r="J60" s="11">
        <f t="shared" si="1"/>
        <v>44900</v>
      </c>
      <c r="K60" s="11">
        <f>SUMIF(Banknifty!$P$2:$P$85,J60,Banknifty!$W$2:$W$85)</f>
        <v>0</v>
      </c>
      <c r="L60" s="11">
        <f>SUMIF(Banknifty!$P$2:$P$85,J60,Banknifty!$V$2:$V$85)</f>
        <v>0</v>
      </c>
      <c r="M60" s="11">
        <f>SUMIF(Banknifty!$P$2:$P$85,J60,Banknifty!$U$2:$U$85)</f>
        <v>0</v>
      </c>
      <c r="N60" s="11">
        <f>SUMIF(Banknifty!$P$2:$P$85,J60,Banknifty!$S$2:$S$85)</f>
        <v>0</v>
      </c>
      <c r="O60" s="3">
        <f>SUMIF(Banknifty!$P$2:$P$85,J60,Banknifty!$R$2:$R$85)</f>
        <v>0</v>
      </c>
    </row>
    <row r="61" spans="5:15" x14ac:dyDescent="0.25">
      <c r="E61" s="8">
        <f>SUMIF(Banknifty!$C$2:$C$85,J61,Banknifty!$E$2:$E$85)</f>
        <v>0</v>
      </c>
      <c r="F61" s="11">
        <f>SUMIF(Banknifty!$C$2:$C$85,J61,Banknifty!$F$2:$F$85)</f>
        <v>0</v>
      </c>
      <c r="G61" s="11">
        <f>SUMIF(Banknifty!$C$2:$C$85,J61,Banknifty!$H$2:$H$85)</f>
        <v>0</v>
      </c>
      <c r="H61" s="11">
        <f>SUMIF(Banknifty!$C$2:$C$85,J61,Banknifty!$I$2:$I$85)</f>
        <v>0</v>
      </c>
      <c r="I61" s="11">
        <f>SUMIF(Banknifty!$C$2:$C$85,J61,Banknifty!$J$2:$J$85)</f>
        <v>0</v>
      </c>
      <c r="J61" s="11">
        <f t="shared" si="1"/>
        <v>45000</v>
      </c>
      <c r="K61" s="11">
        <f>SUMIF(Banknifty!$P$2:$P$85,J61,Banknifty!$W$2:$W$85)</f>
        <v>0</v>
      </c>
      <c r="L61" s="11">
        <f>SUMIF(Banknifty!$P$2:$P$85,J61,Banknifty!$V$2:$V$85)</f>
        <v>0</v>
      </c>
      <c r="M61" s="11">
        <f>SUMIF(Banknifty!$P$2:$P$85,J61,Banknifty!$U$2:$U$85)</f>
        <v>0</v>
      </c>
      <c r="N61" s="11">
        <f>SUMIF(Banknifty!$P$2:$P$85,J61,Banknifty!$S$2:$S$85)</f>
        <v>0</v>
      </c>
      <c r="O61" s="3">
        <f>SUMIF(Banknifty!$P$2:$P$85,J61,Banknifty!$R$2:$R$85)</f>
        <v>0</v>
      </c>
    </row>
    <row r="62" spans="5:15" x14ac:dyDescent="0.25">
      <c r="E62" s="8">
        <f>SUMIF(Banknifty!$C$2:$C$85,J62,Banknifty!$E$2:$E$85)</f>
        <v>0</v>
      </c>
      <c r="F62" s="11">
        <f>SUMIF(Banknifty!$C$2:$C$85,J62,Banknifty!$F$2:$F$85)</f>
        <v>0</v>
      </c>
      <c r="G62" s="11">
        <f>SUMIF(Banknifty!$C$2:$C$85,J62,Banknifty!$H$2:$H$85)</f>
        <v>0</v>
      </c>
      <c r="H62" s="11">
        <f>SUMIF(Banknifty!$C$2:$C$85,J62,Banknifty!$I$2:$I$85)</f>
        <v>0</v>
      </c>
      <c r="I62" s="11">
        <f>SUMIF(Banknifty!$C$2:$C$85,J62,Banknifty!$J$2:$J$85)</f>
        <v>0</v>
      </c>
      <c r="J62" s="11">
        <f t="shared" si="1"/>
        <v>45100</v>
      </c>
      <c r="K62" s="11">
        <f>SUMIF(Banknifty!$P$2:$P$85,J62,Banknifty!$W$2:$W$85)</f>
        <v>0</v>
      </c>
      <c r="L62" s="11">
        <f>SUMIF(Banknifty!$P$2:$P$85,J62,Banknifty!$V$2:$V$85)</f>
        <v>0</v>
      </c>
      <c r="M62" s="11">
        <f>SUMIF(Banknifty!$P$2:$P$85,J62,Banknifty!$U$2:$U$85)</f>
        <v>0</v>
      </c>
      <c r="N62" s="11">
        <f>SUMIF(Banknifty!$P$2:$P$85,J62,Banknifty!$S$2:$S$85)</f>
        <v>0</v>
      </c>
      <c r="O62" s="3">
        <f>SUMIF(Banknifty!$P$2:$P$85,J62,Banknifty!$R$2:$R$85)</f>
        <v>0</v>
      </c>
    </row>
    <row r="63" spans="5:15" ht="15.75" thickBot="1" x14ac:dyDescent="0.3">
      <c r="E63" s="9">
        <f>SUMIF(Banknifty!$C$2:$C$85,J63,Banknifty!$E$2:$E$85)</f>
        <v>0</v>
      </c>
      <c r="F63" s="12">
        <f>SUMIF(Banknifty!$C$2:$C$85,J63,Banknifty!$F$2:$F$85)</f>
        <v>0</v>
      </c>
      <c r="G63" s="12">
        <f>SUMIF(Banknifty!$C$2:$C$85,J63,Banknifty!$H$2:$H$85)</f>
        <v>0</v>
      </c>
      <c r="H63" s="12">
        <f>SUMIF(Banknifty!$C$2:$C$85,J63,Banknifty!$I$2:$I$85)</f>
        <v>0</v>
      </c>
      <c r="I63" s="12">
        <f>SUMIF(Banknifty!$C$2:$C$85,J63,Banknifty!$J$2:$J$85)</f>
        <v>0</v>
      </c>
      <c r="J63" s="12">
        <f t="shared" si="1"/>
        <v>45200</v>
      </c>
      <c r="K63" s="12">
        <f>SUMIF(Banknifty!$P$2:$P$85,J63,Banknifty!$W$2:$W$85)</f>
        <v>0</v>
      </c>
      <c r="L63" s="12">
        <f>SUMIF(Banknifty!$P$2:$P$85,J63,Banknifty!$V$2:$V$85)</f>
        <v>0</v>
      </c>
      <c r="M63" s="12">
        <f>SUMIF(Banknifty!$P$2:$P$85,J63,Banknifty!$U$2:$U$85)</f>
        <v>0</v>
      </c>
      <c r="N63" s="12">
        <f>SUMIF(Banknifty!$P$2:$P$85,J63,Banknifty!$S$2:$S$85)</f>
        <v>0</v>
      </c>
      <c r="O63" s="6">
        <f>SUMIF(Banknifty!$P$2:$P$85,J63,Banknifty!$R$2:$R$85)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BF84-EC5E-4431-B903-7BD11FC4B0A3}">
  <dimension ref="A1:M40"/>
  <sheetViews>
    <sheetView workbookViewId="0">
      <selection activeCell="A6" sqref="A6"/>
    </sheetView>
  </sheetViews>
  <sheetFormatPr defaultRowHeight="15" x14ac:dyDescent="0.25"/>
  <cols>
    <col min="4" max="4" width="12.42578125" bestFit="1" customWidth="1"/>
  </cols>
  <sheetData>
    <row r="1" spans="1:13" ht="18.75" x14ac:dyDescent="0.3">
      <c r="A1" s="17"/>
      <c r="D1" s="17"/>
    </row>
    <row r="2" spans="1:13" ht="21" x14ac:dyDescent="0.35">
      <c r="A2" s="46"/>
      <c r="D2" s="47"/>
    </row>
    <row r="4" spans="1:13" ht="15.75" thickBot="1" x14ac:dyDescent="0.3"/>
    <row r="5" spans="1:13" ht="19.5" thickBot="1" x14ac:dyDescent="0.35">
      <c r="A5" s="28"/>
      <c r="B5" s="29"/>
      <c r="C5" s="29"/>
      <c r="D5" s="29"/>
      <c r="E5" s="29"/>
      <c r="F5" s="25"/>
      <c r="G5" s="27"/>
      <c r="H5" s="28"/>
      <c r="I5" s="29"/>
      <c r="J5" s="29"/>
      <c r="K5" s="29"/>
      <c r="L5" s="29"/>
      <c r="M5" s="26"/>
    </row>
    <row r="6" spans="1:13" x14ac:dyDescent="0.25">
      <c r="A6" s="36"/>
      <c r="B6" s="37"/>
      <c r="C6" s="37"/>
      <c r="D6" s="37"/>
      <c r="E6" s="37"/>
      <c r="F6" s="42"/>
      <c r="G6" s="44"/>
      <c r="H6" s="8"/>
      <c r="I6" s="22"/>
      <c r="J6" s="22"/>
      <c r="K6" s="22"/>
      <c r="L6" s="22"/>
      <c r="M6" s="3"/>
    </row>
    <row r="7" spans="1:13" x14ac:dyDescent="0.25">
      <c r="A7" s="36"/>
      <c r="B7" s="37"/>
      <c r="C7" s="37"/>
      <c r="D7" s="37"/>
      <c r="E7" s="37"/>
      <c r="F7" s="42"/>
      <c r="G7" s="44"/>
      <c r="H7" s="8"/>
      <c r="I7" s="22"/>
      <c r="J7" s="22"/>
      <c r="K7" s="22"/>
      <c r="L7" s="22"/>
      <c r="M7" s="3"/>
    </row>
    <row r="8" spans="1:13" x14ac:dyDescent="0.25">
      <c r="A8" s="36"/>
      <c r="B8" s="37"/>
      <c r="C8" s="37"/>
      <c r="D8" s="37"/>
      <c r="E8" s="37"/>
      <c r="F8" s="42"/>
      <c r="G8" s="44"/>
      <c r="H8" s="8"/>
      <c r="I8" s="22"/>
      <c r="J8" s="22"/>
      <c r="K8" s="22"/>
      <c r="L8" s="22"/>
      <c r="M8" s="3"/>
    </row>
    <row r="9" spans="1:13" x14ac:dyDescent="0.25">
      <c r="A9" s="36"/>
      <c r="B9" s="37"/>
      <c r="C9" s="37"/>
      <c r="D9" s="37"/>
      <c r="E9" s="37"/>
      <c r="F9" s="42"/>
      <c r="G9" s="44"/>
      <c r="H9" s="8"/>
      <c r="I9" s="22"/>
      <c r="J9" s="22"/>
      <c r="K9" s="22"/>
      <c r="L9" s="22"/>
      <c r="M9" s="3"/>
    </row>
    <row r="10" spans="1:13" x14ac:dyDescent="0.25">
      <c r="A10" s="36"/>
      <c r="B10" s="37"/>
      <c r="C10" s="37"/>
      <c r="D10" s="37"/>
      <c r="E10" s="37"/>
      <c r="F10" s="42"/>
      <c r="G10" s="44"/>
      <c r="H10" s="8"/>
      <c r="I10" s="22"/>
      <c r="J10" s="22"/>
      <c r="K10" s="22"/>
      <c r="L10" s="22"/>
      <c r="M10" s="3"/>
    </row>
    <row r="11" spans="1:13" x14ac:dyDescent="0.25">
      <c r="A11" s="36"/>
      <c r="B11" s="37"/>
      <c r="C11" s="37"/>
      <c r="D11" s="37"/>
      <c r="E11" s="37"/>
      <c r="F11" s="42"/>
      <c r="G11" s="44"/>
      <c r="H11" s="8"/>
      <c r="I11" s="22"/>
      <c r="J11" s="22"/>
      <c r="K11" s="22"/>
      <c r="L11" s="22"/>
      <c r="M11" s="3"/>
    </row>
    <row r="12" spans="1:13" x14ac:dyDescent="0.25">
      <c r="A12" s="36"/>
      <c r="B12" s="37"/>
      <c r="C12" s="37"/>
      <c r="D12" s="37"/>
      <c r="E12" s="37"/>
      <c r="F12" s="42"/>
      <c r="G12" s="44"/>
      <c r="H12" s="8"/>
      <c r="I12" s="22"/>
      <c r="J12" s="22"/>
      <c r="K12" s="22"/>
      <c r="L12" s="22"/>
      <c r="M12" s="3"/>
    </row>
    <row r="13" spans="1:13" x14ac:dyDescent="0.25">
      <c r="A13" s="36"/>
      <c r="B13" s="37"/>
      <c r="C13" s="37"/>
      <c r="D13" s="37"/>
      <c r="E13" s="37"/>
      <c r="F13" s="42"/>
      <c r="G13" s="44"/>
      <c r="H13" s="8"/>
      <c r="I13" s="22"/>
      <c r="J13" s="22"/>
      <c r="K13" s="22"/>
      <c r="L13" s="22"/>
      <c r="M13" s="3"/>
    </row>
    <row r="14" spans="1:13" x14ac:dyDescent="0.25">
      <c r="A14" s="36"/>
      <c r="B14" s="37"/>
      <c r="C14" s="37"/>
      <c r="D14" s="37"/>
      <c r="E14" s="37"/>
      <c r="F14" s="42"/>
      <c r="G14" s="44"/>
      <c r="H14" s="8"/>
      <c r="I14" s="22"/>
      <c r="J14" s="22"/>
      <c r="K14" s="22"/>
      <c r="L14" s="22"/>
      <c r="M14" s="3"/>
    </row>
    <row r="15" spans="1:13" x14ac:dyDescent="0.25">
      <c r="A15" s="36"/>
      <c r="B15" s="37"/>
      <c r="C15" s="37"/>
      <c r="D15" s="37"/>
      <c r="E15" s="37"/>
      <c r="F15" s="42"/>
      <c r="G15" s="44"/>
      <c r="H15" s="8"/>
      <c r="I15" s="22"/>
      <c r="J15" s="22"/>
      <c r="K15" s="22"/>
      <c r="L15" s="22"/>
      <c r="M15" s="3"/>
    </row>
    <row r="16" spans="1:13" x14ac:dyDescent="0.25">
      <c r="A16" s="36"/>
      <c r="B16" s="37"/>
      <c r="C16" s="37"/>
      <c r="D16" s="37"/>
      <c r="E16" s="37"/>
      <c r="F16" s="42"/>
      <c r="G16" s="44"/>
      <c r="H16" s="8"/>
      <c r="I16" s="22"/>
      <c r="J16" s="22"/>
      <c r="K16" s="22"/>
      <c r="L16" s="22"/>
      <c r="M16" s="3"/>
    </row>
    <row r="17" spans="1:13" x14ac:dyDescent="0.25">
      <c r="A17" s="36"/>
      <c r="B17" s="37"/>
      <c r="C17" s="37"/>
      <c r="D17" s="37"/>
      <c r="E17" s="37"/>
      <c r="F17" s="42"/>
      <c r="G17" s="44"/>
      <c r="H17" s="8"/>
      <c r="I17" s="22"/>
      <c r="J17" s="22"/>
      <c r="K17" s="22"/>
      <c r="L17" s="22"/>
      <c r="M17" s="3"/>
    </row>
    <row r="18" spans="1:13" x14ac:dyDescent="0.25">
      <c r="A18" s="36"/>
      <c r="B18" s="37"/>
      <c r="C18" s="37"/>
      <c r="D18" s="37"/>
      <c r="E18" s="37"/>
      <c r="F18" s="42"/>
      <c r="G18" s="44"/>
      <c r="H18" s="8"/>
      <c r="I18" s="22"/>
      <c r="J18" s="22"/>
      <c r="K18" s="22"/>
      <c r="L18" s="22"/>
      <c r="M18" s="3"/>
    </row>
    <row r="19" spans="1:13" x14ac:dyDescent="0.25">
      <c r="A19" s="36"/>
      <c r="B19" s="37"/>
      <c r="C19" s="37"/>
      <c r="D19" s="37"/>
      <c r="E19" s="37"/>
      <c r="F19" s="42"/>
      <c r="G19" s="44"/>
      <c r="H19" s="8"/>
      <c r="I19" s="22"/>
      <c r="J19" s="22"/>
      <c r="K19" s="22"/>
      <c r="L19" s="22"/>
      <c r="M19" s="3"/>
    </row>
    <row r="20" spans="1:13" x14ac:dyDescent="0.25">
      <c r="A20" s="36"/>
      <c r="B20" s="37"/>
      <c r="C20" s="37"/>
      <c r="D20" s="37"/>
      <c r="E20" s="37"/>
      <c r="F20" s="42"/>
      <c r="G20" s="44"/>
      <c r="H20" s="8"/>
      <c r="I20" s="22"/>
      <c r="J20" s="22"/>
      <c r="K20" s="22"/>
      <c r="L20" s="22"/>
      <c r="M20" s="3"/>
    </row>
    <row r="21" spans="1:13" x14ac:dyDescent="0.25">
      <c r="A21" s="36"/>
      <c r="B21" s="37"/>
      <c r="C21" s="37"/>
      <c r="D21" s="37"/>
      <c r="E21" s="37"/>
      <c r="F21" s="42"/>
      <c r="G21" s="44"/>
      <c r="H21" s="8"/>
      <c r="I21" s="22"/>
      <c r="J21" s="22"/>
      <c r="K21" s="22"/>
      <c r="L21" s="22"/>
      <c r="M21" s="3"/>
    </row>
    <row r="22" spans="1:13" x14ac:dyDescent="0.25">
      <c r="A22" s="31"/>
      <c r="B22" s="23"/>
      <c r="C22" s="23"/>
      <c r="D22" s="23"/>
      <c r="E22" s="23"/>
      <c r="F22" s="4"/>
      <c r="G22" s="24"/>
      <c r="H22" s="31"/>
      <c r="I22" s="23"/>
      <c r="J22" s="23"/>
      <c r="K22" s="23"/>
      <c r="L22" s="23"/>
      <c r="M22" s="32"/>
    </row>
    <row r="23" spans="1:13" x14ac:dyDescent="0.25">
      <c r="A23" s="8"/>
      <c r="B23" s="22"/>
      <c r="C23" s="22"/>
      <c r="D23" s="22"/>
      <c r="E23" s="22"/>
      <c r="F23" s="2"/>
      <c r="G23" s="44"/>
      <c r="H23" s="36"/>
      <c r="I23" s="37"/>
      <c r="J23" s="37"/>
      <c r="K23" s="37"/>
      <c r="L23" s="37"/>
      <c r="M23" s="38"/>
    </row>
    <row r="24" spans="1:13" x14ac:dyDescent="0.25">
      <c r="A24" s="8"/>
      <c r="B24" s="22"/>
      <c r="C24" s="22"/>
      <c r="D24" s="22"/>
      <c r="E24" s="22"/>
      <c r="F24" s="2"/>
      <c r="G24" s="44"/>
      <c r="H24" s="36"/>
      <c r="I24" s="37"/>
      <c r="J24" s="37"/>
      <c r="K24" s="37"/>
      <c r="L24" s="37"/>
      <c r="M24" s="38"/>
    </row>
    <row r="25" spans="1:13" x14ac:dyDescent="0.25">
      <c r="A25" s="8"/>
      <c r="B25" s="22"/>
      <c r="C25" s="22"/>
      <c r="D25" s="22"/>
      <c r="E25" s="22"/>
      <c r="F25" s="2"/>
      <c r="G25" s="44"/>
      <c r="H25" s="36"/>
      <c r="I25" s="37"/>
      <c r="J25" s="37"/>
      <c r="K25" s="37"/>
      <c r="L25" s="37"/>
      <c r="M25" s="38"/>
    </row>
    <row r="26" spans="1:13" x14ac:dyDescent="0.25">
      <c r="A26" s="8"/>
      <c r="B26" s="22"/>
      <c r="C26" s="22"/>
      <c r="D26" s="22"/>
      <c r="E26" s="22"/>
      <c r="F26" s="2"/>
      <c r="G26" s="44"/>
      <c r="H26" s="36"/>
      <c r="I26" s="37"/>
      <c r="J26" s="37"/>
      <c r="K26" s="37"/>
      <c r="L26" s="37"/>
      <c r="M26" s="38"/>
    </row>
    <row r="27" spans="1:13" x14ac:dyDescent="0.25">
      <c r="A27" s="8"/>
      <c r="B27" s="22"/>
      <c r="C27" s="22"/>
      <c r="D27" s="22"/>
      <c r="E27" s="22"/>
      <c r="F27" s="2"/>
      <c r="G27" s="44"/>
      <c r="H27" s="36"/>
      <c r="I27" s="37"/>
      <c r="J27" s="37"/>
      <c r="K27" s="37"/>
      <c r="L27" s="37"/>
      <c r="M27" s="38"/>
    </row>
    <row r="28" spans="1:13" x14ac:dyDescent="0.25">
      <c r="A28" s="8"/>
      <c r="B28" s="22"/>
      <c r="C28" s="22"/>
      <c r="D28" s="22"/>
      <c r="E28" s="22"/>
      <c r="F28" s="2"/>
      <c r="G28" s="44"/>
      <c r="H28" s="36"/>
      <c r="I28" s="37"/>
      <c r="J28" s="37"/>
      <c r="K28" s="37"/>
      <c r="L28" s="37"/>
      <c r="M28" s="38"/>
    </row>
    <row r="29" spans="1:13" x14ac:dyDescent="0.25">
      <c r="A29" s="8"/>
      <c r="B29" s="22"/>
      <c r="C29" s="22"/>
      <c r="D29" s="22"/>
      <c r="E29" s="22"/>
      <c r="F29" s="2"/>
      <c r="G29" s="44"/>
      <c r="H29" s="36"/>
      <c r="I29" s="37"/>
      <c r="J29" s="37"/>
      <c r="K29" s="37"/>
      <c r="L29" s="37"/>
      <c r="M29" s="38"/>
    </row>
    <row r="30" spans="1:13" x14ac:dyDescent="0.25">
      <c r="A30" s="8"/>
      <c r="B30" s="22"/>
      <c r="C30" s="22"/>
      <c r="D30" s="22"/>
      <c r="E30" s="22"/>
      <c r="F30" s="2"/>
      <c r="G30" s="44"/>
      <c r="H30" s="36"/>
      <c r="I30" s="37"/>
      <c r="J30" s="37"/>
      <c r="K30" s="37"/>
      <c r="L30" s="37"/>
      <c r="M30" s="38"/>
    </row>
    <row r="31" spans="1:13" x14ac:dyDescent="0.25">
      <c r="A31" s="8"/>
      <c r="B31" s="22"/>
      <c r="C31" s="22"/>
      <c r="D31" s="22"/>
      <c r="E31" s="22"/>
      <c r="F31" s="2"/>
      <c r="G31" s="44"/>
      <c r="H31" s="36"/>
      <c r="I31" s="37"/>
      <c r="J31" s="37"/>
      <c r="K31" s="37"/>
      <c r="L31" s="37"/>
      <c r="M31" s="38"/>
    </row>
    <row r="32" spans="1:13" x14ac:dyDescent="0.25">
      <c r="A32" s="8"/>
      <c r="B32" s="22"/>
      <c r="C32" s="22"/>
      <c r="D32" s="22"/>
      <c r="E32" s="22"/>
      <c r="F32" s="2"/>
      <c r="G32" s="44"/>
      <c r="H32" s="36"/>
      <c r="I32" s="37"/>
      <c r="J32" s="37"/>
      <c r="K32" s="37"/>
      <c r="L32" s="37"/>
      <c r="M32" s="38"/>
    </row>
    <row r="33" spans="1:13" x14ac:dyDescent="0.25">
      <c r="A33" s="8"/>
      <c r="B33" s="22"/>
      <c r="C33" s="22"/>
      <c r="D33" s="22"/>
      <c r="E33" s="22"/>
      <c r="F33" s="2"/>
      <c r="G33" s="44"/>
      <c r="H33" s="36"/>
      <c r="I33" s="37"/>
      <c r="J33" s="37"/>
      <c r="K33" s="37"/>
      <c r="L33" s="37"/>
      <c r="M33" s="38"/>
    </row>
    <row r="34" spans="1:13" x14ac:dyDescent="0.25">
      <c r="A34" s="8"/>
      <c r="B34" s="22"/>
      <c r="C34" s="22"/>
      <c r="D34" s="22"/>
      <c r="E34" s="22"/>
      <c r="F34" s="2"/>
      <c r="G34" s="44"/>
      <c r="H34" s="36"/>
      <c r="I34" s="37"/>
      <c r="J34" s="37"/>
      <c r="K34" s="37"/>
      <c r="L34" s="37"/>
      <c r="M34" s="38"/>
    </row>
    <row r="35" spans="1:13" x14ac:dyDescent="0.25">
      <c r="A35" s="8"/>
      <c r="B35" s="22"/>
      <c r="C35" s="22"/>
      <c r="D35" s="22"/>
      <c r="E35" s="22"/>
      <c r="F35" s="2"/>
      <c r="G35" s="44"/>
      <c r="H35" s="36"/>
      <c r="I35" s="37"/>
      <c r="J35" s="37"/>
      <c r="K35" s="37"/>
      <c r="L35" s="37"/>
      <c r="M35" s="38"/>
    </row>
    <row r="36" spans="1:13" x14ac:dyDescent="0.25">
      <c r="A36" s="8"/>
      <c r="B36" s="22"/>
      <c r="C36" s="22"/>
      <c r="D36" s="22"/>
      <c r="E36" s="22"/>
      <c r="F36" s="2"/>
      <c r="G36" s="44"/>
      <c r="H36" s="36"/>
      <c r="I36" s="37"/>
      <c r="J36" s="37"/>
      <c r="K36" s="37"/>
      <c r="L36" s="37"/>
      <c r="M36" s="38"/>
    </row>
    <row r="37" spans="1:13" x14ac:dyDescent="0.25">
      <c r="A37" s="8"/>
      <c r="B37" s="22"/>
      <c r="C37" s="22"/>
      <c r="D37" s="22"/>
      <c r="E37" s="22"/>
      <c r="F37" s="2"/>
      <c r="G37" s="44"/>
      <c r="H37" s="36"/>
      <c r="I37" s="37"/>
      <c r="J37" s="37"/>
      <c r="K37" s="37"/>
      <c r="L37" s="37"/>
      <c r="M37" s="38"/>
    </row>
    <row r="38" spans="1:13" x14ac:dyDescent="0.25">
      <c r="A38" s="8"/>
      <c r="B38" s="22"/>
      <c r="C38" s="22"/>
      <c r="D38" s="22"/>
      <c r="E38" s="22"/>
      <c r="F38" s="2"/>
      <c r="G38" s="44"/>
      <c r="H38" s="36"/>
      <c r="I38" s="37"/>
      <c r="J38" s="37"/>
      <c r="K38" s="37"/>
      <c r="L38" s="37"/>
      <c r="M38" s="38"/>
    </row>
    <row r="39" spans="1:13" x14ac:dyDescent="0.25">
      <c r="A39" s="8"/>
      <c r="B39" s="22"/>
      <c r="C39" s="22"/>
      <c r="D39" s="22"/>
      <c r="E39" s="22"/>
      <c r="F39" s="2"/>
      <c r="G39" s="44"/>
      <c r="H39" s="36"/>
      <c r="I39" s="37"/>
      <c r="J39" s="37"/>
      <c r="K39" s="37"/>
      <c r="L39" s="37"/>
      <c r="M39" s="38"/>
    </row>
    <row r="40" spans="1:13" ht="15.75" thickBot="1" x14ac:dyDescent="0.3">
      <c r="A40" s="9"/>
      <c r="B40" s="30"/>
      <c r="C40" s="30"/>
      <c r="D40" s="30"/>
      <c r="E40" s="30"/>
      <c r="F40" s="5"/>
      <c r="G40" s="45"/>
      <c r="H40" s="39"/>
      <c r="I40" s="40"/>
      <c r="J40" s="40"/>
      <c r="K40" s="40"/>
      <c r="L40" s="40"/>
      <c r="M40" s="4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E91613-51A7-4933-BD02-C8B75CDFBBC7}">
          <x14:formula1>
            <xm:f>Banknifty!$AD$554:$AD$564</xm:f>
          </x14:formula1>
          <xm:sqref>D2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3 6 3 8 7 d - 8 8 9 4 - 4 a c 5 - a 9 8 f - d 6 a e 0 f a 9 e b c e "   x m l n s = " h t t p : / / s c h e m a s . m i c r o s o f t . c o m / D a t a M a s h u p " > A A A A A F c I A A B Q S w M E F A A C A A g A I H 1 Q V n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C B 9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f V B W / m G I Y V A F A A A W O Q A A E w A c A E Z v c m 1 1 b G F z L 1 N l Y 3 R p b 2 4 x L m 0 g o h g A K K A U A A A A A A A A A A A A A A A A A A A A A A A A A A A A 7 V p b U + p I E H 6 3 y v 8 w F V + g x H B H W I v a 4 i 6 C G A 0 q Y v k w J A N k S T I x m X D R 2 v P b d x J Q Q 0 w C n o e z n t 3 R K p z 0 Z W a 6 5 5 t O + x U W k o i C d S C u / 6 b P D g 8 O D 6 w p N J E M q l C f 6 c q Y r E A Z q I g c H g D 6 I 2 L b l B C V X F h Y 5 + t Y s j W k k 9 g 9 G v E 1 r B M 6 t m L c l B D D + i O Z X C w W v G 4 h R Z c V y E t Y S 0 J D S W L D W e l E m k J F P 3 F U E r L + t F b a C K v l a q X X 6 b W b / Q c u A R 7 P E Z S R a Z U f j z g o S c g g J 0 i X s K z o E 6 7 M T V 4 U I w F k N F Y h Q d T 6 3 U a F + s S G E 0 R t k H 7 S q i b o 5 6 1 4 9 l x O 8 S U 6 d g d F 1 8 G 2 k H l C L X V C b S / x i 6 K q M J n n U y B 2 T 7 e F F x b o 9 U E 6 x a f O A B U U c m d g W c j F Q c U w V E T j 7 S g k m c + e 8 t k C i H X O + 5 f d B F C V G Q I t J M 1 w H N S m J t Z Q M p 0 q 8 S n n F 4 h w D E 1 l 4 0 I 3 I G E 8 U 1 C Z K + f S z X q h l j l N F Y v 5 T L N 6 W s g 0 m p n T / G m 9 U M + k q p n G j 4 d K 5 f p 8 e D t v L s / T p c V 9 q 3 J d q V g w 2 6 g u u 0 N t O k / P h X b x e F Y t Z M X b T L 9 t j S t J O B x J d 1 r J L m Q 6 i 8 5 0 P H t 4 m V U H l 7 l l k Q j d W V a + a 7 X t 4 d 3 L p L q s t / X k Q 5 d 0 B k W j c z W t P a f S x 4 M s 7 h z f 3 E K V N K + W P U U e 5 J v 4 o v u c H h d 7 2 d P c 1 U V d G y O s a 4 I 2 E r U c v M 6 a F W k 0 z p v i Q k a y + j w y x G I 2 P b k 8 t w 0 5 m R y M 5 J b V f d E f b o a l Y a 5 U 0 a z 7 V v u m v x j U J 9 L 1 8 M 6 e V O e z j D g g y T k + b v 4 1 v 0 2 W W v K F W C 0 1 2 p X L G X 6 e 5 S d m P y 8 h K O o / 0 m e g j j W K m f I W p M 6 A A M m U e 3 q K x x N r h J p I w q Z s U Y i u s f q 4 E T x t 9 D I k k C o 3 0 k f n 8 U 1 1 x F E M z 5 F J K P o J B n 0 4 U h F H b d 0 B 3 6 Q H 2 l U s E n N c E k A 0 V I U Q Z P L u o L r q Y T K l 2 I z F E 0 C 3 V f X t s 7 E k J r y D q o 0 s v m G a 2 I y / L 9 Z Y G l C n W Q M 1 r N q a n v 5 Y a q 2 5 c b e 4 V s Y C 9 5 Y A 3 J t v A r x y F j E p A g W T X i l H h Z a G Y q 7 q 6 w v C 1 R r O p 9 D g / n Z M N 2 6 8 z + V N 7 H P d S N d T v D 0 5 U 4 U H 4 x h H x / M p f P 9 K O w K y q b O p r p x 6 Q J + w g f Q 2 L U A m s o j z T O u L P q E 4 u f L J j T A F w Q S q f Z P W H P n O 2 Y W 7 h q L R w 3 U F k C j 0 m F e O U I U W e d / T e j p 3 5 t r 7 0 J 2 r a q + u b a i T j Z c r E 5 G q e o U f M b g Q 2 T 6 b W i P s e K g m 7 I T 4 7 b R 4 F P 4 M e V R h O f G Y h O b N Y x O Y Q o 8 + M J s e / V Z i P 2 3 P v 6 F a k D Q o 8 3 6 1 / x A C k 7 c 5 j w i A C 1 8 F + O f 7 s x P j / 0 F U C 6 G o F s J Q L Y S D V 9 g N X m E P 8 A o 7 w C v s A K 8 Q A l 4 h C L x C I H i F a P A K O 8 A r R I J 3 v Z w M + i v D 8 0 a j 0 e r W G J v a e h J H a Q X h 1 k H q a 9 g 7 g 1 A v + q 7 T R s j c O u e t o 3 S N 6 H s T R R e 4 s L n 8 9 e 5 j O k + M N 0 j D 8 / d d W x 9 h r h U b c c y X j M R r S P E M y V 5 6 Z / r 8 + / C m 7 n M Z j g g 5 B L Q R H m E 4 j 3 A J g n 2 E e d A t i D D 3 X o q d k e 6 I r b a H U c A N 2 m X t u 1 A R 5 v 7 7 F W 7 8 q c Z F G O 5 x T z 7 X v 4 j 5 v g i B i O o Y 4 f I V 1 I T U z g j z f V A j 7 I E a Y R / U B N f d X d Z 7 o i a g K m 8 b b 9 U v Q 4 U S L R x r O 0 / 5 c u W u N O Y v R g n 3 v 4 x U Y m N k b l k n f r r P / 5 n G k / W X X + 8 v t 1 / g r C / 6 R X 3 R 4 Y G i h 1 w 7 L w P W + 7 X s F 2 O + G P P F m C / G f D H m i z F f / 3 p n w p g v x n z 9 x h 0 e Y 7 4 Y 8 8 W Y L 8 Z 8 M e a L M V + M + f q G / S V j v r 4 z 8 3 X E f X z 7 K 5 a J c + w r Y I w I Y 0 Q Y I 8 I Y E c a I s P 9 Z o 8 K I M E a E / c Y N H y P C G B H G i D B G h D E i j B F h j A j 7 h v 0 l I 8 K + H R H 2 D 1 B L A Q I t A B Q A A g A I A C B 9 U F Z 5 Q 5 + L p Q A A A P U A A A A S A A A A A A A A A A A A A A A A A A A A A A B D b 2 5 m a W c v U G F j a 2 F n Z S 5 4 b W x Q S w E C L Q A U A A I A C A A g f V B W D 8 r p q 6 Q A A A D p A A A A E w A A A A A A A A A A A A A A A A D x A A A A W 0 N v b n R l b n R f V H l w Z X N d L n h t b F B L A Q I t A B Q A A g A I A C B 9 U F b + Y Y h h U A U A A B Y 5 A A A T A A A A A A A A A A A A A A A A A O I B A A B G b 3 J t d W x h c y 9 T Z W N 0 a W 9 u M S 5 t U E s F B g A A A A A D A A M A w g A A A H 8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Z j A A A A A A A A B G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b m t u a W Z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I i I C 8 + P E V u d H J 5 I F R 5 c G U 9 I l J l Y 2 9 2 Z X J 5 V G F y Z 2 V 0 U m 9 3 I i B W Y W x 1 Z T 0 i b D M i I C 8 + P E V u d H J 5 I F R 5 c G U 9 I k Z p b G x U Y X J n Z X Q i I F Z h b H V l P S J z Q m F u a 2 5 p Z n R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y L T E 2 V D E w O j E x O j A x L j U w O D E y N z J a I i A v P j x F b n R y e S B U e X B l P S J G a W x s Q 2 9 s d W 1 u V H l w Z X M i I F Z h b H V l P S J z Q l F B R k F B V U Z C U V V G Q l F V R k J R V U Z C U U F G Q l F V R k J R V U Z C U V V G Q l E 9 P S I g L z 4 8 R W 5 0 c n k g V H l w Z T 0 i U X V l c n l J R C I g V m F s d W U 9 I n M y M G Z k M j h j N y 0 5 M m I 1 L T R h N W Y t O W R k N S 1 j Z m V k N z N m Z j d h N T E i I C 8 + P E V u d H J 5 I F R 5 c G U 9 I k Z p b G x D b 2 x 1 b W 5 O Y W 1 l c y I g V m F s d W U 9 I n N b J n F 1 b 3 Q 7 Q 2 9 s d W 1 u M S 5 z d H J p a 2 V Q c m l j Z S Z x d W 9 0 O y w m c X V v d D t D b 2 x 1 b W 4 x L m V 4 c G l y e U R h d G U m c X V v d D s s J n F 1 b 3 Q 7 Q 2 9 s d W 1 u M S 5 D R S 5 z d H J p a 2 V Q c m l j Z S Z x d W 9 0 O y w m c X V v d D t D b 2 x 1 b W 4 x L k N F L m V 4 c G l y e U R h d G U m c X V v d D s s J n F 1 b 3 Q 7 Q 2 9 s d W 1 u M S 5 D R S 5 v c G V u S W 5 0 Z X J l c 3 Q m c X V v d D s s J n F 1 b 3 Q 7 Q 2 9 s d W 1 u M S 5 D R S 5 j a G F u Z 2 V p b k 9 w Z W 5 J b n R l c m V z d C Z x d W 9 0 O y w m c X V v d D t D b 2 x 1 b W 4 x L k N F L n B j a G F u Z 2 V p b k 9 w Z W 5 J b n R l c m V z d C Z x d W 9 0 O y w m c X V v d D t D b 2 x 1 b W 4 x L k N F L n R v d G F s V H J h Z G V k V m 9 s d W 1 l J n F 1 b 3 Q 7 L C Z x d W 9 0 O 0 N v b H V t b j E u Q 0 U u a W 1 w b G l l Z F Z v b G F 0 a W x p d H k m c X V v d D s s J n F 1 b 3 Q 7 Q 2 9 s d W 1 u M S 5 D R S 5 s Y X N 0 U H J p Y 2 U m c X V v d D s s J n F 1 b 3 Q 7 Q 2 9 s d W 1 u M S 5 D R S 5 j a G F u Z 2 U m c X V v d D s s J n F 1 b 3 Q 7 Q 2 9 s d W 1 u M S 5 D R S 5 w Q 2 h h b m d l J n F 1 b 3 Q 7 L C Z x d W 9 0 O 0 N v b H V t b j E u Q 0 U u d G 9 0 Y W x C d X l R d W F u d G l 0 e S Z x d W 9 0 O y w m c X V v d D t D b 2 x 1 b W 4 x L k N F L n R v d G F s U 2 V s b F F 1 Y W 5 0 a X R 5 J n F 1 b 3 Q 7 L C Z x d W 9 0 O 0 N v b H V t b j E u Q 0 U u d W 5 k Z X J s e W l u Z 1 Z h b H V l J n F 1 b 3 Q 7 L C Z x d W 9 0 O 0 N v b H V t b j E u U E U u c 3 R y a W t l U H J p Y 2 U m c X V v d D s s J n F 1 b 3 Q 7 Q 2 9 s d W 1 u M S 5 Q R S 5 l e H B p c n l E Y X R l J n F 1 b 3 Q 7 L C Z x d W 9 0 O 0 N v b H V t b j E u U E U u b 3 B l b k l u d G V y Z X N 0 J n F 1 b 3 Q 7 L C Z x d W 9 0 O 0 N v b H V t b j E u U E U u Y 2 h h b m d l a W 5 P c G V u S W 5 0 Z X J l c 3 Q m c X V v d D s s J n F 1 b 3 Q 7 Q 2 9 s d W 1 u M S 5 Q R S 5 w Y 2 h h b m d l a W 5 P c G V u S W 5 0 Z X J l c 3 Q m c X V v d D s s J n F 1 b 3 Q 7 Q 2 9 s d W 1 u M S 5 Q R S 5 0 b 3 R h b F R y Y W R l Z F Z v b H V t Z S Z x d W 9 0 O y w m c X V v d D t D b 2 x 1 b W 4 x L l B F L m l t c G x p Z W R W b 2 x h d G l s a X R 5 J n F 1 b 3 Q 7 L C Z x d W 9 0 O 0 N v b H V t b j E u U E U u b G F z d F B y a W N l J n F 1 b 3 Q 7 L C Z x d W 9 0 O 0 N v b H V t b j E u U E U u Y 2 h h b m d l J n F 1 b 3 Q 7 L C Z x d W 9 0 O 0 N v b H V t b j E u U E U u c E N o Y W 5 n Z S Z x d W 9 0 O y w m c X V v d D t D b 2 x 1 b W 4 x L l B F L n R v d G F s Q n V 5 U X V h b n R p d H k m c X V v d D s s J n F 1 b 3 Q 7 Q 2 9 s d W 1 u M S 5 Q R S 5 0 b 3 R h b F N l b G x R d W F u d G l 0 e S Z x d W 9 0 O y w m c X V v d D t D b 2 x 1 b W 4 x L l B F L n V u Z G V y b H l p b m d W Y W x 1 Z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u a 2 5 p Z n R 5 L 1 J l c G x h Y 2 V k I F Z h b H V l L n t D b 2 x 1 b W 4 x L n N 0 c m l r Z V B y a W N l L D B 9 J n F 1 b 3 Q 7 L C Z x d W 9 0 O 1 N l Y 3 R p b 2 4 x L 0 J h b m t u a W Z 0 e S 9 S Z X B s Y W N l Z C B W Y W x 1 Z S 5 7 Q 2 9 s d W 1 u M S 5 l e H B p c n l E Y X R l L D F 9 J n F 1 b 3 Q 7 L C Z x d W 9 0 O 1 N l Y 3 R p b 2 4 x L 0 J h b m t u a W Z 0 e S 9 S Z X B s Y W N l Z C B W Y W x 1 Z S 5 7 Q 2 9 s d W 1 u M S 5 D R S 5 z d H J p a 2 V Q c m l j Z S w y f S Z x d W 9 0 O y w m c X V v d D t T Z W N 0 a W 9 u M S 9 C Y W 5 r b m l m d H k v U m V w b G F j Z W Q g V m F s d W U u e 0 N v b H V t b j E u Q 0 U u Z X h w a X J 5 R G F 0 Z S w z f S Z x d W 9 0 O y w m c X V v d D t T Z W N 0 a W 9 u M S 9 C Y W 5 r b m l m d H k v U m V w b G F j Z W Q g V m F s d W U u e 0 N v b H V t b j E u Q 0 U u b 3 B l b k l u d G V y Z X N 0 L D R 9 J n F 1 b 3 Q 7 L C Z x d W 9 0 O 1 N l Y 3 R p b 2 4 x L 0 J h b m t u a W Z 0 e S 9 S Z X B s Y W N l Z C B W Y W x 1 Z S 5 7 Q 2 9 s d W 1 u M S 5 D R S 5 j a G F u Z 2 V p b k 9 w Z W 5 J b n R l c m V z d C w 1 f S Z x d W 9 0 O y w m c X V v d D t T Z W N 0 a W 9 u M S 9 C Y W 5 r b m l m d H k v U m V w b G F j Z W Q g V m F s d W U u e 0 N v b H V t b j E u Q 0 U u c G N o Y W 5 n Z W l u T 3 B l b k l u d G V y Z X N 0 L D Z 9 J n F 1 b 3 Q 7 L C Z x d W 9 0 O 1 N l Y 3 R p b 2 4 x L 0 J h b m t u a W Z 0 e S 9 S Z X B s Y W N l Z C B W Y W x 1 Z S 5 7 Q 2 9 s d W 1 u M S 5 D R S 5 0 b 3 R h b F R y Y W R l Z F Z v b H V t Z S w 3 f S Z x d W 9 0 O y w m c X V v d D t T Z W N 0 a W 9 u M S 9 C Y W 5 r b m l m d H k v U m V w b G F j Z W Q g V m F s d W U u e 0 N v b H V t b j E u Q 0 U u a W 1 w b G l l Z F Z v b G F 0 a W x p d H k s O H 0 m c X V v d D s s J n F 1 b 3 Q 7 U 2 V j d G l v b j E v Q m F u a 2 5 p Z n R 5 L 1 J l c G x h Y 2 V k I F Z h b H V l L n t D b 2 x 1 b W 4 x L k N F L m x h c 3 R Q c m l j Z S w 5 f S Z x d W 9 0 O y w m c X V v d D t T Z W N 0 a W 9 u M S 9 C Y W 5 r b m l m d H k v U m V w b G F j Z W Q g V m F s d W U u e 0 N v b H V t b j E u Q 0 U u Y 2 h h b m d l L D E w f S Z x d W 9 0 O y w m c X V v d D t T Z W N 0 a W 9 u M S 9 C Y W 5 r b m l m d H k v U m V w b G F j Z W Q g V m F s d W U u e 0 N v b H V t b j E u Q 0 U u c E N o Y W 5 n Z S w x M X 0 m c X V v d D s s J n F 1 b 3 Q 7 U 2 V j d G l v b j E v Q m F u a 2 5 p Z n R 5 L 1 J l c G x h Y 2 V k I F Z h b H V l L n t D b 2 x 1 b W 4 x L k N F L n R v d G F s Q n V 5 U X V h b n R p d H k s M T J 9 J n F 1 b 3 Q 7 L C Z x d W 9 0 O 1 N l Y 3 R p b 2 4 x L 0 J h b m t u a W Z 0 e S 9 S Z X B s Y W N l Z C B W Y W x 1 Z S 5 7 Q 2 9 s d W 1 u M S 5 D R S 5 0 b 3 R h b F N l b G x R d W F u d G l 0 e S w x M 3 0 m c X V v d D s s J n F 1 b 3 Q 7 U 2 V j d G l v b j E v Q m F u a 2 5 p Z n R 5 L 1 J l c G x h Y 2 V k I F Z h b H V l L n t D b 2 x 1 b W 4 x L k N F L n V u Z G V y b H l p b m d W Y W x 1 Z S w x N H 0 m c X V v d D s s J n F 1 b 3 Q 7 U 2 V j d G l v b j E v Q m F u a 2 5 p Z n R 5 L 1 J l c G x h Y 2 V k I F Z h b H V l L n t D b 2 x 1 b W 4 x L l B F L n N 0 c m l r Z V B y a W N l L D E 1 f S Z x d W 9 0 O y w m c X V v d D t T Z W N 0 a W 9 u M S 9 C Y W 5 r b m l m d H k v U m V w b G F j Z W Q g V m F s d W U u e 0 N v b H V t b j E u U E U u Z X h w a X J 5 R G F 0 Z S w x N n 0 m c X V v d D s s J n F 1 b 3 Q 7 U 2 V j d G l v b j E v Q m F u a 2 5 p Z n R 5 L 1 J l c G x h Y 2 V k I F Z h b H V l L n t D b 2 x 1 b W 4 x L l B F L m 9 w Z W 5 J b n R l c m V z d C w x N 3 0 m c X V v d D s s J n F 1 b 3 Q 7 U 2 V j d G l v b j E v Q m F u a 2 5 p Z n R 5 L 1 J l c G x h Y 2 V k I F Z h b H V l L n t D b 2 x 1 b W 4 x L l B F L m N o Y W 5 n Z W l u T 3 B l b k l u d G V y Z X N 0 L D E 4 f S Z x d W 9 0 O y w m c X V v d D t T Z W N 0 a W 9 u M S 9 C Y W 5 r b m l m d H k v U m V w b G F j Z W Q g V m F s d W U u e 0 N v b H V t b j E u U E U u c G N o Y W 5 n Z W l u T 3 B l b k l u d G V y Z X N 0 L D E 5 f S Z x d W 9 0 O y w m c X V v d D t T Z W N 0 a W 9 u M S 9 C Y W 5 r b m l m d H k v U m V w b G F j Z W Q g V m F s d W U u e 0 N v b H V t b j E u U E U u d G 9 0 Y W x U c m F k Z W R W b 2 x 1 b W U s M j B 9 J n F 1 b 3 Q 7 L C Z x d W 9 0 O 1 N l Y 3 R p b 2 4 x L 0 J h b m t u a W Z 0 e S 9 S Z X B s Y W N l Z C B W Y W x 1 Z S 5 7 Q 2 9 s d W 1 u M S 5 Q R S 5 p b X B s a W V k V m 9 s Y X R p b G l 0 e S w y M X 0 m c X V v d D s s J n F 1 b 3 Q 7 U 2 V j d G l v b j E v Q m F u a 2 5 p Z n R 5 L 1 J l c G x h Y 2 V k I F Z h b H V l L n t D b 2 x 1 b W 4 x L l B F L m x h c 3 R Q c m l j Z S w y M n 0 m c X V v d D s s J n F 1 b 3 Q 7 U 2 V j d G l v b j E v Q m F u a 2 5 p Z n R 5 L 1 J l c G x h Y 2 V k I F Z h b H V l L n t D b 2 x 1 b W 4 x L l B F L m N o Y W 5 n Z S w y M 3 0 m c X V v d D s s J n F 1 b 3 Q 7 U 2 V j d G l v b j E v Q m F u a 2 5 p Z n R 5 L 1 J l c G x h Y 2 V k I F Z h b H V l L n t D b 2 x 1 b W 4 x L l B F L n B D a G F u Z 2 U s M j R 9 J n F 1 b 3 Q 7 L C Z x d W 9 0 O 1 N l Y 3 R p b 2 4 x L 0 J h b m t u a W Z 0 e S 9 S Z X B s Y W N l Z C B W Y W x 1 Z S 5 7 Q 2 9 s d W 1 u M S 5 Q R S 5 0 b 3 R h b E J 1 e V F 1 Y W 5 0 a X R 5 L D I 1 f S Z x d W 9 0 O y w m c X V v d D t T Z W N 0 a W 9 u M S 9 C Y W 5 r b m l m d H k v U m V w b G F j Z W Q g V m F s d W U u e 0 N v b H V t b j E u U E U u d G 9 0 Y W x T Z W x s U X V h b n R p d H k s M j Z 9 J n F 1 b 3 Q 7 L C Z x d W 9 0 O 1 N l Y 3 R p b 2 4 x L 0 J h b m t u a W Z 0 e S 9 S Z X B s Y W N l Z C B W Y W x 1 Z S 5 7 Q 2 9 s d W 1 u M S 5 Q R S 5 1 b m R l c m x 5 a W 5 n V m F s d W U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C Y W 5 r b m l m d H k v U m V w b G F j Z W Q g V m F s d W U u e 0 N v b H V t b j E u c 3 R y a W t l U H J p Y 2 U s M H 0 m c X V v d D s s J n F 1 b 3 Q 7 U 2 V j d G l v b j E v Q m F u a 2 5 p Z n R 5 L 1 J l c G x h Y 2 V k I F Z h b H V l L n t D b 2 x 1 b W 4 x L m V 4 c G l y e U R h d G U s M X 0 m c X V v d D s s J n F 1 b 3 Q 7 U 2 V j d G l v b j E v Q m F u a 2 5 p Z n R 5 L 1 J l c G x h Y 2 V k I F Z h b H V l L n t D b 2 x 1 b W 4 x L k N F L n N 0 c m l r Z V B y a W N l L D J 9 J n F 1 b 3 Q 7 L C Z x d W 9 0 O 1 N l Y 3 R p b 2 4 x L 0 J h b m t u a W Z 0 e S 9 S Z X B s Y W N l Z C B W Y W x 1 Z S 5 7 Q 2 9 s d W 1 u M S 5 D R S 5 l e H B p c n l E Y X R l L D N 9 J n F 1 b 3 Q 7 L C Z x d W 9 0 O 1 N l Y 3 R p b 2 4 x L 0 J h b m t u a W Z 0 e S 9 S Z X B s Y W N l Z C B W Y W x 1 Z S 5 7 Q 2 9 s d W 1 u M S 5 D R S 5 v c G V u S W 5 0 Z X J l c 3 Q s N H 0 m c X V v d D s s J n F 1 b 3 Q 7 U 2 V j d G l v b j E v Q m F u a 2 5 p Z n R 5 L 1 J l c G x h Y 2 V k I F Z h b H V l L n t D b 2 x 1 b W 4 x L k N F L m N o Y W 5 n Z W l u T 3 B l b k l u d G V y Z X N 0 L D V 9 J n F 1 b 3 Q 7 L C Z x d W 9 0 O 1 N l Y 3 R p b 2 4 x L 0 J h b m t u a W Z 0 e S 9 S Z X B s Y W N l Z C B W Y W x 1 Z S 5 7 Q 2 9 s d W 1 u M S 5 D R S 5 w Y 2 h h b m d l a W 5 P c G V u S W 5 0 Z X J l c 3 Q s N n 0 m c X V v d D s s J n F 1 b 3 Q 7 U 2 V j d G l v b j E v Q m F u a 2 5 p Z n R 5 L 1 J l c G x h Y 2 V k I F Z h b H V l L n t D b 2 x 1 b W 4 x L k N F L n R v d G F s V H J h Z G V k V m 9 s d W 1 l L D d 9 J n F 1 b 3 Q 7 L C Z x d W 9 0 O 1 N l Y 3 R p b 2 4 x L 0 J h b m t u a W Z 0 e S 9 S Z X B s Y W N l Z C B W Y W x 1 Z S 5 7 Q 2 9 s d W 1 u M S 5 D R S 5 p b X B s a W V k V m 9 s Y X R p b G l 0 e S w 4 f S Z x d W 9 0 O y w m c X V v d D t T Z W N 0 a W 9 u M S 9 C Y W 5 r b m l m d H k v U m V w b G F j Z W Q g V m F s d W U u e 0 N v b H V t b j E u Q 0 U u b G F z d F B y a W N l L D l 9 J n F 1 b 3 Q 7 L C Z x d W 9 0 O 1 N l Y 3 R p b 2 4 x L 0 J h b m t u a W Z 0 e S 9 S Z X B s Y W N l Z C B W Y W x 1 Z S 5 7 Q 2 9 s d W 1 u M S 5 D R S 5 j a G F u Z 2 U s M T B 9 J n F 1 b 3 Q 7 L C Z x d W 9 0 O 1 N l Y 3 R p b 2 4 x L 0 J h b m t u a W Z 0 e S 9 S Z X B s Y W N l Z C B W Y W x 1 Z S 5 7 Q 2 9 s d W 1 u M S 5 D R S 5 w Q 2 h h b m d l L D E x f S Z x d W 9 0 O y w m c X V v d D t T Z W N 0 a W 9 u M S 9 C Y W 5 r b m l m d H k v U m V w b G F j Z W Q g V m F s d W U u e 0 N v b H V t b j E u Q 0 U u d G 9 0 Y W x C d X l R d W F u d G l 0 e S w x M n 0 m c X V v d D s s J n F 1 b 3 Q 7 U 2 V j d G l v b j E v Q m F u a 2 5 p Z n R 5 L 1 J l c G x h Y 2 V k I F Z h b H V l L n t D b 2 x 1 b W 4 x L k N F L n R v d G F s U 2 V s b F F 1 Y W 5 0 a X R 5 L D E z f S Z x d W 9 0 O y w m c X V v d D t T Z W N 0 a W 9 u M S 9 C Y W 5 r b m l m d H k v U m V w b G F j Z W Q g V m F s d W U u e 0 N v b H V t b j E u Q 0 U u d W 5 k Z X J s e W l u Z 1 Z h b H V l L D E 0 f S Z x d W 9 0 O y w m c X V v d D t T Z W N 0 a W 9 u M S 9 C Y W 5 r b m l m d H k v U m V w b G F j Z W Q g V m F s d W U u e 0 N v b H V t b j E u U E U u c 3 R y a W t l U H J p Y 2 U s M T V 9 J n F 1 b 3 Q 7 L C Z x d W 9 0 O 1 N l Y 3 R p b 2 4 x L 0 J h b m t u a W Z 0 e S 9 S Z X B s Y W N l Z C B W Y W x 1 Z S 5 7 Q 2 9 s d W 1 u M S 5 Q R S 5 l e H B p c n l E Y X R l L D E 2 f S Z x d W 9 0 O y w m c X V v d D t T Z W N 0 a W 9 u M S 9 C Y W 5 r b m l m d H k v U m V w b G F j Z W Q g V m F s d W U u e 0 N v b H V t b j E u U E U u b 3 B l b k l u d G V y Z X N 0 L D E 3 f S Z x d W 9 0 O y w m c X V v d D t T Z W N 0 a W 9 u M S 9 C Y W 5 r b m l m d H k v U m V w b G F j Z W Q g V m F s d W U u e 0 N v b H V t b j E u U E U u Y 2 h h b m d l a W 5 P c G V u S W 5 0 Z X J l c 3 Q s M T h 9 J n F 1 b 3 Q 7 L C Z x d W 9 0 O 1 N l Y 3 R p b 2 4 x L 0 J h b m t u a W Z 0 e S 9 S Z X B s Y W N l Z C B W Y W x 1 Z S 5 7 Q 2 9 s d W 1 u M S 5 Q R S 5 w Y 2 h h b m d l a W 5 P c G V u S W 5 0 Z X J l c 3 Q s M T l 9 J n F 1 b 3 Q 7 L C Z x d W 9 0 O 1 N l Y 3 R p b 2 4 x L 0 J h b m t u a W Z 0 e S 9 S Z X B s Y W N l Z C B W Y W x 1 Z S 5 7 Q 2 9 s d W 1 u M S 5 Q R S 5 0 b 3 R h b F R y Y W R l Z F Z v b H V t Z S w y M H 0 m c X V v d D s s J n F 1 b 3 Q 7 U 2 V j d G l v b j E v Q m F u a 2 5 p Z n R 5 L 1 J l c G x h Y 2 V k I F Z h b H V l L n t D b 2 x 1 b W 4 x L l B F L m l t c G x p Z W R W b 2 x h d G l s a X R 5 L D I x f S Z x d W 9 0 O y w m c X V v d D t T Z W N 0 a W 9 u M S 9 C Y W 5 r b m l m d H k v U m V w b G F j Z W Q g V m F s d W U u e 0 N v b H V t b j E u U E U u b G F z d F B y a W N l L D I y f S Z x d W 9 0 O y w m c X V v d D t T Z W N 0 a W 9 u M S 9 C Y W 5 r b m l m d H k v U m V w b G F j Z W Q g V m F s d W U u e 0 N v b H V t b j E u U E U u Y 2 h h b m d l L D I z f S Z x d W 9 0 O y w m c X V v d D t T Z W N 0 a W 9 u M S 9 C Y W 5 r b m l m d H k v U m V w b G F j Z W Q g V m F s d W U u e 0 N v b H V t b j E u U E U u c E N o Y W 5 n Z S w y N H 0 m c X V v d D s s J n F 1 b 3 Q 7 U 2 V j d G l v b j E v Q m F u a 2 5 p Z n R 5 L 1 J l c G x h Y 2 V k I F Z h b H V l L n t D b 2 x 1 b W 4 x L l B F L n R v d G F s Q n V 5 U X V h b n R p d H k s M j V 9 J n F 1 b 3 Q 7 L C Z x d W 9 0 O 1 N l Y 3 R p b 2 4 x L 0 J h b m t u a W Z 0 e S 9 S Z X B s Y W N l Z C B W Y W x 1 Z S 5 7 Q 2 9 s d W 1 u M S 5 Q R S 5 0 b 3 R h b F N l b G x R d W F u d G l 0 e S w y N n 0 m c X V v d D s s J n F 1 b 3 Q 7 U 2 V j d G l v b j E v Q m F u a 2 5 p Z n R 5 L 1 J l c G x h Y 2 V k I F Z h b H V l L n t D b 2 x 1 b W 4 x L l B F L n V u Z G V y b H l p b m d W Y W x 1 Z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b m t u a W Z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b m l m d H k v c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u a W Z 0 e S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2 5 p Z n R 5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b m l m d H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2 5 p Z n R 5 L 0 V 4 c G F u Z G V k J T I w Q 2 9 s d W 1 u M S 5 D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u a W Z 0 e S 9 F e H B h b m R l Z C U y M E N v b H V t b j E u U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b m l m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b m l m d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b m l m d H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2 5 p Z n R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Z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a W Z 0 e S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Y T k z N z A 2 Z i 0 3 Y m Z h L T Q 2 M D Y t Y T V h Z i 1 l Z D Y 2 O G Q 2 O G R h M G M i I C 8 + P E V u d H J 5 I F R 5 c G U 9 I k Z p b G x F c n J v c k N v d W 5 0 I i B W Y W x 1 Z T 0 i b D A i I C 8 + P E V u d H J 5 I F R 5 c G U 9 I k Z p b G x M Y X N 0 V X B k Y X R l Z C I g V m F s d W U 9 I m Q y M D I z L T A y L T E 2 V D A 5 O j I y O j E 3 L j A 5 M T g 3 O D N a I i A v P j x F b n R y e S B U e X B l P S J G a W x s R X J y b 3 J D b 2 R l I i B W Y W x 1 Z T 0 i c 1 V u a 2 5 v d 2 4 i I C 8 + P E V u d H J 5 I F R 5 c G U 9 I k Z p b G x D b 2 x 1 b W 5 U e X B l c y I g V m F s d W U 9 I n N C U U F G Q U F V R k J R V U Z C U V V G Q l F V R k J R Q U Z C U V V G Q l F V R k J R V U Z C U T 0 9 I i A v P j x F b n R y e S B U e X B l P S J G a W x s Q 2 9 1 b n Q i I F Z h b H V l P S J s N j M z I i A v P j x F b n R y e S B U e X B l P S J G a W x s Q 2 9 s d W 1 u T m F t Z X M i I F Z h b H V l P S J z W y Z x d W 9 0 O 0 N v b H V t b j E u c 3 R y a W t l U H J p Y 2 U m c X V v d D s s J n F 1 b 3 Q 7 Q 2 9 s d W 1 u M S 5 l e H B p c n l E Y X R l J n F 1 b 3 Q 7 L C Z x d W 9 0 O 0 N v b H V t b j E u Q 0 U u c 3 R y a W t l U H J p Y 2 U m c X V v d D s s J n F 1 b 3 Q 7 Q 2 9 s d W 1 u M S 5 D R S 5 l e H B p c n l E Y X R l J n F 1 b 3 Q 7 L C Z x d W 9 0 O 0 N v b H V t b j E u Q 0 U u b 3 B l b k l u d G V y Z X N 0 J n F 1 b 3 Q 7 L C Z x d W 9 0 O 0 N v b H V t b j E u Q 0 U u Y 2 h h b m d l a W 5 P c G V u S W 5 0 Z X J l c 3 Q m c X V v d D s s J n F 1 b 3 Q 7 Q 2 9 s d W 1 u M S 5 D R S 5 w Y 2 h h b m d l a W 5 P c G V u S W 5 0 Z X J l c 3 Q m c X V v d D s s J n F 1 b 3 Q 7 Q 2 9 s d W 1 u M S 5 D R S 5 0 b 3 R h b F R y Y W R l Z F Z v b H V t Z S Z x d W 9 0 O y w m c X V v d D t D b 2 x 1 b W 4 x L k N F L m l t c G x p Z W R W b 2 x h d G l s a X R 5 J n F 1 b 3 Q 7 L C Z x d W 9 0 O 0 N v b H V t b j E u Q 0 U u b G F z d F B y a W N l J n F 1 b 3 Q 7 L C Z x d W 9 0 O 0 N v b H V t b j E u Q 0 U u Y 2 h h b m d l J n F 1 b 3 Q 7 L C Z x d W 9 0 O 0 N v b H V t b j E u Q 0 U u c E N o Y W 5 n Z S Z x d W 9 0 O y w m c X V v d D t D b 2 x 1 b W 4 x L k N F L n R v d G F s Q n V 5 U X V h b n R p d H k m c X V v d D s s J n F 1 b 3 Q 7 Q 2 9 s d W 1 u M S 5 D R S 5 0 b 3 R h b F N l b G x R d W F u d G l 0 e S Z x d W 9 0 O y w m c X V v d D t D b 2 x 1 b W 4 x L k N F L n V u Z G V y b H l p b m d W Y W x 1 Z S Z x d W 9 0 O y w m c X V v d D t D b 2 x 1 b W 4 x L l B F L n N 0 c m l r Z V B y a W N l J n F 1 b 3 Q 7 L C Z x d W 9 0 O 0 N v b H V t b j E u U E U u Z X h w a X J 5 R G F 0 Z S Z x d W 9 0 O y w m c X V v d D t D b 2 x 1 b W 4 x L l B F L m 9 w Z W 5 J b n R l c m V z d C Z x d W 9 0 O y w m c X V v d D t D b 2 x 1 b W 4 x L l B F L m N o Y W 5 n Z W l u T 3 B l b k l u d G V y Z X N 0 J n F 1 b 3 Q 7 L C Z x d W 9 0 O 0 N v b H V t b j E u U E U u c G N o Y W 5 n Z W l u T 3 B l b k l u d G V y Z X N 0 J n F 1 b 3 Q 7 L C Z x d W 9 0 O 0 N v b H V t b j E u U E U u d G 9 0 Y W x U c m F k Z W R W b 2 x 1 b W U m c X V v d D s s J n F 1 b 3 Q 7 Q 2 9 s d W 1 u M S 5 Q R S 5 p b X B s a W V k V m 9 s Y X R p b G l 0 e S Z x d W 9 0 O y w m c X V v d D t D b 2 x 1 b W 4 x L l B F L m x h c 3 R Q c m l j Z S Z x d W 9 0 O y w m c X V v d D t D b 2 x 1 b W 4 x L l B F L m N o Y W 5 n Z S Z x d W 9 0 O y w m c X V v d D t D b 2 x 1 b W 4 x L l B F L n B D a G F u Z 2 U m c X V v d D s s J n F 1 b 3 Q 7 Q 2 9 s d W 1 u M S 5 Q R S 5 0 b 3 R h b E J 1 e V F 1 Y W 5 0 a X R 5 J n F 1 b 3 Q 7 L C Z x d W 9 0 O 0 N v b H V t b j E u U E U u d G 9 0 Y W x T Z W x s U X V h b n R p d H k m c X V v d D s s J n F 1 b 3 Q 7 Q 2 9 s d W 1 u M S 5 Q R S 5 1 b m R l c m x 5 a W 5 n V m F s d W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Z 0 e S 9 S Z X B s Y W N l Z C B W Y W x 1 Z S 5 7 Q 2 9 s d W 1 u M S 5 z d H J p a 2 V Q c m l j Z S w w f S Z x d W 9 0 O y w m c X V v d D t T Z W N 0 a W 9 u M S 9 O a W Z 0 e S 9 S Z X B s Y W N l Z C B W Y W x 1 Z S 5 7 Q 2 9 s d W 1 u M S 5 l e H B p c n l E Y X R l L D F 9 J n F 1 b 3 Q 7 L C Z x d W 9 0 O 1 N l Y 3 R p b 2 4 x L 0 5 p Z n R 5 L 1 J l c G x h Y 2 V k I F Z h b H V l L n t D b 2 x 1 b W 4 x L k N F L n N 0 c m l r Z V B y a W N l L D J 9 J n F 1 b 3 Q 7 L C Z x d W 9 0 O 1 N l Y 3 R p b 2 4 x L 0 5 p Z n R 5 L 1 J l c G x h Y 2 V k I F Z h b H V l L n t D b 2 x 1 b W 4 x L k N F L m V 4 c G l y e U R h d G U s M 3 0 m c X V v d D s s J n F 1 b 3 Q 7 U 2 V j d G l v b j E v T m l m d H k v U m V w b G F j Z W Q g V m F s d W U u e 0 N v b H V t b j E u Q 0 U u b 3 B l b k l u d G V y Z X N 0 L D R 9 J n F 1 b 3 Q 7 L C Z x d W 9 0 O 1 N l Y 3 R p b 2 4 x L 0 5 p Z n R 5 L 1 J l c G x h Y 2 V k I F Z h b H V l L n t D b 2 x 1 b W 4 x L k N F L m N o Y W 5 n Z W l u T 3 B l b k l u d G V y Z X N 0 L D V 9 J n F 1 b 3 Q 7 L C Z x d W 9 0 O 1 N l Y 3 R p b 2 4 x L 0 5 p Z n R 5 L 1 J l c G x h Y 2 V k I F Z h b H V l L n t D b 2 x 1 b W 4 x L k N F L n B j a G F u Z 2 V p b k 9 w Z W 5 J b n R l c m V z d C w 2 f S Z x d W 9 0 O y w m c X V v d D t T Z W N 0 a W 9 u M S 9 O a W Z 0 e S 9 S Z X B s Y W N l Z C B W Y W x 1 Z S 5 7 Q 2 9 s d W 1 u M S 5 D R S 5 0 b 3 R h b F R y Y W R l Z F Z v b H V t Z S w 3 f S Z x d W 9 0 O y w m c X V v d D t T Z W N 0 a W 9 u M S 9 O a W Z 0 e S 9 S Z X B s Y W N l Z C B W Y W x 1 Z S 5 7 Q 2 9 s d W 1 u M S 5 D R S 5 p b X B s a W V k V m 9 s Y X R p b G l 0 e S w 4 f S Z x d W 9 0 O y w m c X V v d D t T Z W N 0 a W 9 u M S 9 O a W Z 0 e S 9 S Z X B s Y W N l Z C B W Y W x 1 Z S 5 7 Q 2 9 s d W 1 u M S 5 D R S 5 s Y X N 0 U H J p Y 2 U s O X 0 m c X V v d D s s J n F 1 b 3 Q 7 U 2 V j d G l v b j E v T m l m d H k v U m V w b G F j Z W Q g V m F s d W U u e 0 N v b H V t b j E u Q 0 U u Y 2 h h b m d l L D E w f S Z x d W 9 0 O y w m c X V v d D t T Z W N 0 a W 9 u M S 9 O a W Z 0 e S 9 S Z X B s Y W N l Z C B W Y W x 1 Z S 5 7 Q 2 9 s d W 1 u M S 5 D R S 5 w Q 2 h h b m d l L D E x f S Z x d W 9 0 O y w m c X V v d D t T Z W N 0 a W 9 u M S 9 O a W Z 0 e S 9 S Z X B s Y W N l Z C B W Y W x 1 Z S 5 7 Q 2 9 s d W 1 u M S 5 D R S 5 0 b 3 R h b E J 1 e V F 1 Y W 5 0 a X R 5 L D E y f S Z x d W 9 0 O y w m c X V v d D t T Z W N 0 a W 9 u M S 9 O a W Z 0 e S 9 S Z X B s Y W N l Z C B W Y W x 1 Z S 5 7 Q 2 9 s d W 1 u M S 5 D R S 5 0 b 3 R h b F N l b G x R d W F u d G l 0 e S w x M 3 0 m c X V v d D s s J n F 1 b 3 Q 7 U 2 V j d G l v b j E v T m l m d H k v U m V w b G F j Z W Q g V m F s d W U u e 0 N v b H V t b j E u Q 0 U u d W 5 k Z X J s e W l u Z 1 Z h b H V l L D E 0 f S Z x d W 9 0 O y w m c X V v d D t T Z W N 0 a W 9 u M S 9 O a W Z 0 e S 9 S Z X B s Y W N l Z C B W Y W x 1 Z S 5 7 Q 2 9 s d W 1 u M S 5 Q R S 5 z d H J p a 2 V Q c m l j Z S w x N X 0 m c X V v d D s s J n F 1 b 3 Q 7 U 2 V j d G l v b j E v T m l m d H k v U m V w b G F j Z W Q g V m F s d W U u e 0 N v b H V t b j E u U E U u Z X h w a X J 5 R G F 0 Z S w x N n 0 m c X V v d D s s J n F 1 b 3 Q 7 U 2 V j d G l v b j E v T m l m d H k v U m V w b G F j Z W Q g V m F s d W U u e 0 N v b H V t b j E u U E U u b 3 B l b k l u d G V y Z X N 0 L D E 3 f S Z x d W 9 0 O y w m c X V v d D t T Z W N 0 a W 9 u M S 9 O a W Z 0 e S 9 S Z X B s Y W N l Z C B W Y W x 1 Z S 5 7 Q 2 9 s d W 1 u M S 5 Q R S 5 j a G F u Z 2 V p b k 9 w Z W 5 J b n R l c m V z d C w x O H 0 m c X V v d D s s J n F 1 b 3 Q 7 U 2 V j d G l v b j E v T m l m d H k v U m V w b G F j Z W Q g V m F s d W U u e 0 N v b H V t b j E u U E U u c G N o Y W 5 n Z W l u T 3 B l b k l u d G V y Z X N 0 L D E 5 f S Z x d W 9 0 O y w m c X V v d D t T Z W N 0 a W 9 u M S 9 O a W Z 0 e S 9 S Z X B s Y W N l Z C B W Y W x 1 Z S 5 7 Q 2 9 s d W 1 u M S 5 Q R S 5 0 b 3 R h b F R y Y W R l Z F Z v b H V t Z S w y M H 0 m c X V v d D s s J n F 1 b 3 Q 7 U 2 V j d G l v b j E v T m l m d H k v U m V w b G F j Z W Q g V m F s d W U u e 0 N v b H V t b j E u U E U u a W 1 w b G l l Z F Z v b G F 0 a W x p d H k s M j F 9 J n F 1 b 3 Q 7 L C Z x d W 9 0 O 1 N l Y 3 R p b 2 4 x L 0 5 p Z n R 5 L 1 J l c G x h Y 2 V k I F Z h b H V l L n t D b 2 x 1 b W 4 x L l B F L m x h c 3 R Q c m l j Z S w y M n 0 m c X V v d D s s J n F 1 b 3 Q 7 U 2 V j d G l v b j E v T m l m d H k v U m V w b G F j Z W Q g V m F s d W U u e 0 N v b H V t b j E u U E U u Y 2 h h b m d l L D I z f S Z x d W 9 0 O y w m c X V v d D t T Z W N 0 a W 9 u M S 9 O a W Z 0 e S 9 S Z X B s Y W N l Z C B W Y W x 1 Z S 5 7 Q 2 9 s d W 1 u M S 5 Q R S 5 w Q 2 h h b m d l L D I 0 f S Z x d W 9 0 O y w m c X V v d D t T Z W N 0 a W 9 u M S 9 O a W Z 0 e S 9 S Z X B s Y W N l Z C B W Y W x 1 Z S 5 7 Q 2 9 s d W 1 u M S 5 Q R S 5 0 b 3 R h b E J 1 e V F 1 Y W 5 0 a X R 5 L D I 1 f S Z x d W 9 0 O y w m c X V v d D t T Z W N 0 a W 9 u M S 9 O a W Z 0 e S 9 S Z X B s Y W N l Z C B W Y W x 1 Z S 5 7 Q 2 9 s d W 1 u M S 5 Q R S 5 0 b 3 R h b F N l b G x R d W F u d G l 0 e S w y N n 0 m c X V v d D s s J n F 1 b 3 Q 7 U 2 V j d G l v b j E v T m l m d H k v U m V w b G F j Z W Q g V m F s d W U u e 0 N v b H V t b j E u U E U u d W 5 k Z X J s e W l u Z 1 Z h b H V l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T m l m d H k v U m V w b G F j Z W Q g V m F s d W U u e 0 N v b H V t b j E u c 3 R y a W t l U H J p Y 2 U s M H 0 m c X V v d D s s J n F 1 b 3 Q 7 U 2 V j d G l v b j E v T m l m d H k v U m V w b G F j Z W Q g V m F s d W U u e 0 N v b H V t b j E u Z X h w a X J 5 R G F 0 Z S w x f S Z x d W 9 0 O y w m c X V v d D t T Z W N 0 a W 9 u M S 9 O a W Z 0 e S 9 S Z X B s Y W N l Z C B W Y W x 1 Z S 5 7 Q 2 9 s d W 1 u M S 5 D R S 5 z d H J p a 2 V Q c m l j Z S w y f S Z x d W 9 0 O y w m c X V v d D t T Z W N 0 a W 9 u M S 9 O a W Z 0 e S 9 S Z X B s Y W N l Z C B W Y W x 1 Z S 5 7 Q 2 9 s d W 1 u M S 5 D R S 5 l e H B p c n l E Y X R l L D N 9 J n F 1 b 3 Q 7 L C Z x d W 9 0 O 1 N l Y 3 R p b 2 4 x L 0 5 p Z n R 5 L 1 J l c G x h Y 2 V k I F Z h b H V l L n t D b 2 x 1 b W 4 x L k N F L m 9 w Z W 5 J b n R l c m V z d C w 0 f S Z x d W 9 0 O y w m c X V v d D t T Z W N 0 a W 9 u M S 9 O a W Z 0 e S 9 S Z X B s Y W N l Z C B W Y W x 1 Z S 5 7 Q 2 9 s d W 1 u M S 5 D R S 5 j a G F u Z 2 V p b k 9 w Z W 5 J b n R l c m V z d C w 1 f S Z x d W 9 0 O y w m c X V v d D t T Z W N 0 a W 9 u M S 9 O a W Z 0 e S 9 S Z X B s Y W N l Z C B W Y W x 1 Z S 5 7 Q 2 9 s d W 1 u M S 5 D R S 5 w Y 2 h h b m d l a W 5 P c G V u S W 5 0 Z X J l c 3 Q s N n 0 m c X V v d D s s J n F 1 b 3 Q 7 U 2 V j d G l v b j E v T m l m d H k v U m V w b G F j Z W Q g V m F s d W U u e 0 N v b H V t b j E u Q 0 U u d G 9 0 Y W x U c m F k Z W R W b 2 x 1 b W U s N 3 0 m c X V v d D s s J n F 1 b 3 Q 7 U 2 V j d G l v b j E v T m l m d H k v U m V w b G F j Z W Q g V m F s d W U u e 0 N v b H V t b j E u Q 0 U u a W 1 w b G l l Z F Z v b G F 0 a W x p d H k s O H 0 m c X V v d D s s J n F 1 b 3 Q 7 U 2 V j d G l v b j E v T m l m d H k v U m V w b G F j Z W Q g V m F s d W U u e 0 N v b H V t b j E u Q 0 U u b G F z d F B y a W N l L D l 9 J n F 1 b 3 Q 7 L C Z x d W 9 0 O 1 N l Y 3 R p b 2 4 x L 0 5 p Z n R 5 L 1 J l c G x h Y 2 V k I F Z h b H V l L n t D b 2 x 1 b W 4 x L k N F L m N o Y W 5 n Z S w x M H 0 m c X V v d D s s J n F 1 b 3 Q 7 U 2 V j d G l v b j E v T m l m d H k v U m V w b G F j Z W Q g V m F s d W U u e 0 N v b H V t b j E u Q 0 U u c E N o Y W 5 n Z S w x M X 0 m c X V v d D s s J n F 1 b 3 Q 7 U 2 V j d G l v b j E v T m l m d H k v U m V w b G F j Z W Q g V m F s d W U u e 0 N v b H V t b j E u Q 0 U u d G 9 0 Y W x C d X l R d W F u d G l 0 e S w x M n 0 m c X V v d D s s J n F 1 b 3 Q 7 U 2 V j d G l v b j E v T m l m d H k v U m V w b G F j Z W Q g V m F s d W U u e 0 N v b H V t b j E u Q 0 U u d G 9 0 Y W x T Z W x s U X V h b n R p d H k s M T N 9 J n F 1 b 3 Q 7 L C Z x d W 9 0 O 1 N l Y 3 R p b 2 4 x L 0 5 p Z n R 5 L 1 J l c G x h Y 2 V k I F Z h b H V l L n t D b 2 x 1 b W 4 x L k N F L n V u Z G V y b H l p b m d W Y W x 1 Z S w x N H 0 m c X V v d D s s J n F 1 b 3 Q 7 U 2 V j d G l v b j E v T m l m d H k v U m V w b G F j Z W Q g V m F s d W U u e 0 N v b H V t b j E u U E U u c 3 R y a W t l U H J p Y 2 U s M T V 9 J n F 1 b 3 Q 7 L C Z x d W 9 0 O 1 N l Y 3 R p b 2 4 x L 0 5 p Z n R 5 L 1 J l c G x h Y 2 V k I F Z h b H V l L n t D b 2 x 1 b W 4 x L l B F L m V 4 c G l y e U R h d G U s M T Z 9 J n F 1 b 3 Q 7 L C Z x d W 9 0 O 1 N l Y 3 R p b 2 4 x L 0 5 p Z n R 5 L 1 J l c G x h Y 2 V k I F Z h b H V l L n t D b 2 x 1 b W 4 x L l B F L m 9 w Z W 5 J b n R l c m V z d C w x N 3 0 m c X V v d D s s J n F 1 b 3 Q 7 U 2 V j d G l v b j E v T m l m d H k v U m V w b G F j Z W Q g V m F s d W U u e 0 N v b H V t b j E u U E U u Y 2 h h b m d l a W 5 P c G V u S W 5 0 Z X J l c 3 Q s M T h 9 J n F 1 b 3 Q 7 L C Z x d W 9 0 O 1 N l Y 3 R p b 2 4 x L 0 5 p Z n R 5 L 1 J l c G x h Y 2 V k I F Z h b H V l L n t D b 2 x 1 b W 4 x L l B F L n B j a G F u Z 2 V p b k 9 w Z W 5 J b n R l c m V z d C w x O X 0 m c X V v d D s s J n F 1 b 3 Q 7 U 2 V j d G l v b j E v T m l m d H k v U m V w b G F j Z W Q g V m F s d W U u e 0 N v b H V t b j E u U E U u d G 9 0 Y W x U c m F k Z W R W b 2 x 1 b W U s M j B 9 J n F 1 b 3 Q 7 L C Z x d W 9 0 O 1 N l Y 3 R p b 2 4 x L 0 5 p Z n R 5 L 1 J l c G x h Y 2 V k I F Z h b H V l L n t D b 2 x 1 b W 4 x L l B F L m l t c G x p Z W R W b 2 x h d G l s a X R 5 L D I x f S Z x d W 9 0 O y w m c X V v d D t T Z W N 0 a W 9 u M S 9 O a W Z 0 e S 9 S Z X B s Y W N l Z C B W Y W x 1 Z S 5 7 Q 2 9 s d W 1 u M S 5 Q R S 5 s Y X N 0 U H J p Y 2 U s M j J 9 J n F 1 b 3 Q 7 L C Z x d W 9 0 O 1 N l Y 3 R p b 2 4 x L 0 5 p Z n R 5 L 1 J l c G x h Y 2 V k I F Z h b H V l L n t D b 2 x 1 b W 4 x L l B F L m N o Y W 5 n Z S w y M 3 0 m c X V v d D s s J n F 1 b 3 Q 7 U 2 V j d G l v b j E v T m l m d H k v U m V w b G F j Z W Q g V m F s d W U u e 0 N v b H V t b j E u U E U u c E N o Y W 5 n Z S w y N H 0 m c X V v d D s s J n F 1 b 3 Q 7 U 2 V j d G l v b j E v T m l m d H k v U m V w b G F j Z W Q g V m F s d W U u e 0 N v b H V t b j E u U E U u d G 9 0 Y W x C d X l R d W F u d G l 0 e S w y N X 0 m c X V v d D s s J n F 1 b 3 Q 7 U 2 V j d G l v b j E v T m l m d H k v U m V w b G F j Z W Q g V m F s d W U u e 0 N v b H V t b j E u U E U u d G 9 0 Y W x T Z W x s U X V h b n R p d H k s M j Z 9 J n F 1 b 3 Q 7 L C Z x d W 9 0 O 1 N l Y 3 R p b 2 4 x L 0 5 p Z n R 5 L 1 J l c G x h Y 2 V k I F Z h b H V l L n t D b 2 x 1 b W 4 x L l B F L n V u Z G V y b H l p b m d W Y W x 1 Z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Z n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n R 5 L 3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Z 0 e S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m d H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n R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n R 5 L 0 V 4 c G F u Z G V k J T I w Q 2 9 s d W 1 u M S 5 D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n R 5 L 0 V 4 c G F u Z G V k J T I w Q 2 9 s d W 1 u M S 5 Q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n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m d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Z 0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Z 0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2 5 p Z n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h b m t u a W Z 0 e T Q i I C 8 + P E V u d H J 5 I F R 5 c G U 9 I k Z p b G x l Z E N v b X B s Z X R l U m V z d W x 0 V G 9 X b 3 J r c 2 h l Z X Q i I F Z h b H V l P S J s M S I g L z 4 8 R W 5 0 c n k g V H l w Z T 0 i U X V l c n l J R C I g V m F s d W U 9 I n M 3 N T Y 5 M z M 4 Y y 0 3 Y m Y 1 L T Q 5 M W U t O D l i O C 0 2 Z W I w M m Y 3 Y m V k M z Y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E 2 V D E w O j A 4 O j A y L j k y M z Q 4 N D V a I i A v P j x F b n R y e S B U e X B l P S J G a W x s Q 2 9 s d W 1 u V H l w Z X M i I F Z h b H V l P S J z Q l F B R k F B V U Z C U V V G Q l F V R k J R V U Z C U U F G Q l F V R k J R V U Z C U V V G Q l E 9 P S I g L z 4 8 R W 5 0 c n k g V H l w Z T 0 i R m l s b E N v d W 5 0 I i B W Y W x 1 Z T 0 i b D U 3 M C I g L z 4 8 R W 5 0 c n k g V H l w Z T 0 i R m l s b E N v b H V t b k 5 h b W V z I i B W Y W x 1 Z T 0 i c 1 s m c X V v d D t D b 2 x 1 b W 4 x L n N 0 c m l r Z V B y a W N l J n F 1 b 3 Q 7 L C Z x d W 9 0 O 0 N v b H V t b j E u Z X h w a X J 5 R G F 0 Z S Z x d W 9 0 O y w m c X V v d D t D b 2 x 1 b W 4 x L k N F L n N 0 c m l r Z V B y a W N l J n F 1 b 3 Q 7 L C Z x d W 9 0 O 0 N v b H V t b j E u Q 0 U u Z X h w a X J 5 R G F 0 Z S Z x d W 9 0 O y w m c X V v d D t D b 2 x 1 b W 4 x L k N F L m 9 w Z W 5 J b n R l c m V z d C Z x d W 9 0 O y w m c X V v d D t D b 2 x 1 b W 4 x L k N F L m N o Y W 5 n Z W l u T 3 B l b k l u d G V y Z X N 0 J n F 1 b 3 Q 7 L C Z x d W 9 0 O 0 N v b H V t b j E u Q 0 U u c G N o Y W 5 n Z W l u T 3 B l b k l u d G V y Z X N 0 J n F 1 b 3 Q 7 L C Z x d W 9 0 O 0 N v b H V t b j E u Q 0 U u d G 9 0 Y W x U c m F k Z W R W b 2 x 1 b W U m c X V v d D s s J n F 1 b 3 Q 7 Q 2 9 s d W 1 u M S 5 D R S 5 p b X B s a W V k V m 9 s Y X R p b G l 0 e S Z x d W 9 0 O y w m c X V v d D t D b 2 x 1 b W 4 x L k N F L m x h c 3 R Q c m l j Z S Z x d W 9 0 O y w m c X V v d D t D b 2 x 1 b W 4 x L k N F L m N o Y W 5 n Z S Z x d W 9 0 O y w m c X V v d D t D b 2 x 1 b W 4 x L k N F L n B D a G F u Z 2 U m c X V v d D s s J n F 1 b 3 Q 7 Q 2 9 s d W 1 u M S 5 D R S 5 0 b 3 R h b E J 1 e V F 1 Y W 5 0 a X R 5 J n F 1 b 3 Q 7 L C Z x d W 9 0 O 0 N v b H V t b j E u Q 0 U u d G 9 0 Y W x T Z W x s U X V h b n R p d H k m c X V v d D s s J n F 1 b 3 Q 7 Q 2 9 s d W 1 u M S 5 D R S 5 1 b m R l c m x 5 a W 5 n V m F s d W U m c X V v d D s s J n F 1 b 3 Q 7 Q 2 9 s d W 1 u M S 5 Q R S 5 z d H J p a 2 V Q c m l j Z S Z x d W 9 0 O y w m c X V v d D t D b 2 x 1 b W 4 x L l B F L m V 4 c G l y e U R h d G U m c X V v d D s s J n F 1 b 3 Q 7 Q 2 9 s d W 1 u M S 5 Q R S 5 v c G V u S W 5 0 Z X J l c 3 Q m c X V v d D s s J n F 1 b 3 Q 7 Q 2 9 s d W 1 u M S 5 Q R S 5 j a G F u Z 2 V p b k 9 w Z W 5 J b n R l c m V z d C Z x d W 9 0 O y w m c X V v d D t D b 2 x 1 b W 4 x L l B F L n B j a G F u Z 2 V p b k 9 w Z W 5 J b n R l c m V z d C Z x d W 9 0 O y w m c X V v d D t D b 2 x 1 b W 4 x L l B F L n R v d G F s V H J h Z G V k V m 9 s d W 1 l J n F 1 b 3 Q 7 L C Z x d W 9 0 O 0 N v b H V t b j E u U E U u a W 1 w b G l l Z F Z v b G F 0 a W x p d H k m c X V v d D s s J n F 1 b 3 Q 7 Q 2 9 s d W 1 u M S 5 Q R S 5 s Y X N 0 U H J p Y 2 U m c X V v d D s s J n F 1 b 3 Q 7 Q 2 9 s d W 1 u M S 5 Q R S 5 j a G F u Z 2 U m c X V v d D s s J n F 1 b 3 Q 7 Q 2 9 s d W 1 u M S 5 Q R S 5 w Q 2 h h b m d l J n F 1 b 3 Q 7 L C Z x d W 9 0 O 0 N v b H V t b j E u U E U u d G 9 0 Y W x C d X l R d W F u d G l 0 e S Z x d W 9 0 O y w m c X V v d D t D b 2 x 1 b W 4 x L l B F L n R v d G F s U 2 V s b F F 1 Y W 5 0 a X R 5 J n F 1 b 3 Q 7 L C Z x d W 9 0 O 0 N v b H V t b j E u U E U u d W 5 k Z X J s e W l u Z 1 Z h b H V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u a 2 5 p Z n R 5 I C g y K S 9 S Z X B s Y W N l Z C B W Y W x 1 Z S 5 7 Q 2 9 s d W 1 u M S 5 z d H J p a 2 V Q c m l j Z S w w f S Z x d W 9 0 O y w m c X V v d D t T Z W N 0 a W 9 u M S 9 C Y W 5 r b m l m d H k g K D I p L 1 J l c G x h Y 2 V k I F Z h b H V l L n t D b 2 x 1 b W 4 x L m V 4 c G l y e U R h d G U s M X 0 m c X V v d D s s J n F 1 b 3 Q 7 U 2 V j d G l v b j E v Q m F u a 2 5 p Z n R 5 I C g y K S 9 S Z X B s Y W N l Z C B W Y W x 1 Z S 5 7 Q 2 9 s d W 1 u M S 5 D R S 5 z d H J p a 2 V Q c m l j Z S w y f S Z x d W 9 0 O y w m c X V v d D t T Z W N 0 a W 9 u M S 9 C Y W 5 r b m l m d H k g K D I p L 1 J l c G x h Y 2 V k I F Z h b H V l L n t D b 2 x 1 b W 4 x L k N F L m V 4 c G l y e U R h d G U s M 3 0 m c X V v d D s s J n F 1 b 3 Q 7 U 2 V j d G l v b j E v Q m F u a 2 5 p Z n R 5 I C g y K S 9 S Z X B s Y W N l Z C B W Y W x 1 Z S 5 7 Q 2 9 s d W 1 u M S 5 D R S 5 v c G V u S W 5 0 Z X J l c 3 Q s N H 0 m c X V v d D s s J n F 1 b 3 Q 7 U 2 V j d G l v b j E v Q m F u a 2 5 p Z n R 5 I C g y K S 9 S Z X B s Y W N l Z C B W Y W x 1 Z S 5 7 Q 2 9 s d W 1 u M S 5 D R S 5 j a G F u Z 2 V p b k 9 w Z W 5 J b n R l c m V z d C w 1 f S Z x d W 9 0 O y w m c X V v d D t T Z W N 0 a W 9 u M S 9 C Y W 5 r b m l m d H k g K D I p L 1 J l c G x h Y 2 V k I F Z h b H V l L n t D b 2 x 1 b W 4 x L k N F L n B j a G F u Z 2 V p b k 9 w Z W 5 J b n R l c m V z d C w 2 f S Z x d W 9 0 O y w m c X V v d D t T Z W N 0 a W 9 u M S 9 C Y W 5 r b m l m d H k g K D I p L 1 J l c G x h Y 2 V k I F Z h b H V l L n t D b 2 x 1 b W 4 x L k N F L n R v d G F s V H J h Z G V k V m 9 s d W 1 l L D d 9 J n F 1 b 3 Q 7 L C Z x d W 9 0 O 1 N l Y 3 R p b 2 4 x L 0 J h b m t u a W Z 0 e S A o M i k v U m V w b G F j Z W Q g V m F s d W U u e 0 N v b H V t b j E u Q 0 U u a W 1 w b G l l Z F Z v b G F 0 a W x p d H k s O H 0 m c X V v d D s s J n F 1 b 3 Q 7 U 2 V j d G l v b j E v Q m F u a 2 5 p Z n R 5 I C g y K S 9 S Z X B s Y W N l Z C B W Y W x 1 Z S 5 7 Q 2 9 s d W 1 u M S 5 D R S 5 s Y X N 0 U H J p Y 2 U s O X 0 m c X V v d D s s J n F 1 b 3 Q 7 U 2 V j d G l v b j E v Q m F u a 2 5 p Z n R 5 I C g y K S 9 S Z X B s Y W N l Z C B W Y W x 1 Z S 5 7 Q 2 9 s d W 1 u M S 5 D R S 5 j a G F u Z 2 U s M T B 9 J n F 1 b 3 Q 7 L C Z x d W 9 0 O 1 N l Y 3 R p b 2 4 x L 0 J h b m t u a W Z 0 e S A o M i k v U m V w b G F j Z W Q g V m F s d W U u e 0 N v b H V t b j E u Q 0 U u c E N o Y W 5 n Z S w x M X 0 m c X V v d D s s J n F 1 b 3 Q 7 U 2 V j d G l v b j E v Q m F u a 2 5 p Z n R 5 I C g y K S 9 S Z X B s Y W N l Z C B W Y W x 1 Z S 5 7 Q 2 9 s d W 1 u M S 5 D R S 5 0 b 3 R h b E J 1 e V F 1 Y W 5 0 a X R 5 L D E y f S Z x d W 9 0 O y w m c X V v d D t T Z W N 0 a W 9 u M S 9 C Y W 5 r b m l m d H k g K D I p L 1 J l c G x h Y 2 V k I F Z h b H V l L n t D b 2 x 1 b W 4 x L k N F L n R v d G F s U 2 V s b F F 1 Y W 5 0 a X R 5 L D E z f S Z x d W 9 0 O y w m c X V v d D t T Z W N 0 a W 9 u M S 9 C Y W 5 r b m l m d H k g K D I p L 1 J l c G x h Y 2 V k I F Z h b H V l L n t D b 2 x 1 b W 4 x L k N F L n V u Z G V y b H l p b m d W Y W x 1 Z S w x N H 0 m c X V v d D s s J n F 1 b 3 Q 7 U 2 V j d G l v b j E v Q m F u a 2 5 p Z n R 5 I C g y K S 9 S Z X B s Y W N l Z C B W Y W x 1 Z S 5 7 Q 2 9 s d W 1 u M S 5 Q R S 5 z d H J p a 2 V Q c m l j Z S w x N X 0 m c X V v d D s s J n F 1 b 3 Q 7 U 2 V j d G l v b j E v Q m F u a 2 5 p Z n R 5 I C g y K S 9 S Z X B s Y W N l Z C B W Y W x 1 Z S 5 7 Q 2 9 s d W 1 u M S 5 Q R S 5 l e H B p c n l E Y X R l L D E 2 f S Z x d W 9 0 O y w m c X V v d D t T Z W N 0 a W 9 u M S 9 C Y W 5 r b m l m d H k g K D I p L 1 J l c G x h Y 2 V k I F Z h b H V l L n t D b 2 x 1 b W 4 x L l B F L m 9 w Z W 5 J b n R l c m V z d C w x N 3 0 m c X V v d D s s J n F 1 b 3 Q 7 U 2 V j d G l v b j E v Q m F u a 2 5 p Z n R 5 I C g y K S 9 S Z X B s Y W N l Z C B W Y W x 1 Z S 5 7 Q 2 9 s d W 1 u M S 5 Q R S 5 j a G F u Z 2 V p b k 9 w Z W 5 J b n R l c m V z d C w x O H 0 m c X V v d D s s J n F 1 b 3 Q 7 U 2 V j d G l v b j E v Q m F u a 2 5 p Z n R 5 I C g y K S 9 S Z X B s Y W N l Z C B W Y W x 1 Z S 5 7 Q 2 9 s d W 1 u M S 5 Q R S 5 w Y 2 h h b m d l a W 5 P c G V u S W 5 0 Z X J l c 3 Q s M T l 9 J n F 1 b 3 Q 7 L C Z x d W 9 0 O 1 N l Y 3 R p b 2 4 x L 0 J h b m t u a W Z 0 e S A o M i k v U m V w b G F j Z W Q g V m F s d W U u e 0 N v b H V t b j E u U E U u d G 9 0 Y W x U c m F k Z W R W b 2 x 1 b W U s M j B 9 J n F 1 b 3 Q 7 L C Z x d W 9 0 O 1 N l Y 3 R p b 2 4 x L 0 J h b m t u a W Z 0 e S A o M i k v U m V w b G F j Z W Q g V m F s d W U u e 0 N v b H V t b j E u U E U u a W 1 w b G l l Z F Z v b G F 0 a W x p d H k s M j F 9 J n F 1 b 3 Q 7 L C Z x d W 9 0 O 1 N l Y 3 R p b 2 4 x L 0 J h b m t u a W Z 0 e S A o M i k v U m V w b G F j Z W Q g V m F s d W U u e 0 N v b H V t b j E u U E U u b G F z d F B y a W N l L D I y f S Z x d W 9 0 O y w m c X V v d D t T Z W N 0 a W 9 u M S 9 C Y W 5 r b m l m d H k g K D I p L 1 J l c G x h Y 2 V k I F Z h b H V l L n t D b 2 x 1 b W 4 x L l B F L m N o Y W 5 n Z S w y M 3 0 m c X V v d D s s J n F 1 b 3 Q 7 U 2 V j d G l v b j E v Q m F u a 2 5 p Z n R 5 I C g y K S 9 S Z X B s Y W N l Z C B W Y W x 1 Z S 5 7 Q 2 9 s d W 1 u M S 5 Q R S 5 w Q 2 h h b m d l L D I 0 f S Z x d W 9 0 O y w m c X V v d D t T Z W N 0 a W 9 u M S 9 C Y W 5 r b m l m d H k g K D I p L 1 J l c G x h Y 2 V k I F Z h b H V l L n t D b 2 x 1 b W 4 x L l B F L n R v d G F s Q n V 5 U X V h b n R p d H k s M j V 9 J n F 1 b 3 Q 7 L C Z x d W 9 0 O 1 N l Y 3 R p b 2 4 x L 0 J h b m t u a W Z 0 e S A o M i k v U m V w b G F j Z W Q g V m F s d W U u e 0 N v b H V t b j E u U E U u d G 9 0 Y W x T Z W x s U X V h b n R p d H k s M j Z 9 J n F 1 b 3 Q 7 L C Z x d W 9 0 O 1 N l Y 3 R p b 2 4 x L 0 J h b m t u a W Z 0 e S A o M i k v U m V w b G F j Z W Q g V m F s d W U u e 0 N v b H V t b j E u U E U u d W 5 k Z X J s e W l u Z 1 Z h b H V l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Q m F u a 2 5 p Z n R 5 I C g y K S 9 S Z X B s Y W N l Z C B W Y W x 1 Z S 5 7 Q 2 9 s d W 1 u M S 5 z d H J p a 2 V Q c m l j Z S w w f S Z x d W 9 0 O y w m c X V v d D t T Z W N 0 a W 9 u M S 9 C Y W 5 r b m l m d H k g K D I p L 1 J l c G x h Y 2 V k I F Z h b H V l L n t D b 2 x 1 b W 4 x L m V 4 c G l y e U R h d G U s M X 0 m c X V v d D s s J n F 1 b 3 Q 7 U 2 V j d G l v b j E v Q m F u a 2 5 p Z n R 5 I C g y K S 9 S Z X B s Y W N l Z C B W Y W x 1 Z S 5 7 Q 2 9 s d W 1 u M S 5 D R S 5 z d H J p a 2 V Q c m l j Z S w y f S Z x d W 9 0 O y w m c X V v d D t T Z W N 0 a W 9 u M S 9 C Y W 5 r b m l m d H k g K D I p L 1 J l c G x h Y 2 V k I F Z h b H V l L n t D b 2 x 1 b W 4 x L k N F L m V 4 c G l y e U R h d G U s M 3 0 m c X V v d D s s J n F 1 b 3 Q 7 U 2 V j d G l v b j E v Q m F u a 2 5 p Z n R 5 I C g y K S 9 S Z X B s Y W N l Z C B W Y W x 1 Z S 5 7 Q 2 9 s d W 1 u M S 5 D R S 5 v c G V u S W 5 0 Z X J l c 3 Q s N H 0 m c X V v d D s s J n F 1 b 3 Q 7 U 2 V j d G l v b j E v Q m F u a 2 5 p Z n R 5 I C g y K S 9 S Z X B s Y W N l Z C B W Y W x 1 Z S 5 7 Q 2 9 s d W 1 u M S 5 D R S 5 j a G F u Z 2 V p b k 9 w Z W 5 J b n R l c m V z d C w 1 f S Z x d W 9 0 O y w m c X V v d D t T Z W N 0 a W 9 u M S 9 C Y W 5 r b m l m d H k g K D I p L 1 J l c G x h Y 2 V k I F Z h b H V l L n t D b 2 x 1 b W 4 x L k N F L n B j a G F u Z 2 V p b k 9 w Z W 5 J b n R l c m V z d C w 2 f S Z x d W 9 0 O y w m c X V v d D t T Z W N 0 a W 9 u M S 9 C Y W 5 r b m l m d H k g K D I p L 1 J l c G x h Y 2 V k I F Z h b H V l L n t D b 2 x 1 b W 4 x L k N F L n R v d G F s V H J h Z G V k V m 9 s d W 1 l L D d 9 J n F 1 b 3 Q 7 L C Z x d W 9 0 O 1 N l Y 3 R p b 2 4 x L 0 J h b m t u a W Z 0 e S A o M i k v U m V w b G F j Z W Q g V m F s d W U u e 0 N v b H V t b j E u Q 0 U u a W 1 w b G l l Z F Z v b G F 0 a W x p d H k s O H 0 m c X V v d D s s J n F 1 b 3 Q 7 U 2 V j d G l v b j E v Q m F u a 2 5 p Z n R 5 I C g y K S 9 S Z X B s Y W N l Z C B W Y W x 1 Z S 5 7 Q 2 9 s d W 1 u M S 5 D R S 5 s Y X N 0 U H J p Y 2 U s O X 0 m c X V v d D s s J n F 1 b 3 Q 7 U 2 V j d G l v b j E v Q m F u a 2 5 p Z n R 5 I C g y K S 9 S Z X B s Y W N l Z C B W Y W x 1 Z S 5 7 Q 2 9 s d W 1 u M S 5 D R S 5 j a G F u Z 2 U s M T B 9 J n F 1 b 3 Q 7 L C Z x d W 9 0 O 1 N l Y 3 R p b 2 4 x L 0 J h b m t u a W Z 0 e S A o M i k v U m V w b G F j Z W Q g V m F s d W U u e 0 N v b H V t b j E u Q 0 U u c E N o Y W 5 n Z S w x M X 0 m c X V v d D s s J n F 1 b 3 Q 7 U 2 V j d G l v b j E v Q m F u a 2 5 p Z n R 5 I C g y K S 9 S Z X B s Y W N l Z C B W Y W x 1 Z S 5 7 Q 2 9 s d W 1 u M S 5 D R S 5 0 b 3 R h b E J 1 e V F 1 Y W 5 0 a X R 5 L D E y f S Z x d W 9 0 O y w m c X V v d D t T Z W N 0 a W 9 u M S 9 C Y W 5 r b m l m d H k g K D I p L 1 J l c G x h Y 2 V k I F Z h b H V l L n t D b 2 x 1 b W 4 x L k N F L n R v d G F s U 2 V s b F F 1 Y W 5 0 a X R 5 L D E z f S Z x d W 9 0 O y w m c X V v d D t T Z W N 0 a W 9 u M S 9 C Y W 5 r b m l m d H k g K D I p L 1 J l c G x h Y 2 V k I F Z h b H V l L n t D b 2 x 1 b W 4 x L k N F L n V u Z G V y b H l p b m d W Y W x 1 Z S w x N H 0 m c X V v d D s s J n F 1 b 3 Q 7 U 2 V j d G l v b j E v Q m F u a 2 5 p Z n R 5 I C g y K S 9 S Z X B s Y W N l Z C B W Y W x 1 Z S 5 7 Q 2 9 s d W 1 u M S 5 Q R S 5 z d H J p a 2 V Q c m l j Z S w x N X 0 m c X V v d D s s J n F 1 b 3 Q 7 U 2 V j d G l v b j E v Q m F u a 2 5 p Z n R 5 I C g y K S 9 S Z X B s Y W N l Z C B W Y W x 1 Z S 5 7 Q 2 9 s d W 1 u M S 5 Q R S 5 l e H B p c n l E Y X R l L D E 2 f S Z x d W 9 0 O y w m c X V v d D t T Z W N 0 a W 9 u M S 9 C Y W 5 r b m l m d H k g K D I p L 1 J l c G x h Y 2 V k I F Z h b H V l L n t D b 2 x 1 b W 4 x L l B F L m 9 w Z W 5 J b n R l c m V z d C w x N 3 0 m c X V v d D s s J n F 1 b 3 Q 7 U 2 V j d G l v b j E v Q m F u a 2 5 p Z n R 5 I C g y K S 9 S Z X B s Y W N l Z C B W Y W x 1 Z S 5 7 Q 2 9 s d W 1 u M S 5 Q R S 5 j a G F u Z 2 V p b k 9 w Z W 5 J b n R l c m V z d C w x O H 0 m c X V v d D s s J n F 1 b 3 Q 7 U 2 V j d G l v b j E v Q m F u a 2 5 p Z n R 5 I C g y K S 9 S Z X B s Y W N l Z C B W Y W x 1 Z S 5 7 Q 2 9 s d W 1 u M S 5 Q R S 5 w Y 2 h h b m d l a W 5 P c G V u S W 5 0 Z X J l c 3 Q s M T l 9 J n F 1 b 3 Q 7 L C Z x d W 9 0 O 1 N l Y 3 R p b 2 4 x L 0 J h b m t u a W Z 0 e S A o M i k v U m V w b G F j Z W Q g V m F s d W U u e 0 N v b H V t b j E u U E U u d G 9 0 Y W x U c m F k Z W R W b 2 x 1 b W U s M j B 9 J n F 1 b 3 Q 7 L C Z x d W 9 0 O 1 N l Y 3 R p b 2 4 x L 0 J h b m t u a W Z 0 e S A o M i k v U m V w b G F j Z W Q g V m F s d W U u e 0 N v b H V t b j E u U E U u a W 1 w b G l l Z F Z v b G F 0 a W x p d H k s M j F 9 J n F 1 b 3 Q 7 L C Z x d W 9 0 O 1 N l Y 3 R p b 2 4 x L 0 J h b m t u a W Z 0 e S A o M i k v U m V w b G F j Z W Q g V m F s d W U u e 0 N v b H V t b j E u U E U u b G F z d F B y a W N l L D I y f S Z x d W 9 0 O y w m c X V v d D t T Z W N 0 a W 9 u M S 9 C Y W 5 r b m l m d H k g K D I p L 1 J l c G x h Y 2 V k I F Z h b H V l L n t D b 2 x 1 b W 4 x L l B F L m N o Y W 5 n Z S w y M 3 0 m c X V v d D s s J n F 1 b 3 Q 7 U 2 V j d G l v b j E v Q m F u a 2 5 p Z n R 5 I C g y K S 9 S Z X B s Y W N l Z C B W Y W x 1 Z S 5 7 Q 2 9 s d W 1 u M S 5 Q R S 5 w Q 2 h h b m d l L D I 0 f S Z x d W 9 0 O y w m c X V v d D t T Z W N 0 a W 9 u M S 9 C Y W 5 r b m l m d H k g K D I p L 1 J l c G x h Y 2 V k I F Z h b H V l L n t D b 2 x 1 b W 4 x L l B F L n R v d G F s Q n V 5 U X V h b n R p d H k s M j V 9 J n F 1 b 3 Q 7 L C Z x d W 9 0 O 1 N l Y 3 R p b 2 4 x L 0 J h b m t u a W Z 0 e S A o M i k v U m V w b G F j Z W Q g V m F s d W U u e 0 N v b H V t b j E u U E U u d G 9 0 Y W x T Z W x s U X V h b n R p d H k s M j Z 9 J n F 1 b 3 Q 7 L C Z x d W 9 0 O 1 N l Y 3 R p b 2 4 x L 0 J h b m t u a W Z 0 e S A o M i k v U m V w b G F j Z W Q g V m F s d W U u e 0 N v b H V t b j E u U E U u d W 5 k Z X J s e W l u Z 1 Z h b H V l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u a 2 5 p Z n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u a W Z 0 e S U y M C g y K S 9 y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2 5 p Z n R 5 J T I w K D I p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b m l m d H k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u a W Z 0 e S U y M C g y K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b m l m d H k l M j A o M i k v R X h w Y W 5 k Z W Q l M j B D b 2 x 1 b W 4 x L k N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2 5 p Z n R 5 J T I w K D I p L 0 V 4 c G F u Z G V k J T I w Q 2 9 s d W 1 u M S 5 Q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u a W Z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u a W Z 0 e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u a W Z 0 e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b m l m d H k l M j A o M i k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Q 6 N z E G P Z T a n k Y b + i O p X Q A A A A A A I A A A A A A B B m A A A A A Q A A I A A A A L 6 A 9 y K A d f 4 B D K 5 o B k V c w a 0 H W 3 P U V a p G 7 V l C x L C A 4 1 U k A A A A A A 6 A A A A A A g A A I A A A A B g 6 v Q t D Q u G z M F x 4 5 P S 4 Z d P g Y 8 n x L S c s V F 5 h K C p 6 U c X k U A A A A D f V C 8 1 H h d D v w U 8 M s d R I G f Q B Q G i 7 L f m T p o i + Z j 5 X 8 K 0 x F g U B 5 a g F 7 4 D t F U f 4 v U V k w D B X h G v L g + P I P h l g j 0 i o D j j V g V B 3 j X I r 5 + 9 2 J h h P n U z b Q A A A A J H H O A 9 + W N n D j U B 6 k r J 7 c L E E U H R r + j 1 f d L G 5 X F w e 0 H d U M G O Q x 1 t J a + T d A t k H v H g l U / f 9 Y b B M 1 y h z G J e 6 7 4 x + + G g = < / D a t a M a s h u p > 
</file>

<file path=customXml/itemProps1.xml><?xml version="1.0" encoding="utf-8"?>
<ds:datastoreItem xmlns:ds="http://schemas.openxmlformats.org/officeDocument/2006/customXml" ds:itemID="{27BD03B8-C752-4F66-8B04-C1C77A58CD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Nifty</vt:lpstr>
      <vt:lpstr>Banknifty</vt:lpstr>
      <vt:lpstr>N_&amp;_B_Analysis</vt:lpstr>
      <vt:lpstr>B Analysis</vt:lpstr>
      <vt:lpstr>B_6MIN_Update</vt:lpstr>
      <vt:lpstr>Sheet5</vt:lpstr>
      <vt:lpstr>Analysis Sheet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2023-02-16T10:11:09Z</dcterms:modified>
</cp:coreProperties>
</file>