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van.villalba\Documents\R Scripts and projects\VALORACION P70\ARCHIVO PARA VALORACION\"/>
    </mc:Choice>
  </mc:AlternateContent>
  <xr:revisionPtr revIDLastSave="0" documentId="13_ncr:1_{DAB16192-1072-40F7-84C9-4FD0D9806CD6}" xr6:coauthVersionLast="47" xr6:coauthVersionMax="47" xr10:uidLastSave="{00000000-0000-0000-0000-000000000000}"/>
  <bookViews>
    <workbookView xWindow="-110" yWindow="-110" windowWidth="19420" windowHeight="11500" firstSheet="3" activeTab="5" xr2:uid="{00000000-000D-0000-FFFF-FFFF00000000}"/>
  </bookViews>
  <sheets>
    <sheet name="Agosto2024" sheetId="1" r:id="rId1"/>
    <sheet name="Septiembre2024" sheetId="2" r:id="rId2"/>
    <sheet name="Octubre2024" sheetId="3" r:id="rId3"/>
    <sheet name="Octubre2024_M" sheetId="4" r:id="rId4"/>
    <sheet name="Noviembre2024_CAP" sheetId="5" r:id="rId5"/>
    <sheet name="NOVIEMBRE2024_CAP+MO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6" l="1"/>
  <c r="C22" i="6"/>
  <c r="E21" i="6"/>
  <c r="E22" i="6" s="1"/>
  <c r="E20" i="6"/>
  <c r="D6" i="6" s="1"/>
  <c r="E6" i="6" s="1"/>
  <c r="E19" i="6"/>
  <c r="E18" i="6"/>
  <c r="C8" i="6"/>
  <c r="D7" i="6"/>
  <c r="D8" i="6" s="1"/>
  <c r="E8" i="6" s="1"/>
  <c r="C7" i="6"/>
  <c r="C6" i="6"/>
  <c r="D5" i="6"/>
  <c r="E5" i="6" s="1"/>
  <c r="C5" i="6"/>
  <c r="D4" i="6"/>
  <c r="E4" i="6" s="1"/>
  <c r="C4" i="6"/>
  <c r="D5" i="5"/>
  <c r="D6" i="5"/>
  <c r="D7" i="5"/>
  <c r="D4" i="5"/>
  <c r="C5" i="5"/>
  <c r="C6" i="5"/>
  <c r="C7" i="5"/>
  <c r="C4" i="5"/>
  <c r="D22" i="5"/>
  <c r="C22" i="5"/>
  <c r="E21" i="5"/>
  <c r="E20" i="5"/>
  <c r="E19" i="5"/>
  <c r="E18" i="5"/>
  <c r="D8" i="5"/>
  <c r="C8" i="5"/>
  <c r="E7" i="5"/>
  <c r="E6" i="5"/>
  <c r="E5" i="5"/>
  <c r="E4" i="5"/>
  <c r="D8" i="4"/>
  <c r="C8" i="4"/>
  <c r="E8" i="4"/>
  <c r="E6" i="4"/>
  <c r="D22" i="4"/>
  <c r="C22" i="4"/>
  <c r="E21" i="4"/>
  <c r="E20" i="4"/>
  <c r="E19" i="4"/>
  <c r="E18" i="4"/>
  <c r="E7" i="4"/>
  <c r="E5" i="4"/>
  <c r="E4" i="4"/>
  <c r="E8" i="3"/>
  <c r="D8" i="3"/>
  <c r="E6" i="3"/>
  <c r="E5" i="3"/>
  <c r="D22" i="3"/>
  <c r="C22" i="3"/>
  <c r="E21" i="3"/>
  <c r="E22" i="3" s="1"/>
  <c r="E20" i="3"/>
  <c r="E19" i="3"/>
  <c r="E18" i="3"/>
  <c r="D15" i="3"/>
  <c r="C15" i="3"/>
  <c r="E14" i="3"/>
  <c r="E13" i="3"/>
  <c r="E12" i="3"/>
  <c r="E11" i="3"/>
  <c r="C8" i="3"/>
  <c r="E4" i="3"/>
  <c r="E7" i="2"/>
  <c r="E6" i="2"/>
  <c r="E5" i="2"/>
  <c r="D8" i="2"/>
  <c r="E8" i="2" s="1"/>
  <c r="C22" i="2"/>
  <c r="E22" i="2"/>
  <c r="D22" i="2"/>
  <c r="E21" i="2"/>
  <c r="E20" i="2"/>
  <c r="E19" i="2"/>
  <c r="E18" i="2"/>
  <c r="E4" i="2"/>
  <c r="D4" i="2"/>
  <c r="C8" i="2"/>
  <c r="C4" i="2"/>
  <c r="E15" i="2"/>
  <c r="D15" i="2"/>
  <c r="C15" i="2"/>
  <c r="E14" i="2"/>
  <c r="E13" i="2"/>
  <c r="E12" i="2"/>
  <c r="E11" i="2"/>
  <c r="J10" i="1"/>
  <c r="E8" i="1"/>
  <c r="E4" i="1"/>
  <c r="E5" i="1"/>
  <c r="E6" i="1"/>
  <c r="E7" i="1"/>
  <c r="D22" i="1"/>
  <c r="C22" i="1"/>
  <c r="E21" i="1"/>
  <c r="E20" i="1"/>
  <c r="E19" i="1"/>
  <c r="E18" i="1"/>
  <c r="C15" i="1"/>
  <c r="D14" i="1"/>
  <c r="D15" i="1" s="1"/>
  <c r="E13" i="1"/>
  <c r="E12" i="1"/>
  <c r="E11" i="1"/>
  <c r="E7" i="6" l="1"/>
  <c r="E8" i="5"/>
  <c r="E22" i="5"/>
  <c r="E22" i="4"/>
  <c r="E7" i="3"/>
  <c r="E15" i="3"/>
  <c r="E14" i="1"/>
  <c r="E15" i="1" s="1"/>
  <c r="E22" i="1"/>
</calcChain>
</file>

<file path=xl/sharedStrings.xml><?xml version="1.0" encoding="utf-8"?>
<sst xmlns="http://schemas.openxmlformats.org/spreadsheetml/2006/main" count="142" uniqueCount="22">
  <si>
    <t>Julio de 2024</t>
  </si>
  <si>
    <t>Total</t>
  </si>
  <si>
    <t>Total Deuda</t>
  </si>
  <si>
    <t>Saldo a Capital</t>
  </si>
  <si>
    <t>Valor de compra</t>
  </si>
  <si>
    <t>Valor actual</t>
  </si>
  <si>
    <t>Valoración con Garantia</t>
  </si>
  <si>
    <t>Agosto de 2024</t>
  </si>
  <si>
    <t>Variacion Mensual</t>
  </si>
  <si>
    <t>Julio</t>
  </si>
  <si>
    <t>Agosto</t>
  </si>
  <si>
    <t>Variación</t>
  </si>
  <si>
    <t>Credito</t>
  </si>
  <si>
    <t>Saldo a capital</t>
  </si>
  <si>
    <t>Créditos excluidos</t>
  </si>
  <si>
    <t>Total saldo a capital</t>
  </si>
  <si>
    <t>Septiembre de 2024</t>
  </si>
  <si>
    <t>Septiembre</t>
  </si>
  <si>
    <t>Octubre</t>
  </si>
  <si>
    <t>Octubre de 2024</t>
  </si>
  <si>
    <t>Noviembre</t>
  </si>
  <si>
    <t>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</si>
</sst>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XDR&quot;* #,##0_-;\-&quot;XDR&quot;* #,##0_-;_-&quot;XDR&quot;* &quot;-&quot;_-;_-@_-"/>
    <numFmt numFmtId="44" formatCode="_-&quot;XDR&quot;* #,##0.00_-;\-&quot;XDR&quot;* #,##0.00_-;_-&quot;XDR&quot;* &quot;-&quot;??_-;_-@_-"/>
    <numFmt numFmtId="164" formatCode="_-&quot;$&quot;\ * #,##0_-;\-&quot;$&quot;\ * #,##0_-;_-&quot;$&quot;\ * &quot;-&quot;??_-;_-@_-"/>
    <numFmt numFmtId="165" formatCode="_-[$$-409]* #,##0.00_ ;_-[$$-409]* \-#,##0.00\ ;_-[$$-409]* &quot;-&quot;??_ ;_-@_ "/>
    <numFmt numFmtId="166" formatCode="_-[$$-2C0A]\ * #,##0_-;\-[$$-2C0A]\ * #,##0_-;_-[$$-2C0A]\ * &quot;-&quot;??_-;_-@_-"/>
    <numFmt numFmtId="167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C68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006C6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0" fontId="6" fillId="3" borderId="1" xfId="3" applyNumberFormat="1" applyFont="1" applyFill="1" applyBorder="1" applyAlignment="1">
      <alignment horizontal="center" vertical="center"/>
    </xf>
    <xf numFmtId="165" fontId="4" fillId="0" borderId="1" xfId="3" applyNumberFormat="1" applyFont="1" applyFill="1" applyBorder="1" applyAlignment="1">
      <alignment horizontal="center" vertical="center"/>
    </xf>
    <xf numFmtId="10" fontId="5" fillId="3" borderId="1" xfId="3" applyNumberFormat="1" applyFont="1" applyFill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0" fillId="4" borderId="1" xfId="0" applyFont="1" applyFill="1" applyBorder="1" applyAlignment="1">
      <alignment horizontal="left"/>
    </xf>
    <xf numFmtId="167" fontId="5" fillId="3" borderId="1" xfId="3" applyNumberFormat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/>
    </xf>
  </cellXfs>
  <cellStyles count="4">
    <cellStyle name="Moneda" xfId="1" builtinId="4"/>
    <cellStyle name="Moneda [0]" xfId="2" builtinId="7"/>
    <cellStyle name="Normal" xfId="0" builtinId="0"/>
    <cellStyle name="Porcentaje" xfId="3" builtinId="5"/>
  </cellStyles>
  <dxfs count="12"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2"/>
  <sheetViews>
    <sheetView showGridLines="0" workbookViewId="0">
      <selection activeCell="F12" sqref="F12"/>
    </sheetView>
  </sheetViews>
  <sheetFormatPr baseColWidth="10" defaultColWidth="8.7265625" defaultRowHeight="14.5" x14ac:dyDescent="0.35"/>
  <cols>
    <col min="2" max="2" width="17.7265625" bestFit="1" customWidth="1"/>
    <col min="3" max="4" width="24" bestFit="1" customWidth="1"/>
    <col min="5" max="5" width="22" bestFit="1" customWidth="1"/>
    <col min="9" max="9" width="17" bestFit="1" customWidth="1"/>
    <col min="10" max="10" width="16.1796875" bestFit="1" customWidth="1"/>
  </cols>
  <sheetData>
    <row r="3" spans="2:10" x14ac:dyDescent="0.35">
      <c r="B3" s="1" t="s">
        <v>8</v>
      </c>
      <c r="C3" s="1" t="s">
        <v>9</v>
      </c>
      <c r="D3" s="1" t="s">
        <v>10</v>
      </c>
      <c r="E3" s="1" t="s">
        <v>11</v>
      </c>
    </row>
    <row r="4" spans="2:10" hidden="1" x14ac:dyDescent="0.35">
      <c r="B4" s="4" t="s">
        <v>2</v>
      </c>
      <c r="C4" s="12">
        <v>366069422691</v>
      </c>
      <c r="D4" s="12">
        <v>373697489032</v>
      </c>
      <c r="E4" s="12">
        <f>D4-C4</f>
        <v>7628066341</v>
      </c>
    </row>
    <row r="5" spans="2:10" x14ac:dyDescent="0.35">
      <c r="B5" s="4" t="s">
        <v>3</v>
      </c>
      <c r="C5" s="12">
        <v>86543228687.349472</v>
      </c>
      <c r="D5" s="12">
        <v>87704689530.490005</v>
      </c>
      <c r="E5" s="12">
        <f t="shared" ref="E5:E7" si="0">D5-C5</f>
        <v>1161460843.1405334</v>
      </c>
    </row>
    <row r="6" spans="2:10" x14ac:dyDescent="0.35">
      <c r="B6" s="4" t="s">
        <v>4</v>
      </c>
      <c r="C6" s="12">
        <v>115467956900.08698</v>
      </c>
      <c r="D6" s="12">
        <v>116325872219.963</v>
      </c>
      <c r="E6" s="12">
        <f t="shared" si="0"/>
        <v>857915319.87602234</v>
      </c>
      <c r="I6" s="14" t="s">
        <v>14</v>
      </c>
      <c r="J6" s="15"/>
    </row>
    <row r="7" spans="2:10" x14ac:dyDescent="0.35">
      <c r="B7" s="7" t="s">
        <v>5</v>
      </c>
      <c r="C7" s="13">
        <v>149947801897.90155</v>
      </c>
      <c r="D7" s="13">
        <v>151509253550.47101</v>
      </c>
      <c r="E7" s="13">
        <f t="shared" si="0"/>
        <v>1561451652.569458</v>
      </c>
      <c r="I7" s="16" t="s">
        <v>12</v>
      </c>
      <c r="J7" s="16" t="s">
        <v>13</v>
      </c>
    </row>
    <row r="8" spans="2:10" ht="28" x14ac:dyDescent="0.35">
      <c r="B8" s="8" t="s">
        <v>6</v>
      </c>
      <c r="C8" s="11">
        <v>0.29860963962192177</v>
      </c>
      <c r="D8" s="11">
        <v>0.30245534083749681</v>
      </c>
      <c r="E8" s="11">
        <f>D8-C8</f>
        <v>3.845701215575037E-3</v>
      </c>
      <c r="I8" s="17">
        <v>125458</v>
      </c>
      <c r="J8" s="18">
        <v>5210222</v>
      </c>
    </row>
    <row r="9" spans="2:10" x14ac:dyDescent="0.35">
      <c r="I9" s="17">
        <v>202676</v>
      </c>
      <c r="J9" s="18">
        <v>146668</v>
      </c>
    </row>
    <row r="10" spans="2:10" x14ac:dyDescent="0.35">
      <c r="B10" s="1" t="s">
        <v>0</v>
      </c>
      <c r="C10" s="2">
        <v>70</v>
      </c>
      <c r="D10" s="3">
        <v>71</v>
      </c>
      <c r="E10" s="3" t="s">
        <v>1</v>
      </c>
      <c r="I10" s="19" t="s">
        <v>15</v>
      </c>
      <c r="J10" s="18">
        <f>SUM(J8:J9)</f>
        <v>5356890</v>
      </c>
    </row>
    <row r="11" spans="2:10" x14ac:dyDescent="0.35">
      <c r="B11" s="4" t="s">
        <v>2</v>
      </c>
      <c r="C11" s="5">
        <v>320530834749</v>
      </c>
      <c r="D11" s="6">
        <v>45538587942</v>
      </c>
      <c r="E11" s="6">
        <f>+C11+D11</f>
        <v>366069422691</v>
      </c>
    </row>
    <row r="12" spans="2:10" x14ac:dyDescent="0.35">
      <c r="B12" s="4" t="s">
        <v>3</v>
      </c>
      <c r="C12" s="5">
        <v>84611927551.419464</v>
      </c>
      <c r="D12" s="6">
        <v>1931301135.930002</v>
      </c>
      <c r="E12" s="6">
        <f>+C12+D12</f>
        <v>86543228687.349472</v>
      </c>
    </row>
    <row r="13" spans="2:10" x14ac:dyDescent="0.35">
      <c r="B13" s="4" t="s">
        <v>4</v>
      </c>
      <c r="C13" s="5">
        <v>113376867606.32698</v>
      </c>
      <c r="D13" s="6">
        <v>2091089293.7600019</v>
      </c>
      <c r="E13" s="6">
        <f>+SUM(C13:D13)</f>
        <v>115467956900.08698</v>
      </c>
    </row>
    <row r="14" spans="2:10" x14ac:dyDescent="0.35">
      <c r="B14" s="7" t="s">
        <v>5</v>
      </c>
      <c r="C14" s="5">
        <v>147856712604.14154</v>
      </c>
      <c r="D14" s="5">
        <f>+D13</f>
        <v>2091089293.7600019</v>
      </c>
      <c r="E14" s="5">
        <f>+SUM(C14:D14)</f>
        <v>149947801897.90155</v>
      </c>
    </row>
    <row r="15" spans="2:10" ht="28" x14ac:dyDescent="0.35">
      <c r="B15" s="8" t="s">
        <v>6</v>
      </c>
      <c r="C15" s="9">
        <f>+(C14/C13)-1</f>
        <v>0.3041171071821922</v>
      </c>
      <c r="D15" s="9">
        <f t="shared" ref="D15:E15" si="1">+(D14/D13)-1</f>
        <v>0</v>
      </c>
      <c r="E15" s="9">
        <f t="shared" si="1"/>
        <v>0.29860963962192177</v>
      </c>
    </row>
    <row r="17" spans="2:5" x14ac:dyDescent="0.35">
      <c r="B17" s="1" t="s">
        <v>7</v>
      </c>
      <c r="C17" s="2">
        <v>70</v>
      </c>
      <c r="D17" s="3">
        <v>71</v>
      </c>
      <c r="E17" s="3" t="s">
        <v>1</v>
      </c>
    </row>
    <row r="18" spans="2:5" x14ac:dyDescent="0.35">
      <c r="B18" s="4" t="s">
        <v>2</v>
      </c>
      <c r="C18" s="10">
        <v>327944488705</v>
      </c>
      <c r="D18" s="10">
        <v>45753000327</v>
      </c>
      <c r="E18" s="10">
        <f>D18+C18</f>
        <v>373697489032</v>
      </c>
    </row>
    <row r="19" spans="2:5" x14ac:dyDescent="0.35">
      <c r="B19" s="4" t="s">
        <v>3</v>
      </c>
      <c r="C19" s="10">
        <v>85794531046.960007</v>
      </c>
      <c r="D19" s="10">
        <v>1910158483.53</v>
      </c>
      <c r="E19" s="10">
        <f t="shared" ref="E19:E21" si="2">D19+C19</f>
        <v>87704689530.490005</v>
      </c>
    </row>
    <row r="20" spans="2:5" x14ac:dyDescent="0.35">
      <c r="B20" s="4" t="s">
        <v>4</v>
      </c>
      <c r="C20" s="10">
        <v>114257014477.763</v>
      </c>
      <c r="D20" s="10">
        <v>2068857742.2</v>
      </c>
      <c r="E20" s="10">
        <f t="shared" si="2"/>
        <v>116325872219.963</v>
      </c>
    </row>
    <row r="21" spans="2:5" x14ac:dyDescent="0.35">
      <c r="B21" s="7" t="s">
        <v>5</v>
      </c>
      <c r="C21" s="10">
        <v>149440395808.271</v>
      </c>
      <c r="D21" s="10">
        <v>2068857742.2</v>
      </c>
      <c r="E21" s="10">
        <f t="shared" si="2"/>
        <v>151509253550.47101</v>
      </c>
    </row>
    <row r="22" spans="2:5" ht="28" x14ac:dyDescent="0.35">
      <c r="B22" s="8" t="s">
        <v>6</v>
      </c>
      <c r="C22" s="9">
        <f>C21/C20-1</f>
        <v>0.30793191552677479</v>
      </c>
      <c r="D22" s="9">
        <f>D21/D20-1</f>
        <v>0</v>
      </c>
      <c r="E22" s="9">
        <f>E21/E20-1</f>
        <v>0.30245534083749681</v>
      </c>
    </row>
  </sheetData>
  <conditionalFormatting sqref="E4:E8">
    <cfRule type="cellIs" dxfId="11" priority="3" operator="lessThan">
      <formula>0</formula>
    </cfRule>
    <cfRule type="cellIs" dxfId="1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BB25-6592-4664-9EFB-AE4CE6DDCF34}">
  <dimension ref="B3:E22"/>
  <sheetViews>
    <sheetView showGridLines="0" topLeftCell="A5" workbookViewId="0">
      <selection activeCell="B5" sqref="B5"/>
    </sheetView>
  </sheetViews>
  <sheetFormatPr baseColWidth="10" defaultRowHeight="14.5" x14ac:dyDescent="0.35"/>
  <cols>
    <col min="2" max="2" width="21.26953125" bestFit="1" customWidth="1"/>
    <col min="3" max="5" width="22" bestFit="1" customWidth="1"/>
  </cols>
  <sheetData>
    <row r="3" spans="2:5" x14ac:dyDescent="0.35">
      <c r="B3" s="1" t="s">
        <v>8</v>
      </c>
      <c r="C3" s="1" t="s">
        <v>10</v>
      </c>
      <c r="D3" s="1" t="s">
        <v>17</v>
      </c>
      <c r="E3" s="1" t="s">
        <v>11</v>
      </c>
    </row>
    <row r="4" spans="2:5" hidden="1" x14ac:dyDescent="0.35">
      <c r="B4" s="4" t="s">
        <v>2</v>
      </c>
      <c r="C4" s="10">
        <f>B4+A4</f>
        <v>373697489032</v>
      </c>
      <c r="D4" s="10">
        <f>C4+B4</f>
        <v>383149860917</v>
      </c>
      <c r="E4" s="12">
        <f>D4-C4</f>
        <v>9452371885</v>
      </c>
    </row>
    <row r="5" spans="2:5" x14ac:dyDescent="0.35">
      <c r="B5" s="4" t="s">
        <v>3</v>
      </c>
      <c r="C5" s="10">
        <v>87704689530.490005</v>
      </c>
      <c r="D5" s="10">
        <v>90645245621.470001</v>
      </c>
      <c r="E5" s="12">
        <f>D5-C5</f>
        <v>2940556090.9799957</v>
      </c>
    </row>
    <row r="6" spans="2:5" x14ac:dyDescent="0.35">
      <c r="B6" s="4" t="s">
        <v>4</v>
      </c>
      <c r="C6" s="10">
        <v>116325872219.963</v>
      </c>
      <c r="D6" s="10">
        <v>119465134105.08701</v>
      </c>
      <c r="E6" s="12">
        <f>D6-C6</f>
        <v>3139261885.1240082</v>
      </c>
    </row>
    <row r="7" spans="2:5" x14ac:dyDescent="0.35">
      <c r="B7" s="7" t="s">
        <v>5</v>
      </c>
      <c r="C7" s="10">
        <v>151509253550.47101</v>
      </c>
      <c r="D7" s="10">
        <v>155631672886.60202</v>
      </c>
      <c r="E7" s="13">
        <f>D7-C7</f>
        <v>4122419336.131012</v>
      </c>
    </row>
    <row r="8" spans="2:5" ht="28" x14ac:dyDescent="0.35">
      <c r="B8" s="8" t="s">
        <v>6</v>
      </c>
      <c r="C8" s="9">
        <f>C7/C6-1</f>
        <v>0.30245534083749681</v>
      </c>
      <c r="D8" s="9">
        <f>D7/D6-1</f>
        <v>0.30273718815484085</v>
      </c>
      <c r="E8" s="20">
        <f>D8-C8</f>
        <v>2.8184731734404167E-4</v>
      </c>
    </row>
    <row r="10" spans="2:5" ht="14.25" customHeight="1" x14ac:dyDescent="0.35">
      <c r="B10" s="1" t="s">
        <v>7</v>
      </c>
      <c r="C10" s="2">
        <v>70</v>
      </c>
      <c r="D10" s="3">
        <v>71</v>
      </c>
      <c r="E10" s="3" t="s">
        <v>1</v>
      </c>
    </row>
    <row r="11" spans="2:5" ht="14.25" hidden="1" customHeight="1" x14ac:dyDescent="0.35">
      <c r="B11" s="4" t="s">
        <v>2</v>
      </c>
      <c r="C11" s="10">
        <v>327944488705</v>
      </c>
      <c r="D11" s="10">
        <v>45753000327</v>
      </c>
      <c r="E11" s="10">
        <f>D11+C11</f>
        <v>373697489032</v>
      </c>
    </row>
    <row r="12" spans="2:5" ht="14.25" customHeight="1" x14ac:dyDescent="0.35">
      <c r="B12" s="4" t="s">
        <v>3</v>
      </c>
      <c r="C12" s="10">
        <v>85794531046.960007</v>
      </c>
      <c r="D12" s="10">
        <v>1910158483.53</v>
      </c>
      <c r="E12" s="10">
        <f t="shared" ref="E12:E14" si="0">D12+C12</f>
        <v>87704689530.490005</v>
      </c>
    </row>
    <row r="13" spans="2:5" ht="14.25" customHeight="1" x14ac:dyDescent="0.35">
      <c r="B13" s="4" t="s">
        <v>4</v>
      </c>
      <c r="C13" s="10">
        <v>114257014477.763</v>
      </c>
      <c r="D13" s="10">
        <v>2068857742.2</v>
      </c>
      <c r="E13" s="10">
        <f t="shared" si="0"/>
        <v>116325872219.963</v>
      </c>
    </row>
    <row r="14" spans="2:5" x14ac:dyDescent="0.35">
      <c r="B14" s="7" t="s">
        <v>5</v>
      </c>
      <c r="C14" s="10">
        <v>149440395808.271</v>
      </c>
      <c r="D14" s="10">
        <v>2068857742.2</v>
      </c>
      <c r="E14" s="10">
        <f t="shared" si="0"/>
        <v>151509253550.47101</v>
      </c>
    </row>
    <row r="15" spans="2:5" ht="28" x14ac:dyDescent="0.35">
      <c r="B15" s="8" t="s">
        <v>6</v>
      </c>
      <c r="C15" s="9">
        <f>C14/C13-1</f>
        <v>0.30793191552677479</v>
      </c>
      <c r="D15" s="9">
        <f>D14/D13-1</f>
        <v>0</v>
      </c>
      <c r="E15" s="9">
        <f>E14/E13-1</f>
        <v>0.30245534083749681</v>
      </c>
    </row>
    <row r="17" spans="2:5" x14ac:dyDescent="0.35">
      <c r="B17" s="1" t="s">
        <v>16</v>
      </c>
      <c r="C17" s="2">
        <v>70</v>
      </c>
      <c r="D17" s="3">
        <v>71</v>
      </c>
      <c r="E17" s="3" t="s">
        <v>1</v>
      </c>
    </row>
    <row r="18" spans="2:5" hidden="1" x14ac:dyDescent="0.35">
      <c r="B18" s="4" t="s">
        <v>2</v>
      </c>
      <c r="C18" s="10">
        <v>337332266401</v>
      </c>
      <c r="D18" s="10">
        <v>45844760752</v>
      </c>
      <c r="E18" s="10">
        <f>D18+C18</f>
        <v>383177027153</v>
      </c>
    </row>
    <row r="19" spans="2:5" x14ac:dyDescent="0.35">
      <c r="B19" s="4" t="s">
        <v>3</v>
      </c>
      <c r="C19" s="10">
        <v>88737383085.970001</v>
      </c>
      <c r="D19" s="10">
        <v>1907862535.5</v>
      </c>
      <c r="E19" s="10">
        <f>D19+C19</f>
        <v>90645245621.470001</v>
      </c>
    </row>
    <row r="20" spans="2:5" x14ac:dyDescent="0.35">
      <c r="B20" s="4" t="s">
        <v>4</v>
      </c>
      <c r="C20" s="10">
        <v>117398572310.91701</v>
      </c>
      <c r="D20" s="10">
        <v>2066561794.1700001</v>
      </c>
      <c r="E20" s="10">
        <f>D20+C20</f>
        <v>119465134105.08701</v>
      </c>
    </row>
    <row r="21" spans="2:5" x14ac:dyDescent="0.35">
      <c r="B21" s="7" t="s">
        <v>5</v>
      </c>
      <c r="C21" s="10">
        <v>153565111092.43201</v>
      </c>
      <c r="D21" s="10">
        <v>2066561794.1700001</v>
      </c>
      <c r="E21" s="10">
        <f>D21+C21</f>
        <v>155631672886.60202</v>
      </c>
    </row>
    <row r="22" spans="2:5" ht="28" x14ac:dyDescent="0.35">
      <c r="B22" s="8" t="s">
        <v>6</v>
      </c>
      <c r="C22" s="9">
        <f>C21/C20-1</f>
        <v>0.30806625727723458</v>
      </c>
      <c r="D22" s="9">
        <f>D21/D20-1</f>
        <v>0</v>
      </c>
      <c r="E22" s="9">
        <f>E21/E20-1</f>
        <v>0.30273718815484085</v>
      </c>
    </row>
  </sheetData>
  <conditionalFormatting sqref="E4:E8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CB38-C66E-4C62-8BAD-376F1DF26C0D}">
  <dimension ref="B3:E22"/>
  <sheetViews>
    <sheetView showGridLines="0" topLeftCell="A9" zoomScaleNormal="100" workbookViewId="0">
      <selection activeCell="D30" sqref="D30"/>
    </sheetView>
  </sheetViews>
  <sheetFormatPr baseColWidth="10" defaultRowHeight="14.5" x14ac:dyDescent="0.35"/>
  <cols>
    <col min="2" max="2" width="21.26953125" bestFit="1" customWidth="1"/>
    <col min="3" max="5" width="22" bestFit="1" customWidth="1"/>
  </cols>
  <sheetData>
    <row r="3" spans="2:5" x14ac:dyDescent="0.35">
      <c r="B3" s="1" t="s">
        <v>8</v>
      </c>
      <c r="C3" s="1" t="s">
        <v>17</v>
      </c>
      <c r="D3" s="1" t="s">
        <v>18</v>
      </c>
      <c r="E3" s="1" t="s">
        <v>11</v>
      </c>
    </row>
    <row r="4" spans="2:5" x14ac:dyDescent="0.35">
      <c r="B4" s="4" t="s">
        <v>2</v>
      </c>
      <c r="C4" s="10">
        <v>383177027153</v>
      </c>
      <c r="D4" s="10">
        <v>388883384550</v>
      </c>
      <c r="E4" s="12">
        <f>D4-C4</f>
        <v>5706357397</v>
      </c>
    </row>
    <row r="5" spans="2:5" x14ac:dyDescent="0.35">
      <c r="B5" s="4" t="s">
        <v>3</v>
      </c>
      <c r="C5" s="10">
        <v>90645245621.470001</v>
      </c>
      <c r="D5" s="10">
        <v>92381018803.880005</v>
      </c>
      <c r="E5" s="12">
        <f>D5-C5</f>
        <v>1735773182.4100037</v>
      </c>
    </row>
    <row r="6" spans="2:5" ht="14.25" customHeight="1" x14ac:dyDescent="0.35">
      <c r="B6" s="4" t="s">
        <v>4</v>
      </c>
      <c r="C6" s="10">
        <v>119465134105.08701</v>
      </c>
      <c r="D6" s="10">
        <v>121154809477.729</v>
      </c>
      <c r="E6" s="12">
        <f>D6-C6</f>
        <v>1689675372.6419983</v>
      </c>
    </row>
    <row r="7" spans="2:5" x14ac:dyDescent="0.35">
      <c r="B7" s="7" t="s">
        <v>5</v>
      </c>
      <c r="C7" s="10">
        <v>155631672886.60202</v>
      </c>
      <c r="D7" s="10">
        <v>151924870746.79501</v>
      </c>
      <c r="E7" s="13">
        <f>D7-C7</f>
        <v>-3706802139.8070068</v>
      </c>
    </row>
    <row r="8" spans="2:5" ht="28" x14ac:dyDescent="0.35">
      <c r="B8" s="8" t="s">
        <v>6</v>
      </c>
      <c r="C8" s="9">
        <f>C7/C6-1</f>
        <v>0.30273718815484085</v>
      </c>
      <c r="D8" s="9">
        <f>D7/D6-1</f>
        <v>0.25397308948533515</v>
      </c>
      <c r="E8" s="20">
        <f>D8-C8</f>
        <v>-4.8764098669505707E-2</v>
      </c>
    </row>
    <row r="10" spans="2:5" x14ac:dyDescent="0.35">
      <c r="B10" s="1" t="s">
        <v>16</v>
      </c>
      <c r="C10" s="2">
        <v>70</v>
      </c>
      <c r="D10" s="3">
        <v>71</v>
      </c>
      <c r="E10" s="3" t="s">
        <v>1</v>
      </c>
    </row>
    <row r="11" spans="2:5" x14ac:dyDescent="0.35">
      <c r="B11" s="4" t="s">
        <v>2</v>
      </c>
      <c r="C11" s="10">
        <v>337332266401</v>
      </c>
      <c r="D11" s="10">
        <v>45844760752</v>
      </c>
      <c r="E11" s="10">
        <f>D11+C11</f>
        <v>383177027153</v>
      </c>
    </row>
    <row r="12" spans="2:5" x14ac:dyDescent="0.35">
      <c r="B12" s="4" t="s">
        <v>3</v>
      </c>
      <c r="C12" s="10">
        <v>88737383085.970001</v>
      </c>
      <c r="D12" s="10">
        <v>1907862535.5</v>
      </c>
      <c r="E12" s="10">
        <f>D12+C12</f>
        <v>90645245621.470001</v>
      </c>
    </row>
    <row r="13" spans="2:5" x14ac:dyDescent="0.35">
      <c r="B13" s="4" t="s">
        <v>4</v>
      </c>
      <c r="C13" s="10">
        <v>117398572310.91701</v>
      </c>
      <c r="D13" s="10">
        <v>2066561794.1700001</v>
      </c>
      <c r="E13" s="10">
        <f>D13+C13</f>
        <v>119465134105.08701</v>
      </c>
    </row>
    <row r="14" spans="2:5" x14ac:dyDescent="0.35">
      <c r="B14" s="7" t="s">
        <v>5</v>
      </c>
      <c r="C14" s="10">
        <v>153565111092.43201</v>
      </c>
      <c r="D14" s="10">
        <v>2066561794.1700001</v>
      </c>
      <c r="E14" s="10">
        <f>D14+C14</f>
        <v>155631672886.60202</v>
      </c>
    </row>
    <row r="15" spans="2:5" ht="28" x14ac:dyDescent="0.35">
      <c r="B15" s="8" t="s">
        <v>6</v>
      </c>
      <c r="C15" s="9">
        <f>C14/C13-1</f>
        <v>0.30806625727723458</v>
      </c>
      <c r="D15" s="9">
        <f>D14/D13-1</f>
        <v>0</v>
      </c>
      <c r="E15" s="9">
        <f>E14/E13-1</f>
        <v>0.30273718815484085</v>
      </c>
    </row>
    <row r="17" spans="2:5" x14ac:dyDescent="0.35">
      <c r="B17" s="21" t="s">
        <v>19</v>
      </c>
      <c r="C17" s="2">
        <v>70</v>
      </c>
      <c r="D17" s="3">
        <v>71</v>
      </c>
      <c r="E17" s="3" t="s">
        <v>1</v>
      </c>
    </row>
    <row r="18" spans="2:5" x14ac:dyDescent="0.35">
      <c r="B18" s="4" t="s">
        <v>2</v>
      </c>
      <c r="C18" s="10">
        <v>342706597686</v>
      </c>
      <c r="D18" s="10">
        <v>46176786864</v>
      </c>
      <c r="E18" s="10">
        <f>D18+C18</f>
        <v>388883384550</v>
      </c>
    </row>
    <row r="19" spans="2:5" x14ac:dyDescent="0.35">
      <c r="B19" s="4" t="s">
        <v>3</v>
      </c>
      <c r="C19" s="10">
        <v>90473156268.380005</v>
      </c>
      <c r="D19" s="10">
        <v>1907862535.5</v>
      </c>
      <c r="E19" s="10">
        <f t="shared" ref="E19:E21" si="0">D19+C19</f>
        <v>92381018803.880005</v>
      </c>
    </row>
    <row r="20" spans="2:5" x14ac:dyDescent="0.35">
      <c r="B20" s="4" t="s">
        <v>4</v>
      </c>
      <c r="C20" s="10">
        <v>119088247683.55901</v>
      </c>
      <c r="D20" s="10">
        <v>2066561794.1700001</v>
      </c>
      <c r="E20" s="10">
        <f t="shared" si="0"/>
        <v>121154809477.729</v>
      </c>
    </row>
    <row r="21" spans="2:5" x14ac:dyDescent="0.35">
      <c r="B21" s="7" t="s">
        <v>5</v>
      </c>
      <c r="C21" s="10">
        <v>149858308952.625</v>
      </c>
      <c r="D21" s="10">
        <v>2066561794.1700001</v>
      </c>
      <c r="E21" s="10">
        <f t="shared" si="0"/>
        <v>151924870746.79501</v>
      </c>
    </row>
    <row r="22" spans="2:5" ht="28" x14ac:dyDescent="0.35">
      <c r="B22" s="8" t="s">
        <v>6</v>
      </c>
      <c r="C22" s="9">
        <f>C21/C20-1</f>
        <v>0.25838033447958808</v>
      </c>
      <c r="D22" s="9">
        <f>D21/D20-1</f>
        <v>0</v>
      </c>
      <c r="E22" s="9">
        <f>E21/E20-1</f>
        <v>0.25397308948533515</v>
      </c>
    </row>
  </sheetData>
  <conditionalFormatting sqref="E4:E8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B777-06E4-47BA-BBE4-38E1AB4DA679}">
  <dimension ref="B3:E22"/>
  <sheetViews>
    <sheetView showGridLines="0" topLeftCell="A8" zoomScale="115" zoomScaleNormal="115" workbookViewId="0">
      <selection activeCell="B18" sqref="B18:E22"/>
    </sheetView>
  </sheetViews>
  <sheetFormatPr baseColWidth="10" defaultRowHeight="14.5" x14ac:dyDescent="0.35"/>
  <cols>
    <col min="2" max="2" width="21.26953125" bestFit="1" customWidth="1"/>
    <col min="3" max="5" width="22" bestFit="1" customWidth="1"/>
  </cols>
  <sheetData>
    <row r="3" spans="2:5" x14ac:dyDescent="0.35">
      <c r="B3" s="1" t="s">
        <v>8</v>
      </c>
      <c r="C3" s="1" t="s">
        <v>17</v>
      </c>
      <c r="D3" s="1" t="s">
        <v>18</v>
      </c>
      <c r="E3" s="1" t="s">
        <v>11</v>
      </c>
    </row>
    <row r="4" spans="2:5" hidden="1" x14ac:dyDescent="0.35">
      <c r="B4" s="4" t="s">
        <v>2</v>
      </c>
      <c r="C4" s="10">
        <v>383177027153</v>
      </c>
      <c r="D4" s="10">
        <v>388883384550</v>
      </c>
      <c r="E4" s="12">
        <f>D4-C4</f>
        <v>5706357397</v>
      </c>
    </row>
    <row r="5" spans="2:5" x14ac:dyDescent="0.35">
      <c r="B5" s="4" t="s">
        <v>3</v>
      </c>
      <c r="C5" s="10">
        <v>90645245621.470001</v>
      </c>
      <c r="D5" s="10">
        <v>92381018803.880005</v>
      </c>
      <c r="E5" s="12">
        <f>D5-C5</f>
        <v>1735773182.4100037</v>
      </c>
    </row>
    <row r="6" spans="2:5" ht="14.25" customHeight="1" x14ac:dyDescent="0.35">
      <c r="B6" s="4" t="s">
        <v>4</v>
      </c>
      <c r="C6" s="10">
        <v>119465134105.08701</v>
      </c>
      <c r="D6" s="10">
        <v>121154809477.729</v>
      </c>
      <c r="E6" s="12">
        <f>D6-C6</f>
        <v>1689675372.6419983</v>
      </c>
    </row>
    <row r="7" spans="2:5" x14ac:dyDescent="0.35">
      <c r="B7" s="7" t="s">
        <v>5</v>
      </c>
      <c r="C7" s="10">
        <v>155631672886.60202</v>
      </c>
      <c r="D7" s="10">
        <v>157801212885.07501</v>
      </c>
      <c r="E7" s="13">
        <f>D7-C7</f>
        <v>2169539998.4729919</v>
      </c>
    </row>
    <row r="8" spans="2:5" ht="28" x14ac:dyDescent="0.35">
      <c r="B8" s="8" t="s">
        <v>6</v>
      </c>
      <c r="C8" s="9">
        <f>C7/C6-1</f>
        <v>0.30273718815484085</v>
      </c>
      <c r="D8" s="9">
        <f>D7/D6-1</f>
        <v>0.30247584528687188</v>
      </c>
      <c r="E8" s="11">
        <f>D8-C8</f>
        <v>-2.6134286796897221E-4</v>
      </c>
    </row>
    <row r="10" spans="2:5" x14ac:dyDescent="0.35">
      <c r="B10" s="1" t="s">
        <v>16</v>
      </c>
      <c r="C10" s="2">
        <v>70</v>
      </c>
      <c r="D10" s="3">
        <v>71</v>
      </c>
      <c r="E10" s="3" t="s">
        <v>1</v>
      </c>
    </row>
    <row r="11" spans="2:5" hidden="1" x14ac:dyDescent="0.35">
      <c r="B11" s="4" t="s">
        <v>2</v>
      </c>
      <c r="C11" s="10">
        <v>337332266401</v>
      </c>
      <c r="D11" s="10">
        <v>45844760752</v>
      </c>
      <c r="E11" s="10">
        <v>383177027153</v>
      </c>
    </row>
    <row r="12" spans="2:5" x14ac:dyDescent="0.35">
      <c r="B12" s="4" t="s">
        <v>3</v>
      </c>
      <c r="C12" s="10">
        <v>88737383085.970001</v>
      </c>
      <c r="D12" s="10">
        <v>1907862535.5</v>
      </c>
      <c r="E12" s="10">
        <v>90645245621.470001</v>
      </c>
    </row>
    <row r="13" spans="2:5" x14ac:dyDescent="0.35">
      <c r="B13" s="4" t="s">
        <v>4</v>
      </c>
      <c r="C13" s="10">
        <v>117398572310.91701</v>
      </c>
      <c r="D13" s="10">
        <v>2066561794.1700001</v>
      </c>
      <c r="E13" s="10">
        <v>119465134105.08701</v>
      </c>
    </row>
    <row r="14" spans="2:5" x14ac:dyDescent="0.35">
      <c r="B14" s="7" t="s">
        <v>5</v>
      </c>
      <c r="C14" s="10">
        <v>153565111092.43201</v>
      </c>
      <c r="D14" s="10">
        <v>2066561794.1700001</v>
      </c>
      <c r="E14" s="10">
        <v>155631672886.60202</v>
      </c>
    </row>
    <row r="15" spans="2:5" ht="28" x14ac:dyDescent="0.35">
      <c r="B15" s="8" t="s">
        <v>6</v>
      </c>
      <c r="C15" s="9">
        <v>0.30806625727723458</v>
      </c>
      <c r="D15" s="9">
        <v>0</v>
      </c>
      <c r="E15" s="9">
        <v>0.30273718815484085</v>
      </c>
    </row>
    <row r="17" spans="2:5" x14ac:dyDescent="0.35">
      <c r="B17" s="21" t="s">
        <v>19</v>
      </c>
      <c r="C17" s="2">
        <v>70</v>
      </c>
      <c r="D17" s="3">
        <v>71</v>
      </c>
      <c r="E17" s="3" t="s">
        <v>1</v>
      </c>
    </row>
    <row r="18" spans="2:5" x14ac:dyDescent="0.35">
      <c r="B18" s="4" t="s">
        <v>2</v>
      </c>
      <c r="C18" s="10">
        <v>342706597686</v>
      </c>
      <c r="D18" s="10">
        <v>46176786864</v>
      </c>
      <c r="E18" s="10">
        <f>D18+C18</f>
        <v>388883384550</v>
      </c>
    </row>
    <row r="19" spans="2:5" x14ac:dyDescent="0.35">
      <c r="B19" s="4" t="s">
        <v>3</v>
      </c>
      <c r="C19" s="10">
        <v>90473156268.380005</v>
      </c>
      <c r="D19" s="10">
        <v>1907862535.5</v>
      </c>
      <c r="E19" s="10">
        <f t="shared" ref="E19:E21" si="0">D19+C19</f>
        <v>92381018803.880005</v>
      </c>
    </row>
    <row r="20" spans="2:5" x14ac:dyDescent="0.35">
      <c r="B20" s="4" t="s">
        <v>4</v>
      </c>
      <c r="C20" s="10">
        <v>119088247683.55901</v>
      </c>
      <c r="D20" s="10">
        <v>2066561794.1700001</v>
      </c>
      <c r="E20" s="10">
        <f t="shared" si="0"/>
        <v>121154809477.729</v>
      </c>
    </row>
    <row r="21" spans="2:5" x14ac:dyDescent="0.35">
      <c r="B21" s="7" t="s">
        <v>5</v>
      </c>
      <c r="C21" s="10">
        <v>155734651090.905</v>
      </c>
      <c r="D21" s="10">
        <v>2066561794.1700001</v>
      </c>
      <c r="E21" s="10">
        <f t="shared" si="0"/>
        <v>157801212885.07501</v>
      </c>
    </row>
    <row r="22" spans="2:5" ht="28" x14ac:dyDescent="0.35">
      <c r="B22" s="8" t="s">
        <v>6</v>
      </c>
      <c r="C22" s="9">
        <f>C21/C20-1</f>
        <v>0.30772476814607863</v>
      </c>
      <c r="D22" s="9">
        <f>D21/D20-1</f>
        <v>0</v>
      </c>
      <c r="E22" s="9">
        <f>E21/E20-1</f>
        <v>0.30247584528687188</v>
      </c>
    </row>
  </sheetData>
  <conditionalFormatting sqref="E4:E8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A3F7-5C0B-4382-B4CF-8E113F0E6874}">
  <dimension ref="B3:E22"/>
  <sheetViews>
    <sheetView workbookViewId="0">
      <selection sqref="A1:XFD1048576"/>
    </sheetView>
  </sheetViews>
  <sheetFormatPr baseColWidth="10" defaultRowHeight="14.5" x14ac:dyDescent="0.35"/>
  <cols>
    <col min="2" max="2" width="21.26953125" bestFit="1" customWidth="1"/>
    <col min="3" max="5" width="22" bestFit="1" customWidth="1"/>
  </cols>
  <sheetData>
    <row r="3" spans="2:5" x14ac:dyDescent="0.35">
      <c r="B3" s="1" t="s">
        <v>8</v>
      </c>
      <c r="C3" s="1" t="s">
        <v>18</v>
      </c>
      <c r="D3" s="1" t="s">
        <v>20</v>
      </c>
      <c r="E3" s="1" t="s">
        <v>11</v>
      </c>
    </row>
    <row r="4" spans="2:5" x14ac:dyDescent="0.35">
      <c r="B4" s="4" t="s">
        <v>2</v>
      </c>
      <c r="C4" s="10">
        <f>E11</f>
        <v>388883384550</v>
      </c>
      <c r="D4" s="10">
        <f>E18</f>
        <v>293358448912</v>
      </c>
      <c r="E4" s="12">
        <f>D4-C4</f>
        <v>-95524935638</v>
      </c>
    </row>
    <row r="5" spans="2:5" x14ac:dyDescent="0.35">
      <c r="B5" s="4" t="s">
        <v>3</v>
      </c>
      <c r="C5" s="10">
        <f t="shared" ref="C5:C7" si="0">E12</f>
        <v>92381018803.880005</v>
      </c>
      <c r="D5" s="10">
        <f t="shared" ref="D5:D7" si="1">E19</f>
        <v>59301681782.779999</v>
      </c>
      <c r="E5" s="12">
        <f>D5-C5</f>
        <v>-33079337021.100006</v>
      </c>
    </row>
    <row r="6" spans="2:5" ht="14.25" customHeight="1" x14ac:dyDescent="0.35">
      <c r="B6" s="4" t="s">
        <v>4</v>
      </c>
      <c r="C6" s="10">
        <f t="shared" si="0"/>
        <v>121154809477.729</v>
      </c>
      <c r="D6" s="10">
        <f t="shared" si="1"/>
        <v>71677694864.528397</v>
      </c>
      <c r="E6" s="12">
        <f>D6-C6</f>
        <v>-49477114613.200607</v>
      </c>
    </row>
    <row r="7" spans="2:5" x14ac:dyDescent="0.35">
      <c r="B7" s="7" t="s">
        <v>5</v>
      </c>
      <c r="C7" s="10">
        <f t="shared" si="0"/>
        <v>157801212885.07501</v>
      </c>
      <c r="D7" s="10">
        <f t="shared" si="1"/>
        <v>91224839150.399597</v>
      </c>
      <c r="E7" s="13">
        <f>D7-C7</f>
        <v>-66576373734.675415</v>
      </c>
    </row>
    <row r="8" spans="2:5" ht="28" x14ac:dyDescent="0.35">
      <c r="B8" s="8" t="s">
        <v>6</v>
      </c>
      <c r="C8" s="9">
        <f>C7/C6-1</f>
        <v>0.30247584528687188</v>
      </c>
      <c r="D8" s="9">
        <f>D7/D6-1</f>
        <v>0.27270888555799</v>
      </c>
      <c r="E8" s="11">
        <f>D8-C8</f>
        <v>-2.9766959728881881E-2</v>
      </c>
    </row>
    <row r="10" spans="2:5" x14ac:dyDescent="0.35">
      <c r="B10" s="1" t="s">
        <v>19</v>
      </c>
      <c r="C10" s="2">
        <v>70</v>
      </c>
      <c r="D10" s="3">
        <v>71</v>
      </c>
      <c r="E10" s="3" t="s">
        <v>1</v>
      </c>
    </row>
    <row r="11" spans="2:5" x14ac:dyDescent="0.35">
      <c r="B11" s="4" t="s">
        <v>2</v>
      </c>
      <c r="C11" s="10">
        <v>342706597686</v>
      </c>
      <c r="D11" s="10">
        <v>46176786864</v>
      </c>
      <c r="E11" s="10">
        <v>388883384550</v>
      </c>
    </row>
    <row r="12" spans="2:5" x14ac:dyDescent="0.35">
      <c r="B12" s="4" t="s">
        <v>3</v>
      </c>
      <c r="C12" s="10">
        <v>90473156268.380005</v>
      </c>
      <c r="D12" s="10">
        <v>1907862535.5</v>
      </c>
      <c r="E12" s="10">
        <v>92381018803.880005</v>
      </c>
    </row>
    <row r="13" spans="2:5" x14ac:dyDescent="0.35">
      <c r="B13" s="4" t="s">
        <v>4</v>
      </c>
      <c r="C13" s="10">
        <v>119088247683.55901</v>
      </c>
      <c r="D13" s="10">
        <v>2066561794.1700001</v>
      </c>
      <c r="E13" s="10">
        <v>121154809477.729</v>
      </c>
    </row>
    <row r="14" spans="2:5" x14ac:dyDescent="0.35">
      <c r="B14" s="7" t="s">
        <v>5</v>
      </c>
      <c r="C14" s="10">
        <v>155734651090.905</v>
      </c>
      <c r="D14" s="10">
        <v>2066561794.1700001</v>
      </c>
      <c r="E14" s="10">
        <v>157801212885.07501</v>
      </c>
    </row>
    <row r="15" spans="2:5" ht="28" x14ac:dyDescent="0.35">
      <c r="B15" s="8" t="s">
        <v>6</v>
      </c>
      <c r="C15" s="9">
        <v>0.30772476814607863</v>
      </c>
      <c r="D15" s="9">
        <v>0</v>
      </c>
      <c r="E15" s="9">
        <v>0.30247584528687188</v>
      </c>
    </row>
    <row r="17" spans="2:5" x14ac:dyDescent="0.35">
      <c r="B17" s="21" t="s">
        <v>21</v>
      </c>
      <c r="C17" s="2">
        <v>70</v>
      </c>
      <c r="D17" s="3">
        <v>71</v>
      </c>
      <c r="E17" s="3" t="s">
        <v>1</v>
      </c>
    </row>
    <row r="18" spans="2:5" x14ac:dyDescent="0.35">
      <c r="B18" s="4" t="s">
        <v>2</v>
      </c>
      <c r="C18" s="10">
        <v>233744085157</v>
      </c>
      <c r="D18" s="10">
        <v>59614363755</v>
      </c>
      <c r="E18" s="10">
        <f>D18+C18</f>
        <v>293358448912</v>
      </c>
    </row>
    <row r="19" spans="2:5" x14ac:dyDescent="0.35">
      <c r="B19" s="4" t="s">
        <v>3</v>
      </c>
      <c r="C19" s="10">
        <v>55594380762</v>
      </c>
      <c r="D19" s="10">
        <v>3707301020.7800002</v>
      </c>
      <c r="E19" s="10">
        <f t="shared" ref="E19:E21" si="2">D19+C19</f>
        <v>59301681782.779999</v>
      </c>
    </row>
    <row r="20" spans="2:5" x14ac:dyDescent="0.35">
      <c r="B20" s="4" t="s">
        <v>4</v>
      </c>
      <c r="C20" s="10">
        <v>67600521307.108398</v>
      </c>
      <c r="D20" s="10">
        <v>4077173557.4200001</v>
      </c>
      <c r="E20" s="10">
        <f t="shared" si="2"/>
        <v>71677694864.528397</v>
      </c>
    </row>
    <row r="21" spans="2:5" x14ac:dyDescent="0.35">
      <c r="B21" s="7" t="s">
        <v>5</v>
      </c>
      <c r="C21" s="10">
        <v>87147665592.979599</v>
      </c>
      <c r="D21" s="10">
        <v>4077173557.4200001</v>
      </c>
      <c r="E21" s="10">
        <f t="shared" si="2"/>
        <v>91224839150.399597</v>
      </c>
    </row>
    <row r="22" spans="2:5" ht="28" x14ac:dyDescent="0.35">
      <c r="B22" s="8" t="s">
        <v>6</v>
      </c>
      <c r="C22" s="9">
        <f>C21/C20-1</f>
        <v>0.28915670926661563</v>
      </c>
      <c r="D22" s="9">
        <f>D21/D20-1</f>
        <v>0</v>
      </c>
      <c r="E22" s="9">
        <f>E21/E20-1</f>
        <v>0.27270888555799</v>
      </c>
    </row>
  </sheetData>
  <conditionalFormatting sqref="E4:E8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C6FD-F28B-4507-866A-B45A5B36BA87}">
  <dimension ref="B3:E22"/>
  <sheetViews>
    <sheetView tabSelected="1" topLeftCell="A7" workbookViewId="0">
      <selection activeCell="F22" sqref="F22"/>
    </sheetView>
  </sheetViews>
  <sheetFormatPr baseColWidth="10" defaultRowHeight="14.5" x14ac:dyDescent="0.35"/>
  <cols>
    <col min="2" max="2" width="21.26953125" bestFit="1" customWidth="1"/>
    <col min="3" max="5" width="22" bestFit="1" customWidth="1"/>
  </cols>
  <sheetData>
    <row r="3" spans="2:5" x14ac:dyDescent="0.35">
      <c r="B3" s="1" t="s">
        <v>8</v>
      </c>
      <c r="C3" s="1" t="s">
        <v>18</v>
      </c>
      <c r="D3" s="1" t="s">
        <v>20</v>
      </c>
      <c r="E3" s="1" t="s">
        <v>11</v>
      </c>
    </row>
    <row r="4" spans="2:5" x14ac:dyDescent="0.35">
      <c r="B4" s="4" t="s">
        <v>2</v>
      </c>
      <c r="C4" s="10">
        <f>E11</f>
        <v>388883384550</v>
      </c>
      <c r="D4" s="10">
        <f>E18</f>
        <v>293358448912</v>
      </c>
      <c r="E4" s="12">
        <f>D4-C4</f>
        <v>-95524935638</v>
      </c>
    </row>
    <row r="5" spans="2:5" x14ac:dyDescent="0.35">
      <c r="B5" s="4" t="s">
        <v>3</v>
      </c>
      <c r="C5" s="10">
        <f t="shared" ref="C5:C7" si="0">E12</f>
        <v>92381018803.880005</v>
      </c>
      <c r="D5" s="10">
        <f t="shared" ref="D5:D7" si="1">E19</f>
        <v>59301681782.779999</v>
      </c>
      <c r="E5" s="12">
        <f>D5-C5</f>
        <v>-33079337021.100006</v>
      </c>
    </row>
    <row r="6" spans="2:5" ht="14.25" customHeight="1" x14ac:dyDescent="0.35">
      <c r="B6" s="4" t="s">
        <v>4</v>
      </c>
      <c r="C6" s="10">
        <f t="shared" si="0"/>
        <v>121154809477.729</v>
      </c>
      <c r="D6" s="10">
        <f t="shared" si="1"/>
        <v>71677694864.528397</v>
      </c>
      <c r="E6" s="12">
        <f>D6-C6</f>
        <v>-49477114613.200607</v>
      </c>
    </row>
    <row r="7" spans="2:5" x14ac:dyDescent="0.35">
      <c r="B7" s="7" t="s">
        <v>5</v>
      </c>
      <c r="C7" s="10">
        <f t="shared" si="0"/>
        <v>157801212885.07501</v>
      </c>
      <c r="D7" s="10">
        <f t="shared" si="1"/>
        <v>101103464374.7021</v>
      </c>
      <c r="E7" s="13">
        <f>D7-C7</f>
        <v>-56697748510.37291</v>
      </c>
    </row>
    <row r="8" spans="2:5" ht="28" x14ac:dyDescent="0.35">
      <c r="B8" s="8" t="s">
        <v>6</v>
      </c>
      <c r="C8" s="9">
        <f>C7/C6-1</f>
        <v>0.30247584528687188</v>
      </c>
      <c r="D8" s="9">
        <f>D7/D6-1</f>
        <v>0.41052895975224546</v>
      </c>
      <c r="E8" s="11">
        <f>D8-C8</f>
        <v>0.10805311446537358</v>
      </c>
    </row>
    <row r="10" spans="2:5" x14ac:dyDescent="0.35">
      <c r="B10" s="1" t="s">
        <v>19</v>
      </c>
      <c r="C10" s="2">
        <v>70</v>
      </c>
      <c r="D10" s="3">
        <v>71</v>
      </c>
      <c r="E10" s="3" t="s">
        <v>1</v>
      </c>
    </row>
    <row r="11" spans="2:5" x14ac:dyDescent="0.35">
      <c r="B11" s="4" t="s">
        <v>2</v>
      </c>
      <c r="C11" s="10">
        <v>342706597686</v>
      </c>
      <c r="D11" s="10">
        <v>46176786864</v>
      </c>
      <c r="E11" s="10">
        <v>388883384550</v>
      </c>
    </row>
    <row r="12" spans="2:5" x14ac:dyDescent="0.35">
      <c r="B12" s="4" t="s">
        <v>3</v>
      </c>
      <c r="C12" s="10">
        <v>90473156268.380005</v>
      </c>
      <c r="D12" s="10">
        <v>1907862535.5</v>
      </c>
      <c r="E12" s="10">
        <v>92381018803.880005</v>
      </c>
    </row>
    <row r="13" spans="2:5" x14ac:dyDescent="0.35">
      <c r="B13" s="4" t="s">
        <v>4</v>
      </c>
      <c r="C13" s="10">
        <v>119088247683.55901</v>
      </c>
      <c r="D13" s="10">
        <v>2066561794.1700001</v>
      </c>
      <c r="E13" s="10">
        <v>121154809477.729</v>
      </c>
    </row>
    <row r="14" spans="2:5" x14ac:dyDescent="0.35">
      <c r="B14" s="7" t="s">
        <v>5</v>
      </c>
      <c r="C14" s="10">
        <v>155734651090.905</v>
      </c>
      <c r="D14" s="10">
        <v>2066561794.1700001</v>
      </c>
      <c r="E14" s="10">
        <v>157801212885.07501</v>
      </c>
    </row>
    <row r="15" spans="2:5" ht="28" x14ac:dyDescent="0.35">
      <c r="B15" s="8" t="s">
        <v>6</v>
      </c>
      <c r="C15" s="9">
        <v>0.30772476814607863</v>
      </c>
      <c r="D15" s="9">
        <v>0</v>
      </c>
      <c r="E15" s="9">
        <v>0.30247584528687188</v>
      </c>
    </row>
    <row r="17" spans="2:5" x14ac:dyDescent="0.35">
      <c r="B17" s="21" t="s">
        <v>21</v>
      </c>
      <c r="C17" s="2">
        <v>70</v>
      </c>
      <c r="D17" s="3">
        <v>71</v>
      </c>
      <c r="E17" s="3" t="s">
        <v>1</v>
      </c>
    </row>
    <row r="18" spans="2:5" x14ac:dyDescent="0.35">
      <c r="B18" s="4" t="s">
        <v>2</v>
      </c>
      <c r="C18" s="10">
        <v>233744085157</v>
      </c>
      <c r="D18" s="10">
        <v>59614363755</v>
      </c>
      <c r="E18" s="10">
        <f>D18+C18</f>
        <v>293358448912</v>
      </c>
    </row>
    <row r="19" spans="2:5" x14ac:dyDescent="0.35">
      <c r="B19" s="4" t="s">
        <v>3</v>
      </c>
      <c r="C19" s="10">
        <v>55594380762</v>
      </c>
      <c r="D19" s="10">
        <v>3707301020.7800002</v>
      </c>
      <c r="E19" s="10">
        <f t="shared" ref="E19:E21" si="2">D19+C19</f>
        <v>59301681782.779999</v>
      </c>
    </row>
    <row r="20" spans="2:5" x14ac:dyDescent="0.35">
      <c r="B20" s="4" t="s">
        <v>4</v>
      </c>
      <c r="C20" s="10">
        <v>67600521307.108398</v>
      </c>
      <c r="D20" s="10">
        <v>4077173557.4200001</v>
      </c>
      <c r="E20" s="10">
        <f t="shared" si="2"/>
        <v>71677694864.528397</v>
      </c>
    </row>
    <row r="21" spans="2:5" x14ac:dyDescent="0.35">
      <c r="B21" s="7" t="s">
        <v>5</v>
      </c>
      <c r="C21" s="10">
        <v>97026290817.282104</v>
      </c>
      <c r="D21" s="10">
        <v>4077173557.4200001</v>
      </c>
      <c r="E21" s="10">
        <f t="shared" si="2"/>
        <v>101103464374.7021</v>
      </c>
    </row>
    <row r="22" spans="2:5" ht="28" x14ac:dyDescent="0.35">
      <c r="B22" s="8" t="s">
        <v>6</v>
      </c>
      <c r="C22" s="9">
        <f>C21/C20-1</f>
        <v>0.43528909158100682</v>
      </c>
      <c r="D22" s="9">
        <f>D21/D20-1</f>
        <v>0</v>
      </c>
      <c r="E22" s="9">
        <f>E21/E20-1</f>
        <v>0.41052895975224546</v>
      </c>
    </row>
  </sheetData>
  <conditionalFormatting sqref="E4:E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Agosto2024</vt:lpstr>
      <vt:lpstr>Septiembre2024</vt:lpstr>
      <vt:lpstr>Octubre2024</vt:lpstr>
      <vt:lpstr>Octubre2024_M</vt:lpstr>
      <vt:lpstr>Noviembre2024_CAP</vt:lpstr>
      <vt:lpstr>NOVIEMBRE2024_CAP+MORA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Ferney Villalba Beltran</dc:creator>
  <cp:lastModifiedBy>Ivan Ferney Villalba Beltran</cp:lastModifiedBy>
  <dcterms:created xsi:type="dcterms:W3CDTF">2015-06-05T18:19:34Z</dcterms:created>
  <dcterms:modified xsi:type="dcterms:W3CDTF">2024-12-06T16:41:47Z</dcterms:modified>
</cp:coreProperties>
</file>