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eill\Documents\Sigma_Clermont\MS_ESD\M1\MNO\Transport\"/>
    </mc:Choice>
  </mc:AlternateContent>
  <xr:revisionPtr revIDLastSave="0" documentId="13_ncr:1_{82A4DBB8-3F2B-43FA-9AEE-B24D2DABDBD6}" xr6:coauthVersionLast="47" xr6:coauthVersionMax="47" xr10:uidLastSave="{00000000-0000-0000-0000-000000000000}"/>
  <workbookProtection workbookAlgorithmName="SHA-512" workbookHashValue="kMGcuFEVSMTEH4PBCI1pcdxUGAre2nw9loOgWeLB8rX6HPdYeOloYyoumK3kBdpCq+Wk/4L0PnyTupa1HA08ZA==" workbookSaltValue="xP1zqAlUMFPHhbuWDBe3Ag==" workbookSpinCount="100000" lockStructure="1"/>
  <bookViews>
    <workbookView xWindow="-108" yWindow="-108" windowWidth="23256" windowHeight="12456" xr2:uid="{00000000-000D-0000-FFFF-FFFF00000000}"/>
  </bookViews>
  <sheets>
    <sheet name="T0" sheetId="1" r:id="rId1"/>
    <sheet name="T1" sheetId="2" r:id="rId2"/>
    <sheet name="T2" sheetId="3" r:id="rId3"/>
    <sheet name="DONNÉES T0" sheetId="4" state="hidden" r:id="rId4"/>
    <sheet name="DONNÉES T1" sheetId="5" state="hidden" r:id="rId5"/>
    <sheet name="DONNÉES T2" sheetId="6" state="hidden" r:id="rId6"/>
  </sheets>
  <definedNames>
    <definedName name="solver_adj" localSheetId="0" hidden="1">T0!$B$17:$S$22</definedName>
    <definedName name="solver_adj" localSheetId="1" hidden="1">'T1'!$B$17:$S$22</definedName>
    <definedName name="solver_adj" localSheetId="2" hidden="1">'T2'!$B$17:$S$22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T0!$B$17:$S$22</definedName>
    <definedName name="solver_lhs1" localSheetId="1" hidden="1">'T1'!$B$17:$S$22</definedName>
    <definedName name="solver_lhs1" localSheetId="2" hidden="1">'T2'!$B$17:$S$22</definedName>
    <definedName name="solver_lhs2" localSheetId="0" hidden="1">T0!$B$23:$S$23</definedName>
    <definedName name="solver_lhs2" localSheetId="1" hidden="1">'T1'!$B$23:$S$23</definedName>
    <definedName name="solver_lhs2" localSheetId="2" hidden="1">'T2'!$B$23:$S$23</definedName>
    <definedName name="solver_lhs3" localSheetId="0" hidden="1">T0!$W$17:$W$22</definedName>
    <definedName name="solver_lhs3" localSheetId="1" hidden="1">'T1'!$W$17:$W$22</definedName>
    <definedName name="solver_lhs3" localSheetId="2" hidden="1">'T2'!$W$17:$W$22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3</definedName>
    <definedName name="solver_num" localSheetId="1" hidden="1">3</definedName>
    <definedName name="solver_num" localSheetId="2" hidden="1">3</definedName>
    <definedName name="solver_opt" localSheetId="0" hidden="1">T0!$F$42</definedName>
    <definedName name="solver_opt" localSheetId="1" hidden="1">'T1'!$F$42</definedName>
    <definedName name="solver_opt" localSheetId="2" hidden="1">'T2'!$F$42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4</definedName>
    <definedName name="solver_rel1" localSheetId="1" hidden="1">4</definedName>
    <definedName name="solver_rel1" localSheetId="2" hidden="1">4</definedName>
    <definedName name="solver_rel2" localSheetId="0" hidden="1">2</definedName>
    <definedName name="solver_rel2" localSheetId="1" hidden="1">2</definedName>
    <definedName name="solver_rel2" localSheetId="2" hidden="1">2</definedName>
    <definedName name="solver_rel3" localSheetId="0" hidden="1">1</definedName>
    <definedName name="solver_rel3" localSheetId="1" hidden="1">1</definedName>
    <definedName name="solver_rel3" localSheetId="2" hidden="1">1</definedName>
    <definedName name="solver_rhs1" localSheetId="0" hidden="1">"entier"</definedName>
    <definedName name="solver_rhs1" localSheetId="1" hidden="1">"entier"</definedName>
    <definedName name="solver_rhs1" localSheetId="2" hidden="1">"entier"</definedName>
    <definedName name="solver_rhs2" localSheetId="0" hidden="1">T0!$B$25:$S$25</definedName>
    <definedName name="solver_rhs2" localSheetId="1" hidden="1">'T1'!$B$25:$S$25</definedName>
    <definedName name="solver_rhs2" localSheetId="2" hidden="1">'T2'!$B$25:$S$25</definedName>
    <definedName name="solver_rhs3" localSheetId="0" hidden="1">T0!$Q$5:$Q$10</definedName>
    <definedName name="solver_rhs3" localSheetId="1" hidden="1">'T1'!$Q$5:$Q$10</definedName>
    <definedName name="solver_rhs3" localSheetId="2" hidden="1">'T2'!$Q$5:$Q$10</definedName>
    <definedName name="solver_rlx" localSheetId="0" hidden="1">1</definedName>
    <definedName name="solver_rlx" localSheetId="1" hidden="1">1</definedName>
    <definedName name="solver_rlx" localSheetId="2" hidden="1">1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81029"/>
</workbook>
</file>

<file path=xl/calcChain.xml><?xml version="1.0" encoding="utf-8"?>
<calcChain xmlns="http://schemas.openxmlformats.org/spreadsheetml/2006/main">
  <c r="N35" i="3" l="1"/>
  <c r="F36" i="3"/>
  <c r="F35" i="3"/>
  <c r="F34" i="3"/>
  <c r="F36" i="2"/>
  <c r="F35" i="2"/>
  <c r="F34" i="2"/>
  <c r="F34" i="1"/>
  <c r="N10" i="3"/>
  <c r="N9" i="3"/>
  <c r="N8" i="3"/>
  <c r="N7" i="3"/>
  <c r="N6" i="3"/>
  <c r="N5" i="3"/>
  <c r="N10" i="2"/>
  <c r="N9" i="2"/>
  <c r="N8" i="2"/>
  <c r="N7" i="2"/>
  <c r="N6" i="2"/>
  <c r="N5" i="2"/>
  <c r="N10" i="1"/>
  <c r="N9" i="1"/>
  <c r="N8" i="1"/>
  <c r="N7" i="1"/>
  <c r="N6" i="1"/>
  <c r="N5" i="1"/>
  <c r="B110" i="5"/>
  <c r="S23" i="3" l="1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V22" i="3"/>
  <c r="U22" i="3"/>
  <c r="T22" i="3"/>
  <c r="W22" i="3" s="1"/>
  <c r="V21" i="3"/>
  <c r="U21" i="3"/>
  <c r="T21" i="3"/>
  <c r="V20" i="3"/>
  <c r="U20" i="3"/>
  <c r="T20" i="3"/>
  <c r="X20" i="3" s="1"/>
  <c r="V19" i="3"/>
  <c r="U19" i="3"/>
  <c r="T19" i="3"/>
  <c r="X19" i="3" s="1"/>
  <c r="V18" i="3"/>
  <c r="U18" i="3"/>
  <c r="T18" i="3"/>
  <c r="V17" i="3"/>
  <c r="U17" i="3"/>
  <c r="T17" i="3"/>
  <c r="X17" i="3" s="1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V22" i="2"/>
  <c r="U22" i="2"/>
  <c r="T22" i="2"/>
  <c r="V21" i="2"/>
  <c r="U21" i="2"/>
  <c r="T21" i="2"/>
  <c r="X21" i="2" s="1"/>
  <c r="V20" i="2"/>
  <c r="U20" i="2"/>
  <c r="T20" i="2"/>
  <c r="V19" i="2"/>
  <c r="U19" i="2"/>
  <c r="T19" i="2"/>
  <c r="V18" i="2"/>
  <c r="U18" i="2"/>
  <c r="T18" i="2"/>
  <c r="X18" i="2" s="1"/>
  <c r="V17" i="2"/>
  <c r="U17" i="2"/>
  <c r="T17" i="2"/>
  <c r="R5" i="1"/>
  <c r="R6" i="1"/>
  <c r="R7" i="1"/>
  <c r="R8" i="1"/>
  <c r="R9" i="1"/>
  <c r="R10" i="1"/>
  <c r="I110" i="4"/>
  <c r="C110" i="4"/>
  <c r="W18" i="2" l="1"/>
  <c r="W19" i="3"/>
  <c r="X19" i="2"/>
  <c r="U23" i="3"/>
  <c r="X22" i="2"/>
  <c r="W18" i="3"/>
  <c r="X20" i="2"/>
  <c r="W21" i="3"/>
  <c r="U23" i="2"/>
  <c r="V23" i="2"/>
  <c r="W20" i="2"/>
  <c r="W22" i="2"/>
  <c r="T23" i="2"/>
  <c r="N42" i="2" s="1"/>
  <c r="X17" i="2"/>
  <c r="V23" i="3"/>
  <c r="T23" i="3"/>
  <c r="X18" i="3"/>
  <c r="X23" i="3" s="1"/>
  <c r="X22" i="3"/>
  <c r="X21" i="3"/>
  <c r="W20" i="3"/>
  <c r="W17" i="3"/>
  <c r="W19" i="2"/>
  <c r="W17" i="2"/>
  <c r="W21" i="2"/>
  <c r="N42" i="3" l="1"/>
  <c r="X23" i="2"/>
  <c r="W23" i="3"/>
  <c r="W23" i="2"/>
  <c r="Q5" i="1"/>
  <c r="T18" i="1"/>
  <c r="T19" i="1"/>
  <c r="S115" i="6"/>
  <c r="R115" i="6"/>
  <c r="Q115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B115" i="6"/>
  <c r="S114" i="6"/>
  <c r="R114" i="6"/>
  <c r="Q114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B114" i="6"/>
  <c r="S113" i="6"/>
  <c r="R113" i="6"/>
  <c r="Q113" i="6"/>
  <c r="P113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S112" i="6"/>
  <c r="R112" i="6"/>
  <c r="Q112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B112" i="6"/>
  <c r="S111" i="6"/>
  <c r="R111" i="6"/>
  <c r="Q111" i="6"/>
  <c r="P111" i="6"/>
  <c r="O111" i="6"/>
  <c r="N111" i="6"/>
  <c r="M111" i="6"/>
  <c r="L111" i="6"/>
  <c r="K111" i="6"/>
  <c r="J111" i="6"/>
  <c r="I111" i="6"/>
  <c r="H111" i="6"/>
  <c r="G111" i="6"/>
  <c r="F111" i="6"/>
  <c r="E111" i="6"/>
  <c r="D111" i="6"/>
  <c r="C111" i="6"/>
  <c r="B111" i="6"/>
  <c r="S110" i="6"/>
  <c r="R110" i="6"/>
  <c r="Q110" i="6"/>
  <c r="P110" i="6"/>
  <c r="O110" i="6"/>
  <c r="N110" i="6"/>
  <c r="M110" i="6"/>
  <c r="L110" i="6"/>
  <c r="K110" i="6"/>
  <c r="J110" i="6"/>
  <c r="I110" i="6"/>
  <c r="H110" i="6"/>
  <c r="G110" i="6"/>
  <c r="F110" i="6"/>
  <c r="E110" i="6"/>
  <c r="D110" i="6"/>
  <c r="C110" i="6"/>
  <c r="B110" i="6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B112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B111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S115" i="4"/>
  <c r="R115" i="4"/>
  <c r="Q115" i="4"/>
  <c r="P115" i="4"/>
  <c r="O115" i="4"/>
  <c r="N115" i="4"/>
  <c r="S114" i="4"/>
  <c r="R114" i="4"/>
  <c r="Q114" i="4"/>
  <c r="P114" i="4"/>
  <c r="O114" i="4"/>
  <c r="N114" i="4"/>
  <c r="S113" i="4"/>
  <c r="R113" i="4"/>
  <c r="Q113" i="4"/>
  <c r="P113" i="4"/>
  <c r="O113" i="4"/>
  <c r="N113" i="4"/>
  <c r="S112" i="4"/>
  <c r="R112" i="4"/>
  <c r="Q112" i="4"/>
  <c r="P112" i="4"/>
  <c r="O112" i="4"/>
  <c r="N112" i="4"/>
  <c r="S111" i="4"/>
  <c r="R111" i="4"/>
  <c r="Q111" i="4"/>
  <c r="P111" i="4"/>
  <c r="O111" i="4"/>
  <c r="N111" i="4"/>
  <c r="S110" i="4"/>
  <c r="R110" i="4"/>
  <c r="Q110" i="4"/>
  <c r="P110" i="4"/>
  <c r="O110" i="4"/>
  <c r="N110" i="4"/>
  <c r="M115" i="4"/>
  <c r="L115" i="4"/>
  <c r="K115" i="4"/>
  <c r="J115" i="4"/>
  <c r="I115" i="4"/>
  <c r="H115" i="4"/>
  <c r="M114" i="4"/>
  <c r="L114" i="4"/>
  <c r="K114" i="4"/>
  <c r="J114" i="4"/>
  <c r="I114" i="4"/>
  <c r="H114" i="4"/>
  <c r="M113" i="4"/>
  <c r="L113" i="4"/>
  <c r="K113" i="4"/>
  <c r="J113" i="4"/>
  <c r="I113" i="4"/>
  <c r="H113" i="4"/>
  <c r="M112" i="4"/>
  <c r="L112" i="4"/>
  <c r="K112" i="4"/>
  <c r="J112" i="4"/>
  <c r="I112" i="4"/>
  <c r="H112" i="4"/>
  <c r="M111" i="4"/>
  <c r="L111" i="4"/>
  <c r="K111" i="4"/>
  <c r="J111" i="4"/>
  <c r="I111" i="4"/>
  <c r="H111" i="4"/>
  <c r="M110" i="4"/>
  <c r="L110" i="4"/>
  <c r="K110" i="4"/>
  <c r="J110" i="4"/>
  <c r="H110" i="4"/>
  <c r="G115" i="4"/>
  <c r="F115" i="4"/>
  <c r="E115" i="4"/>
  <c r="D115" i="4"/>
  <c r="C115" i="4"/>
  <c r="B115" i="4"/>
  <c r="G114" i="4"/>
  <c r="F114" i="4"/>
  <c r="E114" i="4"/>
  <c r="D114" i="4"/>
  <c r="C114" i="4"/>
  <c r="B114" i="4"/>
  <c r="G113" i="4"/>
  <c r="F113" i="4"/>
  <c r="E113" i="4"/>
  <c r="D113" i="4"/>
  <c r="C113" i="4"/>
  <c r="B113" i="4"/>
  <c r="G112" i="4"/>
  <c r="F112" i="4"/>
  <c r="E112" i="4"/>
  <c r="D112" i="4"/>
  <c r="C112" i="4"/>
  <c r="B112" i="4"/>
  <c r="G111" i="4"/>
  <c r="F111" i="4"/>
  <c r="E111" i="4"/>
  <c r="D111" i="4"/>
  <c r="C111" i="4"/>
  <c r="B111" i="4"/>
  <c r="G110" i="4"/>
  <c r="F110" i="4"/>
  <c r="E110" i="4"/>
  <c r="N35" i="1" s="1"/>
  <c r="D110" i="4"/>
  <c r="B110" i="4"/>
  <c r="N35" i="2" l="1"/>
  <c r="R11" i="1"/>
  <c r="V30" i="1"/>
  <c r="U30" i="1"/>
  <c r="T30" i="1"/>
  <c r="Q7" i="1"/>
  <c r="Q8" i="1"/>
  <c r="Q9" i="1"/>
  <c r="Q10" i="1"/>
  <c r="Q6" i="1"/>
  <c r="W30" i="1" l="1"/>
  <c r="B91" i="4" l="1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B92" i="6"/>
  <c r="B91" i="6"/>
  <c r="C25" i="3" l="1"/>
  <c r="C31" i="3" s="1"/>
  <c r="D25" i="3"/>
  <c r="D31" i="3" s="1"/>
  <c r="E25" i="3"/>
  <c r="E31" i="3" s="1"/>
  <c r="F25" i="3"/>
  <c r="F31" i="3" s="1"/>
  <c r="G25" i="3"/>
  <c r="G31" i="3" s="1"/>
  <c r="H25" i="3"/>
  <c r="H31" i="3" s="1"/>
  <c r="I25" i="3"/>
  <c r="I31" i="3" s="1"/>
  <c r="J25" i="3"/>
  <c r="J31" i="3" s="1"/>
  <c r="K25" i="3"/>
  <c r="K31" i="3" s="1"/>
  <c r="L25" i="3"/>
  <c r="L31" i="3" s="1"/>
  <c r="M25" i="3"/>
  <c r="M31" i="3" s="1"/>
  <c r="N25" i="3"/>
  <c r="N31" i="3" s="1"/>
  <c r="O25" i="3"/>
  <c r="O31" i="3" s="1"/>
  <c r="P25" i="3"/>
  <c r="P31" i="3" s="1"/>
  <c r="Q25" i="3"/>
  <c r="Q31" i="3" s="1"/>
  <c r="R25" i="3"/>
  <c r="R31" i="3" s="1"/>
  <c r="S25" i="3"/>
  <c r="S31" i="3" s="1"/>
  <c r="B25" i="3"/>
  <c r="B31" i="3" s="1"/>
  <c r="C25" i="2"/>
  <c r="C31" i="2" s="1"/>
  <c r="D25" i="2"/>
  <c r="D31" i="2" s="1"/>
  <c r="E25" i="2"/>
  <c r="E31" i="2" s="1"/>
  <c r="F25" i="2"/>
  <c r="F31" i="2" s="1"/>
  <c r="G25" i="2"/>
  <c r="G31" i="2" s="1"/>
  <c r="H25" i="2"/>
  <c r="H31" i="2" s="1"/>
  <c r="I25" i="2"/>
  <c r="I31" i="2" s="1"/>
  <c r="J25" i="2"/>
  <c r="J31" i="2" s="1"/>
  <c r="K25" i="2"/>
  <c r="K31" i="2" s="1"/>
  <c r="L25" i="2"/>
  <c r="L31" i="2" s="1"/>
  <c r="M25" i="2"/>
  <c r="M31" i="2" s="1"/>
  <c r="N25" i="2"/>
  <c r="N31" i="2" s="1"/>
  <c r="O25" i="2"/>
  <c r="O31" i="2" s="1"/>
  <c r="P25" i="2"/>
  <c r="P31" i="2" s="1"/>
  <c r="Q25" i="2"/>
  <c r="Q31" i="2" s="1"/>
  <c r="R25" i="2"/>
  <c r="R31" i="2" s="1"/>
  <c r="S25" i="2"/>
  <c r="S31" i="2" s="1"/>
  <c r="B25" i="2"/>
  <c r="B31" i="2" s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B25" i="1"/>
  <c r="U31" i="3" l="1"/>
  <c r="V31" i="3"/>
  <c r="T31" i="3"/>
  <c r="T31" i="2"/>
  <c r="V31" i="2"/>
  <c r="U31" i="2"/>
  <c r="T25" i="2"/>
  <c r="V25" i="3"/>
  <c r="U25" i="2"/>
  <c r="U25" i="1"/>
  <c r="U25" i="3"/>
  <c r="V25" i="2"/>
  <c r="V25" i="1"/>
  <c r="T25" i="1"/>
  <c r="T25" i="3"/>
  <c r="W31" i="3" l="1"/>
  <c r="W25" i="2"/>
  <c r="W31" i="2"/>
  <c r="W25" i="1"/>
  <c r="W25" i="3"/>
  <c r="P10" i="3"/>
  <c r="O10" i="3"/>
  <c r="P9" i="3"/>
  <c r="O9" i="3"/>
  <c r="P8" i="3"/>
  <c r="O8" i="3"/>
  <c r="P7" i="3"/>
  <c r="O7" i="3"/>
  <c r="P6" i="3"/>
  <c r="O6" i="3"/>
  <c r="P5" i="3"/>
  <c r="O5" i="3"/>
  <c r="P10" i="2"/>
  <c r="P9" i="2"/>
  <c r="P8" i="2"/>
  <c r="P7" i="2"/>
  <c r="P6" i="2"/>
  <c r="P5" i="2"/>
  <c r="O10" i="2"/>
  <c r="O9" i="2"/>
  <c r="O8" i="2"/>
  <c r="O7" i="2"/>
  <c r="O6" i="2"/>
  <c r="O5" i="2"/>
  <c r="B5" i="2"/>
  <c r="P10" i="1"/>
  <c r="P9" i="1"/>
  <c r="P8" i="1"/>
  <c r="P7" i="1"/>
  <c r="P6" i="1"/>
  <c r="P5" i="1"/>
  <c r="O10" i="1"/>
  <c r="O9" i="1"/>
  <c r="O8" i="1"/>
  <c r="O7" i="1"/>
  <c r="O6" i="1"/>
  <c r="O5" i="1"/>
  <c r="E59" i="6"/>
  <c r="P25" i="6" s="1"/>
  <c r="D59" i="6"/>
  <c r="K25" i="6" s="1"/>
  <c r="C59" i="6"/>
  <c r="G25" i="6" s="1"/>
  <c r="E58" i="6"/>
  <c r="P24" i="6" s="1"/>
  <c r="D58" i="6"/>
  <c r="L24" i="6" s="1"/>
  <c r="C58" i="6"/>
  <c r="C24" i="6" s="1"/>
  <c r="E57" i="6"/>
  <c r="S23" i="6" s="1"/>
  <c r="D57" i="6"/>
  <c r="M23" i="6" s="1"/>
  <c r="C57" i="6"/>
  <c r="E23" i="6" s="1"/>
  <c r="E56" i="6"/>
  <c r="S22" i="6" s="1"/>
  <c r="D56" i="6"/>
  <c r="M22" i="6" s="1"/>
  <c r="C56" i="6"/>
  <c r="F22" i="6" s="1"/>
  <c r="E55" i="6"/>
  <c r="N21" i="6" s="1"/>
  <c r="D55" i="6"/>
  <c r="I21" i="6" s="1"/>
  <c r="C55" i="6"/>
  <c r="G21" i="6" s="1"/>
  <c r="E54" i="6"/>
  <c r="S20" i="6" s="1"/>
  <c r="D54" i="6"/>
  <c r="M20" i="6" s="1"/>
  <c r="C54" i="6"/>
  <c r="G20" i="6" s="1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E59" i="5"/>
  <c r="O25" i="5" s="1"/>
  <c r="D59" i="5"/>
  <c r="M25" i="5" s="1"/>
  <c r="C59" i="5"/>
  <c r="G25" i="5" s="1"/>
  <c r="E58" i="5"/>
  <c r="Q24" i="5" s="1"/>
  <c r="D58" i="5"/>
  <c r="I24" i="5" s="1"/>
  <c r="C58" i="5"/>
  <c r="G24" i="5" s="1"/>
  <c r="E57" i="5"/>
  <c r="S23" i="5" s="1"/>
  <c r="D57" i="5"/>
  <c r="K23" i="5" s="1"/>
  <c r="C57" i="5"/>
  <c r="C23" i="5" s="1"/>
  <c r="E56" i="5"/>
  <c r="S22" i="5" s="1"/>
  <c r="D56" i="5"/>
  <c r="M22" i="5" s="1"/>
  <c r="C56" i="5"/>
  <c r="G22" i="5" s="1"/>
  <c r="E55" i="5"/>
  <c r="Q21" i="5" s="1"/>
  <c r="D55" i="5"/>
  <c r="I21" i="5" s="1"/>
  <c r="C55" i="5"/>
  <c r="E21" i="5" s="1"/>
  <c r="E54" i="5"/>
  <c r="Q20" i="5" s="1"/>
  <c r="D54" i="5"/>
  <c r="I20" i="5" s="1"/>
  <c r="C54" i="5"/>
  <c r="G20" i="5" s="1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G40" i="5" s="1"/>
  <c r="F13" i="5"/>
  <c r="E13" i="5"/>
  <c r="D13" i="5"/>
  <c r="C13" i="5"/>
  <c r="B13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E59" i="4"/>
  <c r="O25" i="4" s="1"/>
  <c r="D59" i="4"/>
  <c r="M25" i="4" s="1"/>
  <c r="C59" i="4"/>
  <c r="E25" i="4" s="1"/>
  <c r="E58" i="4"/>
  <c r="O24" i="4" s="1"/>
  <c r="D58" i="4"/>
  <c r="K24" i="4" s="1"/>
  <c r="C58" i="4"/>
  <c r="C24" i="4" s="1"/>
  <c r="E57" i="4"/>
  <c r="N23" i="4" s="1"/>
  <c r="D57" i="4"/>
  <c r="I23" i="4" s="1"/>
  <c r="C57" i="4"/>
  <c r="D23" i="4" s="1"/>
  <c r="E56" i="4"/>
  <c r="S22" i="4" s="1"/>
  <c r="D56" i="4"/>
  <c r="K22" i="4" s="1"/>
  <c r="C56" i="4"/>
  <c r="C22" i="4" s="1"/>
  <c r="E55" i="4"/>
  <c r="R21" i="4" s="1"/>
  <c r="D55" i="4"/>
  <c r="J21" i="4" s="1"/>
  <c r="C55" i="4"/>
  <c r="C21" i="4" s="1"/>
  <c r="E54" i="4"/>
  <c r="S20" i="4" s="1"/>
  <c r="D54" i="4"/>
  <c r="L20" i="4" s="1"/>
  <c r="C54" i="4"/>
  <c r="G20" i="4" s="1"/>
  <c r="S23" i="4"/>
  <c r="R23" i="4"/>
  <c r="Q23" i="4"/>
  <c r="P23" i="4"/>
  <c r="O23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D41" i="4" s="1"/>
  <c r="C14" i="4"/>
  <c r="B14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L11" i="3"/>
  <c r="K11" i="3"/>
  <c r="J11" i="3"/>
  <c r="H11" i="3"/>
  <c r="G11" i="3"/>
  <c r="F11" i="3"/>
  <c r="L11" i="2"/>
  <c r="K11" i="2"/>
  <c r="J11" i="2"/>
  <c r="H11" i="2"/>
  <c r="G11" i="2"/>
  <c r="F11" i="2"/>
  <c r="D10" i="2"/>
  <c r="D10" i="3" s="1"/>
  <c r="C10" i="2"/>
  <c r="C10" i="3" s="1"/>
  <c r="B10" i="2"/>
  <c r="D9" i="2"/>
  <c r="D9" i="3" s="1"/>
  <c r="C9" i="2"/>
  <c r="C9" i="3" s="1"/>
  <c r="B9" i="2"/>
  <c r="D8" i="2"/>
  <c r="D8" i="3" s="1"/>
  <c r="C8" i="2"/>
  <c r="C8" i="3" s="1"/>
  <c r="B8" i="2"/>
  <c r="D7" i="2"/>
  <c r="D7" i="3" s="1"/>
  <c r="C7" i="2"/>
  <c r="C7" i="3" s="1"/>
  <c r="B7" i="2"/>
  <c r="D6" i="2"/>
  <c r="D6" i="3" s="1"/>
  <c r="C6" i="2"/>
  <c r="C6" i="3" s="1"/>
  <c r="B6" i="2"/>
  <c r="D5" i="2"/>
  <c r="D5" i="3" s="1"/>
  <c r="C5" i="2"/>
  <c r="C5" i="3" s="1"/>
  <c r="S23" i="1"/>
  <c r="S31" i="1" s="1"/>
  <c r="S32" i="1" s="1"/>
  <c r="S30" i="2" s="1"/>
  <c r="S32" i="2" s="1"/>
  <c r="S30" i="3" s="1"/>
  <c r="S32" i="3" s="1"/>
  <c r="R23" i="1"/>
  <c r="R31" i="1" s="1"/>
  <c r="R32" i="1" s="1"/>
  <c r="R30" i="2" s="1"/>
  <c r="R32" i="2" s="1"/>
  <c r="R30" i="3" s="1"/>
  <c r="R32" i="3" s="1"/>
  <c r="Q23" i="1"/>
  <c r="Q31" i="1" s="1"/>
  <c r="Q32" i="1" s="1"/>
  <c r="Q30" i="2" s="1"/>
  <c r="Q32" i="2" s="1"/>
  <c r="Q30" i="3" s="1"/>
  <c r="Q32" i="3" s="1"/>
  <c r="P23" i="1"/>
  <c r="P31" i="1" s="1"/>
  <c r="P32" i="1" s="1"/>
  <c r="P30" i="2" s="1"/>
  <c r="P32" i="2" s="1"/>
  <c r="P30" i="3" s="1"/>
  <c r="P32" i="3" s="1"/>
  <c r="O23" i="1"/>
  <c r="O31" i="1" s="1"/>
  <c r="O32" i="1" s="1"/>
  <c r="O30" i="2" s="1"/>
  <c r="O32" i="2" s="1"/>
  <c r="O30" i="3" s="1"/>
  <c r="O32" i="3" s="1"/>
  <c r="N23" i="1"/>
  <c r="N31" i="1" s="1"/>
  <c r="N32" i="1" s="1"/>
  <c r="N30" i="2" s="1"/>
  <c r="M23" i="1"/>
  <c r="M31" i="1" s="1"/>
  <c r="M32" i="1" s="1"/>
  <c r="M30" i="2" s="1"/>
  <c r="M32" i="2" s="1"/>
  <c r="M30" i="3" s="1"/>
  <c r="M32" i="3" s="1"/>
  <c r="L23" i="1"/>
  <c r="L31" i="1" s="1"/>
  <c r="L32" i="1" s="1"/>
  <c r="L30" i="2" s="1"/>
  <c r="L32" i="2" s="1"/>
  <c r="L30" i="3" s="1"/>
  <c r="K23" i="1"/>
  <c r="K31" i="1" s="1"/>
  <c r="K32" i="1" s="1"/>
  <c r="K30" i="2" s="1"/>
  <c r="K32" i="2" s="1"/>
  <c r="K30" i="3" s="1"/>
  <c r="K32" i="3" s="1"/>
  <c r="J23" i="1"/>
  <c r="J31" i="1" s="1"/>
  <c r="J32" i="1" s="1"/>
  <c r="J30" i="2" s="1"/>
  <c r="J32" i="2" s="1"/>
  <c r="J30" i="3" s="1"/>
  <c r="J32" i="3" s="1"/>
  <c r="I23" i="1"/>
  <c r="I31" i="1" s="1"/>
  <c r="I32" i="1" s="1"/>
  <c r="I30" i="2" s="1"/>
  <c r="I32" i="2" s="1"/>
  <c r="I30" i="3" s="1"/>
  <c r="I32" i="3" s="1"/>
  <c r="H23" i="1"/>
  <c r="H31" i="1" s="1"/>
  <c r="H32" i="1" s="1"/>
  <c r="H30" i="2" s="1"/>
  <c r="G23" i="1"/>
  <c r="G31" i="1" s="1"/>
  <c r="G32" i="1" s="1"/>
  <c r="G30" i="2" s="1"/>
  <c r="G32" i="2" s="1"/>
  <c r="G30" i="3" s="1"/>
  <c r="G32" i="3" s="1"/>
  <c r="F23" i="1"/>
  <c r="F31" i="1" s="1"/>
  <c r="F32" i="1" s="1"/>
  <c r="F30" i="2" s="1"/>
  <c r="F32" i="2" s="1"/>
  <c r="F30" i="3" s="1"/>
  <c r="F32" i="3" s="1"/>
  <c r="E23" i="1"/>
  <c r="E31" i="1" s="1"/>
  <c r="E32" i="1" s="1"/>
  <c r="E30" i="2" s="1"/>
  <c r="E32" i="2" s="1"/>
  <c r="E30" i="3" s="1"/>
  <c r="E32" i="3" s="1"/>
  <c r="D23" i="1"/>
  <c r="D31" i="1" s="1"/>
  <c r="D32" i="1" s="1"/>
  <c r="D30" i="2" s="1"/>
  <c r="D32" i="2" s="1"/>
  <c r="D30" i="3" s="1"/>
  <c r="D32" i="3" s="1"/>
  <c r="C23" i="1"/>
  <c r="C31" i="1" s="1"/>
  <c r="C32" i="1" s="1"/>
  <c r="C30" i="2" s="1"/>
  <c r="C32" i="2" s="1"/>
  <c r="C30" i="3" s="1"/>
  <c r="C32" i="3" s="1"/>
  <c r="B23" i="1"/>
  <c r="B31" i="1" s="1"/>
  <c r="B32" i="1" s="1"/>
  <c r="V22" i="1"/>
  <c r="U22" i="1"/>
  <c r="T22" i="1"/>
  <c r="V21" i="1"/>
  <c r="U21" i="1"/>
  <c r="T21" i="1"/>
  <c r="V20" i="1"/>
  <c r="U20" i="1"/>
  <c r="T20" i="1"/>
  <c r="X20" i="1" s="1"/>
  <c r="V19" i="1"/>
  <c r="U19" i="1"/>
  <c r="V18" i="1"/>
  <c r="U18" i="1"/>
  <c r="V17" i="1"/>
  <c r="V23" i="1" s="1"/>
  <c r="U17" i="1"/>
  <c r="T17" i="1"/>
  <c r="L11" i="1"/>
  <c r="K11" i="1"/>
  <c r="J11" i="1"/>
  <c r="H11" i="1"/>
  <c r="G11" i="1"/>
  <c r="F11" i="1"/>
  <c r="D11" i="1"/>
  <c r="C11" i="1"/>
  <c r="B11" i="1"/>
  <c r="X17" i="1" l="1"/>
  <c r="R7" i="2"/>
  <c r="Q7" i="2"/>
  <c r="Q8" i="2"/>
  <c r="R8" i="2"/>
  <c r="X18" i="1"/>
  <c r="X23" i="1" s="1"/>
  <c r="R5" i="2"/>
  <c r="R11" i="2" s="1"/>
  <c r="N34" i="2" s="1"/>
  <c r="N36" i="2" s="1"/>
  <c r="Q6" i="2"/>
  <c r="R6" i="2"/>
  <c r="Q10" i="2"/>
  <c r="R10" i="2"/>
  <c r="X19" i="1"/>
  <c r="Q9" i="2"/>
  <c r="R9" i="2"/>
  <c r="S41" i="4"/>
  <c r="F23" i="5"/>
  <c r="X21" i="1"/>
  <c r="X22" i="1"/>
  <c r="O43" i="5"/>
  <c r="O20" i="4"/>
  <c r="O38" i="4" s="1"/>
  <c r="K40" i="4"/>
  <c r="Q41" i="4"/>
  <c r="I41" i="4"/>
  <c r="P20" i="4"/>
  <c r="P38" i="4" s="1"/>
  <c r="K23" i="4"/>
  <c r="K41" i="4" s="1"/>
  <c r="L23" i="4"/>
  <c r="Q39" i="5"/>
  <c r="R24" i="6"/>
  <c r="R42" i="6" s="1"/>
  <c r="S24" i="6"/>
  <c r="S42" i="6" s="1"/>
  <c r="M38" i="6"/>
  <c r="V30" i="2"/>
  <c r="V32" i="2" s="1"/>
  <c r="N32" i="2"/>
  <c r="N30" i="3" s="1"/>
  <c r="F37" i="1"/>
  <c r="B30" i="2"/>
  <c r="U30" i="2"/>
  <c r="U32" i="2" s="1"/>
  <c r="H32" i="2"/>
  <c r="H30" i="3" s="1"/>
  <c r="H32" i="3" s="1"/>
  <c r="L32" i="3"/>
  <c r="O23" i="5"/>
  <c r="O41" i="5" s="1"/>
  <c r="G43" i="5"/>
  <c r="G21" i="5"/>
  <c r="I39" i="5"/>
  <c r="J21" i="5"/>
  <c r="J39" i="5" s="1"/>
  <c r="Q38" i="5"/>
  <c r="Q42" i="5"/>
  <c r="N23" i="5"/>
  <c r="N41" i="5" s="1"/>
  <c r="P43" i="6"/>
  <c r="B25" i="6"/>
  <c r="B43" i="6" s="1"/>
  <c r="C25" i="6"/>
  <c r="C43" i="6" s="1"/>
  <c r="G39" i="6"/>
  <c r="D25" i="6"/>
  <c r="D43" i="6" s="1"/>
  <c r="J21" i="6"/>
  <c r="J39" i="6" s="1"/>
  <c r="L25" i="6"/>
  <c r="L43" i="6" s="1"/>
  <c r="I39" i="6"/>
  <c r="O21" i="6"/>
  <c r="O39" i="6" s="1"/>
  <c r="M25" i="6"/>
  <c r="M43" i="6" s="1"/>
  <c r="P21" i="6"/>
  <c r="P39" i="6" s="1"/>
  <c r="N25" i="6"/>
  <c r="N43" i="6" s="1"/>
  <c r="Q21" i="6"/>
  <c r="Q39" i="6" s="1"/>
  <c r="O25" i="6"/>
  <c r="R21" i="6"/>
  <c r="R39" i="6" s="1"/>
  <c r="S21" i="6"/>
  <c r="S39" i="6" s="1"/>
  <c r="G22" i="6"/>
  <c r="G40" i="6" s="1"/>
  <c r="Q20" i="4"/>
  <c r="S38" i="4"/>
  <c r="R20" i="4"/>
  <c r="R38" i="4" s="1"/>
  <c r="G38" i="4"/>
  <c r="K42" i="4"/>
  <c r="L38" i="4"/>
  <c r="B20" i="4"/>
  <c r="C42" i="4"/>
  <c r="O42" i="4"/>
  <c r="H20" i="4"/>
  <c r="N20" i="4"/>
  <c r="U31" i="1"/>
  <c r="U32" i="1" s="1"/>
  <c r="T31" i="1"/>
  <c r="T32" i="1" s="1"/>
  <c r="V31" i="1"/>
  <c r="V32" i="1" s="1"/>
  <c r="B5" i="3"/>
  <c r="Q5" i="2"/>
  <c r="B6" i="3"/>
  <c r="B10" i="3"/>
  <c r="B7" i="3"/>
  <c r="G43" i="6"/>
  <c r="E20" i="6"/>
  <c r="E38" i="6" s="1"/>
  <c r="C42" i="6"/>
  <c r="E25" i="6"/>
  <c r="E43" i="6" s="1"/>
  <c r="F25" i="6"/>
  <c r="F43" i="6" s="1"/>
  <c r="H25" i="6"/>
  <c r="H43" i="6" s="1"/>
  <c r="S38" i="6"/>
  <c r="I25" i="6"/>
  <c r="I43" i="6" s="1"/>
  <c r="J25" i="6"/>
  <c r="J43" i="6" s="1"/>
  <c r="Q24" i="6"/>
  <c r="Q42" i="6" s="1"/>
  <c r="F40" i="6"/>
  <c r="B22" i="6"/>
  <c r="B40" i="6" s="1"/>
  <c r="C22" i="6"/>
  <c r="C40" i="6" s="1"/>
  <c r="D22" i="6"/>
  <c r="D40" i="6" s="1"/>
  <c r="E22" i="6"/>
  <c r="E40" i="6" s="1"/>
  <c r="C41" i="5"/>
  <c r="F21" i="5"/>
  <c r="F39" i="5" s="1"/>
  <c r="M40" i="5"/>
  <c r="Q25" i="5"/>
  <c r="Q43" i="5" s="1"/>
  <c r="R25" i="5"/>
  <c r="R43" i="5" s="1"/>
  <c r="F41" i="5"/>
  <c r="R21" i="5"/>
  <c r="R39" i="5" s="1"/>
  <c r="S21" i="5"/>
  <c r="S39" i="5" s="1"/>
  <c r="S40" i="5"/>
  <c r="H22" i="5"/>
  <c r="H40" i="5" s="1"/>
  <c r="I22" i="5"/>
  <c r="I40" i="5" s="1"/>
  <c r="J22" i="5"/>
  <c r="J40" i="5" s="1"/>
  <c r="E23" i="5"/>
  <c r="E41" i="5" s="1"/>
  <c r="R41" i="4"/>
  <c r="B20" i="6"/>
  <c r="B38" i="6" s="1"/>
  <c r="C20" i="6"/>
  <c r="C38" i="6" s="1"/>
  <c r="D20" i="6"/>
  <c r="D38" i="6" s="1"/>
  <c r="B20" i="5"/>
  <c r="B38" i="5" s="1"/>
  <c r="Q23" i="5"/>
  <c r="Q41" i="5" s="1"/>
  <c r="E39" i="5"/>
  <c r="S41" i="5"/>
  <c r="J20" i="5"/>
  <c r="J38" i="5" s="1"/>
  <c r="B24" i="5"/>
  <c r="B42" i="5" s="1"/>
  <c r="K20" i="5"/>
  <c r="K38" i="5" s="1"/>
  <c r="J24" i="5"/>
  <c r="J42" i="5" s="1"/>
  <c r="K41" i="5"/>
  <c r="L20" i="5"/>
  <c r="L38" i="5" s="1"/>
  <c r="R24" i="5"/>
  <c r="R42" i="5" s="1"/>
  <c r="G39" i="5"/>
  <c r="R20" i="5"/>
  <c r="R38" i="5" s="1"/>
  <c r="S24" i="5"/>
  <c r="S42" i="5" s="1"/>
  <c r="G38" i="5"/>
  <c r="G42" i="5"/>
  <c r="M43" i="5"/>
  <c r="B21" i="5"/>
  <c r="B39" i="5" s="1"/>
  <c r="B25" i="5"/>
  <c r="B43" i="5" s="1"/>
  <c r="P23" i="5"/>
  <c r="P41" i="5" s="1"/>
  <c r="C21" i="5"/>
  <c r="C39" i="5" s="1"/>
  <c r="C25" i="5"/>
  <c r="I38" i="5"/>
  <c r="I42" i="5"/>
  <c r="C43" i="5"/>
  <c r="D21" i="5"/>
  <c r="D39" i="5" s="1"/>
  <c r="L23" i="5"/>
  <c r="L41" i="5" s="1"/>
  <c r="H25" i="5"/>
  <c r="H43" i="5" s="1"/>
  <c r="M23" i="5"/>
  <c r="M41" i="5" s="1"/>
  <c r="P25" i="5"/>
  <c r="P43" i="5" s="1"/>
  <c r="I20" i="4"/>
  <c r="I38" i="4" s="1"/>
  <c r="J20" i="4"/>
  <c r="J38" i="4" s="1"/>
  <c r="S40" i="4"/>
  <c r="L24" i="4"/>
  <c r="L42" i="4" s="1"/>
  <c r="N41" i="4"/>
  <c r="O41" i="4"/>
  <c r="P41" i="4"/>
  <c r="B23" i="4"/>
  <c r="B41" i="4" s="1"/>
  <c r="E23" i="4"/>
  <c r="E41" i="4" s="1"/>
  <c r="F23" i="4"/>
  <c r="F41" i="4" s="1"/>
  <c r="R39" i="4"/>
  <c r="B21" i="4"/>
  <c r="B39" i="4" s="1"/>
  <c r="G23" i="4"/>
  <c r="G41" i="4" s="1"/>
  <c r="Q38" i="4"/>
  <c r="H23" i="4"/>
  <c r="H41" i="4" s="1"/>
  <c r="N38" i="4"/>
  <c r="C40" i="4"/>
  <c r="L41" i="4"/>
  <c r="M20" i="4"/>
  <c r="M38" i="4" s="1"/>
  <c r="J23" i="4"/>
  <c r="J41" i="4" s="1"/>
  <c r="D21" i="4"/>
  <c r="D39" i="4" s="1"/>
  <c r="E21" i="4"/>
  <c r="E39" i="4" s="1"/>
  <c r="F25" i="4"/>
  <c r="F43" i="4" s="1"/>
  <c r="J39" i="4"/>
  <c r="F21" i="4"/>
  <c r="F39" i="4" s="1"/>
  <c r="H25" i="4"/>
  <c r="H43" i="4" s="1"/>
  <c r="G21" i="4"/>
  <c r="G39" i="4" s="1"/>
  <c r="P25" i="4"/>
  <c r="P43" i="4" s="1"/>
  <c r="K21" i="4"/>
  <c r="K39" i="4" s="1"/>
  <c r="Q25" i="4"/>
  <c r="M43" i="4"/>
  <c r="S21" i="4"/>
  <c r="S39" i="4" s="1"/>
  <c r="R25" i="4"/>
  <c r="R43" i="4" s="1"/>
  <c r="H38" i="4"/>
  <c r="D22" i="4"/>
  <c r="D40" i="4" s="1"/>
  <c r="S25" i="4"/>
  <c r="S43" i="4" s="1"/>
  <c r="C39" i="4"/>
  <c r="O43" i="4"/>
  <c r="L22" i="4"/>
  <c r="L40" i="4" s="1"/>
  <c r="F35" i="1"/>
  <c r="M22" i="4"/>
  <c r="M40" i="4" s="1"/>
  <c r="E43" i="4"/>
  <c r="Q43" i="4"/>
  <c r="N22" i="4"/>
  <c r="N40" i="4" s="1"/>
  <c r="F20" i="6"/>
  <c r="F38" i="6" s="1"/>
  <c r="G38" i="6"/>
  <c r="K24" i="6"/>
  <c r="K42" i="6" s="1"/>
  <c r="M41" i="6"/>
  <c r="N22" i="6"/>
  <c r="N40" i="6" s="1"/>
  <c r="D23" i="6"/>
  <c r="D41" i="6" s="1"/>
  <c r="F23" i="6"/>
  <c r="F41" i="6" s="1"/>
  <c r="G23" i="6"/>
  <c r="G41" i="6" s="1"/>
  <c r="S41" i="6"/>
  <c r="M40" i="6"/>
  <c r="I22" i="6"/>
  <c r="I40" i="6" s="1"/>
  <c r="K22" i="6"/>
  <c r="K40" i="6" s="1"/>
  <c r="H24" i="6"/>
  <c r="H42" i="6" s="1"/>
  <c r="J22" i="6"/>
  <c r="J40" i="6" s="1"/>
  <c r="P42" i="6"/>
  <c r="L22" i="6"/>
  <c r="L40" i="6" s="1"/>
  <c r="I24" i="6"/>
  <c r="I42" i="6" s="1"/>
  <c r="H22" i="6"/>
  <c r="H40" i="6" s="1"/>
  <c r="K43" i="6"/>
  <c r="J24" i="6"/>
  <c r="J42" i="6" s="1"/>
  <c r="S40" i="6"/>
  <c r="N39" i="6"/>
  <c r="H20" i="6"/>
  <c r="H38" i="6" s="1"/>
  <c r="P22" i="6"/>
  <c r="P40" i="6" s="1"/>
  <c r="M24" i="6"/>
  <c r="M42" i="6" s="1"/>
  <c r="O43" i="6"/>
  <c r="I20" i="6"/>
  <c r="I38" i="6" s="1"/>
  <c r="Q22" i="6"/>
  <c r="Q40" i="6" s="1"/>
  <c r="N24" i="6"/>
  <c r="N42" i="6" s="1"/>
  <c r="J20" i="6"/>
  <c r="J38" i="6" s="1"/>
  <c r="R22" i="6"/>
  <c r="R40" i="6" s="1"/>
  <c r="O24" i="6"/>
  <c r="O42" i="6" s="1"/>
  <c r="L42" i="6"/>
  <c r="O22" i="6"/>
  <c r="O40" i="6" s="1"/>
  <c r="E41" i="6"/>
  <c r="K21" i="6"/>
  <c r="K39" i="6" s="1"/>
  <c r="N23" i="6"/>
  <c r="N41" i="6" s="1"/>
  <c r="Q25" i="6"/>
  <c r="Q43" i="6" s="1"/>
  <c r="K20" i="6"/>
  <c r="K38" i="6" s="1"/>
  <c r="L21" i="6"/>
  <c r="L39" i="6" s="1"/>
  <c r="O23" i="6"/>
  <c r="O41" i="6" s="1"/>
  <c r="R25" i="6"/>
  <c r="R43" i="6" s="1"/>
  <c r="L20" i="6"/>
  <c r="L38" i="6" s="1"/>
  <c r="B23" i="6"/>
  <c r="B41" i="6" s="1"/>
  <c r="P23" i="6"/>
  <c r="P41" i="6" s="1"/>
  <c r="S25" i="6"/>
  <c r="S43" i="6" s="1"/>
  <c r="D21" i="6"/>
  <c r="D39" i="6" s="1"/>
  <c r="C23" i="6"/>
  <c r="C41" i="6" s="1"/>
  <c r="D24" i="6"/>
  <c r="D42" i="6" s="1"/>
  <c r="B21" i="6"/>
  <c r="B39" i="6" s="1"/>
  <c r="E24" i="6"/>
  <c r="E42" i="6" s="1"/>
  <c r="C21" i="6"/>
  <c r="C39" i="6" s="1"/>
  <c r="F24" i="6"/>
  <c r="F42" i="6" s="1"/>
  <c r="D24" i="5"/>
  <c r="D42" i="5" s="1"/>
  <c r="K21" i="5"/>
  <c r="K39" i="5" s="1"/>
  <c r="K24" i="5"/>
  <c r="K42" i="5" s="1"/>
  <c r="P11" i="2"/>
  <c r="F40" i="2" s="1"/>
  <c r="L21" i="5"/>
  <c r="L39" i="5" s="1"/>
  <c r="L22" i="5"/>
  <c r="L40" i="5" s="1"/>
  <c r="B22" i="5"/>
  <c r="B40" i="5" s="1"/>
  <c r="L24" i="5"/>
  <c r="L42" i="5" s="1"/>
  <c r="M21" i="5"/>
  <c r="M39" i="5" s="1"/>
  <c r="C24" i="5"/>
  <c r="C42" i="5" s="1"/>
  <c r="C22" i="5"/>
  <c r="C40" i="5" s="1"/>
  <c r="K22" i="5"/>
  <c r="K40" i="5" s="1"/>
  <c r="E24" i="5"/>
  <c r="E42" i="5" s="1"/>
  <c r="M24" i="5"/>
  <c r="M42" i="5" s="1"/>
  <c r="N21" i="5"/>
  <c r="N39" i="5" s="1"/>
  <c r="D22" i="5"/>
  <c r="D40" i="5" s="1"/>
  <c r="F24" i="5"/>
  <c r="F42" i="5" s="1"/>
  <c r="N24" i="5"/>
  <c r="N42" i="5" s="1"/>
  <c r="D25" i="5"/>
  <c r="D43" i="5" s="1"/>
  <c r="O21" i="5"/>
  <c r="O39" i="5" s="1"/>
  <c r="E22" i="5"/>
  <c r="E40" i="5" s="1"/>
  <c r="O24" i="5"/>
  <c r="O42" i="5" s="1"/>
  <c r="E25" i="5"/>
  <c r="E43" i="5" s="1"/>
  <c r="H21" i="5"/>
  <c r="H39" i="5" s="1"/>
  <c r="P21" i="5"/>
  <c r="P39" i="5" s="1"/>
  <c r="F22" i="5"/>
  <c r="F40" i="5" s="1"/>
  <c r="N22" i="5"/>
  <c r="N40" i="5" s="1"/>
  <c r="H24" i="5"/>
  <c r="H42" i="5" s="1"/>
  <c r="P24" i="5"/>
  <c r="P42" i="5" s="1"/>
  <c r="F25" i="5"/>
  <c r="F43" i="5" s="1"/>
  <c r="S20" i="5"/>
  <c r="S38" i="5" s="1"/>
  <c r="D23" i="5"/>
  <c r="D41" i="5" s="1"/>
  <c r="D24" i="4"/>
  <c r="D42" i="4" s="1"/>
  <c r="O21" i="4"/>
  <c r="O39" i="4" s="1"/>
  <c r="H24" i="4"/>
  <c r="H42" i="4" s="1"/>
  <c r="G25" i="4"/>
  <c r="G43" i="4" s="1"/>
  <c r="M21" i="4"/>
  <c r="M39" i="4" s="1"/>
  <c r="E24" i="4"/>
  <c r="E42" i="4" s="1"/>
  <c r="P24" i="4"/>
  <c r="P42" i="4" s="1"/>
  <c r="G24" i="4"/>
  <c r="G42" i="4" s="1"/>
  <c r="P21" i="4"/>
  <c r="P39" i="4" s="1"/>
  <c r="L21" i="4"/>
  <c r="L39" i="4" s="1"/>
  <c r="M24" i="4"/>
  <c r="M42" i="4" s="1"/>
  <c r="F24" i="4"/>
  <c r="F42" i="4" s="1"/>
  <c r="N21" i="4"/>
  <c r="N39" i="4" s="1"/>
  <c r="H21" i="4"/>
  <c r="H39" i="4" s="1"/>
  <c r="I24" i="4"/>
  <c r="I42" i="4" s="1"/>
  <c r="K20" i="4"/>
  <c r="K38" i="4" s="1"/>
  <c r="I21" i="4"/>
  <c r="I39" i="4" s="1"/>
  <c r="Q21" i="4"/>
  <c r="Q39" i="4" s="1"/>
  <c r="C23" i="4"/>
  <c r="C41" i="4" s="1"/>
  <c r="B24" i="4"/>
  <c r="B42" i="4" s="1"/>
  <c r="J24" i="4"/>
  <c r="J42" i="4" s="1"/>
  <c r="N25" i="4"/>
  <c r="N43" i="4" s="1"/>
  <c r="M23" i="4"/>
  <c r="M41" i="4" s="1"/>
  <c r="O11" i="3"/>
  <c r="F38" i="3" s="1"/>
  <c r="P11" i="3"/>
  <c r="F40" i="3" s="1"/>
  <c r="O11" i="2"/>
  <c r="F38" i="2" s="1"/>
  <c r="O11" i="1"/>
  <c r="F38" i="1" s="1"/>
  <c r="P11" i="1"/>
  <c r="F40" i="1" s="1"/>
  <c r="Q11" i="1"/>
  <c r="N11" i="1"/>
  <c r="F39" i="1" s="1"/>
  <c r="U23" i="1"/>
  <c r="T23" i="1"/>
  <c r="N42" i="1" s="1"/>
  <c r="W22" i="1"/>
  <c r="W17" i="1"/>
  <c r="W18" i="1"/>
  <c r="W21" i="1"/>
  <c r="W20" i="1"/>
  <c r="D11" i="2"/>
  <c r="B8" i="3"/>
  <c r="W19" i="1"/>
  <c r="B11" i="2"/>
  <c r="D11" i="3"/>
  <c r="C11" i="3"/>
  <c r="C11" i="2"/>
  <c r="E22" i="4"/>
  <c r="E40" i="4" s="1"/>
  <c r="Q24" i="4"/>
  <c r="Q42" i="4" s="1"/>
  <c r="C20" i="5"/>
  <c r="C38" i="5" s="1"/>
  <c r="O22" i="5"/>
  <c r="O40" i="5" s="1"/>
  <c r="I25" i="5"/>
  <c r="I43" i="5" s="1"/>
  <c r="F22" i="4"/>
  <c r="F40" i="4" s="1"/>
  <c r="R24" i="4"/>
  <c r="R42" i="4" s="1"/>
  <c r="D20" i="5"/>
  <c r="D38" i="5" s="1"/>
  <c r="P22" i="5"/>
  <c r="P40" i="5" s="1"/>
  <c r="J25" i="5"/>
  <c r="J43" i="5" s="1"/>
  <c r="N20" i="6"/>
  <c r="N38" i="6" s="1"/>
  <c r="H23" i="6"/>
  <c r="H41" i="6" s="1"/>
  <c r="C20" i="4"/>
  <c r="C38" i="4" s="1"/>
  <c r="G22" i="4"/>
  <c r="G40" i="4" s="1"/>
  <c r="O22" i="4"/>
  <c r="O40" i="4" s="1"/>
  <c r="S24" i="4"/>
  <c r="S42" i="4" s="1"/>
  <c r="I25" i="4"/>
  <c r="I43" i="4" s="1"/>
  <c r="E20" i="5"/>
  <c r="E38" i="5" s="1"/>
  <c r="M20" i="5"/>
  <c r="M38" i="5" s="1"/>
  <c r="Q22" i="5"/>
  <c r="Q40" i="5" s="1"/>
  <c r="G23" i="5"/>
  <c r="G41" i="5" s="1"/>
  <c r="K25" i="5"/>
  <c r="K43" i="5" s="1"/>
  <c r="S25" i="5"/>
  <c r="S43" i="5" s="1"/>
  <c r="O20" i="6"/>
  <c r="O38" i="6" s="1"/>
  <c r="E21" i="6"/>
  <c r="E39" i="6" s="1"/>
  <c r="M21" i="6"/>
  <c r="M39" i="6" s="1"/>
  <c r="I23" i="6"/>
  <c r="I41" i="6" s="1"/>
  <c r="Q23" i="6"/>
  <c r="Q41" i="6" s="1"/>
  <c r="G24" i="6"/>
  <c r="G42" i="6" s="1"/>
  <c r="D20" i="4"/>
  <c r="D38" i="4" s="1"/>
  <c r="H22" i="4"/>
  <c r="H40" i="4" s="1"/>
  <c r="P22" i="4"/>
  <c r="P40" i="4" s="1"/>
  <c r="B25" i="4"/>
  <c r="B43" i="4" s="1"/>
  <c r="J25" i="4"/>
  <c r="J43" i="4" s="1"/>
  <c r="F20" i="5"/>
  <c r="F38" i="5" s="1"/>
  <c r="N20" i="5"/>
  <c r="N38" i="5" s="1"/>
  <c r="R22" i="5"/>
  <c r="R40" i="5" s="1"/>
  <c r="H23" i="5"/>
  <c r="H41" i="5" s="1"/>
  <c r="L25" i="5"/>
  <c r="L43" i="5" s="1"/>
  <c r="P20" i="6"/>
  <c r="P38" i="6" s="1"/>
  <c r="F21" i="6"/>
  <c r="F39" i="6" s="1"/>
  <c r="J23" i="6"/>
  <c r="J41" i="6" s="1"/>
  <c r="R23" i="6"/>
  <c r="R41" i="6" s="1"/>
  <c r="E20" i="4"/>
  <c r="E38" i="4" s="1"/>
  <c r="I22" i="4"/>
  <c r="I40" i="4" s="1"/>
  <c r="Q22" i="4"/>
  <c r="Q40" i="4" s="1"/>
  <c r="C25" i="4"/>
  <c r="C43" i="4" s="1"/>
  <c r="K25" i="4"/>
  <c r="K43" i="4" s="1"/>
  <c r="O20" i="5"/>
  <c r="O38" i="5" s="1"/>
  <c r="I23" i="5"/>
  <c r="I41" i="5" s="1"/>
  <c r="Q20" i="6"/>
  <c r="Q38" i="6" s="1"/>
  <c r="K23" i="6"/>
  <c r="K41" i="6" s="1"/>
  <c r="B9" i="3"/>
  <c r="F20" i="4"/>
  <c r="F38" i="4" s="1"/>
  <c r="B22" i="4"/>
  <c r="B40" i="4" s="1"/>
  <c r="J22" i="4"/>
  <c r="J40" i="4" s="1"/>
  <c r="R22" i="4"/>
  <c r="R40" i="4" s="1"/>
  <c r="N24" i="4"/>
  <c r="N42" i="4" s="1"/>
  <c r="D25" i="4"/>
  <c r="D43" i="4" s="1"/>
  <c r="L25" i="4"/>
  <c r="L43" i="4" s="1"/>
  <c r="H20" i="5"/>
  <c r="H38" i="5" s="1"/>
  <c r="P20" i="5"/>
  <c r="P38" i="5" s="1"/>
  <c r="B23" i="5"/>
  <c r="B41" i="5" s="1"/>
  <c r="J23" i="5"/>
  <c r="J41" i="5" s="1"/>
  <c r="R23" i="5"/>
  <c r="R41" i="5" s="1"/>
  <c r="N25" i="5"/>
  <c r="N43" i="5" s="1"/>
  <c r="R20" i="6"/>
  <c r="R38" i="6" s="1"/>
  <c r="H21" i="6"/>
  <c r="H39" i="6" s="1"/>
  <c r="L23" i="6"/>
  <c r="L41" i="6" s="1"/>
  <c r="B24" i="6"/>
  <c r="B42" i="6" s="1"/>
  <c r="N34" i="1" l="1"/>
  <c r="N36" i="1" s="1"/>
  <c r="Q5" i="3"/>
  <c r="R5" i="3"/>
  <c r="B38" i="4"/>
  <c r="Q7" i="3"/>
  <c r="R7" i="3"/>
  <c r="Q9" i="3"/>
  <c r="R9" i="3"/>
  <c r="R10" i="3"/>
  <c r="Q10" i="3"/>
  <c r="R6" i="3"/>
  <c r="Q6" i="3"/>
  <c r="Q11" i="3" s="1"/>
  <c r="Q8" i="3"/>
  <c r="R8" i="3"/>
  <c r="W23" i="1"/>
  <c r="U30" i="3"/>
  <c r="U32" i="3" s="1"/>
  <c r="T30" i="2"/>
  <c r="B32" i="2"/>
  <c r="F37" i="2" s="1"/>
  <c r="V30" i="3"/>
  <c r="V32" i="3" s="1"/>
  <c r="N32" i="3"/>
  <c r="W31" i="1"/>
  <c r="W32" i="1" s="1"/>
  <c r="N11" i="2"/>
  <c r="F39" i="2" s="1"/>
  <c r="Q11" i="2"/>
  <c r="F36" i="1"/>
  <c r="F42" i="1" s="1"/>
  <c r="B11" i="3"/>
  <c r="F42" i="2" l="1"/>
  <c r="R11" i="3"/>
  <c r="N34" i="3" s="1"/>
  <c r="N36" i="3" s="1"/>
  <c r="B30" i="3"/>
  <c r="W30" i="2"/>
  <c r="W32" i="2" s="1"/>
  <c r="T32" i="2"/>
  <c r="N11" i="3"/>
  <c r="F39" i="3" s="1"/>
  <c r="T30" i="3" l="1"/>
  <c r="B32" i="3"/>
  <c r="F37" i="3" s="1"/>
  <c r="F42" i="3" l="1"/>
  <c r="W30" i="3"/>
  <c r="W32" i="3" s="1"/>
  <c r="T32" i="3"/>
</calcChain>
</file>

<file path=xl/sharedStrings.xml><?xml version="1.0" encoding="utf-8"?>
<sst xmlns="http://schemas.openxmlformats.org/spreadsheetml/2006/main" count="1121" uniqueCount="110">
  <si>
    <t>DÉCISIONS DE LA SÉQUENCE N°1 À T+0</t>
  </si>
  <si>
    <t xml:space="preserve">CAPACITES INITIALES DE PRODUCTION </t>
  </si>
  <si>
    <t>ACHAT/CONSTRUCTION D'USINES</t>
  </si>
  <si>
    <t>FERMETURE D'USINES</t>
  </si>
  <si>
    <t>CAPA</t>
  </si>
  <si>
    <t>ZONES</t>
  </si>
  <si>
    <t>Petite</t>
  </si>
  <si>
    <t>Moyenne</t>
  </si>
  <si>
    <t>Grande</t>
  </si>
  <si>
    <t>AFR</t>
  </si>
  <si>
    <t>AMN</t>
  </si>
  <si>
    <t>AMS</t>
  </si>
  <si>
    <t>ASI</t>
  </si>
  <si>
    <t>EUR</t>
  </si>
  <si>
    <t>OCE</t>
  </si>
  <si>
    <t>TOTAL</t>
  </si>
  <si>
    <t>RÉPARTITION DE LA PRODUCTION</t>
  </si>
  <si>
    <t>PRODUIT P1 — BAS DE GAMME</t>
  </si>
  <si>
    <t>PRODUIT P2 — MOYENNE GAMME</t>
  </si>
  <si>
    <t>PRODUIT P3 — HAUT DE GAMME</t>
  </si>
  <si>
    <t>TOTAL P1</t>
  </si>
  <si>
    <t>TOTAL P2</t>
  </si>
  <si>
    <t>TOTAL P3</t>
  </si>
  <si>
    <t>CAPA CONSOMMÉE</t>
  </si>
  <si>
    <t>COÛT TOTAL DE LA SOLUTION</t>
  </si>
  <si>
    <t>DÉCISIONS DE LA SÉQUENCE N°2 À T+1</t>
  </si>
  <si>
    <t>DÉCISIONS DE LA SÉQUENCE N°3 À T+2</t>
  </si>
  <si>
    <t>Coût de distribution par conteneur</t>
  </si>
  <si>
    <t>AFR P1</t>
  </si>
  <si>
    <t>AMN P1</t>
  </si>
  <si>
    <t>AMS P1</t>
  </si>
  <si>
    <t>ASI P1</t>
  </si>
  <si>
    <t>EUR P1</t>
  </si>
  <si>
    <t>OCE P1</t>
  </si>
  <si>
    <t>AFR P2</t>
  </si>
  <si>
    <t>AMN P2</t>
  </si>
  <si>
    <t>AMS P2</t>
  </si>
  <si>
    <t>ASI P2</t>
  </si>
  <si>
    <t>EUR P2</t>
  </si>
  <si>
    <t>OCE P2</t>
  </si>
  <si>
    <t>AFR P3</t>
  </si>
  <si>
    <t>AMN P3</t>
  </si>
  <si>
    <t>AMS P3</t>
  </si>
  <si>
    <t>ASI P3</t>
  </si>
  <si>
    <t>EUR P3</t>
  </si>
  <si>
    <t>OCE P3</t>
  </si>
  <si>
    <t>Coût de distribution unitaire</t>
  </si>
  <si>
    <t>Coût de production unitaire</t>
  </si>
  <si>
    <t>U1 - AFR</t>
  </si>
  <si>
    <t>U2 - AMN</t>
  </si>
  <si>
    <t>U3 - AMS</t>
  </si>
  <si>
    <t>U4 - ASI</t>
  </si>
  <si>
    <t>U5 - EUR</t>
  </si>
  <si>
    <t>U6 - OCE</t>
  </si>
  <si>
    <t>Taux Impostion</t>
  </si>
  <si>
    <t>Coût unitaire total après douane</t>
  </si>
  <si>
    <t>TPS Prod T+0</t>
  </si>
  <si>
    <t>P1</t>
  </si>
  <si>
    <t>P2</t>
  </si>
  <si>
    <t>P3</t>
  </si>
  <si>
    <t>NB MO</t>
  </si>
  <si>
    <t>Cout Fixe</t>
  </si>
  <si>
    <t>MO</t>
  </si>
  <si>
    <t>Taux horaire</t>
  </si>
  <si>
    <t>Usines</t>
  </si>
  <si>
    <t>Capacité (/période)</t>
  </si>
  <si>
    <t>Coût de fonct. par période</t>
  </si>
  <si>
    <t>Coût d'acquisition</t>
  </si>
  <si>
    <t>Coût de cession</t>
  </si>
  <si>
    <t>INVEST.</t>
  </si>
  <si>
    <t>COUTS EXPLOIT.</t>
  </si>
  <si>
    <t>FERMET.</t>
  </si>
  <si>
    <t>Demande</t>
  </si>
  <si>
    <t>Répartition</t>
  </si>
  <si>
    <t>DEMANDE</t>
  </si>
  <si>
    <t>CHIFFRE D'AFFAIRES</t>
  </si>
  <si>
    <t>Prix de vente Unitaire</t>
  </si>
  <si>
    <t>Max</t>
  </si>
  <si>
    <t>Min</t>
  </si>
  <si>
    <t>Zones</t>
  </si>
  <si>
    <t>TRS</t>
  </si>
  <si>
    <t>Probabilité de rupture</t>
  </si>
  <si>
    <t>Stock initial</t>
  </si>
  <si>
    <t>Variation</t>
  </si>
  <si>
    <t>GESTION DES STOCKS</t>
  </si>
  <si>
    <t>PRODUITS</t>
  </si>
  <si>
    <t>STOCK FINAL</t>
  </si>
  <si>
    <t>Cout de stock</t>
  </si>
  <si>
    <t>Entrepôt</t>
  </si>
  <si>
    <t>T CO2 / Conteneur</t>
  </si>
  <si>
    <t>Kg CO2 / produit</t>
  </si>
  <si>
    <t>CO2</t>
  </si>
  <si>
    <t>Coef</t>
  </si>
  <si>
    <t>Zone</t>
  </si>
  <si>
    <t>Emission CO2 Part Fixe</t>
  </si>
  <si>
    <t>Emission CO2</t>
  </si>
  <si>
    <t>CAPA CONSO.</t>
  </si>
  <si>
    <t>PRODUCTION - EMISSION DE CO2</t>
  </si>
  <si>
    <t>DISTRIBUTION - EMISSION DE CO2</t>
  </si>
  <si>
    <t>CO2 - TOTAL</t>
  </si>
  <si>
    <t>PRODUCTION - COÛT DIRECT</t>
  </si>
  <si>
    <t>DISTRIBUTION - COÛT DIRECT</t>
  </si>
  <si>
    <t xml:space="preserve">FRAIS DE DOUANES - COÛT </t>
  </si>
  <si>
    <t>STOCKAGE - COÛT</t>
  </si>
  <si>
    <t>USINES - INVESTISSEMENT</t>
  </si>
  <si>
    <t>USINES - COÛTS DE FONCTIONNEMENT</t>
  </si>
  <si>
    <t>USINES - COÛTS DE CESSION</t>
  </si>
  <si>
    <t>Production T+0</t>
  </si>
  <si>
    <t>Coût de production par type de produits et par zone géographique T+0</t>
  </si>
  <si>
    <t xml:space="preserve">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</si>
</sst>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##0&quot; M€&quot;"/>
    <numFmt numFmtId="165" formatCode="#,##0&quot; k€&quot;;&quot;-&quot;#,##0&quot; k€&quot;"/>
    <numFmt numFmtId="166" formatCode="#,##0&quot; €&quot;"/>
    <numFmt numFmtId="167" formatCode="#,##0.00&quot; €&quot;"/>
    <numFmt numFmtId="168" formatCode="&quot; &quot;* #,##0&quot; € &quot;;&quot;-&quot;* #,##0&quot; € &quot;;&quot; &quot;* &quot;-&quot;??&quot; € &quot;"/>
    <numFmt numFmtId="169" formatCode="#,##0&quot; k€&quot;"/>
    <numFmt numFmtId="170" formatCode="&quot; &quot;* #,##0.000000000&quot; € &quot;;&quot;-&quot;* #,##0.000000000&quot; € &quot;;&quot; &quot;* &quot;-&quot;??&quot; € &quot;"/>
    <numFmt numFmtId="171" formatCode="0.000"/>
    <numFmt numFmtId="172" formatCode="0.0000"/>
    <numFmt numFmtId="173" formatCode="#,##0.0000"/>
    <numFmt numFmtId="174" formatCode="#,##0.00\ &quot;€&quot;"/>
    <numFmt numFmtId="175" formatCode="#,##0.00&quot; T&quot;"/>
    <numFmt numFmtId="176" formatCode="#,##0.00&quot; Kg&quot;"/>
  </numFmts>
  <fonts count="17">
    <font>
      <sz val="12"/>
      <color indexed="8"/>
      <name val="Calibri"/>
    </font>
    <font>
      <b/>
      <sz val="20"/>
      <color indexed="9"/>
      <name val="Calibri"/>
      <family val="2"/>
    </font>
    <font>
      <b/>
      <sz val="12"/>
      <color indexed="9"/>
      <name val="Calibri"/>
      <family val="2"/>
    </font>
    <font>
      <sz val="12"/>
      <color indexed="9"/>
      <name val="Calibri"/>
      <family val="2"/>
    </font>
    <font>
      <b/>
      <sz val="16"/>
      <color indexed="9"/>
      <name val="Calibri"/>
      <family val="2"/>
    </font>
    <font>
      <b/>
      <sz val="18"/>
      <color indexed="9"/>
      <name val="Calibri"/>
      <family val="2"/>
    </font>
    <font>
      <b/>
      <sz val="24"/>
      <color indexed="9"/>
      <name val="Calibri"/>
      <family val="2"/>
    </font>
    <font>
      <sz val="24"/>
      <color indexed="8"/>
      <name val="Calibri"/>
      <family val="2"/>
    </font>
    <font>
      <sz val="10"/>
      <color indexed="8"/>
      <name val="Calibri"/>
      <family val="2"/>
    </font>
    <font>
      <b/>
      <sz val="12"/>
      <color indexed="9"/>
      <name val="Calibri (Corps)"/>
    </font>
    <font>
      <sz val="12"/>
      <color indexed="8"/>
      <name val="Calibri (Corps)"/>
    </font>
    <font>
      <b/>
      <sz val="12"/>
      <color indexed="9"/>
      <name val="Calibri"/>
      <family val="2"/>
    </font>
    <font>
      <b/>
      <sz val="24"/>
      <color indexed="9"/>
      <name val="Calibri"/>
      <family val="2"/>
    </font>
    <font>
      <sz val="12"/>
      <color indexed="8"/>
      <name val="Calibri"/>
      <family val="2"/>
    </font>
    <font>
      <b/>
      <sz val="12"/>
      <color theme="0"/>
      <name val="Helvetica Neue"/>
      <family val="2"/>
      <scheme val="minor"/>
    </font>
    <font>
      <b/>
      <sz val="12"/>
      <color rgb="FFFFFFFF"/>
      <name val="Helvetica Neue"/>
      <family val="2"/>
      <scheme val="minor"/>
    </font>
    <font>
      <sz val="12"/>
      <color rgb="FF000000"/>
      <name val="Helvetica Neue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8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A6A6A6"/>
        <bgColor rgb="FFA6A6A6"/>
      </patternFill>
    </fill>
    <fill>
      <patternFill patternType="solid">
        <fgColor rgb="FFD9D9D9"/>
        <bgColor rgb="FFD9D9D9"/>
      </patternFill>
    </fill>
  </fills>
  <borders count="81">
    <border>
      <left/>
      <right/>
      <top/>
      <bottom/>
      <diagonal/>
    </border>
    <border>
      <left style="thin">
        <color indexed="10"/>
      </left>
      <right/>
      <top style="thick">
        <color indexed="9"/>
      </top>
      <bottom/>
      <diagonal/>
    </border>
    <border>
      <left/>
      <right/>
      <top style="thick">
        <color indexed="9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ck">
        <color indexed="9"/>
      </bottom>
      <diagonal/>
    </border>
    <border>
      <left/>
      <right/>
      <top/>
      <bottom style="thick">
        <color indexed="9"/>
      </bottom>
      <diagonal/>
    </border>
    <border>
      <left/>
      <right/>
      <top/>
      <bottom/>
      <diagonal/>
    </border>
    <border>
      <left/>
      <right/>
      <top/>
      <bottom style="dashed">
        <color indexed="9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 style="thick">
        <color indexed="9"/>
      </top>
      <bottom style="thick">
        <color indexed="9"/>
      </bottom>
      <diagonal/>
    </border>
    <border>
      <left/>
      <right/>
      <top style="thick">
        <color indexed="9"/>
      </top>
      <bottom style="thick">
        <color indexed="9"/>
      </bottom>
      <diagonal/>
    </border>
    <border>
      <left/>
      <right style="dashed">
        <color indexed="9"/>
      </right>
      <top/>
      <bottom/>
      <diagonal/>
    </border>
    <border>
      <left style="dashed">
        <color indexed="9"/>
      </left>
      <right style="dashed">
        <color indexed="9"/>
      </right>
      <top style="dashed">
        <color indexed="9"/>
      </top>
      <bottom/>
      <diagonal/>
    </border>
    <border>
      <left style="dashed">
        <color indexed="9"/>
      </left>
      <right style="dashed">
        <color indexed="9"/>
      </right>
      <top/>
      <bottom style="thick">
        <color indexed="9"/>
      </bottom>
      <diagonal/>
    </border>
    <border>
      <left style="thin">
        <color indexed="10"/>
      </left>
      <right style="thin">
        <color indexed="9"/>
      </right>
      <top style="thick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ck">
        <color indexed="9"/>
      </top>
      <bottom style="thin">
        <color indexed="9"/>
      </bottom>
      <diagonal/>
    </border>
    <border>
      <left style="thin">
        <color indexed="9"/>
      </left>
      <right/>
      <top style="thick">
        <color indexed="9"/>
      </top>
      <bottom style="thin">
        <color indexed="9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ck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9"/>
      </bottom>
      <diagonal/>
    </border>
    <border>
      <left style="thin">
        <color indexed="9"/>
      </left>
      <right/>
      <top style="thin">
        <color indexed="9"/>
      </top>
      <bottom style="thick">
        <color indexed="9"/>
      </bottom>
      <diagonal/>
    </border>
    <border>
      <left/>
      <right/>
      <top style="thin">
        <color indexed="9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 style="thick">
        <color indexed="9"/>
      </bottom>
      <diagonal/>
    </border>
    <border>
      <left/>
      <right style="thin">
        <color indexed="10"/>
      </right>
      <top style="thick">
        <color indexed="9"/>
      </top>
      <bottom style="thick">
        <color indexed="9"/>
      </bottom>
      <diagonal/>
    </border>
    <border>
      <left/>
      <right style="thin">
        <color indexed="10"/>
      </right>
      <top style="thick">
        <color indexed="9"/>
      </top>
      <bottom/>
      <diagonal/>
    </border>
    <border>
      <left style="thin">
        <color indexed="10"/>
      </left>
      <right style="thin">
        <color indexed="10"/>
      </right>
      <top/>
      <bottom style="thick">
        <color indexed="9"/>
      </bottom>
      <diagonal/>
    </border>
    <border>
      <left style="thin">
        <color indexed="9"/>
      </left>
      <right style="thin">
        <color indexed="9"/>
      </right>
      <top style="thick">
        <color indexed="9"/>
      </top>
      <bottom style="thick">
        <color indexed="9"/>
      </bottom>
      <diagonal/>
    </border>
    <border>
      <left style="thin">
        <color indexed="9"/>
      </left>
      <right style="thin">
        <color indexed="10"/>
      </right>
      <top style="thick">
        <color indexed="9"/>
      </top>
      <bottom style="thick">
        <color indexed="9"/>
      </bottom>
      <diagonal/>
    </border>
    <border>
      <left style="thin">
        <color indexed="10"/>
      </left>
      <right/>
      <top style="thick">
        <color indexed="9"/>
      </top>
      <bottom style="thin">
        <color indexed="10"/>
      </bottom>
      <diagonal/>
    </border>
    <border>
      <left/>
      <right/>
      <top style="thick">
        <color indexed="9"/>
      </top>
      <bottom style="thin">
        <color indexed="10"/>
      </bottom>
      <diagonal/>
    </border>
    <border>
      <left/>
      <right style="thin">
        <color indexed="10"/>
      </right>
      <top style="thick">
        <color indexed="9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ck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ck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ck">
        <color indexed="9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ck">
        <color indexed="9"/>
      </bottom>
      <diagonal/>
    </border>
    <border>
      <left style="thin">
        <color indexed="9"/>
      </left>
      <right style="thin">
        <color indexed="10"/>
      </right>
      <top/>
      <bottom style="thick">
        <color indexed="9"/>
      </bottom>
      <diagonal/>
    </border>
    <border>
      <left style="thin">
        <color indexed="10"/>
      </left>
      <right style="thin">
        <color indexed="9"/>
      </right>
      <top/>
      <bottom style="thick">
        <color indexed="9"/>
      </bottom>
      <diagonal/>
    </border>
    <border>
      <left style="thin">
        <color indexed="9"/>
      </left>
      <right style="thin">
        <color indexed="10"/>
      </right>
      <top style="thick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9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9"/>
      </left>
      <right/>
      <top/>
      <bottom style="thick">
        <color indexed="9"/>
      </bottom>
      <diagonal/>
    </border>
    <border>
      <left style="thin">
        <color indexed="10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9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 style="thin">
        <color indexed="9"/>
      </top>
      <bottom/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rgb="FFFFFFFF"/>
      </left>
      <right/>
      <top/>
      <bottom/>
      <diagonal/>
    </border>
    <border>
      <left/>
      <right/>
      <top style="thick">
        <color rgb="FFFFFFFF"/>
      </top>
      <bottom/>
      <diagonal/>
    </border>
    <border>
      <left style="thin">
        <color rgb="FFFFFFFF"/>
      </left>
      <right/>
      <top style="thick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indexed="9"/>
      </left>
      <right style="thin">
        <color indexed="9"/>
      </right>
      <top style="thick">
        <color indexed="9"/>
      </top>
      <bottom style="thin">
        <color theme="0"/>
      </bottom>
      <diagonal/>
    </border>
    <border>
      <left style="thin">
        <color indexed="9"/>
      </left>
      <right style="thin">
        <color indexed="10"/>
      </right>
      <top style="thick">
        <color indexed="9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1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theme="0"/>
      </top>
      <bottom style="thick">
        <color indexed="9"/>
      </bottom>
      <diagonal/>
    </border>
    <border>
      <left style="thin">
        <color indexed="9"/>
      </left>
      <right style="thin">
        <color indexed="10"/>
      </right>
      <top style="thin">
        <color theme="0"/>
      </top>
      <bottom style="thick">
        <color indexed="9"/>
      </bottom>
      <diagonal/>
    </border>
  </borders>
  <cellStyleXfs count="2">
    <xf numFmtId="0" fontId="0" fillId="0" borderId="0" applyNumberFormat="0" applyFill="0" applyBorder="0" applyProtection="0"/>
    <xf numFmtId="9" fontId="13" fillId="0" borderId="0" applyFont="0" applyFill="0" applyBorder="0" applyAlignment="0" applyProtection="0"/>
  </cellStyleXfs>
  <cellXfs count="271">
    <xf numFmtId="0" fontId="0" fillId="0" borderId="0" xfId="0"/>
    <xf numFmtId="0" fontId="0" fillId="0" borderId="0" xfId="0" applyNumberFormat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2" fillId="2" borderId="10" xfId="0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0" fontId="0" fillId="3" borderId="12" xfId="0" applyFill="1" applyBorder="1"/>
    <xf numFmtId="49" fontId="2" fillId="2" borderId="10" xfId="0" applyNumberFormat="1" applyFont="1" applyFill="1" applyBorder="1" applyAlignment="1">
      <alignment horizontal="center" vertical="center"/>
    </xf>
    <xf numFmtId="49" fontId="2" fillId="2" borderId="15" xfId="0" applyNumberFormat="1" applyFont="1" applyFill="1" applyBorder="1" applyAlignment="1">
      <alignment horizontal="center" vertical="center"/>
    </xf>
    <xf numFmtId="0" fontId="0" fillId="3" borderId="18" xfId="0" applyFill="1" applyBorder="1"/>
    <xf numFmtId="164" fontId="3" fillId="2" borderId="16" xfId="0" applyNumberFormat="1" applyFont="1" applyFill="1" applyBorder="1" applyAlignment="1">
      <alignment horizontal="center" vertical="center"/>
    </xf>
    <xf numFmtId="3" fontId="3" fillId="2" borderId="16" xfId="0" applyNumberFormat="1" applyFont="1" applyFill="1" applyBorder="1" applyAlignment="1">
      <alignment horizontal="center" vertical="center"/>
    </xf>
    <xf numFmtId="0" fontId="0" fillId="3" borderId="19" xfId="0" applyFill="1" applyBorder="1"/>
    <xf numFmtId="49" fontId="2" fillId="2" borderId="20" xfId="0" applyNumberFormat="1" applyFont="1" applyFill="1" applyBorder="1" applyAlignment="1">
      <alignment horizontal="center" vertical="center"/>
    </xf>
    <xf numFmtId="164" fontId="3" fillId="2" borderId="21" xfId="0" applyNumberFormat="1" applyFont="1" applyFill="1" applyBorder="1" applyAlignment="1">
      <alignment horizontal="center" vertical="center"/>
    </xf>
    <xf numFmtId="3" fontId="3" fillId="2" borderId="21" xfId="0" applyNumberFormat="1" applyFont="1" applyFill="1" applyBorder="1" applyAlignment="1">
      <alignment horizontal="center" vertical="center"/>
    </xf>
    <xf numFmtId="49" fontId="2" fillId="2" borderId="2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0" fontId="0" fillId="3" borderId="27" xfId="0" applyFill="1" applyBorder="1"/>
    <xf numFmtId="3" fontId="2" fillId="2" borderId="30" xfId="0" applyNumberFormat="1" applyFont="1" applyFill="1" applyBorder="1" applyAlignment="1">
      <alignment horizontal="center" vertical="center"/>
    </xf>
    <xf numFmtId="0" fontId="0" fillId="3" borderId="38" xfId="0" applyFill="1" applyBorder="1"/>
    <xf numFmtId="0" fontId="0" fillId="3" borderId="39" xfId="0" applyFill="1" applyBorder="1"/>
    <xf numFmtId="49" fontId="2" fillId="2" borderId="40" xfId="0" applyNumberFormat="1" applyFont="1" applyFill="1" applyBorder="1" applyAlignment="1">
      <alignment horizontal="center" vertical="center" wrapText="1"/>
    </xf>
    <xf numFmtId="49" fontId="2" fillId="2" borderId="41" xfId="0" applyNumberFormat="1" applyFont="1" applyFill="1" applyBorder="1" applyAlignment="1">
      <alignment horizontal="center" vertical="center" wrapText="1"/>
    </xf>
    <xf numFmtId="49" fontId="2" fillId="2" borderId="42" xfId="0" applyNumberFormat="1" applyFont="1" applyFill="1" applyBorder="1" applyAlignment="1">
      <alignment horizontal="center" vertical="center" wrapText="1"/>
    </xf>
    <xf numFmtId="0" fontId="0" fillId="3" borderId="43" xfId="0" applyFill="1" applyBorder="1"/>
    <xf numFmtId="49" fontId="2" fillId="2" borderId="15" xfId="0" applyNumberFormat="1" applyFont="1" applyFill="1" applyBorder="1" applyAlignment="1">
      <alignment horizontal="center" vertical="center" wrapText="1"/>
    </xf>
    <xf numFmtId="166" fontId="0" fillId="6" borderId="16" xfId="0" applyNumberFormat="1" applyFill="1" applyBorder="1"/>
    <xf numFmtId="166" fontId="0" fillId="6" borderId="17" xfId="0" applyNumberFormat="1" applyFill="1" applyBorder="1"/>
    <xf numFmtId="49" fontId="2" fillId="2" borderId="20" xfId="0" applyNumberFormat="1" applyFont="1" applyFill="1" applyBorder="1" applyAlignment="1">
      <alignment horizontal="center" vertical="center" wrapText="1"/>
    </xf>
    <xf numFmtId="166" fontId="0" fillId="7" borderId="21" xfId="0" applyNumberFormat="1" applyFill="1" applyBorder="1"/>
    <xf numFmtId="166" fontId="0" fillId="7" borderId="22" xfId="0" applyNumberFormat="1" applyFill="1" applyBorder="1"/>
    <xf numFmtId="166" fontId="0" fillId="6" borderId="21" xfId="0" applyNumberFormat="1" applyFill="1" applyBorder="1"/>
    <xf numFmtId="166" fontId="0" fillId="6" borderId="22" xfId="0" applyNumberFormat="1" applyFill="1" applyBorder="1"/>
    <xf numFmtId="49" fontId="2" fillId="2" borderId="44" xfId="0" applyNumberFormat="1" applyFont="1" applyFill="1" applyBorder="1" applyAlignment="1">
      <alignment horizontal="center" vertical="center" wrapText="1"/>
    </xf>
    <xf numFmtId="166" fontId="0" fillId="7" borderId="45" xfId="0" applyNumberFormat="1" applyFill="1" applyBorder="1"/>
    <xf numFmtId="166" fontId="0" fillId="7" borderId="46" xfId="0" applyNumberFormat="1" applyFill="1" applyBorder="1"/>
    <xf numFmtId="0" fontId="0" fillId="3" borderId="27" xfId="0" applyFill="1" applyBorder="1" applyAlignment="1">
      <alignment vertical="center"/>
    </xf>
    <xf numFmtId="0" fontId="0" fillId="3" borderId="37" xfId="0" applyFill="1" applyBorder="1" applyAlignment="1">
      <alignment vertical="center"/>
    </xf>
    <xf numFmtId="49" fontId="2" fillId="2" borderId="47" xfId="0" applyNumberFormat="1" applyFont="1" applyFill="1" applyBorder="1" applyAlignment="1">
      <alignment horizontal="center" vertical="center" wrapText="1"/>
    </xf>
    <xf numFmtId="49" fontId="2" fillId="2" borderId="48" xfId="0" applyNumberFormat="1" applyFont="1" applyFill="1" applyBorder="1" applyAlignment="1">
      <alignment horizontal="center" vertical="center" wrapText="1"/>
    </xf>
    <xf numFmtId="167" fontId="8" fillId="4" borderId="16" xfId="0" applyNumberFormat="1" applyFont="1" applyFill="1" applyBorder="1"/>
    <xf numFmtId="167" fontId="8" fillId="5" borderId="24" xfId="0" applyNumberFormat="1" applyFont="1" applyFill="1" applyBorder="1"/>
    <xf numFmtId="167" fontId="8" fillId="5" borderId="21" xfId="0" applyNumberFormat="1" applyFont="1" applyFill="1" applyBorder="1"/>
    <xf numFmtId="0" fontId="0" fillId="3" borderId="26" xfId="0" applyFill="1" applyBorder="1"/>
    <xf numFmtId="49" fontId="2" fillId="2" borderId="49" xfId="0" applyNumberFormat="1" applyFont="1" applyFill="1" applyBorder="1" applyAlignment="1">
      <alignment horizontal="center" vertical="center" wrapText="1"/>
    </xf>
    <xf numFmtId="167" fontId="0" fillId="4" borderId="16" xfId="0" applyNumberFormat="1" applyFill="1" applyBorder="1" applyAlignment="1">
      <alignment horizontal="center" vertical="center"/>
    </xf>
    <xf numFmtId="49" fontId="2" fillId="2" borderId="23" xfId="0" applyNumberFormat="1" applyFont="1" applyFill="1" applyBorder="1" applyAlignment="1">
      <alignment horizontal="center" vertical="center" wrapText="1"/>
    </xf>
    <xf numFmtId="167" fontId="0" fillId="5" borderId="24" xfId="0" applyNumberFormat="1" applyFill="1" applyBorder="1" applyAlignment="1">
      <alignment horizontal="center" vertical="center"/>
    </xf>
    <xf numFmtId="167" fontId="0" fillId="5" borderId="21" xfId="0" applyNumberFormat="1" applyFill="1" applyBorder="1" applyAlignment="1">
      <alignment horizontal="center" vertical="center"/>
    </xf>
    <xf numFmtId="49" fontId="2" fillId="2" borderId="47" xfId="0" applyNumberFormat="1" applyFont="1" applyFill="1" applyBorder="1" applyAlignment="1">
      <alignment horizontal="center" vertical="center"/>
    </xf>
    <xf numFmtId="49" fontId="2" fillId="2" borderId="48" xfId="0" applyNumberFormat="1" applyFont="1" applyFill="1" applyBorder="1" applyAlignment="1">
      <alignment horizontal="center" vertical="center"/>
    </xf>
    <xf numFmtId="10" fontId="0" fillId="4" borderId="16" xfId="0" applyNumberFormat="1" applyFill="1" applyBorder="1"/>
    <xf numFmtId="10" fontId="0" fillId="4" borderId="50" xfId="0" applyNumberFormat="1" applyFill="1" applyBorder="1"/>
    <xf numFmtId="10" fontId="0" fillId="5" borderId="21" xfId="0" applyNumberFormat="1" applyFill="1" applyBorder="1"/>
    <xf numFmtId="10" fontId="0" fillId="5" borderId="51" xfId="0" applyNumberFormat="1" applyFill="1" applyBorder="1"/>
    <xf numFmtId="10" fontId="0" fillId="4" borderId="21" xfId="0" applyNumberFormat="1" applyFill="1" applyBorder="1"/>
    <xf numFmtId="10" fontId="0" fillId="4" borderId="51" xfId="0" applyNumberFormat="1" applyFill="1" applyBorder="1"/>
    <xf numFmtId="10" fontId="0" fillId="5" borderId="45" xfId="0" applyNumberFormat="1" applyFill="1" applyBorder="1"/>
    <xf numFmtId="10" fontId="0" fillId="5" borderId="52" xfId="0" applyNumberFormat="1" applyFill="1" applyBorder="1"/>
    <xf numFmtId="0" fontId="0" fillId="3" borderId="53" xfId="0" applyFill="1" applyBorder="1" applyAlignment="1">
      <alignment horizontal="center" vertical="center" wrapText="1"/>
    </xf>
    <xf numFmtId="0" fontId="0" fillId="3" borderId="53" xfId="0" applyFill="1" applyBorder="1" applyAlignment="1">
      <alignment horizontal="center" vertical="center"/>
    </xf>
    <xf numFmtId="168" fontId="0" fillId="4" borderId="16" xfId="0" applyNumberFormat="1" applyFill="1" applyBorder="1" applyAlignment="1">
      <alignment horizontal="center" vertical="center"/>
    </xf>
    <xf numFmtId="168" fontId="0" fillId="5" borderId="21" xfId="0" applyNumberFormat="1" applyFill="1" applyBorder="1" applyAlignment="1">
      <alignment horizontal="center" vertical="center"/>
    </xf>
    <xf numFmtId="168" fontId="0" fillId="4" borderId="21" xfId="0" applyNumberFormat="1" applyFill="1" applyBorder="1" applyAlignment="1">
      <alignment horizontal="center" vertical="center"/>
    </xf>
    <xf numFmtId="168" fontId="0" fillId="5" borderId="24" xfId="0" applyNumberFormat="1" applyFill="1" applyBorder="1" applyAlignment="1">
      <alignment horizontal="center" vertical="center"/>
    </xf>
    <xf numFmtId="0" fontId="0" fillId="3" borderId="2" xfId="0" applyFill="1" applyBorder="1"/>
    <xf numFmtId="49" fontId="2" fillId="2" borderId="49" xfId="0" applyNumberFormat="1" applyFont="1" applyFill="1" applyBorder="1"/>
    <xf numFmtId="49" fontId="2" fillId="2" borderId="47" xfId="0" applyNumberFormat="1" applyFont="1" applyFill="1" applyBorder="1"/>
    <xf numFmtId="49" fontId="2" fillId="2" borderId="54" xfId="0" applyNumberFormat="1" applyFont="1" applyFill="1" applyBorder="1"/>
    <xf numFmtId="49" fontId="2" fillId="2" borderId="15" xfId="0" applyNumberFormat="1" applyFont="1" applyFill="1" applyBorder="1"/>
    <xf numFmtId="0" fontId="0" fillId="6" borderId="16" xfId="0" applyNumberFormat="1" applyFill="1" applyBorder="1"/>
    <xf numFmtId="0" fontId="0" fillId="6" borderId="17" xfId="0" applyNumberFormat="1" applyFill="1" applyBorder="1"/>
    <xf numFmtId="49" fontId="2" fillId="2" borderId="44" xfId="0" applyNumberFormat="1" applyFont="1" applyFill="1" applyBorder="1"/>
    <xf numFmtId="167" fontId="0" fillId="7" borderId="45" xfId="0" applyNumberFormat="1" applyFill="1" applyBorder="1"/>
    <xf numFmtId="167" fontId="0" fillId="7" borderId="46" xfId="0" applyNumberFormat="1" applyFill="1" applyBorder="1"/>
    <xf numFmtId="167" fontId="0" fillId="6" borderId="16" xfId="0" applyNumberFormat="1" applyFill="1" applyBorder="1"/>
    <xf numFmtId="167" fontId="0" fillId="6" borderId="17" xfId="0" applyNumberFormat="1" applyFill="1" applyBorder="1"/>
    <xf numFmtId="49" fontId="2" fillId="2" borderId="20" xfId="0" applyNumberFormat="1" applyFont="1" applyFill="1" applyBorder="1"/>
    <xf numFmtId="167" fontId="0" fillId="7" borderId="21" xfId="0" applyNumberFormat="1" applyFill="1" applyBorder="1"/>
    <xf numFmtId="167" fontId="0" fillId="7" borderId="24" xfId="0" applyNumberFormat="1" applyFill="1" applyBorder="1"/>
    <xf numFmtId="167" fontId="0" fillId="7" borderId="25" xfId="0" applyNumberFormat="1" applyFill="1" applyBorder="1"/>
    <xf numFmtId="167" fontId="0" fillId="6" borderId="21" xfId="0" applyNumberFormat="1" applyFill="1" applyBorder="1"/>
    <xf numFmtId="49" fontId="2" fillId="2" borderId="55" xfId="0" applyNumberFormat="1" applyFont="1" applyFill="1" applyBorder="1"/>
    <xf numFmtId="49" fontId="2" fillId="2" borderId="56" xfId="0" applyNumberFormat="1" applyFont="1" applyFill="1" applyBorder="1"/>
    <xf numFmtId="49" fontId="2" fillId="2" borderId="57" xfId="0" applyNumberFormat="1" applyFont="1" applyFill="1" applyBorder="1"/>
    <xf numFmtId="49" fontId="2" fillId="2" borderId="20" xfId="0" applyNumberFormat="1" applyFont="1" applyFill="1" applyBorder="1" applyAlignment="1">
      <alignment vertical="center" wrapText="1"/>
    </xf>
    <xf numFmtId="169" fontId="0" fillId="6" borderId="21" xfId="0" applyNumberFormat="1" applyFill="1" applyBorder="1" applyAlignment="1">
      <alignment vertical="center"/>
    </xf>
    <xf numFmtId="169" fontId="0" fillId="6" borderId="22" xfId="0" applyNumberFormat="1" applyFill="1" applyBorder="1" applyAlignment="1">
      <alignment vertical="center"/>
    </xf>
    <xf numFmtId="169" fontId="0" fillId="7" borderId="21" xfId="0" applyNumberFormat="1" applyFill="1" applyBorder="1" applyAlignment="1">
      <alignment vertical="center"/>
    </xf>
    <xf numFmtId="169" fontId="0" fillId="7" borderId="22" xfId="0" applyNumberFormat="1" applyFill="1" applyBorder="1" applyAlignment="1">
      <alignment vertical="center"/>
    </xf>
    <xf numFmtId="49" fontId="2" fillId="2" borderId="58" xfId="0" applyNumberFormat="1" applyFont="1" applyFill="1" applyBorder="1" applyAlignment="1">
      <alignment vertical="center" wrapText="1"/>
    </xf>
    <xf numFmtId="169" fontId="0" fillId="6" borderId="59" xfId="0" applyNumberFormat="1" applyFill="1" applyBorder="1" applyAlignment="1">
      <alignment vertical="center"/>
    </xf>
    <xf numFmtId="169" fontId="0" fillId="6" borderId="60" xfId="0" applyNumberFormat="1" applyFill="1" applyBorder="1" applyAlignment="1">
      <alignment vertical="center"/>
    </xf>
    <xf numFmtId="166" fontId="0" fillId="6" borderId="50" xfId="0" applyNumberFormat="1" applyFill="1" applyBorder="1"/>
    <xf numFmtId="166" fontId="0" fillId="7" borderId="51" xfId="0" applyNumberFormat="1" applyFill="1" applyBorder="1"/>
    <xf numFmtId="166" fontId="0" fillId="6" borderId="51" xfId="0" applyNumberFormat="1" applyFill="1" applyBorder="1"/>
    <xf numFmtId="166" fontId="0" fillId="7" borderId="52" xfId="0" applyNumberFormat="1" applyFill="1" applyBorder="1"/>
    <xf numFmtId="0" fontId="0" fillId="3" borderId="53" xfId="0" applyFill="1" applyBorder="1" applyAlignment="1">
      <alignment vertical="center"/>
    </xf>
    <xf numFmtId="0" fontId="0" fillId="3" borderId="61" xfId="0" applyFill="1" applyBorder="1"/>
    <xf numFmtId="0" fontId="0" fillId="3" borderId="62" xfId="0" applyFill="1" applyBorder="1" applyAlignment="1">
      <alignment horizontal="center" vertical="center"/>
    </xf>
    <xf numFmtId="0" fontId="0" fillId="3" borderId="26" xfId="0" applyFill="1" applyBorder="1" applyAlignment="1">
      <alignment vertical="center"/>
    </xf>
    <xf numFmtId="0" fontId="0" fillId="3" borderId="63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10" fontId="0" fillId="6" borderId="16" xfId="0" applyNumberFormat="1" applyFill="1" applyBorder="1"/>
    <xf numFmtId="10" fontId="0" fillId="6" borderId="50" xfId="0" applyNumberFormat="1" applyFill="1" applyBorder="1"/>
    <xf numFmtId="10" fontId="0" fillId="7" borderId="21" xfId="0" applyNumberFormat="1" applyFill="1" applyBorder="1"/>
    <xf numFmtId="10" fontId="0" fillId="7" borderId="51" xfId="0" applyNumberFormat="1" applyFill="1" applyBorder="1"/>
    <xf numFmtId="10" fontId="0" fillId="6" borderId="21" xfId="0" applyNumberFormat="1" applyFill="1" applyBorder="1"/>
    <xf numFmtId="10" fontId="0" fillId="6" borderId="51" xfId="0" applyNumberFormat="1" applyFill="1" applyBorder="1"/>
    <xf numFmtId="10" fontId="0" fillId="7" borderId="45" xfId="0" applyNumberFormat="1" applyFill="1" applyBorder="1"/>
    <xf numFmtId="10" fontId="0" fillId="7" borderId="52" xfId="0" applyNumberFormat="1" applyFill="1" applyBorder="1"/>
    <xf numFmtId="0" fontId="0" fillId="3" borderId="30" xfId="0" applyFill="1" applyBorder="1"/>
    <xf numFmtId="49" fontId="9" fillId="2" borderId="40" xfId="0" applyNumberFormat="1" applyFont="1" applyFill="1" applyBorder="1" applyAlignment="1">
      <alignment horizontal="center" vertical="center" wrapText="1"/>
    </xf>
    <xf numFmtId="49" fontId="9" fillId="2" borderId="41" xfId="0" applyNumberFormat="1" applyFont="1" applyFill="1" applyBorder="1" applyAlignment="1">
      <alignment horizontal="center" vertical="center" wrapText="1"/>
    </xf>
    <xf numFmtId="49" fontId="9" fillId="2" borderId="42" xfId="0" applyNumberFormat="1" applyFont="1" applyFill="1" applyBorder="1" applyAlignment="1">
      <alignment horizontal="center" vertical="center" wrapText="1"/>
    </xf>
    <xf numFmtId="49" fontId="9" fillId="2" borderId="15" xfId="0" applyNumberFormat="1" applyFont="1" applyFill="1" applyBorder="1" applyAlignment="1">
      <alignment horizontal="center" vertical="center" wrapText="1"/>
    </xf>
    <xf numFmtId="49" fontId="9" fillId="2" borderId="20" xfId="0" applyNumberFormat="1" applyFont="1" applyFill="1" applyBorder="1" applyAlignment="1">
      <alignment horizontal="center" vertical="center" wrapText="1"/>
    </xf>
    <xf numFmtId="49" fontId="9" fillId="2" borderId="44" xfId="0" applyNumberFormat="1" applyFont="1" applyFill="1" applyBorder="1" applyAlignment="1">
      <alignment horizontal="center" vertical="center" wrapText="1"/>
    </xf>
    <xf numFmtId="49" fontId="9" fillId="2" borderId="47" xfId="0" applyNumberFormat="1" applyFont="1" applyFill="1" applyBorder="1" applyAlignment="1">
      <alignment horizontal="center" vertical="center" wrapText="1"/>
    </xf>
    <xf numFmtId="49" fontId="9" fillId="2" borderId="48" xfId="0" applyNumberFormat="1" applyFont="1" applyFill="1" applyBorder="1" applyAlignment="1">
      <alignment horizontal="center" vertical="center" wrapText="1"/>
    </xf>
    <xf numFmtId="167" fontId="0" fillId="4" borderId="16" xfId="0" applyNumberFormat="1" applyFill="1" applyBorder="1"/>
    <xf numFmtId="167" fontId="0" fillId="5" borderId="24" xfId="0" applyNumberFormat="1" applyFill="1" applyBorder="1"/>
    <xf numFmtId="167" fontId="0" fillId="5" borderId="21" xfId="0" applyNumberFormat="1" applyFill="1" applyBorder="1"/>
    <xf numFmtId="0" fontId="0" fillId="3" borderId="63" xfId="0" applyFill="1" applyBorder="1"/>
    <xf numFmtId="49" fontId="9" fillId="2" borderId="49" xfId="0" applyNumberFormat="1" applyFont="1" applyFill="1" applyBorder="1" applyAlignment="1">
      <alignment horizontal="center" vertical="center" wrapText="1"/>
    </xf>
    <xf numFmtId="49" fontId="9" fillId="2" borderId="23" xfId="0" applyNumberFormat="1" applyFont="1" applyFill="1" applyBorder="1" applyAlignment="1">
      <alignment horizontal="center" vertical="center" wrapText="1"/>
    </xf>
    <xf numFmtId="49" fontId="9" fillId="2" borderId="47" xfId="0" applyNumberFormat="1" applyFont="1" applyFill="1" applyBorder="1" applyAlignment="1">
      <alignment horizontal="center" vertical="center"/>
    </xf>
    <xf numFmtId="49" fontId="9" fillId="2" borderId="48" xfId="0" applyNumberFormat="1" applyFont="1" applyFill="1" applyBorder="1" applyAlignment="1">
      <alignment horizontal="center" vertical="center"/>
    </xf>
    <xf numFmtId="0" fontId="10" fillId="3" borderId="53" xfId="0" applyFont="1" applyFill="1" applyBorder="1" applyAlignment="1">
      <alignment horizontal="center" vertical="center" wrapText="1"/>
    </xf>
    <xf numFmtId="168" fontId="10" fillId="4" borderId="16" xfId="0" applyNumberFormat="1" applyFont="1" applyFill="1" applyBorder="1" applyAlignment="1">
      <alignment horizontal="center" vertical="center"/>
    </xf>
    <xf numFmtId="168" fontId="10" fillId="5" borderId="21" xfId="0" applyNumberFormat="1" applyFont="1" applyFill="1" applyBorder="1" applyAlignment="1">
      <alignment horizontal="center" vertical="center"/>
    </xf>
    <xf numFmtId="168" fontId="10" fillId="4" borderId="21" xfId="0" applyNumberFormat="1" applyFont="1" applyFill="1" applyBorder="1" applyAlignment="1">
      <alignment horizontal="center" vertical="center"/>
    </xf>
    <xf numFmtId="168" fontId="10" fillId="5" borderId="24" xfId="0" applyNumberFormat="1" applyFont="1" applyFill="1" applyBorder="1" applyAlignment="1">
      <alignment horizontal="center" vertical="center"/>
    </xf>
    <xf numFmtId="49" fontId="9" fillId="2" borderId="49" xfId="0" applyNumberFormat="1" applyFont="1" applyFill="1" applyBorder="1"/>
    <xf numFmtId="49" fontId="9" fillId="2" borderId="47" xfId="0" applyNumberFormat="1" applyFont="1" applyFill="1" applyBorder="1"/>
    <xf numFmtId="49" fontId="9" fillId="2" borderId="54" xfId="0" applyNumberFormat="1" applyFont="1" applyFill="1" applyBorder="1"/>
    <xf numFmtId="49" fontId="9" fillId="2" borderId="15" xfId="0" applyNumberFormat="1" applyFont="1" applyFill="1" applyBorder="1"/>
    <xf numFmtId="49" fontId="9" fillId="2" borderId="44" xfId="0" applyNumberFormat="1" applyFont="1" applyFill="1" applyBorder="1"/>
    <xf numFmtId="49" fontId="9" fillId="2" borderId="20" xfId="0" applyNumberFormat="1" applyFont="1" applyFill="1" applyBorder="1"/>
    <xf numFmtId="49" fontId="1" fillId="2" borderId="27" xfId="0" applyNumberFormat="1" applyFont="1" applyFill="1" applyBorder="1" applyAlignment="1">
      <alignment horizontal="centerContinuous" vertical="center"/>
    </xf>
    <xf numFmtId="0" fontId="1" fillId="2" borderId="7" xfId="0" applyFont="1" applyFill="1" applyBorder="1" applyAlignment="1">
      <alignment horizontal="centerContinuous" vertical="center"/>
    </xf>
    <xf numFmtId="164" fontId="3" fillId="2" borderId="45" xfId="0" applyNumberFormat="1" applyFont="1" applyFill="1" applyBorder="1" applyAlignment="1">
      <alignment horizontal="center" vertical="center"/>
    </xf>
    <xf numFmtId="164" fontId="2" fillId="2" borderId="64" xfId="0" applyNumberFormat="1" applyFont="1" applyFill="1" applyBorder="1" applyAlignment="1">
      <alignment horizontal="center" vertical="center"/>
    </xf>
    <xf numFmtId="3" fontId="2" fillId="2" borderId="64" xfId="0" applyNumberFormat="1" applyFont="1" applyFill="1" applyBorder="1" applyAlignment="1">
      <alignment horizontal="center" vertical="center"/>
    </xf>
    <xf numFmtId="3" fontId="0" fillId="4" borderId="16" xfId="0" applyNumberFormat="1" applyFill="1" applyBorder="1" applyAlignment="1">
      <alignment horizontal="center" vertical="center"/>
    </xf>
    <xf numFmtId="3" fontId="0" fillId="4" borderId="17" xfId="0" applyNumberFormat="1" applyFill="1" applyBorder="1" applyAlignment="1">
      <alignment horizontal="center" vertical="center"/>
    </xf>
    <xf numFmtId="0" fontId="0" fillId="3" borderId="18" xfId="0" applyFill="1" applyBorder="1" applyAlignment="1">
      <alignment horizontal="center"/>
    </xf>
    <xf numFmtId="3" fontId="0" fillId="4" borderId="16" xfId="0" applyNumberFormat="1" applyFill="1" applyBorder="1" applyAlignment="1" applyProtection="1">
      <alignment horizontal="center" vertical="center"/>
      <protection locked="0"/>
    </xf>
    <xf numFmtId="3" fontId="0" fillId="4" borderId="17" xfId="0" applyNumberFormat="1" applyFill="1" applyBorder="1" applyAlignment="1" applyProtection="1">
      <alignment horizontal="center" vertical="center"/>
      <protection locked="0"/>
    </xf>
    <xf numFmtId="3" fontId="0" fillId="5" borderId="21" xfId="0" applyNumberFormat="1" applyFill="1" applyBorder="1" applyAlignment="1">
      <alignment horizontal="center" vertical="center"/>
    </xf>
    <xf numFmtId="3" fontId="0" fillId="5" borderId="22" xfId="0" applyNumberFormat="1" applyFill="1" applyBorder="1" applyAlignment="1">
      <alignment horizontal="center" vertical="center"/>
    </xf>
    <xf numFmtId="3" fontId="0" fillId="5" borderId="21" xfId="0" applyNumberFormat="1" applyFill="1" applyBorder="1" applyAlignment="1" applyProtection="1">
      <alignment horizontal="center" vertical="center"/>
      <protection locked="0"/>
    </xf>
    <xf numFmtId="3" fontId="0" fillId="5" borderId="22" xfId="0" applyNumberFormat="1" applyFill="1" applyBorder="1" applyAlignment="1" applyProtection="1">
      <alignment horizontal="center" vertical="center"/>
      <protection locked="0"/>
    </xf>
    <xf numFmtId="3" fontId="0" fillId="4" borderId="21" xfId="0" applyNumberFormat="1" applyFill="1" applyBorder="1" applyAlignment="1">
      <alignment horizontal="center" vertical="center"/>
    </xf>
    <xf numFmtId="3" fontId="0" fillId="4" borderId="22" xfId="0" applyNumberFormat="1" applyFill="1" applyBorder="1" applyAlignment="1">
      <alignment horizontal="center" vertical="center"/>
    </xf>
    <xf numFmtId="3" fontId="0" fillId="4" borderId="21" xfId="0" applyNumberFormat="1" applyFill="1" applyBorder="1" applyAlignment="1" applyProtection="1">
      <alignment horizontal="center" vertical="center"/>
      <protection locked="0"/>
    </xf>
    <xf numFmtId="3" fontId="0" fillId="4" borderId="22" xfId="0" applyNumberFormat="1" applyFill="1" applyBorder="1" applyAlignment="1" applyProtection="1">
      <alignment horizontal="center" vertical="center"/>
      <protection locked="0"/>
    </xf>
    <xf numFmtId="3" fontId="0" fillId="5" borderId="24" xfId="0" applyNumberFormat="1" applyFill="1" applyBorder="1" applyAlignment="1">
      <alignment horizontal="center" vertical="center"/>
    </xf>
    <xf numFmtId="3" fontId="0" fillId="5" borderId="25" xfId="0" applyNumberFormat="1" applyFill="1" applyBorder="1" applyAlignment="1">
      <alignment horizontal="center" vertical="center"/>
    </xf>
    <xf numFmtId="3" fontId="0" fillId="5" borderId="24" xfId="0" applyNumberFormat="1" applyFill="1" applyBorder="1" applyAlignment="1" applyProtection="1">
      <alignment horizontal="center" vertical="center"/>
      <protection locked="0"/>
    </xf>
    <xf numFmtId="3" fontId="0" fillId="5" borderId="25" xfId="0" applyNumberFormat="1" applyFill="1" applyBorder="1" applyAlignment="1" applyProtection="1">
      <alignment horizontal="center" vertical="center"/>
      <protection locked="0"/>
    </xf>
    <xf numFmtId="49" fontId="11" fillId="2" borderId="1" xfId="0" applyNumberFormat="1" applyFont="1" applyFill="1" applyBorder="1" applyAlignment="1">
      <alignment horizontal="center" vertical="center"/>
    </xf>
    <xf numFmtId="49" fontId="11" fillId="2" borderId="20" xfId="0" applyNumberFormat="1" applyFont="1" applyFill="1" applyBorder="1"/>
    <xf numFmtId="170" fontId="0" fillId="3" borderId="7" xfId="0" applyNumberFormat="1" applyFill="1" applyBorder="1"/>
    <xf numFmtId="171" fontId="0" fillId="3" borderId="7" xfId="0" applyNumberFormat="1" applyFill="1" applyBorder="1"/>
    <xf numFmtId="3" fontId="0" fillId="8" borderId="65" xfId="0" applyNumberFormat="1" applyFill="1" applyBorder="1" applyAlignment="1">
      <alignment horizontal="center" vertical="center"/>
    </xf>
    <xf numFmtId="3" fontId="0" fillId="9" borderId="65" xfId="0" applyNumberFormat="1" applyFill="1" applyBorder="1" applyAlignment="1">
      <alignment vertical="center" wrapText="1"/>
    </xf>
    <xf numFmtId="0" fontId="14" fillId="10" borderId="0" xfId="0" applyFont="1" applyFill="1" applyAlignment="1">
      <alignment wrapText="1"/>
    </xf>
    <xf numFmtId="0" fontId="14" fillId="10" borderId="66" xfId="0" applyFont="1" applyFill="1" applyBorder="1"/>
    <xf numFmtId="0" fontId="14" fillId="10" borderId="67" xfId="0" applyFont="1" applyFill="1" applyBorder="1"/>
    <xf numFmtId="9" fontId="0" fillId="8" borderId="68" xfId="1" applyFont="1" applyFill="1" applyBorder="1"/>
    <xf numFmtId="0" fontId="14" fillId="10" borderId="69" xfId="0" applyFont="1" applyFill="1" applyBorder="1"/>
    <xf numFmtId="9" fontId="0" fillId="9" borderId="65" xfId="1" applyFont="1" applyFill="1" applyBorder="1"/>
    <xf numFmtId="9" fontId="0" fillId="8" borderId="65" xfId="1" applyFont="1" applyFill="1" applyBorder="1"/>
    <xf numFmtId="0" fontId="15" fillId="11" borderId="0" xfId="0" applyFont="1" applyFill="1"/>
    <xf numFmtId="0" fontId="15" fillId="11" borderId="70" xfId="0" applyFont="1" applyFill="1" applyBorder="1"/>
    <xf numFmtId="0" fontId="15" fillId="11" borderId="71" xfId="0" applyFont="1" applyFill="1" applyBorder="1"/>
    <xf numFmtId="172" fontId="16" fillId="12" borderId="72" xfId="0" applyNumberFormat="1" applyFont="1" applyFill="1" applyBorder="1"/>
    <xf numFmtId="0" fontId="15" fillId="11" borderId="73" xfId="0" applyFont="1" applyFill="1" applyBorder="1"/>
    <xf numFmtId="172" fontId="16" fillId="13" borderId="74" xfId="0" applyNumberFormat="1" applyFont="1" applyFill="1" applyBorder="1"/>
    <xf numFmtId="172" fontId="16" fillId="12" borderId="74" xfId="0" applyNumberFormat="1" applyFont="1" applyFill="1" applyBorder="1"/>
    <xf numFmtId="173" fontId="0" fillId="8" borderId="68" xfId="0" applyNumberFormat="1" applyFill="1" applyBorder="1"/>
    <xf numFmtId="173" fontId="0" fillId="9" borderId="65" xfId="0" applyNumberFormat="1" applyFill="1" applyBorder="1"/>
    <xf numFmtId="173" fontId="0" fillId="8" borderId="65" xfId="0" applyNumberFormat="1" applyFill="1" applyBorder="1"/>
    <xf numFmtId="0" fontId="0" fillId="3" borderId="27" xfId="0" applyFill="1" applyBorder="1" applyProtection="1"/>
    <xf numFmtId="0" fontId="0" fillId="3" borderId="7" xfId="0" applyFill="1" applyBorder="1" applyProtection="1"/>
    <xf numFmtId="0" fontId="0" fillId="3" borderId="9" xfId="0" applyFill="1" applyBorder="1" applyProtection="1"/>
    <xf numFmtId="0" fontId="0" fillId="0" borderId="0" xfId="0" applyNumberFormat="1" applyProtection="1"/>
    <xf numFmtId="0" fontId="0" fillId="3" borderId="5" xfId="0" applyFill="1" applyBorder="1" applyProtection="1"/>
    <xf numFmtId="0" fontId="0" fillId="3" borderId="6" xfId="0" applyFill="1" applyBorder="1" applyProtection="1"/>
    <xf numFmtId="0" fontId="0" fillId="3" borderId="28" xfId="0" applyFill="1" applyBorder="1" applyProtection="1"/>
    <xf numFmtId="49" fontId="4" fillId="2" borderId="10" xfId="0" applyNumberFormat="1" applyFont="1" applyFill="1" applyBorder="1" applyAlignment="1" applyProtection="1">
      <alignment horizontal="centerContinuous" vertical="center"/>
    </xf>
    <xf numFmtId="0" fontId="4" fillId="2" borderId="11" xfId="0" applyFont="1" applyFill="1" applyBorder="1" applyAlignment="1" applyProtection="1">
      <alignment horizontal="centerContinuous" vertical="center"/>
    </xf>
    <xf numFmtId="49" fontId="2" fillId="2" borderId="10" xfId="0" applyNumberFormat="1" applyFont="1" applyFill="1" applyBorder="1" applyAlignment="1" applyProtection="1">
      <alignment horizontal="center" vertical="center"/>
    </xf>
    <xf numFmtId="49" fontId="2" fillId="2" borderId="11" xfId="0" applyNumberFormat="1" applyFont="1" applyFill="1" applyBorder="1" applyAlignment="1" applyProtection="1">
      <alignment horizontal="center" vertical="center"/>
    </xf>
    <xf numFmtId="49" fontId="2" fillId="2" borderId="15" xfId="0" applyNumberFormat="1" applyFont="1" applyFill="1" applyBorder="1" applyAlignment="1" applyProtection="1">
      <alignment horizontal="center" vertical="center"/>
    </xf>
    <xf numFmtId="3" fontId="0" fillId="4" borderId="16" xfId="0" applyNumberFormat="1" applyFill="1" applyBorder="1" applyAlignment="1" applyProtection="1">
      <alignment horizontal="center" vertical="center"/>
    </xf>
    <xf numFmtId="49" fontId="2" fillId="2" borderId="20" xfId="0" applyNumberFormat="1" applyFont="1" applyFill="1" applyBorder="1" applyAlignment="1" applyProtection="1">
      <alignment horizontal="center" vertical="center"/>
    </xf>
    <xf numFmtId="3" fontId="0" fillId="5" borderId="21" xfId="0" applyNumberFormat="1" applyFill="1" applyBorder="1" applyAlignment="1" applyProtection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/>
    </xf>
    <xf numFmtId="3" fontId="2" fillId="2" borderId="2" xfId="0" applyNumberFormat="1" applyFont="1" applyFill="1" applyBorder="1" applyAlignment="1" applyProtection="1">
      <alignment horizontal="center" vertical="center"/>
    </xf>
    <xf numFmtId="174" fontId="0" fillId="4" borderId="21" xfId="0" applyNumberFormat="1" applyFill="1" applyBorder="1" applyAlignment="1">
      <alignment horizontal="center" vertical="center"/>
    </xf>
    <xf numFmtId="49" fontId="11" fillId="2" borderId="1" xfId="0" applyNumberFormat="1" applyFont="1" applyFill="1" applyBorder="1" applyAlignment="1" applyProtection="1">
      <alignment horizontal="center" vertical="center"/>
    </xf>
    <xf numFmtId="3" fontId="2" fillId="2" borderId="30" xfId="0" applyNumberFormat="1" applyFont="1" applyFill="1" applyBorder="1" applyAlignment="1" applyProtection="1">
      <alignment horizontal="center" vertical="center"/>
    </xf>
    <xf numFmtId="49" fontId="2" fillId="2" borderId="2" xfId="0" applyNumberFormat="1" applyFont="1" applyFill="1" applyBorder="1" applyAlignment="1" applyProtection="1">
      <alignment horizontal="centerContinuous" vertical="center" wrapText="1"/>
    </xf>
    <xf numFmtId="3" fontId="3" fillId="2" borderId="32" xfId="0" applyNumberFormat="1" applyFont="1" applyFill="1" applyBorder="1" applyAlignment="1" applyProtection="1">
      <alignment horizontal="center" vertical="center"/>
    </xf>
    <xf numFmtId="3" fontId="3" fillId="2" borderId="33" xfId="0" applyNumberFormat="1" applyFont="1" applyFill="1" applyBorder="1" applyAlignment="1" applyProtection="1">
      <alignment horizontal="center" vertical="center"/>
    </xf>
    <xf numFmtId="49" fontId="5" fillId="2" borderId="10" xfId="0" applyNumberFormat="1" applyFont="1" applyFill="1" applyBorder="1" applyAlignment="1" applyProtection="1">
      <alignment horizontal="left" vertical="center"/>
    </xf>
    <xf numFmtId="0" fontId="5" fillId="2" borderId="11" xfId="0" applyFont="1" applyFill="1" applyBorder="1" applyAlignment="1" applyProtection="1">
      <alignment horizontal="left" vertical="center"/>
    </xf>
    <xf numFmtId="0" fontId="5" fillId="2" borderId="2" xfId="0" applyFont="1" applyFill="1" applyBorder="1" applyAlignment="1" applyProtection="1">
      <alignment horizontal="left" vertical="center"/>
    </xf>
    <xf numFmtId="49" fontId="5" fillId="2" borderId="1" xfId="0" applyNumberFormat="1" applyFont="1" applyFill="1" applyBorder="1" applyAlignment="1" applyProtection="1">
      <alignment horizontal="left" vertical="center"/>
    </xf>
    <xf numFmtId="49" fontId="6" fillId="2" borderId="34" xfId="0" applyNumberFormat="1" applyFont="1" applyFill="1" applyBorder="1" applyAlignment="1" applyProtection="1">
      <alignment horizontal="left" vertical="center"/>
    </xf>
    <xf numFmtId="0" fontId="6" fillId="2" borderId="35" xfId="0" applyFont="1" applyFill="1" applyBorder="1" applyAlignment="1" applyProtection="1">
      <alignment horizontal="left" vertical="center"/>
    </xf>
    <xf numFmtId="49" fontId="12" fillId="2" borderId="34" xfId="0" applyNumberFormat="1" applyFont="1" applyFill="1" applyBorder="1" applyAlignment="1" applyProtection="1">
      <alignment horizontal="left" vertical="center"/>
    </xf>
    <xf numFmtId="2" fontId="10" fillId="4" borderId="16" xfId="0" applyNumberFormat="1" applyFont="1" applyFill="1" applyBorder="1" applyAlignment="1">
      <alignment horizontal="center" vertical="center"/>
    </xf>
    <xf numFmtId="2" fontId="10" fillId="5" borderId="21" xfId="0" applyNumberFormat="1" applyFont="1" applyFill="1" applyBorder="1" applyAlignment="1">
      <alignment horizontal="center" vertical="center"/>
    </xf>
    <xf numFmtId="2" fontId="10" fillId="4" borderId="21" xfId="0" applyNumberFormat="1" applyFont="1" applyFill="1" applyBorder="1" applyAlignment="1">
      <alignment horizontal="center" vertical="center"/>
    </xf>
    <xf numFmtId="2" fontId="10" fillId="5" borderId="24" xfId="0" applyNumberFormat="1" applyFont="1" applyFill="1" applyBorder="1" applyAlignment="1">
      <alignment horizontal="center" vertical="center"/>
    </xf>
    <xf numFmtId="2" fontId="16" fillId="12" borderId="72" xfId="0" applyNumberFormat="1" applyFont="1" applyFill="1" applyBorder="1"/>
    <xf numFmtId="2" fontId="16" fillId="13" borderId="74" xfId="0" applyNumberFormat="1" applyFont="1" applyFill="1" applyBorder="1"/>
    <xf numFmtId="2" fontId="16" fillId="12" borderId="74" xfId="0" applyNumberFormat="1" applyFont="1" applyFill="1" applyBorder="1"/>
    <xf numFmtId="49" fontId="2" fillId="2" borderId="7" xfId="0" applyNumberFormat="1" applyFont="1" applyFill="1" applyBorder="1" applyAlignment="1">
      <alignment vertical="center" wrapText="1"/>
    </xf>
    <xf numFmtId="0" fontId="0" fillId="3" borderId="7" xfId="0" applyFill="1" applyBorder="1" applyAlignment="1">
      <alignment wrapText="1"/>
    </xf>
    <xf numFmtId="0" fontId="0" fillId="0" borderId="0" xfId="0" applyNumberFormat="1" applyAlignment="1">
      <alignment wrapText="1"/>
    </xf>
    <xf numFmtId="175" fontId="0" fillId="7" borderId="21" xfId="0" applyNumberFormat="1" applyFill="1" applyBorder="1" applyAlignment="1">
      <alignment vertical="center" wrapText="1"/>
    </xf>
    <xf numFmtId="175" fontId="0" fillId="7" borderId="22" xfId="0" applyNumberFormat="1" applyFill="1" applyBorder="1" applyAlignment="1">
      <alignment vertical="center" wrapText="1"/>
    </xf>
    <xf numFmtId="49" fontId="4" fillId="2" borderId="5" xfId="0" applyNumberFormat="1" applyFont="1" applyFill="1" applyBorder="1" applyAlignment="1">
      <alignment horizontal="centerContinuous" vertical="center"/>
    </xf>
    <xf numFmtId="0" fontId="4" fillId="2" borderId="6" xfId="0" applyFont="1" applyFill="1" applyBorder="1" applyAlignment="1">
      <alignment horizontal="centerContinuous" vertical="center"/>
    </xf>
    <xf numFmtId="176" fontId="0" fillId="7" borderId="45" xfId="0" applyNumberFormat="1" applyFill="1" applyBorder="1"/>
    <xf numFmtId="176" fontId="0" fillId="7" borderId="46" xfId="0" applyNumberFormat="1" applyFill="1" applyBorder="1"/>
    <xf numFmtId="3" fontId="3" fillId="2" borderId="75" xfId="0" applyNumberFormat="1" applyFont="1" applyFill="1" applyBorder="1" applyAlignment="1">
      <alignment horizontal="center" vertical="center"/>
    </xf>
    <xf numFmtId="3" fontId="3" fillId="2" borderId="76" xfId="0" applyNumberFormat="1" applyFont="1" applyFill="1" applyBorder="1" applyAlignment="1">
      <alignment horizontal="center" vertical="center"/>
    </xf>
    <xf numFmtId="3" fontId="3" fillId="2" borderId="77" xfId="0" applyNumberFormat="1" applyFont="1" applyFill="1" applyBorder="1" applyAlignment="1">
      <alignment horizontal="center" vertical="center"/>
    </xf>
    <xf numFmtId="3" fontId="3" fillId="2" borderId="78" xfId="0" applyNumberFormat="1" applyFont="1" applyFill="1" applyBorder="1" applyAlignment="1">
      <alignment horizontal="center" vertical="center"/>
    </xf>
    <xf numFmtId="3" fontId="3" fillId="2" borderId="79" xfId="0" applyNumberFormat="1" applyFont="1" applyFill="1" applyBorder="1" applyAlignment="1">
      <alignment horizontal="center" vertical="center"/>
    </xf>
    <xf numFmtId="3" fontId="3" fillId="2" borderId="80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 applyProtection="1">
      <alignment horizontal="center" vertical="center" wrapText="1"/>
    </xf>
    <xf numFmtId="0" fontId="0" fillId="3" borderId="31" xfId="0" applyFill="1" applyBorder="1" applyAlignment="1" applyProtection="1">
      <alignment vertical="center" wrapText="1"/>
    </xf>
    <xf numFmtId="49" fontId="2" fillId="2" borderId="30" xfId="0" applyNumberFormat="1" applyFont="1" applyFill="1" applyBorder="1" applyAlignment="1" applyProtection="1">
      <alignment horizontal="center" vertical="center" wrapText="1"/>
    </xf>
    <xf numFmtId="0" fontId="0" fillId="3" borderId="28" xfId="0" applyFill="1" applyBorder="1" applyAlignment="1" applyProtection="1">
      <alignment vertical="center" wrapText="1"/>
    </xf>
    <xf numFmtId="49" fontId="2" fillId="2" borderId="30" xfId="0" applyNumberFormat="1" applyFont="1" applyFill="1" applyBorder="1" applyAlignment="1">
      <alignment horizontal="center" vertical="center" wrapText="1"/>
    </xf>
    <xf numFmtId="0" fontId="0" fillId="3" borderId="31" xfId="0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0" fillId="3" borderId="28" xfId="0" applyFill="1" applyBorder="1" applyAlignment="1">
      <alignment vertical="center" wrapText="1"/>
    </xf>
    <xf numFmtId="49" fontId="2" fillId="2" borderId="1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vertical="center" wrapText="1"/>
    </xf>
    <xf numFmtId="0" fontId="0" fillId="3" borderId="14" xfId="0" applyFill="1" applyBorder="1" applyAlignment="1">
      <alignment vertical="center"/>
    </xf>
    <xf numFmtId="49" fontId="11" fillId="2" borderId="13" xfId="0" applyNumberFormat="1" applyFont="1" applyFill="1" applyBorder="1" applyAlignment="1">
      <alignment horizontal="center" vertical="center" wrapText="1"/>
    </xf>
    <xf numFmtId="0" fontId="0" fillId="3" borderId="14" xfId="0" applyFill="1" applyBorder="1" applyAlignment="1">
      <alignment vertical="center" wrapText="1"/>
    </xf>
    <xf numFmtId="165" fontId="6" fillId="2" borderId="35" xfId="0" applyNumberFormat="1" applyFont="1" applyFill="1" applyBorder="1" applyAlignment="1" applyProtection="1">
      <alignment horizontal="center" vertical="center"/>
    </xf>
    <xf numFmtId="165" fontId="7" fillId="3" borderId="36" xfId="0" applyNumberFormat="1" applyFont="1" applyFill="1" applyBorder="1" applyAlignment="1" applyProtection="1">
      <alignment horizontal="center" vertical="center"/>
    </xf>
    <xf numFmtId="49" fontId="2" fillId="2" borderId="11" xfId="0" applyNumberFormat="1" applyFont="1" applyFill="1" applyBorder="1" applyAlignment="1" applyProtection="1">
      <alignment horizontal="center" vertical="center"/>
    </xf>
    <xf numFmtId="0" fontId="2" fillId="2" borderId="11" xfId="0" applyFont="1" applyFill="1" applyBorder="1" applyAlignment="1" applyProtection="1">
      <alignment horizontal="center" vertical="center"/>
    </xf>
    <xf numFmtId="165" fontId="5" fillId="2" borderId="11" xfId="0" applyNumberFormat="1" applyFont="1" applyFill="1" applyBorder="1" applyAlignment="1" applyProtection="1">
      <alignment horizontal="center" vertical="center"/>
    </xf>
    <xf numFmtId="165" fontId="0" fillId="3" borderId="29" xfId="0" applyNumberFormat="1" applyFill="1" applyBorder="1" applyAlignment="1" applyProtection="1">
      <alignment horizontal="center" vertical="center"/>
    </xf>
    <xf numFmtId="175" fontId="5" fillId="2" borderId="11" xfId="0" applyNumberFormat="1" applyFont="1" applyFill="1" applyBorder="1" applyAlignment="1" applyProtection="1">
      <alignment horizontal="center" vertical="center"/>
    </xf>
    <xf numFmtId="175" fontId="0" fillId="3" borderId="29" xfId="0" applyNumberFormat="1" applyFill="1" applyBorder="1" applyAlignment="1" applyProtection="1">
      <alignment horizontal="center" vertical="center"/>
    </xf>
    <xf numFmtId="165" fontId="5" fillId="2" borderId="2" xfId="0" applyNumberFormat="1" applyFont="1" applyFill="1" applyBorder="1" applyAlignment="1" applyProtection="1">
      <alignment horizontal="center" vertical="center"/>
    </xf>
    <xf numFmtId="165" fontId="0" fillId="3" borderId="30" xfId="0" applyNumberFormat="1" applyFill="1" applyBorder="1" applyAlignment="1" applyProtection="1">
      <alignment horizontal="center" vertical="center"/>
    </xf>
    <xf numFmtId="49" fontId="11" fillId="2" borderId="2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D8D8D8"/>
      <rgbColor rgb="FFA5A5A5"/>
      <rgbColor rgb="FFD8D8D8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Thèm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hèm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hèm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"/>
  <sheetViews>
    <sheetView showGridLines="0" tabSelected="1" topLeftCell="H9" zoomScaleNormal="100" workbookViewId="0">
      <selection activeCell="N17" sqref="N17:S17"/>
    </sheetView>
  </sheetViews>
  <sheetFormatPr defaultColWidth="10.796875" defaultRowHeight="19.95" customHeight="1"/>
  <cols>
    <col min="1" max="1" width="15.796875" style="1" customWidth="1"/>
    <col min="2" max="22" width="10.796875" style="1" customWidth="1"/>
    <col min="23" max="23" width="14" style="1" customWidth="1"/>
    <col min="24" max="24" width="10.796875" style="1" customWidth="1"/>
    <col min="25" max="16384" width="10.796875" style="1"/>
  </cols>
  <sheetData>
    <row r="1" spans="1:27" ht="40.950000000000003" customHeight="1">
      <c r="A1" s="147" t="s">
        <v>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2"/>
      <c r="T1" s="2"/>
      <c r="U1" s="2"/>
      <c r="V1" s="2"/>
      <c r="W1" s="2"/>
      <c r="X1" s="2"/>
      <c r="Y1" s="2"/>
      <c r="Z1" s="2"/>
      <c r="AA1" s="2"/>
    </row>
    <row r="2" spans="1:27" ht="19.95" customHeight="1" thickBot="1">
      <c r="A2" s="4"/>
      <c r="B2" s="5"/>
      <c r="C2" s="5"/>
      <c r="D2" s="5"/>
      <c r="E2" s="6"/>
      <c r="F2" s="5"/>
      <c r="G2" s="5"/>
      <c r="H2" s="5"/>
      <c r="I2" s="6"/>
      <c r="J2" s="5"/>
      <c r="K2" s="5"/>
      <c r="L2" s="5"/>
      <c r="M2" s="6"/>
      <c r="N2" s="7"/>
      <c r="O2" s="7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40.049999999999997" customHeight="1" thickTop="1" thickBot="1">
      <c r="A3" s="9"/>
      <c r="B3" s="252" t="s">
        <v>1</v>
      </c>
      <c r="C3" s="253"/>
      <c r="D3" s="253"/>
      <c r="E3" s="6"/>
      <c r="F3" s="252" t="s">
        <v>2</v>
      </c>
      <c r="G3" s="253"/>
      <c r="H3" s="253"/>
      <c r="I3" s="6"/>
      <c r="J3" s="252" t="s">
        <v>3</v>
      </c>
      <c r="K3" s="253"/>
      <c r="L3" s="253"/>
      <c r="M3" s="11"/>
      <c r="N3" s="256" t="s">
        <v>70</v>
      </c>
      <c r="O3" s="256" t="s">
        <v>69</v>
      </c>
      <c r="P3" s="256" t="s">
        <v>71</v>
      </c>
      <c r="Q3" s="254" t="s">
        <v>4</v>
      </c>
      <c r="R3" s="254" t="s">
        <v>91</v>
      </c>
      <c r="S3" s="6"/>
      <c r="T3" s="6"/>
      <c r="U3" s="6"/>
      <c r="V3" s="6"/>
      <c r="W3" s="6"/>
      <c r="X3" s="6"/>
      <c r="Y3" s="6"/>
      <c r="Z3" s="6"/>
      <c r="AA3" s="6"/>
    </row>
    <row r="4" spans="1:27" ht="19.95" customHeight="1" thickTop="1" thickBot="1">
      <c r="A4" s="12" t="s">
        <v>5</v>
      </c>
      <c r="B4" s="10" t="s">
        <v>6</v>
      </c>
      <c r="C4" s="10" t="s">
        <v>7</v>
      </c>
      <c r="D4" s="10" t="s">
        <v>8</v>
      </c>
      <c r="E4" s="6"/>
      <c r="F4" s="10" t="s">
        <v>6</v>
      </c>
      <c r="G4" s="10" t="s">
        <v>7</v>
      </c>
      <c r="H4" s="10" t="s">
        <v>8</v>
      </c>
      <c r="I4" s="6"/>
      <c r="J4" s="10" t="s">
        <v>6</v>
      </c>
      <c r="K4" s="10" t="s">
        <v>7</v>
      </c>
      <c r="L4" s="10" t="s">
        <v>8</v>
      </c>
      <c r="M4" s="11"/>
      <c r="N4" s="257"/>
      <c r="O4" s="257"/>
      <c r="P4" s="257"/>
      <c r="Q4" s="255"/>
      <c r="R4" s="255"/>
      <c r="S4" s="6"/>
      <c r="T4" s="6"/>
      <c r="U4" s="6"/>
      <c r="V4" s="6"/>
      <c r="W4" s="6"/>
      <c r="X4" s="6"/>
      <c r="Y4" s="6"/>
      <c r="Z4" s="6"/>
      <c r="AA4" s="6"/>
    </row>
    <row r="5" spans="1:27" ht="19.95" customHeight="1" thickTop="1">
      <c r="A5" s="13" t="s">
        <v>9</v>
      </c>
      <c r="B5" s="152">
        <v>0</v>
      </c>
      <c r="C5" s="152">
        <v>0</v>
      </c>
      <c r="D5" s="153">
        <v>0</v>
      </c>
      <c r="E5" s="154"/>
      <c r="F5" s="155"/>
      <c r="G5" s="155"/>
      <c r="H5" s="156"/>
      <c r="I5" s="154"/>
      <c r="J5" s="155"/>
      <c r="K5" s="155"/>
      <c r="L5" s="156"/>
      <c r="M5" s="14"/>
      <c r="N5" s="15">
        <f>('DONNÉES T0'!$B$64*B5+'DONNÉES T0'!$C$64*C5+'DONNÉES T0'!$D$64*D5)/1000-('DONNÉES T0'!$B$64*J5+'DONNÉES T0'!$C$64*K5+'DONNÉES T0'!$D$64*L5)/1000</f>
        <v>0</v>
      </c>
      <c r="O5" s="15">
        <f>('DONNÉES T0'!$B$65*T0!F5+'DONNÉES T0'!$C$65*T0!G5+'DONNÉES T0'!$D$65*T0!H5)/1000</f>
        <v>0</v>
      </c>
      <c r="P5" s="15">
        <f>('DONNÉES T0'!$B$66*T0!J5+'DONNÉES T0'!$C$66*T0!K5+'DONNÉES T0'!$D$66*T0!L5)/1000</f>
        <v>0</v>
      </c>
      <c r="Q5" s="16">
        <f>('DONNÉES T0'!$B$63*(B5-J5)+'DONNÉES T0'!$C$63*(C5-K5)+'DONNÉES T0'!$D$63*(D5-L5))*'DONNÉES T0'!B71</f>
        <v>0</v>
      </c>
      <c r="R5" s="16">
        <f>('DONNÉES T0'!$B$67*(B5-J5)+'DONNÉES T0'!$C$67*(C5-K5)+'DONNÉES T0'!$D$67*(D5-L5))*'DONNÉES T0'!B119</f>
        <v>0</v>
      </c>
      <c r="S5" s="6"/>
      <c r="T5" s="6"/>
      <c r="U5" s="6"/>
      <c r="V5" s="6"/>
      <c r="W5" s="6"/>
      <c r="X5" s="6"/>
      <c r="Y5" s="6"/>
      <c r="Z5" s="6"/>
      <c r="AA5" s="6"/>
    </row>
    <row r="6" spans="1:27" ht="19.95" customHeight="1">
      <c r="A6" s="18" t="s">
        <v>10</v>
      </c>
      <c r="B6" s="157">
        <v>0</v>
      </c>
      <c r="C6" s="157">
        <v>0</v>
      </c>
      <c r="D6" s="158">
        <v>1</v>
      </c>
      <c r="E6" s="154"/>
      <c r="F6" s="159"/>
      <c r="G6" s="159"/>
      <c r="H6" s="160"/>
      <c r="I6" s="154"/>
      <c r="J6" s="159"/>
      <c r="K6" s="159"/>
      <c r="L6" s="160"/>
      <c r="M6" s="14"/>
      <c r="N6" s="19">
        <f>('DONNÉES T0'!$B$64*B6+'DONNÉES T0'!$C$64*C6+'DONNÉES T0'!$D$64*D6)/1000-('DONNÉES T0'!$B$64*J6+'DONNÉES T0'!$C$64*K6+'DONNÉES T0'!$D$64*L6)/1000</f>
        <v>4</v>
      </c>
      <c r="O6" s="19">
        <f>('DONNÉES T0'!$B$65*T0!F6+'DONNÉES T0'!$C$65*T0!G6+'DONNÉES T0'!$D$65*T0!H6)/1000</f>
        <v>0</v>
      </c>
      <c r="P6" s="19">
        <f>('DONNÉES T0'!$B$66*T0!J6+'DONNÉES T0'!$C$66*T0!K6+'DONNÉES T0'!$D$66*T0!L6)/1000</f>
        <v>0</v>
      </c>
      <c r="Q6" s="20">
        <f>('DONNÉES T0'!$B$63*(B6-J6)+'DONNÉES T0'!$C$63*(C6-K6)+'DONNÉES T0'!$D$63*(D6-L6))*'DONNÉES T0'!B72</f>
        <v>200000</v>
      </c>
      <c r="R6" s="20">
        <f>('DONNÉES T0'!$B$67*(B6-J6)+'DONNÉES T0'!$C$67*(C6-K6)+'DONNÉES T0'!$D$67*(D6-L6))*'DONNÉES T0'!B120</f>
        <v>32.4</v>
      </c>
      <c r="S6" s="6"/>
      <c r="T6" s="6"/>
      <c r="U6" s="6"/>
      <c r="V6" s="6"/>
      <c r="W6" s="6"/>
      <c r="X6" s="6"/>
      <c r="Y6" s="6"/>
      <c r="Z6" s="6"/>
      <c r="AA6" s="6"/>
    </row>
    <row r="7" spans="1:27" ht="19.95" customHeight="1">
      <c r="A7" s="18" t="s">
        <v>11</v>
      </c>
      <c r="B7" s="161">
        <v>0</v>
      </c>
      <c r="C7" s="161">
        <v>1</v>
      </c>
      <c r="D7" s="162">
        <v>0</v>
      </c>
      <c r="E7" s="154"/>
      <c r="F7" s="163"/>
      <c r="G7" s="163"/>
      <c r="H7" s="164"/>
      <c r="I7" s="154"/>
      <c r="J7" s="163"/>
      <c r="K7" s="163"/>
      <c r="L7" s="164"/>
      <c r="M7" s="14"/>
      <c r="N7" s="19">
        <f>('DONNÉES T0'!$B$64*B7+'DONNÉES T0'!$C$64*C7+'DONNÉES T0'!$D$64*D7)/1000-('DONNÉES T0'!$B$64*J7+'DONNÉES T0'!$C$64*K7+'DONNÉES T0'!$D$64*L7)/1000</f>
        <v>3</v>
      </c>
      <c r="O7" s="19">
        <f>('DONNÉES T0'!$B$65*T0!F7+'DONNÉES T0'!$C$65*T0!G7+'DONNÉES T0'!$D$65*T0!H7)/1000</f>
        <v>0</v>
      </c>
      <c r="P7" s="19">
        <f>('DONNÉES T0'!$B$66*T0!J7+'DONNÉES T0'!$C$66*T0!K7+'DONNÉES T0'!$D$66*T0!L7)/1000</f>
        <v>0</v>
      </c>
      <c r="Q7" s="20">
        <f>('DONNÉES T0'!$B$63*(B7-J7)+'DONNÉES T0'!$C$63*(C7-K7)+'DONNÉES T0'!$D$63*(D7-L7))*'DONNÉES T0'!B73</f>
        <v>75000</v>
      </c>
      <c r="R7" s="20">
        <f>('DONNÉES T0'!$B$67*(B7-J7)+'DONNÉES T0'!$C$67*(C7-K7)+'DONNÉES T0'!$D$67*(D7-L7))*'DONNÉES T0'!B121</f>
        <v>34.799999999999997</v>
      </c>
      <c r="S7" s="6"/>
      <c r="T7" s="6"/>
      <c r="U7" s="6"/>
      <c r="V7" s="6"/>
      <c r="W7" s="6"/>
      <c r="X7" s="6"/>
      <c r="Y7" s="6"/>
      <c r="Z7" s="6"/>
      <c r="AA7" s="6"/>
    </row>
    <row r="8" spans="1:27" ht="19.95" customHeight="1">
      <c r="A8" s="18" t="s">
        <v>12</v>
      </c>
      <c r="B8" s="157">
        <v>1</v>
      </c>
      <c r="C8" s="157">
        <v>0</v>
      </c>
      <c r="D8" s="158">
        <v>0</v>
      </c>
      <c r="E8" s="154"/>
      <c r="F8" s="159"/>
      <c r="G8" s="159"/>
      <c r="H8" s="160"/>
      <c r="I8" s="154"/>
      <c r="J8" s="159"/>
      <c r="K8" s="159"/>
      <c r="L8" s="160"/>
      <c r="M8" s="14"/>
      <c r="N8" s="19">
        <f>('DONNÉES T0'!$B$64*B8+'DONNÉES T0'!$C$64*C8+'DONNÉES T0'!$D$64*D8)/1000-('DONNÉES T0'!$B$64*J8+'DONNÉES T0'!$C$64*K8+'DONNÉES T0'!$D$64*L8)/1000</f>
        <v>2</v>
      </c>
      <c r="O8" s="19">
        <f>('DONNÉES T0'!$B$65*T0!F8+'DONNÉES T0'!$C$65*T0!G8+'DONNÉES T0'!$D$65*T0!H8)/1000</f>
        <v>0</v>
      </c>
      <c r="P8" s="19">
        <f>('DONNÉES T0'!$B$66*T0!J8+'DONNÉES T0'!$C$66*T0!K8+'DONNÉES T0'!$D$66*T0!L8)/1000</f>
        <v>0</v>
      </c>
      <c r="Q8" s="20">
        <f>('DONNÉES T0'!$B$63*(B8-J8)+'DONNÉES T0'!$C$63*(C8-K8)+'DONNÉES T0'!$D$63*(D8-L8))*'DONNÉES T0'!B74</f>
        <v>30000</v>
      </c>
      <c r="R8" s="20">
        <f>('DONNÉES T0'!$B$67*(B8-J8)+'DONNÉES T0'!$C$67*(C8-K8)+'DONNÉES T0'!$D$67*(D8-L8))*'DONNÉES T0'!B122</f>
        <v>48.5</v>
      </c>
      <c r="S8" s="6"/>
      <c r="T8" s="6"/>
      <c r="U8" s="6"/>
      <c r="V8" s="6"/>
      <c r="W8" s="6"/>
      <c r="X8" s="6"/>
      <c r="Y8" s="6"/>
      <c r="Z8" s="6"/>
      <c r="AA8" s="6"/>
    </row>
    <row r="9" spans="1:27" ht="19.95" customHeight="1">
      <c r="A9" s="18" t="s">
        <v>13</v>
      </c>
      <c r="B9" s="161">
        <v>0</v>
      </c>
      <c r="C9" s="161">
        <v>0</v>
      </c>
      <c r="D9" s="162">
        <v>1</v>
      </c>
      <c r="E9" s="154"/>
      <c r="F9" s="163"/>
      <c r="G9" s="163"/>
      <c r="H9" s="164"/>
      <c r="I9" s="154"/>
      <c r="J9" s="163"/>
      <c r="K9" s="163"/>
      <c r="L9" s="164"/>
      <c r="M9" s="14"/>
      <c r="N9" s="19">
        <f>('DONNÉES T0'!$B$64*B9+'DONNÉES T0'!$C$64*C9+'DONNÉES T0'!$D$64*D9)/1000-('DONNÉES T0'!$B$64*J9+'DONNÉES T0'!$C$64*K9+'DONNÉES T0'!$D$64*L9)/1000</f>
        <v>4</v>
      </c>
      <c r="O9" s="19">
        <f>('DONNÉES T0'!$B$65*T0!F9+'DONNÉES T0'!$C$65*T0!G9+'DONNÉES T0'!$D$65*T0!H9)/1000</f>
        <v>0</v>
      </c>
      <c r="P9" s="19">
        <f>('DONNÉES T0'!$B$66*T0!J9+'DONNÉES T0'!$C$66*T0!K9+'DONNÉES T0'!$D$66*T0!L9)/1000</f>
        <v>0</v>
      </c>
      <c r="Q9" s="20">
        <f>('DONNÉES T0'!$B$63*(B9-J9)+'DONNÉES T0'!$C$63*(C9-K9)+'DONNÉES T0'!$D$63*(D9-L9))*'DONNÉES T0'!B75</f>
        <v>212500</v>
      </c>
      <c r="R9" s="20">
        <f>('DONNÉES T0'!$B$67*(B9-J9)+'DONNÉES T0'!$C$67*(C9-K9)+'DONNÉES T0'!$D$67*(D9-L9))*'DONNÉES T0'!B123</f>
        <v>16.02</v>
      </c>
      <c r="S9" s="6"/>
      <c r="T9" s="6"/>
      <c r="U9" s="6"/>
      <c r="V9" s="6"/>
      <c r="W9" s="6"/>
      <c r="X9" s="6"/>
      <c r="Y9" s="6"/>
      <c r="Z9" s="6"/>
      <c r="AA9" s="6"/>
    </row>
    <row r="10" spans="1:27" ht="19.95" customHeight="1" thickBot="1">
      <c r="A10" s="21" t="s">
        <v>14</v>
      </c>
      <c r="B10" s="165">
        <v>0</v>
      </c>
      <c r="C10" s="165">
        <v>0</v>
      </c>
      <c r="D10" s="166">
        <v>0</v>
      </c>
      <c r="E10" s="154"/>
      <c r="F10" s="167"/>
      <c r="G10" s="167"/>
      <c r="H10" s="168"/>
      <c r="I10" s="154"/>
      <c r="J10" s="167"/>
      <c r="K10" s="167"/>
      <c r="L10" s="168"/>
      <c r="M10" s="14"/>
      <c r="N10" s="149">
        <f>('DONNÉES T0'!$B$64*B10+'DONNÉES T0'!$C$64*C10+'DONNÉES T0'!$D$64*D10)/1000-('DONNÉES T0'!$B$64*J10+'DONNÉES T0'!$C$64*K10+'DONNÉES T0'!$D$64*L10)/1000</f>
        <v>0</v>
      </c>
      <c r="O10" s="149">
        <f>('DONNÉES T0'!$B$65*T0!F10+'DONNÉES T0'!$C$65*T0!G10+'DONNÉES T0'!$D$65*T0!H10)/1000</f>
        <v>0</v>
      </c>
      <c r="P10" s="149">
        <f>('DONNÉES T0'!$B$66*T0!J10+'DONNÉES T0'!$C$66*T0!K10+'DONNÉES T0'!$D$66*T0!L10)/1000</f>
        <v>0</v>
      </c>
      <c r="Q10" s="20">
        <f>('DONNÉES T0'!$B$63*(B10-J10)+'DONNÉES T0'!$C$63*(C10-K10)+'DONNÉES T0'!$D$63*(D10-L10))*'DONNÉES T0'!B76</f>
        <v>0</v>
      </c>
      <c r="R10" s="20">
        <f>('DONNÉES T0'!$B$67*(B10-J10)+'DONNÉES T0'!$C$67*(C10-K10)+'DONNÉES T0'!$D$67*(D10-L10))*'DONNÉES T0'!B124</f>
        <v>0</v>
      </c>
      <c r="S10" s="6"/>
      <c r="T10" s="6"/>
      <c r="U10" s="6"/>
      <c r="V10" s="6"/>
      <c r="W10" s="6"/>
      <c r="X10" s="6"/>
      <c r="Y10" s="6"/>
      <c r="Z10" s="6"/>
      <c r="AA10" s="6"/>
    </row>
    <row r="11" spans="1:27" ht="19.95" customHeight="1" thickTop="1">
      <c r="A11" s="22" t="s">
        <v>15</v>
      </c>
      <c r="B11" s="23">
        <f>SUM(B5:B10)</f>
        <v>1</v>
      </c>
      <c r="C11" s="23">
        <f>SUM(C5:C10)</f>
        <v>1</v>
      </c>
      <c r="D11" s="23">
        <f>SUM(D5:D10)</f>
        <v>2</v>
      </c>
      <c r="E11" s="6"/>
      <c r="F11" s="23">
        <f>SUM(F5:F10)</f>
        <v>0</v>
      </c>
      <c r="G11" s="23">
        <f>SUM(G5:G10)</f>
        <v>0</v>
      </c>
      <c r="H11" s="23">
        <f>SUM(H5:H10)</f>
        <v>0</v>
      </c>
      <c r="I11" s="6"/>
      <c r="J11" s="23">
        <f>SUM(J5:J10)</f>
        <v>0</v>
      </c>
      <c r="K11" s="23">
        <f>SUM(K5:K10)</f>
        <v>0</v>
      </c>
      <c r="L11" s="23">
        <f>SUM(L5:L10)</f>
        <v>0</v>
      </c>
      <c r="M11" s="6"/>
      <c r="N11" s="150">
        <f>SUM(N5:N10)</f>
        <v>13</v>
      </c>
      <c r="O11" s="150">
        <f>SUM(O5:O10)</f>
        <v>0</v>
      </c>
      <c r="P11" s="150">
        <f>SUM(P5:P10)</f>
        <v>0</v>
      </c>
      <c r="Q11" s="151">
        <f>SUM(Q5:Q10)</f>
        <v>517500</v>
      </c>
      <c r="R11" s="151">
        <f>SUM(R5:R10)</f>
        <v>131.72</v>
      </c>
      <c r="S11" s="6"/>
      <c r="T11" s="6"/>
      <c r="U11" s="6"/>
      <c r="V11" s="6"/>
      <c r="W11" s="6"/>
      <c r="X11" s="6"/>
      <c r="Y11" s="6"/>
      <c r="Z11" s="6"/>
    </row>
    <row r="12" spans="1:27" ht="15.3" customHeight="1">
      <c r="A12" s="2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7" ht="16.2" customHeight="1" thickBot="1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7" ht="40.049999999999997" customHeight="1" thickTop="1" thickBot="1">
      <c r="A14" s="234" t="s">
        <v>16</v>
      </c>
      <c r="B14" s="235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</row>
    <row r="15" spans="1:27" ht="19.95" customHeight="1" thickTop="1" thickBot="1">
      <c r="A15" s="12"/>
      <c r="B15" s="252" t="s">
        <v>17</v>
      </c>
      <c r="C15" s="253"/>
      <c r="D15" s="253"/>
      <c r="E15" s="253"/>
      <c r="F15" s="253"/>
      <c r="G15" s="253"/>
      <c r="H15" s="252" t="s">
        <v>18</v>
      </c>
      <c r="I15" s="253"/>
      <c r="J15" s="253"/>
      <c r="K15" s="253"/>
      <c r="L15" s="253"/>
      <c r="M15" s="253"/>
      <c r="N15" s="252" t="s">
        <v>19</v>
      </c>
      <c r="O15" s="253"/>
      <c r="P15" s="253"/>
      <c r="Q15" s="253"/>
      <c r="R15" s="253"/>
      <c r="S15" s="253"/>
      <c r="T15" s="250" t="s">
        <v>20</v>
      </c>
      <c r="U15" s="250" t="s">
        <v>21</v>
      </c>
      <c r="V15" s="250" t="s">
        <v>22</v>
      </c>
      <c r="W15" s="248" t="s">
        <v>96</v>
      </c>
      <c r="X15" s="248" t="s">
        <v>91</v>
      </c>
    </row>
    <row r="16" spans="1:27" ht="19.95" customHeight="1" thickTop="1" thickBot="1">
      <c r="A16" s="12" t="s">
        <v>5</v>
      </c>
      <c r="B16" s="10" t="s">
        <v>9</v>
      </c>
      <c r="C16" s="10" t="s">
        <v>10</v>
      </c>
      <c r="D16" s="10" t="s">
        <v>11</v>
      </c>
      <c r="E16" s="10" t="s">
        <v>12</v>
      </c>
      <c r="F16" s="10" t="s">
        <v>13</v>
      </c>
      <c r="G16" s="10" t="s">
        <v>14</v>
      </c>
      <c r="H16" s="10" t="s">
        <v>9</v>
      </c>
      <c r="I16" s="10" t="s">
        <v>10</v>
      </c>
      <c r="J16" s="10" t="s">
        <v>11</v>
      </c>
      <c r="K16" s="10" t="s">
        <v>12</v>
      </c>
      <c r="L16" s="10" t="s">
        <v>13</v>
      </c>
      <c r="M16" s="10" t="s">
        <v>14</v>
      </c>
      <c r="N16" s="10" t="s">
        <v>9</v>
      </c>
      <c r="O16" s="10" t="s">
        <v>10</v>
      </c>
      <c r="P16" s="10" t="s">
        <v>11</v>
      </c>
      <c r="Q16" s="10" t="s">
        <v>12</v>
      </c>
      <c r="R16" s="10" t="s">
        <v>13</v>
      </c>
      <c r="S16" s="10" t="s">
        <v>14</v>
      </c>
      <c r="T16" s="251"/>
      <c r="U16" s="249"/>
      <c r="V16" s="249"/>
      <c r="W16" s="249"/>
      <c r="X16" s="249"/>
    </row>
    <row r="17" spans="1:28" ht="19.95" customHeight="1" thickTop="1">
      <c r="A17" s="13" t="s">
        <v>9</v>
      </c>
      <c r="B17" s="155"/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238">
        <f t="shared" ref="T17:T22" si="0">SUM(B17:G17)</f>
        <v>0</v>
      </c>
      <c r="U17" s="238">
        <f t="shared" ref="U17:U22" si="1">SUM(H17:M17)</f>
        <v>0</v>
      </c>
      <c r="V17" s="238">
        <f t="shared" ref="V17:V22" si="2">SUM(N17:S17)</f>
        <v>0</v>
      </c>
      <c r="W17" s="239">
        <f t="shared" ref="W17:W22" si="3">0.5*T17+U17*2+V17*12</f>
        <v>0</v>
      </c>
      <c r="X17" s="239">
        <f>(T17*'DONNÉES T0'!B$50+U17*'DONNÉES T0'!C$50+V17*'DONNÉES T0'!D$50)*'DONNÉES T0'!B119/1000</f>
        <v>0</v>
      </c>
    </row>
    <row r="18" spans="1:28" ht="19.95" customHeight="1">
      <c r="A18" s="18" t="s">
        <v>10</v>
      </c>
      <c r="B18" s="159"/>
      <c r="C18" s="159"/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240">
        <f t="shared" si="0"/>
        <v>0</v>
      </c>
      <c r="U18" s="240">
        <f t="shared" si="1"/>
        <v>0</v>
      </c>
      <c r="V18" s="240">
        <f t="shared" si="2"/>
        <v>0</v>
      </c>
      <c r="W18" s="241">
        <f t="shared" si="3"/>
        <v>0</v>
      </c>
      <c r="X18" s="241">
        <f>(T18*'DONNÉES T0'!B$50+U18*'DONNÉES T0'!C$50+V18*'DONNÉES T0'!D$50)*'DONNÉES T0'!B120/1000</f>
        <v>0</v>
      </c>
    </row>
    <row r="19" spans="1:28" ht="19.95" customHeight="1">
      <c r="A19" s="18" t="s">
        <v>11</v>
      </c>
      <c r="B19" s="163"/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240">
        <f>SUM(B19:G19)</f>
        <v>0</v>
      </c>
      <c r="U19" s="240">
        <f t="shared" si="1"/>
        <v>0</v>
      </c>
      <c r="V19" s="240">
        <f t="shared" si="2"/>
        <v>0</v>
      </c>
      <c r="W19" s="241">
        <f t="shared" si="3"/>
        <v>0</v>
      </c>
      <c r="X19" s="241">
        <f>(T19*'DONNÉES T0'!B$50+U19*'DONNÉES T0'!C$50+V19*'DONNÉES T0'!D$50)*'DONNÉES T0'!B121/1000</f>
        <v>0</v>
      </c>
    </row>
    <row r="20" spans="1:28" ht="19.95" customHeight="1">
      <c r="A20" s="18" t="s">
        <v>12</v>
      </c>
      <c r="B20" s="159"/>
      <c r="C20" s="159"/>
      <c r="D20" s="159"/>
      <c r="E20" s="159"/>
      <c r="F20" s="159"/>
      <c r="G20" s="159"/>
      <c r="H20" s="159"/>
      <c r="I20" s="159"/>
      <c r="J20" s="159"/>
      <c r="K20" s="159"/>
      <c r="L20" s="159"/>
      <c r="M20" s="159"/>
      <c r="N20" s="159"/>
      <c r="O20" s="159"/>
      <c r="P20" s="159"/>
      <c r="Q20" s="159"/>
      <c r="R20" s="159"/>
      <c r="S20" s="159"/>
      <c r="T20" s="240">
        <f t="shared" si="0"/>
        <v>0</v>
      </c>
      <c r="U20" s="240">
        <f t="shared" si="1"/>
        <v>0</v>
      </c>
      <c r="V20" s="240">
        <f t="shared" si="2"/>
        <v>0</v>
      </c>
      <c r="W20" s="241">
        <f t="shared" si="3"/>
        <v>0</v>
      </c>
      <c r="X20" s="241">
        <f>(T20*'DONNÉES T0'!B$50+U20*'DONNÉES T0'!C$50+V20*'DONNÉES T0'!D$50)*'DONNÉES T0'!B122/1000</f>
        <v>0</v>
      </c>
    </row>
    <row r="21" spans="1:28" ht="19.95" customHeight="1">
      <c r="A21" s="18" t="s">
        <v>13</v>
      </c>
      <c r="B21" s="163"/>
      <c r="C21" s="163"/>
      <c r="D21" s="163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240">
        <f t="shared" si="0"/>
        <v>0</v>
      </c>
      <c r="U21" s="240">
        <f t="shared" si="1"/>
        <v>0</v>
      </c>
      <c r="V21" s="240">
        <f t="shared" si="2"/>
        <v>0</v>
      </c>
      <c r="W21" s="241">
        <f t="shared" si="3"/>
        <v>0</v>
      </c>
      <c r="X21" s="241">
        <f>(T21*'DONNÉES T0'!B$50+U21*'DONNÉES T0'!C$50+V21*'DONNÉES T0'!D$50)*'DONNÉES T0'!B123/1000</f>
        <v>0</v>
      </c>
    </row>
    <row r="22" spans="1:28" ht="19.95" customHeight="1" thickBot="1">
      <c r="A22" s="21" t="s">
        <v>14</v>
      </c>
      <c r="B22" s="167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242">
        <f t="shared" si="0"/>
        <v>0</v>
      </c>
      <c r="U22" s="242">
        <f t="shared" si="1"/>
        <v>0</v>
      </c>
      <c r="V22" s="242">
        <f t="shared" si="2"/>
        <v>0</v>
      </c>
      <c r="W22" s="243">
        <f t="shared" si="3"/>
        <v>0</v>
      </c>
      <c r="X22" s="241">
        <f>(T22*'DONNÉES T0'!B$50+U22*'DONNÉES T0'!C$50+V22*'DONNÉES T0'!D$50)*'DONNÉES T0'!B124/1000</f>
        <v>0</v>
      </c>
    </row>
    <row r="23" spans="1:28" ht="19.95" customHeight="1" thickTop="1">
      <c r="A23" s="22" t="s">
        <v>15</v>
      </c>
      <c r="B23" s="23">
        <f t="shared" ref="B23:U23" si="4">SUM(B17:B22)</f>
        <v>0</v>
      </c>
      <c r="C23" s="23">
        <f t="shared" si="4"/>
        <v>0</v>
      </c>
      <c r="D23" s="23">
        <f t="shared" si="4"/>
        <v>0</v>
      </c>
      <c r="E23" s="23">
        <f t="shared" si="4"/>
        <v>0</v>
      </c>
      <c r="F23" s="23">
        <f t="shared" si="4"/>
        <v>0</v>
      </c>
      <c r="G23" s="23">
        <f t="shared" si="4"/>
        <v>0</v>
      </c>
      <c r="H23" s="23">
        <f t="shared" si="4"/>
        <v>0</v>
      </c>
      <c r="I23" s="23">
        <f t="shared" si="4"/>
        <v>0</v>
      </c>
      <c r="J23" s="23">
        <f t="shared" si="4"/>
        <v>0</v>
      </c>
      <c r="K23" s="23">
        <f t="shared" si="4"/>
        <v>0</v>
      </c>
      <c r="L23" s="23">
        <f t="shared" si="4"/>
        <v>0</v>
      </c>
      <c r="M23" s="23">
        <f t="shared" si="4"/>
        <v>0</v>
      </c>
      <c r="N23" s="23">
        <f t="shared" si="4"/>
        <v>0</v>
      </c>
      <c r="O23" s="23">
        <f t="shared" si="4"/>
        <v>0</v>
      </c>
      <c r="P23" s="23">
        <f t="shared" si="4"/>
        <v>0</v>
      </c>
      <c r="Q23" s="23">
        <f t="shared" si="4"/>
        <v>0</v>
      </c>
      <c r="R23" s="23">
        <f t="shared" si="4"/>
        <v>0</v>
      </c>
      <c r="S23" s="23">
        <f t="shared" si="4"/>
        <v>0</v>
      </c>
      <c r="T23" s="23">
        <f t="shared" si="4"/>
        <v>0</v>
      </c>
      <c r="U23" s="23">
        <f t="shared" si="4"/>
        <v>0</v>
      </c>
      <c r="V23" s="23">
        <f>SUM(V17:V22)</f>
        <v>0</v>
      </c>
      <c r="W23" s="25">
        <f>SUM(W17:W22)</f>
        <v>0</v>
      </c>
      <c r="X23" s="25">
        <f>SUM(X17:X22)</f>
        <v>0</v>
      </c>
    </row>
    <row r="24" spans="1:28" s="195" customFormat="1" ht="16.2" customHeight="1" thickBot="1">
      <c r="A24" s="196"/>
      <c r="B24" s="197"/>
      <c r="C24" s="197"/>
      <c r="D24" s="197"/>
      <c r="E24" s="197"/>
      <c r="F24" s="197"/>
      <c r="G24" s="197"/>
      <c r="H24" s="193"/>
      <c r="I24" s="193"/>
      <c r="J24" s="193"/>
      <c r="K24" s="193"/>
      <c r="L24" s="193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193"/>
    </row>
    <row r="25" spans="1:28" s="195" customFormat="1" ht="19.95" customHeight="1" thickTop="1">
      <c r="A25" s="210" t="s">
        <v>74</v>
      </c>
      <c r="B25" s="208">
        <f>'DONNÉES T0'!B90</f>
        <v>23940</v>
      </c>
      <c r="C25" s="208">
        <f>'DONNÉES T0'!C90</f>
        <v>4560</v>
      </c>
      <c r="D25" s="208">
        <f>'DONNÉES T0'!D90</f>
        <v>3420</v>
      </c>
      <c r="E25" s="208">
        <f>'DONNÉES T0'!E90</f>
        <v>4560</v>
      </c>
      <c r="F25" s="208">
        <f>'DONNÉES T0'!F90</f>
        <v>2280</v>
      </c>
      <c r="G25" s="208">
        <f>'DONNÉES T0'!G90</f>
        <v>1140</v>
      </c>
      <c r="H25" s="208">
        <f>'DONNÉES T0'!H90</f>
        <v>6840</v>
      </c>
      <c r="I25" s="208">
        <f>'DONNÉES T0'!I90</f>
        <v>13680</v>
      </c>
      <c r="J25" s="208">
        <f>'DONNÉES T0'!J90</f>
        <v>1710</v>
      </c>
      <c r="K25" s="208">
        <f>'DONNÉES T0'!K90</f>
        <v>6840</v>
      </c>
      <c r="L25" s="208">
        <f>'DONNÉES T0'!L90</f>
        <v>9120</v>
      </c>
      <c r="M25" s="208">
        <f>'DONNÉES T0'!M90</f>
        <v>2280</v>
      </c>
      <c r="N25" s="208">
        <f>'DONNÉES T0'!N90</f>
        <v>3420</v>
      </c>
      <c r="O25" s="208">
        <f>'DONNÉES T0'!O90</f>
        <v>4560</v>
      </c>
      <c r="P25" s="208">
        <f>'DONNÉES T0'!P90</f>
        <v>570</v>
      </c>
      <c r="Q25" s="208">
        <f>'DONNÉES T0'!Q90</f>
        <v>11400</v>
      </c>
      <c r="R25" s="208">
        <f>'DONNÉES T0'!R90</f>
        <v>11400</v>
      </c>
      <c r="S25" s="208">
        <f>'DONNÉES T0'!S90</f>
        <v>2280</v>
      </c>
      <c r="T25" s="208">
        <f>SUM(B25:G25)</f>
        <v>39900</v>
      </c>
      <c r="U25" s="208">
        <f>SUM(H25:M25)</f>
        <v>40470</v>
      </c>
      <c r="V25" s="208">
        <f>SUM(N25:S25)</f>
        <v>33630</v>
      </c>
      <c r="W25" s="211">
        <f>0.5*T25+2*U25+12*V25</f>
        <v>504450</v>
      </c>
    </row>
    <row r="26" spans="1:28" s="195" customFormat="1" ht="15.3" customHeight="1" thickBot="1">
      <c r="A26" s="193"/>
      <c r="B26" s="193"/>
      <c r="C26" s="193"/>
      <c r="D26" s="193"/>
      <c r="E26" s="193"/>
      <c r="F26" s="193"/>
      <c r="G26" s="193"/>
      <c r="H26" s="193"/>
      <c r="I26" s="193"/>
      <c r="J26" s="193"/>
      <c r="K26" s="193"/>
      <c r="L26" s="193"/>
      <c r="M26" s="193"/>
      <c r="N26" s="193"/>
      <c r="O26" s="193"/>
      <c r="P26" s="193"/>
      <c r="Q26" s="193"/>
      <c r="R26" s="193"/>
      <c r="S26" s="193"/>
      <c r="T26" s="193"/>
      <c r="U26" s="193"/>
      <c r="V26" s="193"/>
      <c r="W26" s="193"/>
      <c r="X26" s="1"/>
      <c r="Y26" s="1"/>
      <c r="Z26" s="193"/>
      <c r="AA26" s="193"/>
      <c r="AB26" s="194"/>
    </row>
    <row r="27" spans="1:28" s="195" customFormat="1" ht="16.2" customHeight="1" thickTop="1" thickBot="1">
      <c r="A27" s="199" t="s">
        <v>84</v>
      </c>
      <c r="B27" s="200"/>
      <c r="C27" s="200"/>
      <c r="D27" s="200"/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12"/>
      <c r="U27" s="212"/>
      <c r="V27" s="212"/>
      <c r="W27" s="212"/>
      <c r="X27" s="1"/>
      <c r="Y27" s="1"/>
    </row>
    <row r="28" spans="1:28" s="195" customFormat="1" ht="15.3" customHeight="1" thickTop="1" thickBot="1">
      <c r="A28" s="201" t="s">
        <v>85</v>
      </c>
      <c r="B28" s="260" t="s">
        <v>17</v>
      </c>
      <c r="C28" s="261"/>
      <c r="D28" s="261"/>
      <c r="E28" s="261"/>
      <c r="F28" s="261"/>
      <c r="G28" s="261"/>
      <c r="H28" s="260" t="s">
        <v>18</v>
      </c>
      <c r="I28" s="261"/>
      <c r="J28" s="261"/>
      <c r="K28" s="261"/>
      <c r="L28" s="261"/>
      <c r="M28" s="261"/>
      <c r="N28" s="260" t="s">
        <v>19</v>
      </c>
      <c r="O28" s="261"/>
      <c r="P28" s="261"/>
      <c r="Q28" s="261"/>
      <c r="R28" s="261"/>
      <c r="S28" s="261"/>
      <c r="T28" s="244" t="s">
        <v>20</v>
      </c>
      <c r="U28" s="244" t="s">
        <v>21</v>
      </c>
      <c r="V28" s="244" t="s">
        <v>22</v>
      </c>
      <c r="W28" s="246" t="s">
        <v>23</v>
      </c>
      <c r="X28" s="1"/>
      <c r="Y28" s="1"/>
    </row>
    <row r="29" spans="1:28" s="195" customFormat="1" ht="16.2" customHeight="1" thickTop="1" thickBot="1">
      <c r="A29" s="201" t="s">
        <v>5</v>
      </c>
      <c r="B29" s="202" t="s">
        <v>9</v>
      </c>
      <c r="C29" s="202" t="s">
        <v>10</v>
      </c>
      <c r="D29" s="202" t="s">
        <v>11</v>
      </c>
      <c r="E29" s="202" t="s">
        <v>12</v>
      </c>
      <c r="F29" s="202" t="s">
        <v>13</v>
      </c>
      <c r="G29" s="202" t="s">
        <v>14</v>
      </c>
      <c r="H29" s="202" t="s">
        <v>9</v>
      </c>
      <c r="I29" s="202" t="s">
        <v>10</v>
      </c>
      <c r="J29" s="202" t="s">
        <v>11</v>
      </c>
      <c r="K29" s="202" t="s">
        <v>12</v>
      </c>
      <c r="L29" s="202" t="s">
        <v>13</v>
      </c>
      <c r="M29" s="202" t="s">
        <v>14</v>
      </c>
      <c r="N29" s="202" t="s">
        <v>9</v>
      </c>
      <c r="O29" s="202" t="s">
        <v>10</v>
      </c>
      <c r="P29" s="202" t="s">
        <v>11</v>
      </c>
      <c r="Q29" s="202" t="s">
        <v>12</v>
      </c>
      <c r="R29" s="202" t="s">
        <v>13</v>
      </c>
      <c r="S29" s="202" t="s">
        <v>14</v>
      </c>
      <c r="T29" s="247"/>
      <c r="U29" s="245"/>
      <c r="V29" s="245"/>
      <c r="W29" s="245"/>
      <c r="X29" s="1"/>
      <c r="Y29" s="1"/>
    </row>
    <row r="30" spans="1:28" s="195" customFormat="1" ht="19.95" customHeight="1" thickTop="1" thickBot="1">
      <c r="A30" s="203" t="s">
        <v>82</v>
      </c>
      <c r="B30" s="204">
        <v>0</v>
      </c>
      <c r="C30" s="204">
        <v>0</v>
      </c>
      <c r="D30" s="204">
        <v>0</v>
      </c>
      <c r="E30" s="204">
        <v>0</v>
      </c>
      <c r="F30" s="204">
        <v>0</v>
      </c>
      <c r="G30" s="204">
        <v>0</v>
      </c>
      <c r="H30" s="204">
        <v>0</v>
      </c>
      <c r="I30" s="204">
        <v>0</v>
      </c>
      <c r="J30" s="204">
        <v>0</v>
      </c>
      <c r="K30" s="204">
        <v>0</v>
      </c>
      <c r="L30" s="204">
        <v>0</v>
      </c>
      <c r="M30" s="204">
        <v>0</v>
      </c>
      <c r="N30" s="204">
        <v>0</v>
      </c>
      <c r="O30" s="204">
        <v>0</v>
      </c>
      <c r="P30" s="204">
        <v>0</v>
      </c>
      <c r="Q30" s="204">
        <v>0</v>
      </c>
      <c r="R30" s="204">
        <v>0</v>
      </c>
      <c r="S30" s="204">
        <v>0</v>
      </c>
      <c r="T30" s="213">
        <f>SUM(B30:G30)</f>
        <v>0</v>
      </c>
      <c r="U30" s="213">
        <f>SUM(H30:M30)</f>
        <v>0</v>
      </c>
      <c r="V30" s="213">
        <f>SUM(N30:S30)</f>
        <v>0</v>
      </c>
      <c r="W30" s="214">
        <f>0.5*T30+U30*2+V30*12</f>
        <v>0</v>
      </c>
    </row>
    <row r="31" spans="1:28" s="195" customFormat="1" ht="19.95" customHeight="1" thickTop="1" thickBot="1">
      <c r="A31" s="205" t="s">
        <v>83</v>
      </c>
      <c r="B31" s="206">
        <f>B23-B25</f>
        <v>-23940</v>
      </c>
      <c r="C31" s="206">
        <f t="shared" ref="C31:S31" si="5">C23-C25</f>
        <v>-4560</v>
      </c>
      <c r="D31" s="206">
        <f t="shared" si="5"/>
        <v>-3420</v>
      </c>
      <c r="E31" s="206">
        <f t="shared" si="5"/>
        <v>-4560</v>
      </c>
      <c r="F31" s="206">
        <f t="shared" si="5"/>
        <v>-2280</v>
      </c>
      <c r="G31" s="206">
        <f t="shared" si="5"/>
        <v>-1140</v>
      </c>
      <c r="H31" s="206">
        <f t="shared" si="5"/>
        <v>-6840</v>
      </c>
      <c r="I31" s="206">
        <f t="shared" si="5"/>
        <v>-13680</v>
      </c>
      <c r="J31" s="206">
        <f t="shared" si="5"/>
        <v>-1710</v>
      </c>
      <c r="K31" s="206">
        <f t="shared" si="5"/>
        <v>-6840</v>
      </c>
      <c r="L31" s="206">
        <f t="shared" si="5"/>
        <v>-9120</v>
      </c>
      <c r="M31" s="206">
        <f t="shared" si="5"/>
        <v>-2280</v>
      </c>
      <c r="N31" s="206">
        <f t="shared" si="5"/>
        <v>-3420</v>
      </c>
      <c r="O31" s="206">
        <f t="shared" si="5"/>
        <v>-4560</v>
      </c>
      <c r="P31" s="206">
        <f t="shared" si="5"/>
        <v>-570</v>
      </c>
      <c r="Q31" s="206">
        <f t="shared" si="5"/>
        <v>-11400</v>
      </c>
      <c r="R31" s="206">
        <f t="shared" si="5"/>
        <v>-11400</v>
      </c>
      <c r="S31" s="206">
        <f t="shared" si="5"/>
        <v>-2280</v>
      </c>
      <c r="T31" s="213">
        <f>SUM(B31:G31)</f>
        <v>-39900</v>
      </c>
      <c r="U31" s="213">
        <f>SUM(H31:M31)</f>
        <v>-40470</v>
      </c>
      <c r="V31" s="213">
        <f>SUM(N31:S31)</f>
        <v>-33630</v>
      </c>
      <c r="W31" s="214">
        <f>0.5*T31+U31*2+V31*12</f>
        <v>-504450</v>
      </c>
    </row>
    <row r="32" spans="1:28" s="195" customFormat="1" ht="15.3" customHeight="1" thickTop="1">
      <c r="A32" s="207" t="s">
        <v>86</v>
      </c>
      <c r="B32" s="208">
        <f>SUM(B30:B31)</f>
        <v>-23940</v>
      </c>
      <c r="C32" s="208">
        <f t="shared" ref="C32:S32" si="6">SUM(C30:C31)</f>
        <v>-4560</v>
      </c>
      <c r="D32" s="208">
        <f t="shared" si="6"/>
        <v>-3420</v>
      </c>
      <c r="E32" s="208">
        <f t="shared" si="6"/>
        <v>-4560</v>
      </c>
      <c r="F32" s="208">
        <f t="shared" si="6"/>
        <v>-2280</v>
      </c>
      <c r="G32" s="208">
        <f t="shared" si="6"/>
        <v>-1140</v>
      </c>
      <c r="H32" s="208">
        <f t="shared" si="6"/>
        <v>-6840</v>
      </c>
      <c r="I32" s="208">
        <f t="shared" si="6"/>
        <v>-13680</v>
      </c>
      <c r="J32" s="208">
        <f t="shared" si="6"/>
        <v>-1710</v>
      </c>
      <c r="K32" s="208">
        <f t="shared" si="6"/>
        <v>-6840</v>
      </c>
      <c r="L32" s="208">
        <f t="shared" si="6"/>
        <v>-9120</v>
      </c>
      <c r="M32" s="208">
        <f t="shared" si="6"/>
        <v>-2280</v>
      </c>
      <c r="N32" s="208">
        <f t="shared" si="6"/>
        <v>-3420</v>
      </c>
      <c r="O32" s="208">
        <f t="shared" si="6"/>
        <v>-4560</v>
      </c>
      <c r="P32" s="208">
        <f t="shared" si="6"/>
        <v>-570</v>
      </c>
      <c r="Q32" s="208">
        <f t="shared" si="6"/>
        <v>-11400</v>
      </c>
      <c r="R32" s="208">
        <f t="shared" si="6"/>
        <v>-11400</v>
      </c>
      <c r="S32" s="208">
        <f t="shared" si="6"/>
        <v>-2280</v>
      </c>
      <c r="T32" s="208">
        <f>SUM(T30:T31)</f>
        <v>-39900</v>
      </c>
      <c r="U32" s="208">
        <f>SUM(U30:U31)</f>
        <v>-40470</v>
      </c>
      <c r="V32" s="208">
        <f>SUM(V30:V31)</f>
        <v>-33630</v>
      </c>
      <c r="W32" s="208">
        <f>SUM(W30:W31)</f>
        <v>-504450</v>
      </c>
      <c r="X32" s="193"/>
      <c r="Y32" s="193"/>
      <c r="Z32" s="193"/>
      <c r="AA32" s="193"/>
      <c r="AB32" s="194"/>
    </row>
    <row r="33" spans="1:28" s="195" customFormat="1" ht="16.2" customHeight="1" thickBot="1">
      <c r="A33" s="197"/>
      <c r="B33" s="197"/>
      <c r="C33" s="197"/>
      <c r="D33" s="197"/>
      <c r="E33" s="197"/>
      <c r="F33" s="197"/>
      <c r="G33" s="197"/>
      <c r="H33" s="197"/>
      <c r="I33" s="197"/>
      <c r="J33" s="197"/>
      <c r="K33" s="197"/>
      <c r="L33" s="197"/>
      <c r="M33" s="197"/>
      <c r="N33" s="197"/>
      <c r="O33" s="197"/>
      <c r="P33" s="197"/>
      <c r="Q33" s="197"/>
      <c r="R33" s="197"/>
      <c r="S33" s="197"/>
      <c r="W33" s="197"/>
      <c r="X33" s="197"/>
      <c r="Y33" s="197"/>
      <c r="Z33" s="197"/>
      <c r="AA33" s="197"/>
      <c r="AB33" s="198"/>
    </row>
    <row r="34" spans="1:28" s="195" customFormat="1" ht="40.049999999999997" customHeight="1" thickTop="1" thickBot="1">
      <c r="A34" s="215" t="s">
        <v>100</v>
      </c>
      <c r="B34" s="216"/>
      <c r="C34" s="216"/>
      <c r="D34" s="216"/>
      <c r="E34" s="216"/>
      <c r="F34" s="262">
        <f>SUMPRODUCT(B17:S22,'DONNÉES T0'!B20:S25)/1000</f>
        <v>0</v>
      </c>
      <c r="G34" s="263"/>
      <c r="H34" s="192"/>
      <c r="I34" s="215" t="s">
        <v>97</v>
      </c>
      <c r="J34" s="216"/>
      <c r="K34" s="216"/>
      <c r="L34" s="216"/>
      <c r="M34" s="216"/>
      <c r="N34" s="264">
        <f>R11+X23</f>
        <v>131.72</v>
      </c>
      <c r="O34" s="265"/>
      <c r="P34" s="193"/>
      <c r="Q34" s="193"/>
      <c r="R34" s="193"/>
      <c r="S34" s="193"/>
      <c r="T34" s="193"/>
      <c r="U34" s="193"/>
      <c r="V34" s="193"/>
      <c r="W34" s="193"/>
      <c r="X34" s="193"/>
      <c r="Y34" s="193"/>
    </row>
    <row r="35" spans="1:28" s="195" customFormat="1" ht="40.049999999999997" customHeight="1" thickTop="1" thickBot="1">
      <c r="A35" s="215" t="s">
        <v>101</v>
      </c>
      <c r="B35" s="216"/>
      <c r="C35" s="216"/>
      <c r="D35" s="216"/>
      <c r="E35" s="216"/>
      <c r="F35" s="262">
        <f>SUMPRODUCT(B17:S22,'DONNÉES T0'!B11:S16)/1000</f>
        <v>0</v>
      </c>
      <c r="G35" s="263"/>
      <c r="H35" s="192"/>
      <c r="I35" s="215" t="s">
        <v>98</v>
      </c>
      <c r="J35" s="216"/>
      <c r="K35" s="216"/>
      <c r="L35" s="216"/>
      <c r="M35" s="216"/>
      <c r="N35" s="264">
        <f>SUMPRODUCT(B17:S22,'DONNÉES T0'!B110:S115)/1000</f>
        <v>0</v>
      </c>
      <c r="O35" s="265"/>
      <c r="P35" s="193"/>
      <c r="Q35" s="193"/>
      <c r="R35" s="193"/>
      <c r="S35" s="193"/>
      <c r="T35" s="193"/>
      <c r="U35" s="193"/>
      <c r="V35" s="193"/>
      <c r="W35" s="193"/>
      <c r="X35" s="193"/>
      <c r="Y35" s="193"/>
    </row>
    <row r="36" spans="1:28" s="195" customFormat="1" ht="40.049999999999997" customHeight="1" thickTop="1" thickBot="1">
      <c r="A36" s="215" t="s">
        <v>102</v>
      </c>
      <c r="B36" s="216"/>
      <c r="C36" s="216"/>
      <c r="D36" s="216"/>
      <c r="E36" s="216"/>
      <c r="F36" s="262">
        <f>SUMPRODUCT(B17:S22,'DONNÉES T0'!B38:S43)/1000</f>
        <v>0</v>
      </c>
      <c r="G36" s="263"/>
      <c r="H36" s="192"/>
      <c r="I36" s="215" t="s">
        <v>99</v>
      </c>
      <c r="J36" s="216"/>
      <c r="K36" s="216"/>
      <c r="L36" s="216"/>
      <c r="M36" s="216"/>
      <c r="N36" s="264">
        <f>N34+N35</f>
        <v>131.72</v>
      </c>
      <c r="O36" s="265"/>
      <c r="P36" s="193"/>
      <c r="Q36" s="193"/>
      <c r="R36" s="193"/>
      <c r="S36" s="193"/>
      <c r="T36" s="193"/>
      <c r="U36" s="193"/>
      <c r="V36" s="193"/>
      <c r="W36" s="193"/>
      <c r="X36" s="193"/>
      <c r="Y36" s="193"/>
    </row>
    <row r="37" spans="1:28" s="195" customFormat="1" ht="40.049999999999997" customHeight="1" thickTop="1" thickBot="1">
      <c r="A37" s="215" t="s">
        <v>103</v>
      </c>
      <c r="B37" s="217"/>
      <c r="C37" s="217"/>
      <c r="D37" s="217"/>
      <c r="E37" s="217"/>
      <c r="F37" s="262">
        <f>SUMPRODUCT(B32:S32,'DONNÉES T0'!B97:S97)/1000</f>
        <v>-645.80999999999995</v>
      </c>
      <c r="G37" s="263"/>
      <c r="H37" s="192"/>
      <c r="I37" s="193"/>
      <c r="J37" s="193"/>
      <c r="K37" s="193"/>
      <c r="L37" s="193"/>
      <c r="M37" s="193"/>
      <c r="N37" s="193"/>
      <c r="O37" s="193"/>
      <c r="P37" s="193"/>
      <c r="Q37" s="193"/>
      <c r="R37" s="193"/>
      <c r="S37" s="193"/>
      <c r="T37" s="193"/>
      <c r="U37" s="193"/>
      <c r="V37" s="193"/>
      <c r="W37" s="193"/>
      <c r="X37" s="193"/>
      <c r="Y37" s="193"/>
    </row>
    <row r="38" spans="1:28" s="195" customFormat="1" ht="40.049999999999997" customHeight="1" thickTop="1" thickBot="1">
      <c r="A38" s="218" t="s">
        <v>104</v>
      </c>
      <c r="B38" s="217"/>
      <c r="C38" s="217"/>
      <c r="D38" s="217"/>
      <c r="E38" s="217"/>
      <c r="F38" s="266">
        <f>O11*1000</f>
        <v>0</v>
      </c>
      <c r="G38" s="267"/>
      <c r="H38" s="192"/>
      <c r="I38" s="193"/>
      <c r="J38" s="193"/>
      <c r="K38" s="193"/>
      <c r="L38" s="193"/>
      <c r="M38" s="193"/>
      <c r="N38" s="193"/>
      <c r="O38" s="193"/>
      <c r="P38" s="193"/>
      <c r="Q38" s="193"/>
      <c r="R38" s="193"/>
      <c r="S38" s="193"/>
      <c r="T38" s="193"/>
      <c r="U38" s="193"/>
      <c r="V38" s="193"/>
      <c r="W38" s="193"/>
      <c r="X38" s="193"/>
      <c r="Y38" s="193"/>
    </row>
    <row r="39" spans="1:28" s="195" customFormat="1" ht="40.049999999999997" customHeight="1" thickTop="1" thickBot="1">
      <c r="A39" s="218" t="s">
        <v>105</v>
      </c>
      <c r="B39" s="217"/>
      <c r="C39" s="217"/>
      <c r="D39" s="217"/>
      <c r="E39" s="217"/>
      <c r="F39" s="266">
        <f>N11*1000</f>
        <v>13000</v>
      </c>
      <c r="G39" s="267"/>
      <c r="H39" s="192"/>
      <c r="I39" s="193"/>
      <c r="J39" s="193"/>
      <c r="K39" s="193"/>
      <c r="L39" s="193"/>
      <c r="M39" s="193"/>
      <c r="N39" s="193"/>
      <c r="O39" s="193"/>
      <c r="P39" s="193"/>
      <c r="Q39" s="193"/>
      <c r="R39" s="193"/>
      <c r="S39" s="193"/>
      <c r="T39" s="193"/>
      <c r="U39" s="193"/>
      <c r="V39" s="193"/>
      <c r="W39" s="193"/>
      <c r="X39" s="193"/>
      <c r="Y39" s="193"/>
    </row>
    <row r="40" spans="1:28" s="195" customFormat="1" ht="40.049999999999997" customHeight="1" thickTop="1">
      <c r="A40" s="218" t="s">
        <v>106</v>
      </c>
      <c r="B40" s="217"/>
      <c r="C40" s="217"/>
      <c r="D40" s="217"/>
      <c r="E40" s="217"/>
      <c r="F40" s="266">
        <f>P11*1000</f>
        <v>0</v>
      </c>
      <c r="G40" s="267"/>
      <c r="H40" s="193"/>
      <c r="I40" s="193"/>
      <c r="J40" s="193"/>
      <c r="K40" s="193"/>
      <c r="L40" s="193"/>
      <c r="M40" s="193"/>
      <c r="N40" s="193"/>
      <c r="O40" s="193"/>
      <c r="P40" s="193"/>
      <c r="Q40" s="193"/>
      <c r="R40" s="193"/>
      <c r="S40" s="193"/>
      <c r="T40" s="193"/>
      <c r="U40" s="193"/>
      <c r="V40" s="193"/>
      <c r="W40" s="193"/>
      <c r="X40" s="193"/>
      <c r="Y40" s="193"/>
    </row>
    <row r="41" spans="1:28" s="195" customFormat="1" ht="19.95" customHeight="1" thickBot="1">
      <c r="A41" s="196"/>
      <c r="B41" s="197"/>
      <c r="C41" s="197"/>
      <c r="D41" s="197"/>
      <c r="E41" s="197"/>
      <c r="F41" s="197"/>
      <c r="G41" s="197"/>
      <c r="H41" s="193"/>
      <c r="I41" s="193"/>
      <c r="J41" s="193"/>
      <c r="K41" s="193"/>
      <c r="L41" s="193"/>
      <c r="M41" s="193"/>
      <c r="N41" s="193"/>
      <c r="O41" s="193"/>
      <c r="P41" s="193"/>
      <c r="Q41" s="193"/>
      <c r="R41" s="193"/>
      <c r="S41" s="193"/>
      <c r="T41" s="193"/>
      <c r="U41" s="193"/>
      <c r="V41" s="193"/>
      <c r="W41" s="193"/>
      <c r="X41" s="193"/>
      <c r="Y41" s="193"/>
    </row>
    <row r="42" spans="1:28" s="195" customFormat="1" ht="49.95" customHeight="1" thickTop="1">
      <c r="A42" s="219" t="s">
        <v>24</v>
      </c>
      <c r="B42" s="220"/>
      <c r="C42" s="220"/>
      <c r="D42" s="220"/>
      <c r="E42" s="220"/>
      <c r="F42" s="258">
        <f>SUM(F36:F40)</f>
        <v>12354.19</v>
      </c>
      <c r="G42" s="259"/>
      <c r="H42" s="192"/>
      <c r="I42" s="221" t="s">
        <v>75</v>
      </c>
      <c r="J42" s="220"/>
      <c r="K42" s="220"/>
      <c r="L42" s="220"/>
      <c r="M42" s="220"/>
      <c r="N42" s="258">
        <f>(T23*'DONNÉES T0'!B49+T0!U23*'DONNÉES T0'!C49+T0!V23*'DONNÉES T0'!D49)/1000</f>
        <v>0</v>
      </c>
      <c r="O42" s="259"/>
      <c r="P42" s="193"/>
      <c r="Q42" s="193"/>
      <c r="R42" s="193"/>
      <c r="S42" s="193"/>
      <c r="T42" s="193"/>
      <c r="U42" s="193"/>
      <c r="V42" s="193"/>
      <c r="W42" s="193"/>
      <c r="X42" s="193"/>
    </row>
    <row r="43" spans="1:28" ht="19.95" customHeight="1">
      <c r="H43" s="192"/>
      <c r="P43" s="193"/>
      <c r="Q43" s="193"/>
      <c r="R43" s="193"/>
      <c r="S43" s="193"/>
      <c r="T43" s="193"/>
      <c r="U43" s="193"/>
      <c r="V43" s="193"/>
      <c r="W43" s="193"/>
      <c r="X43" s="193"/>
    </row>
    <row r="44" spans="1:28" ht="19.95" customHeight="1">
      <c r="H44" s="193"/>
      <c r="P44" s="193"/>
      <c r="Q44" s="193"/>
      <c r="R44" s="193"/>
      <c r="S44" s="193"/>
      <c r="T44" s="193"/>
      <c r="U44" s="193"/>
      <c r="V44" s="193"/>
      <c r="W44" s="193"/>
      <c r="X44" s="193"/>
    </row>
  </sheetData>
  <sheetProtection algorithmName="SHA-512" hashValue="fT9r3kIxxKfZHq5spneMsdL7k8PzEDHhEdzg0t7j/Z9SiAYOJaN7xQXfjYGJw708zjh4W963VTsX1pr6u8MGfg==" saltValue="GAR/9IEah9LuP1x/MRUYYQ==" spinCount="100000" sheet="1" objects="1" scenarios="1" selectLockedCells="1"/>
  <mergeCells count="35">
    <mergeCell ref="N42:O42"/>
    <mergeCell ref="B28:G28"/>
    <mergeCell ref="H28:M28"/>
    <mergeCell ref="N28:S28"/>
    <mergeCell ref="F37:G37"/>
    <mergeCell ref="N36:O36"/>
    <mergeCell ref="F39:G39"/>
    <mergeCell ref="F42:G42"/>
    <mergeCell ref="F34:G34"/>
    <mergeCell ref="F35:G35"/>
    <mergeCell ref="F36:G36"/>
    <mergeCell ref="F38:G38"/>
    <mergeCell ref="F40:G40"/>
    <mergeCell ref="N34:O34"/>
    <mergeCell ref="N35:O35"/>
    <mergeCell ref="B15:G15"/>
    <mergeCell ref="H15:M15"/>
    <mergeCell ref="N15:S15"/>
    <mergeCell ref="R3:R4"/>
    <mergeCell ref="X15:X16"/>
    <mergeCell ref="Q3:Q4"/>
    <mergeCell ref="B3:D3"/>
    <mergeCell ref="F3:H3"/>
    <mergeCell ref="J3:L3"/>
    <mergeCell ref="N3:N4"/>
    <mergeCell ref="P3:P4"/>
    <mergeCell ref="O3:O4"/>
    <mergeCell ref="U28:U29"/>
    <mergeCell ref="V28:V29"/>
    <mergeCell ref="W28:W29"/>
    <mergeCell ref="T28:T29"/>
    <mergeCell ref="W15:W16"/>
    <mergeCell ref="V15:V16"/>
    <mergeCell ref="U15:U16"/>
    <mergeCell ref="T15:T16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56"/>
  <sheetViews>
    <sheetView showGridLines="0" zoomScaleNormal="100" workbookViewId="0">
      <selection activeCell="F5" sqref="F5"/>
    </sheetView>
  </sheetViews>
  <sheetFormatPr defaultColWidth="10.796875" defaultRowHeight="19.95" customHeight="1"/>
  <cols>
    <col min="1" max="1" width="15.796875" style="1" customWidth="1"/>
    <col min="2" max="22" width="10.796875" style="1" customWidth="1"/>
    <col min="23" max="23" width="15" style="1" customWidth="1"/>
    <col min="24" max="24" width="10.796875" style="1" customWidth="1"/>
    <col min="25" max="16384" width="10.796875" style="1"/>
  </cols>
  <sheetData>
    <row r="1" spans="1:25" ht="40.950000000000003" customHeight="1">
      <c r="A1" s="147" t="s">
        <v>25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2"/>
      <c r="T1" s="2"/>
      <c r="U1" s="2"/>
      <c r="V1" s="2"/>
      <c r="W1" s="2"/>
      <c r="X1" s="2"/>
    </row>
    <row r="2" spans="1:25" ht="19.95" customHeight="1" thickBot="1">
      <c r="A2" s="4"/>
      <c r="B2" s="5"/>
      <c r="C2" s="5"/>
      <c r="D2" s="5"/>
      <c r="E2" s="6"/>
      <c r="F2" s="5"/>
      <c r="G2" s="5"/>
      <c r="H2" s="5"/>
      <c r="I2" s="6"/>
      <c r="J2" s="5"/>
      <c r="K2" s="5"/>
      <c r="L2" s="5"/>
      <c r="M2" s="6"/>
      <c r="N2" s="7"/>
      <c r="O2" s="7"/>
      <c r="P2" s="6"/>
      <c r="Q2" s="6"/>
      <c r="R2" s="6"/>
      <c r="S2" s="6"/>
      <c r="T2" s="6"/>
      <c r="U2" s="6"/>
      <c r="V2" s="6"/>
      <c r="W2" s="6"/>
      <c r="X2" s="6"/>
    </row>
    <row r="3" spans="1:25" ht="19.95" customHeight="1" thickTop="1" thickBot="1">
      <c r="A3" s="9"/>
      <c r="B3" s="252" t="s">
        <v>1</v>
      </c>
      <c r="C3" s="253"/>
      <c r="D3" s="253"/>
      <c r="E3" s="6"/>
      <c r="F3" s="252" t="s">
        <v>2</v>
      </c>
      <c r="G3" s="253"/>
      <c r="H3" s="253"/>
      <c r="I3" s="6"/>
      <c r="J3" s="252" t="s">
        <v>3</v>
      </c>
      <c r="K3" s="253"/>
      <c r="L3" s="253"/>
      <c r="M3" s="11"/>
      <c r="N3" s="256" t="s">
        <v>70</v>
      </c>
      <c r="O3" s="256" t="s">
        <v>69</v>
      </c>
      <c r="P3" s="256" t="s">
        <v>71</v>
      </c>
      <c r="Q3" s="254" t="s">
        <v>4</v>
      </c>
      <c r="R3" s="254" t="s">
        <v>91</v>
      </c>
      <c r="S3" s="6"/>
      <c r="T3" s="6"/>
      <c r="U3" s="6"/>
      <c r="V3" s="6"/>
      <c r="W3" s="6"/>
      <c r="X3" s="6"/>
    </row>
    <row r="4" spans="1:25" ht="19.95" customHeight="1" thickTop="1" thickBot="1">
      <c r="A4" s="12" t="s">
        <v>5</v>
      </c>
      <c r="B4" s="10" t="s">
        <v>6</v>
      </c>
      <c r="C4" s="10" t="s">
        <v>7</v>
      </c>
      <c r="D4" s="10" t="s">
        <v>8</v>
      </c>
      <c r="E4" s="6"/>
      <c r="F4" s="10" t="s">
        <v>6</v>
      </c>
      <c r="G4" s="10" t="s">
        <v>7</v>
      </c>
      <c r="H4" s="10" t="s">
        <v>8</v>
      </c>
      <c r="I4" s="6"/>
      <c r="J4" s="10" t="s">
        <v>6</v>
      </c>
      <c r="K4" s="10" t="s">
        <v>7</v>
      </c>
      <c r="L4" s="10" t="s">
        <v>8</v>
      </c>
      <c r="M4" s="11"/>
      <c r="N4" s="257"/>
      <c r="O4" s="257"/>
      <c r="P4" s="257"/>
      <c r="Q4" s="255"/>
      <c r="R4" s="255"/>
      <c r="S4" s="6"/>
      <c r="T4" s="6"/>
      <c r="U4" s="6"/>
      <c r="V4" s="6"/>
      <c r="W4" s="6"/>
      <c r="X4" s="6"/>
    </row>
    <row r="5" spans="1:25" ht="19.95" customHeight="1" thickTop="1">
      <c r="A5" s="13" t="s">
        <v>9</v>
      </c>
      <c r="B5" s="152">
        <f>T0!B5+T0!F5-T0!J5</f>
        <v>0</v>
      </c>
      <c r="C5" s="152">
        <f>T0!C5+T0!G5-T0!K5</f>
        <v>0</v>
      </c>
      <c r="D5" s="153">
        <f>T0!D5+T0!H5-T0!L5</f>
        <v>0</v>
      </c>
      <c r="E5" s="154"/>
      <c r="F5" s="155"/>
      <c r="G5" s="155"/>
      <c r="H5" s="156"/>
      <c r="I5" s="154"/>
      <c r="J5" s="155"/>
      <c r="K5" s="155"/>
      <c r="L5" s="156"/>
      <c r="M5" s="14"/>
      <c r="N5" s="15">
        <f>('DONNÉES T1'!$B$64*B5+'DONNÉES T1'!$C$64*C5+'DONNÉES T1'!$D$64*D5)/1000-('DONNÉES T1'!$B$64*J5+'DONNÉES T1'!$C$64*K5+'DONNÉES T1'!$D$64*L5)/1000</f>
        <v>0</v>
      </c>
      <c r="O5" s="15">
        <f>('DONNÉES T1'!$B$65*'T1'!F5+'DONNÉES T1'!$C$65*'T1'!G5+'DONNÉES T1'!$D$65*'T1'!H5)/1000</f>
        <v>0</v>
      </c>
      <c r="P5" s="15">
        <f>('DONNÉES T1'!$B$66*'T1'!J5+'DONNÉES T1'!$C$66*'T1'!K5+'DONNÉES T1'!$D$66*'T1'!L5)/1000</f>
        <v>0</v>
      </c>
      <c r="Q5" s="16">
        <f>('DONNÉES T1'!$B$63*(B5-J5)+'DONNÉES T1'!$C$63*(C5-K5)+'DONNÉES T1'!$D$63*(D5-L5))*'DONNÉES T1'!B71</f>
        <v>0</v>
      </c>
      <c r="R5" s="16">
        <f>('DONNÉES T1'!$B$67*(B5-J5)+'DONNÉES T1'!$C$67*(C5-K5)+'DONNÉES T1'!$D$67*(D5-L5))*'DONNÉES T1'!B119</f>
        <v>0</v>
      </c>
      <c r="S5" s="6"/>
      <c r="T5" s="6"/>
      <c r="U5" s="6"/>
      <c r="V5" s="6"/>
      <c r="W5" s="6"/>
      <c r="X5" s="6"/>
    </row>
    <row r="6" spans="1:25" ht="19.95" customHeight="1">
      <c r="A6" s="18" t="s">
        <v>10</v>
      </c>
      <c r="B6" s="157">
        <f>T0!B6+T0!F6-T0!J6</f>
        <v>0</v>
      </c>
      <c r="C6" s="157">
        <f>T0!C6+T0!G6-T0!K6</f>
        <v>0</v>
      </c>
      <c r="D6" s="158">
        <f>T0!D6+T0!H6-T0!L6</f>
        <v>1</v>
      </c>
      <c r="E6" s="154"/>
      <c r="F6" s="159"/>
      <c r="G6" s="159"/>
      <c r="H6" s="160"/>
      <c r="I6" s="154"/>
      <c r="J6" s="159"/>
      <c r="K6" s="159"/>
      <c r="L6" s="160"/>
      <c r="M6" s="14"/>
      <c r="N6" s="19">
        <f>('DONNÉES T1'!$B$64*B6+'DONNÉES T1'!$C$64*C6+'DONNÉES T1'!$D$64*D6)/1000-('DONNÉES T1'!$B$64*J6+'DONNÉES T1'!$C$64*K6+'DONNÉES T1'!$D$64*L6)/1000</f>
        <v>4</v>
      </c>
      <c r="O6" s="19">
        <f>('DONNÉES T1'!$B$65*'T1'!F6+'DONNÉES T1'!$C$65*'T1'!G6+'DONNÉES T1'!$D$65*'T1'!H6)/1000</f>
        <v>0</v>
      </c>
      <c r="P6" s="19">
        <f>('DONNÉES T1'!$B$66*'T1'!J6+'DONNÉES T1'!$C$66*'T1'!K6+'DONNÉES T1'!$D$66*'T1'!L6)/1000</f>
        <v>0</v>
      </c>
      <c r="Q6" s="20">
        <f>('DONNÉES T1'!$B$63*(B6-J6)+'DONNÉES T1'!$C$63*(C6-K6)+'DONNÉES T1'!$D$63*(D6-L6))*'DONNÉES T1'!B72</f>
        <v>200000</v>
      </c>
      <c r="R6" s="20">
        <f>('DONNÉES T1'!$B$67*(B6-J6)+'DONNÉES T1'!$C$67*(C6-K6)+'DONNÉES T1'!$D$67*(D6-L6))*'DONNÉES T1'!B120</f>
        <v>32.4</v>
      </c>
      <c r="S6" s="6"/>
      <c r="T6" s="6"/>
      <c r="U6" s="6"/>
      <c r="V6" s="6"/>
      <c r="W6" s="6"/>
      <c r="X6" s="6"/>
    </row>
    <row r="7" spans="1:25" ht="19.95" customHeight="1">
      <c r="A7" s="18" t="s">
        <v>11</v>
      </c>
      <c r="B7" s="161">
        <f>T0!B7+T0!F7-T0!J7</f>
        <v>0</v>
      </c>
      <c r="C7" s="161">
        <f>T0!C7+T0!G7-T0!K7</f>
        <v>1</v>
      </c>
      <c r="D7" s="162">
        <f>T0!D7+T0!H7-T0!L7</f>
        <v>0</v>
      </c>
      <c r="E7" s="154"/>
      <c r="F7" s="163"/>
      <c r="G7" s="163"/>
      <c r="H7" s="164"/>
      <c r="I7" s="154"/>
      <c r="J7" s="163"/>
      <c r="K7" s="163"/>
      <c r="L7" s="164"/>
      <c r="M7" s="14"/>
      <c r="N7" s="19">
        <f>('DONNÉES T1'!$B$64*B7+'DONNÉES T1'!$C$64*C7+'DONNÉES T1'!$D$64*D7)/1000-('DONNÉES T1'!$B$64*J7+'DONNÉES T1'!$C$64*K7+'DONNÉES T1'!$D$64*L7)/1000</f>
        <v>3</v>
      </c>
      <c r="O7" s="19">
        <f>('DONNÉES T1'!$B$65*'T1'!F7+'DONNÉES T1'!$C$65*'T1'!G7+'DONNÉES T1'!$D$65*'T1'!H7)/1000</f>
        <v>0</v>
      </c>
      <c r="P7" s="19">
        <f>('DONNÉES T1'!$B$66*'T1'!J7+'DONNÉES T1'!$C$66*'T1'!K7+'DONNÉES T1'!$D$66*'T1'!L7)/1000</f>
        <v>0</v>
      </c>
      <c r="Q7" s="20">
        <f>('DONNÉES T1'!$B$63*(B7-J7)+'DONNÉES T1'!$C$63*(C7-K7)+'DONNÉES T1'!$D$63*(D7-L7))*'DONNÉES T1'!B73</f>
        <v>80000</v>
      </c>
      <c r="R7" s="20">
        <f>('DONNÉES T1'!$B$67*(B7-J7)+'DONNÉES T1'!$C$67*(C7-K7)+'DONNÉES T1'!$D$67*(D7-L7))*'DONNÉES T1'!B121</f>
        <v>34.799999999999997</v>
      </c>
      <c r="S7" s="6"/>
      <c r="T7" s="6"/>
      <c r="U7" s="6"/>
      <c r="V7" s="6"/>
      <c r="W7" s="6"/>
      <c r="X7" s="6"/>
    </row>
    <row r="8" spans="1:25" ht="19.95" customHeight="1">
      <c r="A8" s="18" t="s">
        <v>12</v>
      </c>
      <c r="B8" s="157">
        <f>T0!B8+T0!F8-T0!J8</f>
        <v>1</v>
      </c>
      <c r="C8" s="157">
        <f>T0!C8+T0!G8-T0!K8</f>
        <v>0</v>
      </c>
      <c r="D8" s="158">
        <f>T0!D8+T0!H8-T0!L8</f>
        <v>0</v>
      </c>
      <c r="E8" s="154"/>
      <c r="F8" s="159"/>
      <c r="G8" s="159"/>
      <c r="H8" s="160"/>
      <c r="I8" s="154"/>
      <c r="J8" s="159"/>
      <c r="K8" s="159"/>
      <c r="L8" s="160"/>
      <c r="M8" s="14"/>
      <c r="N8" s="19">
        <f>('DONNÉES T1'!$B$64*B8+'DONNÉES T1'!$C$64*C8+'DONNÉES T1'!$D$64*D8)/1000-('DONNÉES T1'!$B$64*J8+'DONNÉES T1'!$C$64*K8+'DONNÉES T1'!$D$64*L8)/1000</f>
        <v>2</v>
      </c>
      <c r="O8" s="19">
        <f>('DONNÉES T1'!$B$65*'T1'!F8+'DONNÉES T1'!$C$65*'T1'!G8+'DONNÉES T1'!$D$65*'T1'!H8)/1000</f>
        <v>0</v>
      </c>
      <c r="P8" s="19">
        <f>('DONNÉES T1'!$B$66*'T1'!J8+'DONNÉES T1'!$C$66*'T1'!K8+'DONNÉES T1'!$D$66*'T1'!L8)/1000</f>
        <v>0</v>
      </c>
      <c r="Q8" s="20">
        <f>('DONNÉES T1'!$B$63*(B8-J8)+'DONNÉES T1'!$C$63*(C8-K8)+'DONNÉES T1'!$D$63*(D8-L8))*'DONNÉES T1'!B74</f>
        <v>30000</v>
      </c>
      <c r="R8" s="20">
        <f>('DONNÉES T1'!$B$67*(B8-J8)+'DONNÉES T1'!$C$67*(C8-K8)+'DONNÉES T1'!$D$67*(D8-L8))*'DONNÉES T1'!B122</f>
        <v>48.5</v>
      </c>
      <c r="S8" s="6"/>
      <c r="T8" s="6"/>
      <c r="U8" s="6"/>
      <c r="V8" s="6"/>
      <c r="W8" s="6"/>
      <c r="X8" s="6"/>
    </row>
    <row r="9" spans="1:25" ht="19.95" customHeight="1">
      <c r="A9" s="18" t="s">
        <v>13</v>
      </c>
      <c r="B9" s="161">
        <f>T0!B9+T0!F9-T0!J9</f>
        <v>0</v>
      </c>
      <c r="C9" s="161">
        <f>T0!C9+T0!G9-T0!K9</f>
        <v>0</v>
      </c>
      <c r="D9" s="162">
        <f>T0!D9+T0!H9-T0!L9</f>
        <v>1</v>
      </c>
      <c r="E9" s="154"/>
      <c r="F9" s="163"/>
      <c r="G9" s="163"/>
      <c r="H9" s="164"/>
      <c r="I9" s="154"/>
      <c r="J9" s="163"/>
      <c r="K9" s="163"/>
      <c r="L9" s="164"/>
      <c r="M9" s="14"/>
      <c r="N9" s="19">
        <f>('DONNÉES T1'!$B$64*B9+'DONNÉES T1'!$C$64*C9+'DONNÉES T1'!$D$64*D9)/1000-('DONNÉES T1'!$B$64*J9+'DONNÉES T1'!$C$64*K9+'DONNÉES T1'!$D$64*L9)/1000</f>
        <v>4</v>
      </c>
      <c r="O9" s="19">
        <f>('DONNÉES T1'!$B$65*'T1'!F9+'DONNÉES T1'!$C$65*'T1'!G9+'DONNÉES T1'!$D$65*'T1'!H9)/1000</f>
        <v>0</v>
      </c>
      <c r="P9" s="19">
        <f>('DONNÉES T1'!$B$66*'T1'!J9+'DONNÉES T1'!$C$66*'T1'!K9+'DONNÉES T1'!$D$66*'T1'!L9)/1000</f>
        <v>0</v>
      </c>
      <c r="Q9" s="20">
        <f>('DONNÉES T1'!$B$63*(B9-J9)+'DONNÉES T1'!$C$63*(C9-K9)+'DONNÉES T1'!$D$63*(D9-L9))*'DONNÉES T1'!B75</f>
        <v>212500</v>
      </c>
      <c r="R9" s="20">
        <f>('DONNÉES T1'!$B$67*(B9-J9)+'DONNÉES T1'!$C$67*(C9-K9)+'DONNÉES T1'!$D$67*(D9-L9))*'DONNÉES T1'!B123</f>
        <v>16.02</v>
      </c>
      <c r="S9" s="6"/>
      <c r="T9" s="6"/>
      <c r="U9" s="6"/>
      <c r="V9" s="6"/>
      <c r="W9" s="6"/>
      <c r="X9" s="6"/>
    </row>
    <row r="10" spans="1:25" ht="19.95" customHeight="1" thickBot="1">
      <c r="A10" s="21" t="s">
        <v>14</v>
      </c>
      <c r="B10" s="165">
        <f>T0!B10+T0!F10-T0!J10</f>
        <v>0</v>
      </c>
      <c r="C10" s="165">
        <f>T0!C10+T0!G10-T0!K10</f>
        <v>0</v>
      </c>
      <c r="D10" s="166">
        <f>T0!D10+T0!H10-T0!L10</f>
        <v>0</v>
      </c>
      <c r="E10" s="154"/>
      <c r="F10" s="167"/>
      <c r="G10" s="167"/>
      <c r="H10" s="168"/>
      <c r="I10" s="154"/>
      <c r="J10" s="167"/>
      <c r="K10" s="167"/>
      <c r="L10" s="168"/>
      <c r="M10" s="14"/>
      <c r="N10" s="149">
        <f>('DONNÉES T1'!$B$64*B10+'DONNÉES T1'!$C$64*C10+'DONNÉES T1'!$D$64*D10)/1000-('DONNÉES T1'!$B$64*J10+'DONNÉES T1'!$C$64*K10+'DONNÉES T1'!$D$64*L10)/1000</f>
        <v>0</v>
      </c>
      <c r="O10" s="149">
        <f>('DONNÉES T1'!$B$65*'T1'!F10+'DONNÉES T1'!$C$65*'T1'!G10+'DONNÉES T1'!$D$65*'T1'!H10)/1000</f>
        <v>0</v>
      </c>
      <c r="P10" s="149">
        <f>('DONNÉES T1'!$B$66*'T1'!J10+'DONNÉES T1'!$C$66*'T1'!K10+'DONNÉES T1'!$D$66*'T1'!L10)/1000</f>
        <v>0</v>
      </c>
      <c r="Q10" s="20">
        <f>('DONNÉES T1'!$B$63*(B10-J10)+'DONNÉES T1'!$C$63*(C10-K10)+'DONNÉES T1'!$D$63*(D10-L10))*'DONNÉES T1'!B76</f>
        <v>0</v>
      </c>
      <c r="R10" s="20">
        <f>('DONNÉES T1'!$B$67*(B10-J10)+'DONNÉES T1'!$C$67*(C10-K10)+'DONNÉES T1'!$D$67*(D10-L10))*'DONNÉES T1'!B124</f>
        <v>0</v>
      </c>
      <c r="S10" s="6"/>
      <c r="T10" s="6"/>
      <c r="U10" s="6"/>
      <c r="V10" s="6"/>
      <c r="W10" s="6"/>
      <c r="X10" s="6"/>
      <c r="Y10" s="6"/>
    </row>
    <row r="11" spans="1:25" ht="19.95" customHeight="1" thickTop="1">
      <c r="A11" s="22" t="s">
        <v>15</v>
      </c>
      <c r="B11" s="23">
        <f>SUM(B5:B10)</f>
        <v>1</v>
      </c>
      <c r="C11" s="23">
        <f>SUM(C5:C10)</f>
        <v>1</v>
      </c>
      <c r="D11" s="23">
        <f>SUM(D5:D10)</f>
        <v>2</v>
      </c>
      <c r="E11" s="6"/>
      <c r="F11" s="23">
        <f>SUM(F5:F10)</f>
        <v>0</v>
      </c>
      <c r="G11" s="23">
        <f>SUM(G5:G10)</f>
        <v>0</v>
      </c>
      <c r="H11" s="23">
        <f>SUM(H5:H10)</f>
        <v>0</v>
      </c>
      <c r="I11" s="6"/>
      <c r="J11" s="23">
        <f>SUM(J5:J10)</f>
        <v>0</v>
      </c>
      <c r="K11" s="23">
        <f>SUM(K5:K10)</f>
        <v>0</v>
      </c>
      <c r="L11" s="23">
        <f>SUM(L5:L10)</f>
        <v>0</v>
      </c>
      <c r="M11" s="6"/>
      <c r="N11" s="150">
        <f>SUM(N5:N10)</f>
        <v>13</v>
      </c>
      <c r="O11" s="150">
        <f>SUM(O5:O10)</f>
        <v>0</v>
      </c>
      <c r="P11" s="150">
        <f>SUM(P5:P10)</f>
        <v>0</v>
      </c>
      <c r="Q11" s="151">
        <f>SUM(Q5:Q10)</f>
        <v>522500</v>
      </c>
      <c r="R11" s="151">
        <f>SUM(R5:R10)</f>
        <v>131.72</v>
      </c>
      <c r="S11" s="6"/>
      <c r="T11" s="6"/>
      <c r="U11" s="6"/>
      <c r="V11" s="6"/>
      <c r="W11" s="6"/>
      <c r="X11" s="6"/>
      <c r="Y11" s="6"/>
    </row>
    <row r="12" spans="1:25" ht="15.3" customHeight="1" thickBot="1">
      <c r="A12" s="2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5"/>
    </row>
    <row r="13" spans="1:25" ht="16.2" customHeight="1" thickTop="1" thickBot="1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5" ht="40.049999999999997" customHeight="1" thickTop="1" thickBot="1">
      <c r="A14" s="234" t="s">
        <v>16</v>
      </c>
      <c r="B14" s="235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</row>
    <row r="15" spans="1:25" ht="19.95" customHeight="1" thickTop="1" thickBot="1">
      <c r="A15" s="12"/>
      <c r="B15" s="252" t="s">
        <v>17</v>
      </c>
      <c r="C15" s="253"/>
      <c r="D15" s="253"/>
      <c r="E15" s="253"/>
      <c r="F15" s="253"/>
      <c r="G15" s="253"/>
      <c r="H15" s="252" t="s">
        <v>18</v>
      </c>
      <c r="I15" s="253"/>
      <c r="J15" s="253"/>
      <c r="K15" s="253"/>
      <c r="L15" s="253"/>
      <c r="M15" s="253"/>
      <c r="N15" s="252" t="s">
        <v>19</v>
      </c>
      <c r="O15" s="253"/>
      <c r="P15" s="253"/>
      <c r="Q15" s="253"/>
      <c r="R15" s="253"/>
      <c r="S15" s="253"/>
      <c r="T15" s="250" t="s">
        <v>20</v>
      </c>
      <c r="U15" s="250" t="s">
        <v>21</v>
      </c>
      <c r="V15" s="250" t="s">
        <v>22</v>
      </c>
      <c r="W15" s="248" t="s">
        <v>96</v>
      </c>
      <c r="X15" s="248" t="s">
        <v>91</v>
      </c>
    </row>
    <row r="16" spans="1:25" ht="19.95" customHeight="1" thickTop="1" thickBot="1">
      <c r="A16" s="12" t="s">
        <v>5</v>
      </c>
      <c r="B16" s="10" t="s">
        <v>9</v>
      </c>
      <c r="C16" s="10" t="s">
        <v>10</v>
      </c>
      <c r="D16" s="10" t="s">
        <v>11</v>
      </c>
      <c r="E16" s="10" t="s">
        <v>12</v>
      </c>
      <c r="F16" s="10" t="s">
        <v>13</v>
      </c>
      <c r="G16" s="10" t="s">
        <v>14</v>
      </c>
      <c r="H16" s="10" t="s">
        <v>9</v>
      </c>
      <c r="I16" s="10" t="s">
        <v>10</v>
      </c>
      <c r="J16" s="10" t="s">
        <v>11</v>
      </c>
      <c r="K16" s="10" t="s">
        <v>12</v>
      </c>
      <c r="L16" s="10" t="s">
        <v>13</v>
      </c>
      <c r="M16" s="10" t="s">
        <v>14</v>
      </c>
      <c r="N16" s="10" t="s">
        <v>9</v>
      </c>
      <c r="O16" s="10" t="s">
        <v>10</v>
      </c>
      <c r="P16" s="10" t="s">
        <v>11</v>
      </c>
      <c r="Q16" s="10" t="s">
        <v>12</v>
      </c>
      <c r="R16" s="10" t="s">
        <v>13</v>
      </c>
      <c r="S16" s="10" t="s">
        <v>14</v>
      </c>
      <c r="T16" s="251"/>
      <c r="U16" s="249"/>
      <c r="V16" s="249"/>
      <c r="W16" s="249"/>
      <c r="X16" s="249"/>
    </row>
    <row r="17" spans="1:28" ht="19.95" customHeight="1" thickTop="1">
      <c r="A17" s="13" t="s">
        <v>9</v>
      </c>
      <c r="B17" s="155"/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238">
        <f t="shared" ref="T17:T22" si="0">SUM(B17:G17)</f>
        <v>0</v>
      </c>
      <c r="U17" s="238">
        <f t="shared" ref="U17:U22" si="1">SUM(H17:M17)</f>
        <v>0</v>
      </c>
      <c r="V17" s="238">
        <f t="shared" ref="V17:V22" si="2">SUM(N17:S17)</f>
        <v>0</v>
      </c>
      <c r="W17" s="239">
        <f t="shared" ref="W17:W22" si="3">0.5*T17+U17*2+V17*12</f>
        <v>0</v>
      </c>
      <c r="X17" s="239">
        <f>(T17*'DONNÉES T1'!B$50+U17*'DONNÉES T1'!C$50+V17*'DONNÉES T1'!D$50)*'DONNÉES T1'!B119/1000</f>
        <v>0</v>
      </c>
    </row>
    <row r="18" spans="1:28" ht="19.95" customHeight="1">
      <c r="A18" s="18" t="s">
        <v>10</v>
      </c>
      <c r="B18" s="159"/>
      <c r="C18" s="159"/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240">
        <f t="shared" si="0"/>
        <v>0</v>
      </c>
      <c r="U18" s="240">
        <f t="shared" si="1"/>
        <v>0</v>
      </c>
      <c r="V18" s="240">
        <f t="shared" si="2"/>
        <v>0</v>
      </c>
      <c r="W18" s="241">
        <f t="shared" si="3"/>
        <v>0</v>
      </c>
      <c r="X18" s="241">
        <f>(T18*'DONNÉES T1'!B$50+U18*'DONNÉES T1'!C$50+V18*'DONNÉES T1'!D$50)*'DONNÉES T1'!B120/1000</f>
        <v>0</v>
      </c>
    </row>
    <row r="19" spans="1:28" ht="19.95" customHeight="1">
      <c r="A19" s="18" t="s">
        <v>11</v>
      </c>
      <c r="B19" s="163"/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240">
        <f>SUM(B19:G19)</f>
        <v>0</v>
      </c>
      <c r="U19" s="240">
        <f t="shared" si="1"/>
        <v>0</v>
      </c>
      <c r="V19" s="240">
        <f t="shared" si="2"/>
        <v>0</v>
      </c>
      <c r="W19" s="241">
        <f t="shared" si="3"/>
        <v>0</v>
      </c>
      <c r="X19" s="241">
        <f>(T19*'DONNÉES T1'!B$50+U19*'DONNÉES T1'!C$50+V19*'DONNÉES T1'!D$50)*'DONNÉES T1'!B121/1000</f>
        <v>0</v>
      </c>
    </row>
    <row r="20" spans="1:28" ht="19.95" customHeight="1">
      <c r="A20" s="18" t="s">
        <v>12</v>
      </c>
      <c r="B20" s="159"/>
      <c r="C20" s="159"/>
      <c r="D20" s="159"/>
      <c r="E20" s="159"/>
      <c r="F20" s="159"/>
      <c r="G20" s="159"/>
      <c r="H20" s="159"/>
      <c r="I20" s="159"/>
      <c r="J20" s="159"/>
      <c r="K20" s="159"/>
      <c r="L20" s="159"/>
      <c r="M20" s="159"/>
      <c r="N20" s="159"/>
      <c r="O20" s="159"/>
      <c r="P20" s="159"/>
      <c r="Q20" s="159"/>
      <c r="R20" s="159"/>
      <c r="S20" s="159"/>
      <c r="T20" s="240">
        <f t="shared" si="0"/>
        <v>0</v>
      </c>
      <c r="U20" s="240">
        <f t="shared" si="1"/>
        <v>0</v>
      </c>
      <c r="V20" s="240">
        <f t="shared" si="2"/>
        <v>0</v>
      </c>
      <c r="W20" s="241">
        <f t="shared" si="3"/>
        <v>0</v>
      </c>
      <c r="X20" s="241">
        <f>(T20*'DONNÉES T1'!B$50+U20*'DONNÉES T1'!C$50+V20*'DONNÉES T1'!D$50)*'DONNÉES T1'!B122/1000</f>
        <v>0</v>
      </c>
    </row>
    <row r="21" spans="1:28" ht="19.95" customHeight="1">
      <c r="A21" s="18" t="s">
        <v>13</v>
      </c>
      <c r="B21" s="163"/>
      <c r="C21" s="163"/>
      <c r="D21" s="163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240">
        <f t="shared" si="0"/>
        <v>0</v>
      </c>
      <c r="U21" s="240">
        <f t="shared" si="1"/>
        <v>0</v>
      </c>
      <c r="V21" s="240">
        <f t="shared" si="2"/>
        <v>0</v>
      </c>
      <c r="W21" s="241">
        <f t="shared" si="3"/>
        <v>0</v>
      </c>
      <c r="X21" s="241">
        <f>(T21*'DONNÉES T1'!B$50+U21*'DONNÉES T1'!C$50+V21*'DONNÉES T1'!D$50)*'DONNÉES T1'!B123/1000</f>
        <v>0</v>
      </c>
    </row>
    <row r="22" spans="1:28" ht="19.95" customHeight="1" thickBot="1">
      <c r="A22" s="21" t="s">
        <v>14</v>
      </c>
      <c r="B22" s="167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242">
        <f t="shared" si="0"/>
        <v>0</v>
      </c>
      <c r="U22" s="242">
        <f t="shared" si="1"/>
        <v>0</v>
      </c>
      <c r="V22" s="242">
        <f t="shared" si="2"/>
        <v>0</v>
      </c>
      <c r="W22" s="243">
        <f t="shared" si="3"/>
        <v>0</v>
      </c>
      <c r="X22" s="241">
        <f>(T22*'DONNÉES T1'!B$50+U22*'DONNÉES T1'!C$50+V22*'DONNÉES T1'!D$50)*'DONNÉES T1'!B124/1000</f>
        <v>0</v>
      </c>
    </row>
    <row r="23" spans="1:28" ht="19.95" customHeight="1" thickTop="1">
      <c r="A23" s="22" t="s">
        <v>15</v>
      </c>
      <c r="B23" s="23">
        <f t="shared" ref="B23:V23" si="4">SUM(B17:B22)</f>
        <v>0</v>
      </c>
      <c r="C23" s="23">
        <f t="shared" si="4"/>
        <v>0</v>
      </c>
      <c r="D23" s="23">
        <f t="shared" si="4"/>
        <v>0</v>
      </c>
      <c r="E23" s="23">
        <f t="shared" si="4"/>
        <v>0</v>
      </c>
      <c r="F23" s="23">
        <f t="shared" si="4"/>
        <v>0</v>
      </c>
      <c r="G23" s="23">
        <f t="shared" si="4"/>
        <v>0</v>
      </c>
      <c r="H23" s="23">
        <f t="shared" si="4"/>
        <v>0</v>
      </c>
      <c r="I23" s="23">
        <f t="shared" si="4"/>
        <v>0</v>
      </c>
      <c r="J23" s="23">
        <f t="shared" si="4"/>
        <v>0</v>
      </c>
      <c r="K23" s="23">
        <f t="shared" si="4"/>
        <v>0</v>
      </c>
      <c r="L23" s="23">
        <f t="shared" si="4"/>
        <v>0</v>
      </c>
      <c r="M23" s="23">
        <f t="shared" si="4"/>
        <v>0</v>
      </c>
      <c r="N23" s="23">
        <f t="shared" si="4"/>
        <v>0</v>
      </c>
      <c r="O23" s="23">
        <f t="shared" si="4"/>
        <v>0</v>
      </c>
      <c r="P23" s="23">
        <f t="shared" si="4"/>
        <v>0</v>
      </c>
      <c r="Q23" s="23">
        <f t="shared" si="4"/>
        <v>0</v>
      </c>
      <c r="R23" s="23">
        <f t="shared" si="4"/>
        <v>0</v>
      </c>
      <c r="S23" s="23">
        <f t="shared" si="4"/>
        <v>0</v>
      </c>
      <c r="T23" s="23">
        <f t="shared" si="4"/>
        <v>0</v>
      </c>
      <c r="U23" s="23">
        <f t="shared" si="4"/>
        <v>0</v>
      </c>
      <c r="V23" s="23">
        <f t="shared" si="4"/>
        <v>0</v>
      </c>
      <c r="W23" s="25">
        <f>SUM(W17:W22)</f>
        <v>0</v>
      </c>
      <c r="X23" s="25">
        <f>SUM(X17:X22)</f>
        <v>0</v>
      </c>
    </row>
    <row r="24" spans="1:28" s="195" customFormat="1" ht="16.2" customHeight="1" thickBot="1">
      <c r="A24" s="196"/>
      <c r="B24" s="197"/>
      <c r="C24" s="197"/>
      <c r="D24" s="197"/>
      <c r="E24" s="197"/>
      <c r="F24" s="197"/>
      <c r="G24" s="197"/>
      <c r="H24" s="193"/>
      <c r="I24" s="193"/>
      <c r="J24" s="193"/>
      <c r="K24" s="193"/>
      <c r="L24" s="193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4"/>
    </row>
    <row r="25" spans="1:28" s="195" customFormat="1" ht="19.95" customHeight="1" thickTop="1">
      <c r="A25" s="210" t="s">
        <v>74</v>
      </c>
      <c r="B25" s="208">
        <f>'DONNÉES T1'!B90</f>
        <v>16800</v>
      </c>
      <c r="C25" s="208">
        <f>'DONNÉES T1'!C90</f>
        <v>4800</v>
      </c>
      <c r="D25" s="208">
        <f>'DONNÉES T1'!D90</f>
        <v>7200</v>
      </c>
      <c r="E25" s="208">
        <f>'DONNÉES T1'!E90</f>
        <v>4500</v>
      </c>
      <c r="F25" s="208">
        <f>'DONNÉES T1'!F90</f>
        <v>2400</v>
      </c>
      <c r="G25" s="208">
        <f>'DONNÉES T1'!G90</f>
        <v>1200</v>
      </c>
      <c r="H25" s="208">
        <f>'DONNÉES T1'!H90</f>
        <v>4800</v>
      </c>
      <c r="I25" s="208">
        <f>'DONNÉES T1'!I90</f>
        <v>12000</v>
      </c>
      <c r="J25" s="208">
        <f>'DONNÉES T1'!J90</f>
        <v>3600</v>
      </c>
      <c r="K25" s="208">
        <f>'DONNÉES T1'!K90</f>
        <v>10500</v>
      </c>
      <c r="L25" s="208">
        <f>'DONNÉES T1'!L90</f>
        <v>8400</v>
      </c>
      <c r="M25" s="208">
        <f>'DONNÉES T1'!M90</f>
        <v>2400</v>
      </c>
      <c r="N25" s="208">
        <f>'DONNÉES T1'!N90</f>
        <v>2400</v>
      </c>
      <c r="O25" s="208">
        <f>'DONNÉES T1'!O90</f>
        <v>7200</v>
      </c>
      <c r="P25" s="208">
        <f>'DONNÉES T1'!P90</f>
        <v>1200</v>
      </c>
      <c r="Q25" s="208">
        <f>'DONNÉES T1'!Q90</f>
        <v>15000</v>
      </c>
      <c r="R25" s="208">
        <f>'DONNÉES T1'!R90</f>
        <v>13200.000000000002</v>
      </c>
      <c r="S25" s="208">
        <f>'DONNÉES T1'!S90</f>
        <v>2400</v>
      </c>
      <c r="T25" s="208">
        <f>SUM(B25:G25)</f>
        <v>36900</v>
      </c>
      <c r="U25" s="208">
        <f>SUM(H25:M25)</f>
        <v>41700</v>
      </c>
      <c r="V25" s="208">
        <f>SUM(N25:S25)</f>
        <v>41400</v>
      </c>
      <c r="W25" s="211">
        <f>0.5*T25+2*U25+12*V25</f>
        <v>598650</v>
      </c>
    </row>
    <row r="26" spans="1:28" s="195" customFormat="1" ht="15.3" customHeight="1" thickBot="1">
      <c r="A26" s="193"/>
      <c r="B26" s="193"/>
      <c r="C26" s="193"/>
      <c r="D26" s="193"/>
      <c r="E26" s="193"/>
      <c r="F26" s="193"/>
      <c r="G26" s="193"/>
      <c r="H26" s="193"/>
      <c r="I26" s="193"/>
      <c r="J26" s="193"/>
      <c r="K26" s="193"/>
      <c r="L26" s="193"/>
      <c r="M26" s="193"/>
      <c r="N26" s="193"/>
      <c r="O26" s="193"/>
      <c r="P26" s="193"/>
      <c r="Q26" s="193"/>
      <c r="R26" s="193"/>
      <c r="S26" s="193"/>
      <c r="T26" s="193"/>
      <c r="U26" s="193"/>
      <c r="V26" s="193"/>
      <c r="W26" s="193"/>
      <c r="X26" s="6"/>
      <c r="Y26" s="193"/>
      <c r="Z26" s="193"/>
      <c r="AA26" s="193"/>
      <c r="AB26" s="194"/>
    </row>
    <row r="27" spans="1:28" s="195" customFormat="1" ht="16.2" customHeight="1" thickTop="1" thickBot="1">
      <c r="A27" s="199" t="s">
        <v>84</v>
      </c>
      <c r="B27" s="200"/>
      <c r="C27" s="200"/>
      <c r="D27" s="200"/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12"/>
      <c r="U27" s="212"/>
      <c r="V27" s="212"/>
      <c r="W27" s="212"/>
      <c r="X27" s="6"/>
    </row>
    <row r="28" spans="1:28" s="195" customFormat="1" ht="15.3" customHeight="1" thickTop="1" thickBot="1">
      <c r="A28" s="201" t="s">
        <v>85</v>
      </c>
      <c r="B28" s="260" t="s">
        <v>17</v>
      </c>
      <c r="C28" s="261"/>
      <c r="D28" s="261"/>
      <c r="E28" s="261"/>
      <c r="F28" s="261"/>
      <c r="G28" s="261"/>
      <c r="H28" s="260" t="s">
        <v>18</v>
      </c>
      <c r="I28" s="261"/>
      <c r="J28" s="261"/>
      <c r="K28" s="261"/>
      <c r="L28" s="261"/>
      <c r="M28" s="261"/>
      <c r="N28" s="260" t="s">
        <v>19</v>
      </c>
      <c r="O28" s="261"/>
      <c r="P28" s="261"/>
      <c r="Q28" s="261"/>
      <c r="R28" s="261"/>
      <c r="S28" s="261"/>
      <c r="T28" s="244" t="s">
        <v>20</v>
      </c>
      <c r="U28" s="244" t="s">
        <v>21</v>
      </c>
      <c r="V28" s="244" t="s">
        <v>22</v>
      </c>
      <c r="W28" s="246" t="s">
        <v>23</v>
      </c>
      <c r="X28" s="6"/>
    </row>
    <row r="29" spans="1:28" s="195" customFormat="1" ht="16.2" customHeight="1" thickTop="1" thickBot="1">
      <c r="A29" s="201" t="s">
        <v>5</v>
      </c>
      <c r="B29" s="202" t="s">
        <v>9</v>
      </c>
      <c r="C29" s="202" t="s">
        <v>10</v>
      </c>
      <c r="D29" s="202" t="s">
        <v>11</v>
      </c>
      <c r="E29" s="202" t="s">
        <v>12</v>
      </c>
      <c r="F29" s="202" t="s">
        <v>13</v>
      </c>
      <c r="G29" s="202" t="s">
        <v>14</v>
      </c>
      <c r="H29" s="202" t="s">
        <v>9</v>
      </c>
      <c r="I29" s="202" t="s">
        <v>10</v>
      </c>
      <c r="J29" s="202" t="s">
        <v>11</v>
      </c>
      <c r="K29" s="202" t="s">
        <v>12</v>
      </c>
      <c r="L29" s="202" t="s">
        <v>13</v>
      </c>
      <c r="M29" s="202" t="s">
        <v>14</v>
      </c>
      <c r="N29" s="202" t="s">
        <v>9</v>
      </c>
      <c r="O29" s="202" t="s">
        <v>10</v>
      </c>
      <c r="P29" s="202" t="s">
        <v>11</v>
      </c>
      <c r="Q29" s="202" t="s">
        <v>12</v>
      </c>
      <c r="R29" s="202" t="s">
        <v>13</v>
      </c>
      <c r="S29" s="202" t="s">
        <v>14</v>
      </c>
      <c r="T29" s="247"/>
      <c r="U29" s="245"/>
      <c r="V29" s="245"/>
      <c r="W29" s="245"/>
      <c r="X29" s="6"/>
    </row>
    <row r="30" spans="1:28" s="195" customFormat="1" ht="19.95" customHeight="1" thickTop="1" thickBot="1">
      <c r="A30" s="203" t="s">
        <v>82</v>
      </c>
      <c r="B30" s="204">
        <f>T0!B32</f>
        <v>-23940</v>
      </c>
      <c r="C30" s="204">
        <f>T0!C32</f>
        <v>-4560</v>
      </c>
      <c r="D30" s="204">
        <f>T0!D32</f>
        <v>-3420</v>
      </c>
      <c r="E30" s="204">
        <f>T0!E32</f>
        <v>-4560</v>
      </c>
      <c r="F30" s="204">
        <f>T0!F32</f>
        <v>-2280</v>
      </c>
      <c r="G30" s="204">
        <f>T0!G32</f>
        <v>-1140</v>
      </c>
      <c r="H30" s="204">
        <f>T0!H32</f>
        <v>-6840</v>
      </c>
      <c r="I30" s="204">
        <f>T0!I32</f>
        <v>-13680</v>
      </c>
      <c r="J30" s="204">
        <f>T0!J32</f>
        <v>-1710</v>
      </c>
      <c r="K30" s="204">
        <f>T0!K32</f>
        <v>-6840</v>
      </c>
      <c r="L30" s="204">
        <f>T0!L32</f>
        <v>-9120</v>
      </c>
      <c r="M30" s="204">
        <f>T0!M32</f>
        <v>-2280</v>
      </c>
      <c r="N30" s="204">
        <f>T0!N32</f>
        <v>-3420</v>
      </c>
      <c r="O30" s="204">
        <f>T0!O32</f>
        <v>-4560</v>
      </c>
      <c r="P30" s="204">
        <f>T0!P32</f>
        <v>-570</v>
      </c>
      <c r="Q30" s="204">
        <f>T0!Q32</f>
        <v>-11400</v>
      </c>
      <c r="R30" s="204">
        <f>T0!R32</f>
        <v>-11400</v>
      </c>
      <c r="S30" s="204">
        <f>T0!S32</f>
        <v>-2280</v>
      </c>
      <c r="T30" s="213">
        <f>SUM(B30:G30)</f>
        <v>-39900</v>
      </c>
      <c r="U30" s="213">
        <f>SUM(H30:M30)</f>
        <v>-40470</v>
      </c>
      <c r="V30" s="213">
        <f>SUM(N30:S30)</f>
        <v>-33630</v>
      </c>
      <c r="W30" s="214">
        <f>0.5*T30+U30*2+V30*12</f>
        <v>-504450</v>
      </c>
      <c r="X30" s="5"/>
    </row>
    <row r="31" spans="1:28" s="195" customFormat="1" ht="19.95" customHeight="1" thickTop="1" thickBot="1">
      <c r="A31" s="205" t="s">
        <v>83</v>
      </c>
      <c r="B31" s="206">
        <f>B23-B25</f>
        <v>-16800</v>
      </c>
      <c r="C31" s="206">
        <f t="shared" ref="C31:S31" si="5">C23-C25</f>
        <v>-4800</v>
      </c>
      <c r="D31" s="206">
        <f t="shared" si="5"/>
        <v>-7200</v>
      </c>
      <c r="E31" s="206">
        <f t="shared" si="5"/>
        <v>-4500</v>
      </c>
      <c r="F31" s="206">
        <f t="shared" si="5"/>
        <v>-2400</v>
      </c>
      <c r="G31" s="206">
        <f t="shared" si="5"/>
        <v>-1200</v>
      </c>
      <c r="H31" s="206">
        <f t="shared" si="5"/>
        <v>-4800</v>
      </c>
      <c r="I31" s="206">
        <f t="shared" si="5"/>
        <v>-12000</v>
      </c>
      <c r="J31" s="206">
        <f t="shared" si="5"/>
        <v>-3600</v>
      </c>
      <c r="K31" s="206">
        <f t="shared" si="5"/>
        <v>-10500</v>
      </c>
      <c r="L31" s="206">
        <f t="shared" si="5"/>
        <v>-8400</v>
      </c>
      <c r="M31" s="206">
        <f t="shared" si="5"/>
        <v>-2400</v>
      </c>
      <c r="N31" s="206">
        <f t="shared" si="5"/>
        <v>-2400</v>
      </c>
      <c r="O31" s="206">
        <f t="shared" si="5"/>
        <v>-7200</v>
      </c>
      <c r="P31" s="206">
        <f t="shared" si="5"/>
        <v>-1200</v>
      </c>
      <c r="Q31" s="206">
        <f t="shared" si="5"/>
        <v>-15000</v>
      </c>
      <c r="R31" s="206">
        <f t="shared" si="5"/>
        <v>-13200.000000000002</v>
      </c>
      <c r="S31" s="206">
        <f t="shared" si="5"/>
        <v>-2400</v>
      </c>
      <c r="T31" s="213">
        <f>SUM(B31:G31)</f>
        <v>-36900</v>
      </c>
      <c r="U31" s="213">
        <f>SUM(H31:M31)</f>
        <v>-41700</v>
      </c>
      <c r="V31" s="213">
        <f>SUM(N31:S31)</f>
        <v>-41400</v>
      </c>
      <c r="W31" s="214">
        <f>0.5*T31+U31*2+V31*12</f>
        <v>-598650</v>
      </c>
    </row>
    <row r="32" spans="1:28" s="195" customFormat="1" ht="15.3" customHeight="1" thickTop="1">
      <c r="A32" s="207" t="s">
        <v>86</v>
      </c>
      <c r="B32" s="208">
        <f>SUM(B30:B31)</f>
        <v>-40740</v>
      </c>
      <c r="C32" s="208">
        <f t="shared" ref="C32:W32" si="6">SUM(C30:C31)</f>
        <v>-9360</v>
      </c>
      <c r="D32" s="208">
        <f t="shared" si="6"/>
        <v>-10620</v>
      </c>
      <c r="E32" s="208">
        <f t="shared" si="6"/>
        <v>-9060</v>
      </c>
      <c r="F32" s="208">
        <f t="shared" si="6"/>
        <v>-4680</v>
      </c>
      <c r="G32" s="208">
        <f t="shared" si="6"/>
        <v>-2340</v>
      </c>
      <c r="H32" s="208">
        <f t="shared" si="6"/>
        <v>-11640</v>
      </c>
      <c r="I32" s="208">
        <f t="shared" si="6"/>
        <v>-25680</v>
      </c>
      <c r="J32" s="208">
        <f t="shared" si="6"/>
        <v>-5310</v>
      </c>
      <c r="K32" s="208">
        <f t="shared" si="6"/>
        <v>-17340</v>
      </c>
      <c r="L32" s="208">
        <f t="shared" si="6"/>
        <v>-17520</v>
      </c>
      <c r="M32" s="208">
        <f t="shared" si="6"/>
        <v>-4680</v>
      </c>
      <c r="N32" s="208">
        <f t="shared" si="6"/>
        <v>-5820</v>
      </c>
      <c r="O32" s="208">
        <f t="shared" si="6"/>
        <v>-11760</v>
      </c>
      <c r="P32" s="208">
        <f t="shared" si="6"/>
        <v>-1770</v>
      </c>
      <c r="Q32" s="208">
        <f t="shared" si="6"/>
        <v>-26400</v>
      </c>
      <c r="R32" s="208">
        <f t="shared" si="6"/>
        <v>-24600</v>
      </c>
      <c r="S32" s="208">
        <f t="shared" si="6"/>
        <v>-4680</v>
      </c>
      <c r="T32" s="208">
        <f t="shared" si="6"/>
        <v>-76800</v>
      </c>
      <c r="U32" s="208">
        <f t="shared" si="6"/>
        <v>-82170</v>
      </c>
      <c r="V32" s="208">
        <f t="shared" si="6"/>
        <v>-75030</v>
      </c>
      <c r="W32" s="208">
        <f t="shared" si="6"/>
        <v>-1103100</v>
      </c>
      <c r="X32" s="193"/>
      <c r="Y32" s="193"/>
      <c r="Z32" s="193"/>
      <c r="AA32" s="193"/>
      <c r="AB32" s="194"/>
    </row>
    <row r="33" spans="1:23" s="195" customFormat="1" ht="16.2" customHeight="1" thickBot="1">
      <c r="A33" s="196"/>
      <c r="B33" s="197"/>
      <c r="C33" s="197"/>
      <c r="D33" s="197"/>
      <c r="E33" s="197"/>
      <c r="F33" s="197"/>
      <c r="G33" s="197"/>
      <c r="H33" s="193"/>
      <c r="I33" s="193"/>
      <c r="J33" s="193"/>
      <c r="K33" s="193"/>
      <c r="L33" s="193"/>
      <c r="M33" s="193"/>
      <c r="N33" s="193"/>
      <c r="O33" s="193"/>
      <c r="P33" s="193"/>
      <c r="Q33" s="193"/>
      <c r="R33" s="193"/>
      <c r="S33" s="193"/>
      <c r="T33" s="193"/>
      <c r="U33" s="193"/>
      <c r="V33" s="193"/>
      <c r="W33" s="1"/>
    </row>
    <row r="34" spans="1:23" s="195" customFormat="1" ht="40.049999999999997" customHeight="1" thickTop="1" thickBot="1">
      <c r="A34" s="215" t="s">
        <v>100</v>
      </c>
      <c r="B34" s="216"/>
      <c r="C34" s="216"/>
      <c r="D34" s="216"/>
      <c r="E34" s="216"/>
      <c r="F34" s="262">
        <f>SUMPRODUCT(B17:S22,'DONNÉES T1'!B20:S25)/1000</f>
        <v>0</v>
      </c>
      <c r="G34" s="263"/>
      <c r="H34" s="192"/>
      <c r="I34" s="215" t="s">
        <v>97</v>
      </c>
      <c r="J34" s="216"/>
      <c r="K34" s="216"/>
      <c r="L34" s="216"/>
      <c r="M34" s="216"/>
      <c r="N34" s="264">
        <f>R11+X23</f>
        <v>131.72</v>
      </c>
      <c r="O34" s="265"/>
      <c r="P34" s="193"/>
      <c r="Q34" s="193"/>
      <c r="R34" s="193"/>
      <c r="S34" s="193"/>
      <c r="T34" s="193"/>
      <c r="U34" s="193"/>
      <c r="V34" s="193"/>
      <c r="W34" s="1"/>
    </row>
    <row r="35" spans="1:23" s="195" customFormat="1" ht="40.049999999999997" customHeight="1" thickTop="1" thickBot="1">
      <c r="A35" s="215" t="s">
        <v>101</v>
      </c>
      <c r="B35" s="216"/>
      <c r="C35" s="216"/>
      <c r="D35" s="216"/>
      <c r="E35" s="216"/>
      <c r="F35" s="262">
        <f>SUMPRODUCT(B17:S22,'DONNÉES T1'!B11:S16)/1000</f>
        <v>0</v>
      </c>
      <c r="G35" s="263"/>
      <c r="H35" s="192"/>
      <c r="I35" s="215" t="s">
        <v>98</v>
      </c>
      <c r="J35" s="216"/>
      <c r="K35" s="216"/>
      <c r="L35" s="216"/>
      <c r="M35" s="216"/>
      <c r="N35" s="264">
        <f>SUMPRODUCT(B17:S22,'DONNÉES T1'!B110:S115)/1000</f>
        <v>0</v>
      </c>
      <c r="O35" s="265"/>
      <c r="P35" s="193"/>
      <c r="Q35" s="193"/>
      <c r="R35" s="193"/>
      <c r="S35" s="193"/>
      <c r="T35" s="193"/>
      <c r="U35" s="193"/>
      <c r="V35" s="193"/>
      <c r="W35" s="1"/>
    </row>
    <row r="36" spans="1:23" s="195" customFormat="1" ht="40.049999999999997" customHeight="1" thickTop="1" thickBot="1">
      <c r="A36" s="215" t="s">
        <v>102</v>
      </c>
      <c r="B36" s="216"/>
      <c r="C36" s="216"/>
      <c r="D36" s="216"/>
      <c r="E36" s="216"/>
      <c r="F36" s="262">
        <f>SUMPRODUCT(B17:S22,'DONNÉES T1'!B38:S43)/1000</f>
        <v>0</v>
      </c>
      <c r="G36" s="263"/>
      <c r="H36" s="192"/>
      <c r="I36" s="215" t="s">
        <v>99</v>
      </c>
      <c r="J36" s="216"/>
      <c r="K36" s="216"/>
      <c r="L36" s="216"/>
      <c r="M36" s="216"/>
      <c r="N36" s="264">
        <f>N34+N35</f>
        <v>131.72</v>
      </c>
      <c r="O36" s="265"/>
      <c r="P36" s="193"/>
      <c r="Q36" s="193"/>
      <c r="R36" s="193"/>
      <c r="S36" s="193"/>
      <c r="T36" s="193"/>
      <c r="U36" s="193"/>
      <c r="V36" s="193"/>
      <c r="W36" s="1"/>
    </row>
    <row r="37" spans="1:23" s="195" customFormat="1" ht="40.049999999999997" customHeight="1" thickTop="1" thickBot="1">
      <c r="A37" s="215" t="s">
        <v>103</v>
      </c>
      <c r="B37" s="217"/>
      <c r="C37" s="217"/>
      <c r="D37" s="217"/>
      <c r="E37" s="217"/>
      <c r="F37" s="262">
        <f>SUMPRODUCT(B32:S32,'DONNÉES T1'!B97:S97)/1000</f>
        <v>-1383.15</v>
      </c>
      <c r="G37" s="263"/>
      <c r="H37" s="192"/>
      <c r="I37" s="193"/>
      <c r="J37" s="193"/>
      <c r="K37" s="193"/>
      <c r="L37" s="193"/>
      <c r="M37" s="193"/>
      <c r="N37" s="193"/>
      <c r="O37" s="193"/>
      <c r="P37" s="193"/>
      <c r="Q37" s="193"/>
      <c r="R37" s="193"/>
      <c r="S37" s="193"/>
      <c r="T37" s="193"/>
      <c r="U37" s="193"/>
      <c r="V37" s="193"/>
      <c r="W37" s="1"/>
    </row>
    <row r="38" spans="1:23" s="195" customFormat="1" ht="40.049999999999997" customHeight="1" thickTop="1" thickBot="1">
      <c r="A38" s="218" t="s">
        <v>104</v>
      </c>
      <c r="B38" s="217"/>
      <c r="C38" s="217"/>
      <c r="D38" s="217"/>
      <c r="E38" s="217"/>
      <c r="F38" s="266">
        <f>O11*1000</f>
        <v>0</v>
      </c>
      <c r="G38" s="267"/>
      <c r="H38" s="192"/>
      <c r="I38" s="193"/>
      <c r="J38" s="193"/>
      <c r="K38" s="193"/>
      <c r="L38" s="193"/>
      <c r="M38" s="193"/>
      <c r="N38" s="193"/>
      <c r="O38" s="193"/>
      <c r="P38" s="193"/>
      <c r="Q38" s="193"/>
      <c r="R38" s="193"/>
      <c r="S38" s="193"/>
      <c r="T38" s="193"/>
      <c r="U38" s="193"/>
      <c r="V38" s="193"/>
      <c r="W38" s="1"/>
    </row>
    <row r="39" spans="1:23" s="195" customFormat="1" ht="40.049999999999997" customHeight="1" thickTop="1" thickBot="1">
      <c r="A39" s="218" t="s">
        <v>105</v>
      </c>
      <c r="B39" s="217"/>
      <c r="C39" s="217"/>
      <c r="D39" s="217"/>
      <c r="E39" s="217"/>
      <c r="F39" s="266">
        <f>N11*1000</f>
        <v>13000</v>
      </c>
      <c r="G39" s="267"/>
      <c r="H39" s="192"/>
      <c r="I39" s="193"/>
      <c r="J39" s="193"/>
      <c r="K39" s="193"/>
      <c r="L39" s="193"/>
      <c r="M39" s="193"/>
      <c r="N39" s="193"/>
      <c r="O39" s="193"/>
      <c r="P39" s="193"/>
      <c r="Q39" s="193"/>
      <c r="R39" s="193"/>
      <c r="S39" s="193"/>
      <c r="T39" s="193"/>
      <c r="U39" s="193"/>
      <c r="V39" s="193"/>
      <c r="W39" s="1"/>
    </row>
    <row r="40" spans="1:23" s="195" customFormat="1" ht="40.049999999999997" customHeight="1" thickTop="1">
      <c r="A40" s="218" t="s">
        <v>106</v>
      </c>
      <c r="B40" s="217"/>
      <c r="C40" s="217"/>
      <c r="D40" s="217"/>
      <c r="E40" s="217"/>
      <c r="F40" s="266">
        <f>P11*1000</f>
        <v>0</v>
      </c>
      <c r="G40" s="267"/>
      <c r="H40" s="193"/>
      <c r="I40" s="193"/>
      <c r="J40" s="193"/>
      <c r="K40" s="193"/>
      <c r="L40" s="193"/>
      <c r="M40" s="193"/>
      <c r="N40" s="193"/>
      <c r="O40" s="193"/>
      <c r="P40" s="193"/>
      <c r="Q40" s="193"/>
      <c r="R40" s="193"/>
      <c r="S40" s="193"/>
      <c r="T40" s="193"/>
      <c r="U40" s="193"/>
      <c r="V40" s="193"/>
      <c r="W40" s="1"/>
    </row>
    <row r="41" spans="1:23" s="195" customFormat="1" ht="19.95" customHeight="1" thickBot="1">
      <c r="A41" s="196"/>
      <c r="B41" s="197"/>
      <c r="C41" s="197"/>
      <c r="D41" s="197"/>
      <c r="E41" s="197"/>
      <c r="F41" s="197"/>
      <c r="G41" s="197"/>
      <c r="H41" s="193"/>
      <c r="I41" s="193"/>
      <c r="J41" s="193"/>
      <c r="K41" s="193"/>
      <c r="L41" s="193"/>
      <c r="M41" s="193"/>
      <c r="N41" s="193"/>
      <c r="O41" s="193"/>
      <c r="P41" s="193"/>
      <c r="Q41" s="193"/>
      <c r="R41" s="193"/>
      <c r="S41" s="193"/>
      <c r="T41" s="193"/>
      <c r="U41" s="193"/>
      <c r="V41" s="193"/>
      <c r="W41" s="1"/>
    </row>
    <row r="42" spans="1:23" s="195" customFormat="1" ht="49.95" customHeight="1" thickTop="1">
      <c r="A42" s="219" t="s">
        <v>24</v>
      </c>
      <c r="B42" s="220"/>
      <c r="C42" s="220"/>
      <c r="D42" s="220"/>
      <c r="E42" s="220"/>
      <c r="F42" s="258">
        <f>SUM(F36:F40)</f>
        <v>11616.85</v>
      </c>
      <c r="G42" s="259"/>
      <c r="H42" s="193"/>
      <c r="I42" s="221" t="s">
        <v>75</v>
      </c>
      <c r="J42" s="220"/>
      <c r="K42" s="220"/>
      <c r="L42" s="220"/>
      <c r="M42" s="220"/>
      <c r="N42" s="258">
        <f>(T23*'DONNÉES T1'!B49+U23*'DONNÉES T1'!C49+V23*'DONNÉES T1'!D49)/1000</f>
        <v>0</v>
      </c>
      <c r="O42" s="259"/>
      <c r="P42" s="193"/>
      <c r="Q42" s="193"/>
      <c r="R42" s="193"/>
      <c r="S42" s="193"/>
      <c r="T42" s="193"/>
      <c r="U42" s="193"/>
      <c r="V42" s="193"/>
      <c r="W42" s="1"/>
    </row>
    <row r="43" spans="1:23" ht="19.95" customHeight="1">
      <c r="W43" s="195"/>
    </row>
    <row r="44" spans="1:23" ht="19.95" customHeight="1">
      <c r="W44" s="195"/>
    </row>
    <row r="45" spans="1:23" ht="19.95" customHeight="1">
      <c r="W45" s="193"/>
    </row>
    <row r="46" spans="1:23" ht="19.95" customHeight="1">
      <c r="W46" s="195"/>
    </row>
    <row r="47" spans="1:23" ht="19.95" customHeight="1">
      <c r="W47" s="195"/>
    </row>
    <row r="48" spans="1:23" ht="19.95" customHeight="1">
      <c r="W48" s="195"/>
    </row>
    <row r="49" spans="23:23" ht="19.95" customHeight="1">
      <c r="W49" s="195"/>
    </row>
    <row r="50" spans="23:23" ht="19.95" customHeight="1">
      <c r="W50" s="195"/>
    </row>
    <row r="51" spans="23:23" ht="19.95" customHeight="1">
      <c r="W51" s="193"/>
    </row>
    <row r="52" spans="23:23" ht="19.95" customHeight="1">
      <c r="W52" s="195"/>
    </row>
    <row r="53" spans="23:23" ht="19.95" customHeight="1">
      <c r="W53" s="195"/>
    </row>
    <row r="54" spans="23:23" ht="19.95" customHeight="1">
      <c r="W54" s="195"/>
    </row>
    <row r="55" spans="23:23" ht="19.95" customHeight="1">
      <c r="W55" s="195"/>
    </row>
    <row r="56" spans="23:23" ht="19.95" customHeight="1">
      <c r="W56" s="195"/>
    </row>
  </sheetData>
  <sheetProtection algorithmName="SHA-512" hashValue="tR9EhR4CBh+dCgIrdrogRwcNMhFyHjP9ZT4w7CtS8YHEmFjSb26LIxy3zJx9Et0YjSXaqgFW1AucAaSsoXqcWQ==" saltValue="Xbafzk3VtLI6XhflWgO5GA==" spinCount="100000" sheet="1" objects="1" scenarios="1" selectLockedCells="1"/>
  <mergeCells count="35">
    <mergeCell ref="X15:X16"/>
    <mergeCell ref="T28:T29"/>
    <mergeCell ref="U28:U29"/>
    <mergeCell ref="V28:V29"/>
    <mergeCell ref="W28:W29"/>
    <mergeCell ref="W15:W16"/>
    <mergeCell ref="T15:T16"/>
    <mergeCell ref="U15:U16"/>
    <mergeCell ref="V15:V16"/>
    <mergeCell ref="R3:R4"/>
    <mergeCell ref="P3:P4"/>
    <mergeCell ref="Q3:Q4"/>
    <mergeCell ref="N15:S15"/>
    <mergeCell ref="N42:O42"/>
    <mergeCell ref="J3:L3"/>
    <mergeCell ref="N28:S28"/>
    <mergeCell ref="N35:O35"/>
    <mergeCell ref="N36:O36"/>
    <mergeCell ref="N34:O34"/>
    <mergeCell ref="N3:N4"/>
    <mergeCell ref="O3:O4"/>
    <mergeCell ref="F39:G39"/>
    <mergeCell ref="F42:G42"/>
    <mergeCell ref="F38:G38"/>
    <mergeCell ref="F40:G40"/>
    <mergeCell ref="B3:D3"/>
    <mergeCell ref="F3:H3"/>
    <mergeCell ref="F34:G34"/>
    <mergeCell ref="F35:G35"/>
    <mergeCell ref="F36:G36"/>
    <mergeCell ref="B28:G28"/>
    <mergeCell ref="H28:M28"/>
    <mergeCell ref="F37:G37"/>
    <mergeCell ref="B15:G15"/>
    <mergeCell ref="H15:M15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60"/>
  <sheetViews>
    <sheetView showGridLines="0" zoomScaleNormal="100" workbookViewId="0">
      <selection activeCell="F5" sqref="F5"/>
    </sheetView>
  </sheetViews>
  <sheetFormatPr defaultColWidth="10.796875" defaultRowHeight="19.95" customHeight="1"/>
  <cols>
    <col min="1" max="1" width="15.796875" style="1" customWidth="1"/>
    <col min="2" max="22" width="10.796875" style="1" customWidth="1"/>
    <col min="23" max="23" width="17" style="1" customWidth="1"/>
    <col min="24" max="24" width="10.796875" style="1" customWidth="1"/>
    <col min="25" max="16384" width="10.796875" style="1"/>
  </cols>
  <sheetData>
    <row r="1" spans="1:24" ht="40.950000000000003" customHeight="1">
      <c r="A1" s="147" t="s">
        <v>26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2"/>
      <c r="T1" s="2"/>
      <c r="U1" s="2"/>
      <c r="V1" s="2"/>
      <c r="W1" s="2"/>
      <c r="X1" s="2"/>
    </row>
    <row r="2" spans="1:24" ht="19.95" customHeight="1" thickBot="1">
      <c r="A2" s="4"/>
      <c r="B2" s="5"/>
      <c r="C2" s="5"/>
      <c r="D2" s="5"/>
      <c r="E2" s="6"/>
      <c r="F2" s="5"/>
      <c r="G2" s="5"/>
      <c r="H2" s="5"/>
      <c r="I2" s="6"/>
      <c r="J2" s="5"/>
      <c r="K2" s="5"/>
      <c r="L2" s="5"/>
      <c r="M2" s="6"/>
      <c r="N2" s="7"/>
      <c r="O2" s="7"/>
      <c r="P2" s="6"/>
      <c r="Q2" s="6"/>
      <c r="R2" s="6"/>
      <c r="S2" s="6"/>
      <c r="T2" s="6"/>
      <c r="U2" s="6"/>
      <c r="V2" s="6"/>
      <c r="W2" s="6"/>
      <c r="X2" s="6"/>
    </row>
    <row r="3" spans="1:24" ht="19.95" customHeight="1" thickTop="1" thickBot="1">
      <c r="A3" s="9"/>
      <c r="B3" s="252" t="s">
        <v>1</v>
      </c>
      <c r="C3" s="253"/>
      <c r="D3" s="253"/>
      <c r="E3" s="6"/>
      <c r="F3" s="252" t="s">
        <v>2</v>
      </c>
      <c r="G3" s="253"/>
      <c r="H3" s="253"/>
      <c r="I3" s="6"/>
      <c r="J3" s="252" t="s">
        <v>3</v>
      </c>
      <c r="K3" s="253"/>
      <c r="L3" s="253"/>
      <c r="M3" s="11"/>
      <c r="N3" s="256" t="s">
        <v>70</v>
      </c>
      <c r="O3" s="256" t="s">
        <v>69</v>
      </c>
      <c r="P3" s="256" t="s">
        <v>71</v>
      </c>
      <c r="Q3" s="254" t="s">
        <v>4</v>
      </c>
      <c r="R3" s="254" t="s">
        <v>91</v>
      </c>
      <c r="S3" s="6"/>
      <c r="T3" s="6"/>
      <c r="U3" s="6"/>
      <c r="V3" s="6"/>
      <c r="W3" s="6"/>
      <c r="X3" s="6"/>
    </row>
    <row r="4" spans="1:24" ht="19.95" customHeight="1" thickTop="1" thickBot="1">
      <c r="A4" s="12" t="s">
        <v>5</v>
      </c>
      <c r="B4" s="10" t="s">
        <v>6</v>
      </c>
      <c r="C4" s="10" t="s">
        <v>7</v>
      </c>
      <c r="D4" s="10" t="s">
        <v>8</v>
      </c>
      <c r="E4" s="6"/>
      <c r="F4" s="10" t="s">
        <v>6</v>
      </c>
      <c r="G4" s="10" t="s">
        <v>7</v>
      </c>
      <c r="H4" s="10" t="s">
        <v>8</v>
      </c>
      <c r="I4" s="6"/>
      <c r="J4" s="10" t="s">
        <v>6</v>
      </c>
      <c r="K4" s="10" t="s">
        <v>7</v>
      </c>
      <c r="L4" s="10" t="s">
        <v>8</v>
      </c>
      <c r="M4" s="11"/>
      <c r="N4" s="257"/>
      <c r="O4" s="257"/>
      <c r="P4" s="257"/>
      <c r="Q4" s="255"/>
      <c r="R4" s="255"/>
      <c r="S4" s="6"/>
      <c r="T4" s="6"/>
      <c r="U4" s="6"/>
      <c r="V4" s="6"/>
      <c r="W4" s="6"/>
      <c r="X4" s="6"/>
    </row>
    <row r="5" spans="1:24" ht="19.95" customHeight="1" thickTop="1">
      <c r="A5" s="13" t="s">
        <v>9</v>
      </c>
      <c r="B5" s="152">
        <f>'T1'!B5+'T1'!F5-'T1'!J5</f>
        <v>0</v>
      </c>
      <c r="C5" s="152">
        <f>'T1'!C5+'T1'!G5-'T1'!K5</f>
        <v>0</v>
      </c>
      <c r="D5" s="153">
        <f>'T1'!D5+'T1'!H5-'T1'!L5</f>
        <v>0</v>
      </c>
      <c r="E5" s="154"/>
      <c r="F5" s="155"/>
      <c r="G5" s="155"/>
      <c r="H5" s="156"/>
      <c r="I5" s="154"/>
      <c r="J5" s="155"/>
      <c r="K5" s="155"/>
      <c r="L5" s="156"/>
      <c r="M5" s="14"/>
      <c r="N5" s="15">
        <f>('DONNÉES T2'!$B$64*B5+'DONNÉES T2'!$C$64*C5+'DONNÉES T2'!$D$64*D5)/1000-('DONNÉES T2'!$B$64*J5+'DONNÉES T2'!$C$64*K5+'DONNÉES T2'!$D$64*L5)/1000</f>
        <v>0</v>
      </c>
      <c r="O5" s="15">
        <f>('DONNÉES T2'!$B$65*'T2'!F5+'DONNÉES T2'!$C$65*'T2'!G5+'DONNÉES T2'!$D$65*'T2'!H5)/1000</f>
        <v>0</v>
      </c>
      <c r="P5" s="15">
        <f>('DONNÉES T2'!$B$66*'T2'!J5+'DONNÉES T2'!$C$66*'T2'!K5+'DONNÉES T2'!$D$66*'T2'!L5)/1000</f>
        <v>0</v>
      </c>
      <c r="Q5" s="16">
        <f>('DONNÉES T2'!$B$63*(B5-J5)+'DONNÉES T2'!$C$63*(C5-K5)+'DONNÉES T2'!$D$63*(D5-L5))*'DONNÉES T2'!B71</f>
        <v>0</v>
      </c>
      <c r="R5" s="16">
        <f>('DONNÉES T2'!$B$67*(B5-J5)+'DONNÉES T2'!$C$67*(C5-K5)+'DONNÉES T2'!$D$67*(D5-L5))*'DONNÉES T2'!B119</f>
        <v>0</v>
      </c>
      <c r="S5" s="6"/>
      <c r="T5" s="6"/>
      <c r="U5" s="6"/>
      <c r="V5" s="6"/>
      <c r="W5" s="6"/>
      <c r="X5" s="6"/>
    </row>
    <row r="6" spans="1:24" ht="19.95" customHeight="1">
      <c r="A6" s="18" t="s">
        <v>10</v>
      </c>
      <c r="B6" s="157">
        <f>'T1'!B6+'T1'!F6-'T1'!J6</f>
        <v>0</v>
      </c>
      <c r="C6" s="157">
        <f>'T1'!C6+'T1'!G6-'T1'!K6</f>
        <v>0</v>
      </c>
      <c r="D6" s="158">
        <f>'T1'!D6+'T1'!H6-'T1'!L6</f>
        <v>1</v>
      </c>
      <c r="E6" s="154"/>
      <c r="F6" s="159"/>
      <c r="G6" s="159"/>
      <c r="H6" s="160"/>
      <c r="I6" s="154"/>
      <c r="J6" s="159"/>
      <c r="K6" s="159"/>
      <c r="L6" s="160"/>
      <c r="M6" s="14"/>
      <c r="N6" s="19">
        <f>('DONNÉES T2'!$B$64*B6+'DONNÉES T2'!$C$64*C6+'DONNÉES T2'!$D$64*D6)/1000-('DONNÉES T2'!$B$64*J6+'DONNÉES T2'!$C$64*K6+'DONNÉES T2'!$D$64*L6)/1000</f>
        <v>4</v>
      </c>
      <c r="O6" s="19">
        <f>('DONNÉES T2'!$B$65*'T2'!F6+'DONNÉES T2'!$C$65*'T2'!G6+'DONNÉES T2'!$D$65*'T2'!H6)/1000</f>
        <v>0</v>
      </c>
      <c r="P6" s="19">
        <f>('DONNÉES T2'!$B$66*'T2'!J6+'DONNÉES T2'!$C$66*'T2'!K6+'DONNÉES T2'!$D$66*'T2'!L6)/1000</f>
        <v>0</v>
      </c>
      <c r="Q6" s="20">
        <f>('DONNÉES T2'!$B$63*(B6-J6)+'DONNÉES T2'!$C$63*(C6-K6)+'DONNÉES T2'!$D$63*(D6-L6))*'DONNÉES T2'!B72</f>
        <v>200000</v>
      </c>
      <c r="R6" s="20">
        <f>('DONNÉES T2'!$B$67*(B6-J6)+'DONNÉES T2'!$C$67*(C6-K6)+'DONNÉES T2'!$D$67*(D6-L6))*'DONNÉES T2'!B120</f>
        <v>32.4</v>
      </c>
      <c r="S6" s="6"/>
      <c r="T6" s="6"/>
      <c r="U6" s="6"/>
      <c r="V6" s="6"/>
      <c r="W6" s="6"/>
      <c r="X6" s="6"/>
    </row>
    <row r="7" spans="1:24" ht="19.95" customHeight="1">
      <c r="A7" s="18" t="s">
        <v>11</v>
      </c>
      <c r="B7" s="161">
        <f>'T1'!B7+'T1'!F7-'T1'!J7</f>
        <v>0</v>
      </c>
      <c r="C7" s="161">
        <f>'T1'!C7+'T1'!G7-'T1'!K7</f>
        <v>1</v>
      </c>
      <c r="D7" s="162">
        <f>'T1'!D7+'T1'!H7-'T1'!L7</f>
        <v>0</v>
      </c>
      <c r="E7" s="154"/>
      <c r="F7" s="163"/>
      <c r="G7" s="163"/>
      <c r="H7" s="164"/>
      <c r="I7" s="154"/>
      <c r="J7" s="163"/>
      <c r="K7" s="163"/>
      <c r="L7" s="164"/>
      <c r="M7" s="14"/>
      <c r="N7" s="19">
        <f>('DONNÉES T2'!$B$64*B7+'DONNÉES T2'!$C$64*C7+'DONNÉES T2'!$D$64*D7)/1000-('DONNÉES T2'!$B$64*J7+'DONNÉES T2'!$C$64*K7+'DONNÉES T2'!$D$64*L7)/1000</f>
        <v>3</v>
      </c>
      <c r="O7" s="19">
        <f>('DONNÉES T2'!$B$65*'T2'!F7+'DONNÉES T2'!$C$65*'T2'!G7+'DONNÉES T2'!$D$65*'T2'!H7)/1000</f>
        <v>0</v>
      </c>
      <c r="P7" s="19">
        <f>('DONNÉES T2'!$B$66*'T2'!J7+'DONNÉES T2'!$C$66*'T2'!K7+'DONNÉES T2'!$D$66*'T2'!L7)/1000</f>
        <v>0</v>
      </c>
      <c r="Q7" s="20">
        <f>('DONNÉES T2'!$B$63*(B7-J7)+'DONNÉES T2'!$C$63*(C7-K7)+'DONNÉES T2'!$D$63*(D7-L7))*'DONNÉES T2'!B73</f>
        <v>80000</v>
      </c>
      <c r="R7" s="20">
        <f>('DONNÉES T2'!$B$67*(B7-J7)+'DONNÉES T2'!$C$67*(C7-K7)+'DONNÉES T2'!$D$67*(D7-L7))*'DONNÉES T2'!B121</f>
        <v>34.799999999999997</v>
      </c>
      <c r="S7" s="6"/>
      <c r="T7" s="6"/>
      <c r="U7" s="6"/>
      <c r="V7" s="6"/>
      <c r="W7" s="6"/>
      <c r="X7" s="6"/>
    </row>
    <row r="8" spans="1:24" ht="19.95" customHeight="1">
      <c r="A8" s="18" t="s">
        <v>12</v>
      </c>
      <c r="B8" s="157">
        <f>'T1'!B8+'T1'!F8-'T1'!J8</f>
        <v>1</v>
      </c>
      <c r="C8" s="157">
        <f>'T1'!C8+'T1'!G8-'T1'!K8</f>
        <v>0</v>
      </c>
      <c r="D8" s="158">
        <f>'T1'!D8+'T1'!H8-'T1'!L8</f>
        <v>0</v>
      </c>
      <c r="E8" s="154"/>
      <c r="F8" s="159"/>
      <c r="G8" s="159"/>
      <c r="H8" s="160"/>
      <c r="I8" s="154"/>
      <c r="J8" s="159"/>
      <c r="K8" s="159"/>
      <c r="L8" s="160"/>
      <c r="M8" s="14"/>
      <c r="N8" s="19">
        <f>('DONNÉES T2'!$B$64*B8+'DONNÉES T2'!$C$64*C8+'DONNÉES T2'!$D$64*D8)/1000-('DONNÉES T2'!$B$64*J8+'DONNÉES T2'!$C$64*K8+'DONNÉES T2'!$D$64*L8)/1000</f>
        <v>2</v>
      </c>
      <c r="O8" s="19">
        <f>('DONNÉES T2'!$B$65*'T2'!F8+'DONNÉES T2'!$C$65*'T2'!G8+'DONNÉES T2'!$D$65*'T2'!H8)/1000</f>
        <v>0</v>
      </c>
      <c r="P8" s="19">
        <f>('DONNÉES T2'!$B$66*'T2'!J8+'DONNÉES T2'!$C$66*'T2'!K8+'DONNÉES T2'!$D$66*'T2'!L8)/1000</f>
        <v>0</v>
      </c>
      <c r="Q8" s="20">
        <f>('DONNÉES T2'!$B$63*(B8-J8)+'DONNÉES T2'!$C$63*(C8-K8)+'DONNÉES T2'!$D$63*(D8-L8))*'DONNÉES T2'!B74</f>
        <v>32500</v>
      </c>
      <c r="R8" s="20">
        <f>('DONNÉES T2'!$B$67*(B8-J8)+'DONNÉES T2'!$C$67*(C8-K8)+'DONNÉES T2'!$D$67*(D8-L8))*'DONNÉES T2'!B122</f>
        <v>48.5</v>
      </c>
      <c r="S8" s="6"/>
      <c r="T8" s="6"/>
      <c r="U8" s="6"/>
      <c r="V8" s="6"/>
      <c r="W8" s="6"/>
      <c r="X8" s="6"/>
    </row>
    <row r="9" spans="1:24" ht="19.95" customHeight="1">
      <c r="A9" s="18" t="s">
        <v>13</v>
      </c>
      <c r="B9" s="161">
        <f>'T1'!B9+'T1'!F9-'T1'!J9</f>
        <v>0</v>
      </c>
      <c r="C9" s="161">
        <f>'T1'!C9+'T1'!G9-'T1'!K9</f>
        <v>0</v>
      </c>
      <c r="D9" s="162">
        <f>'T1'!D9+'T1'!H9-'T1'!L9</f>
        <v>1</v>
      </c>
      <c r="E9" s="154"/>
      <c r="F9" s="163"/>
      <c r="G9" s="163"/>
      <c r="H9" s="164"/>
      <c r="I9" s="154"/>
      <c r="J9" s="163"/>
      <c r="K9" s="163"/>
      <c r="L9" s="164"/>
      <c r="M9" s="14"/>
      <c r="N9" s="19">
        <f>('DONNÉES T2'!$B$64*B9+'DONNÉES T2'!$C$64*C9+'DONNÉES T2'!$D$64*D9)/1000-('DONNÉES T2'!$B$64*J9+'DONNÉES T2'!$C$64*K9+'DONNÉES T2'!$D$64*L9)/1000</f>
        <v>4</v>
      </c>
      <c r="O9" s="19">
        <f>('DONNÉES T2'!$B$65*'T2'!F9+'DONNÉES T2'!$C$65*'T2'!G9+'DONNÉES T2'!$D$65*'T2'!H9)/1000</f>
        <v>0</v>
      </c>
      <c r="P9" s="19">
        <f>('DONNÉES T2'!$B$66*'T2'!J9+'DONNÉES T2'!$C$66*'T2'!K9+'DONNÉES T2'!$D$66*'T2'!L9)/1000</f>
        <v>0</v>
      </c>
      <c r="Q9" s="20">
        <f>('DONNÉES T2'!$B$63*(B9-J9)+'DONNÉES T2'!$C$63*(C9-K9)+'DONNÉES T2'!$D$63*(D9-L9))*'DONNÉES T2'!B75</f>
        <v>212500</v>
      </c>
      <c r="R9" s="20">
        <f>('DONNÉES T2'!$B$67*(B9-J9)+'DONNÉES T2'!$C$67*(C9-K9)+'DONNÉES T2'!$D$67*(D9-L9))*'DONNÉES T2'!B123</f>
        <v>16.02</v>
      </c>
      <c r="S9" s="6"/>
      <c r="T9" s="6"/>
      <c r="U9" s="6"/>
      <c r="V9" s="6"/>
      <c r="W9" s="6"/>
      <c r="X9" s="6"/>
    </row>
    <row r="10" spans="1:24" ht="19.95" customHeight="1" thickBot="1">
      <c r="A10" s="21" t="s">
        <v>14</v>
      </c>
      <c r="B10" s="165">
        <f>'T1'!B10+'T1'!F10-'T1'!J10</f>
        <v>0</v>
      </c>
      <c r="C10" s="165">
        <f>'T1'!C10+'T1'!G10-'T1'!K10</f>
        <v>0</v>
      </c>
      <c r="D10" s="166">
        <f>'T1'!D10+'T1'!H10-'T1'!L10</f>
        <v>0</v>
      </c>
      <c r="E10" s="154"/>
      <c r="F10" s="167"/>
      <c r="G10" s="167"/>
      <c r="H10" s="168"/>
      <c r="I10" s="154"/>
      <c r="J10" s="167"/>
      <c r="K10" s="167"/>
      <c r="L10" s="168"/>
      <c r="M10" s="14"/>
      <c r="N10" s="149">
        <f>('DONNÉES T2'!$B$64*B10+'DONNÉES T2'!$C$64*C10+'DONNÉES T2'!$D$64*D10)/1000-('DONNÉES T2'!$B$64*J10+'DONNÉES T2'!$C$64*K10+'DONNÉES T2'!$D$64*L10)/1000</f>
        <v>0</v>
      </c>
      <c r="O10" s="149">
        <f>('DONNÉES T2'!$B$65*'T2'!F10+'DONNÉES T2'!$C$65*'T2'!G10+'DONNÉES T2'!$D$65*'T2'!H10)/1000</f>
        <v>0</v>
      </c>
      <c r="P10" s="149">
        <f>('DONNÉES T2'!$B$66*'T2'!J10+'DONNÉES T2'!$C$66*'T2'!K10+'DONNÉES T2'!$D$66*'T2'!L10)/1000</f>
        <v>0</v>
      </c>
      <c r="Q10" s="20">
        <f>('DONNÉES T2'!$B$63*(B10-J10)+'DONNÉES T2'!$C$63*(C10-K10)+'DONNÉES T2'!$D$63*(D10-L10))*'DONNÉES T2'!B76</f>
        <v>0</v>
      </c>
      <c r="R10" s="20">
        <f>('DONNÉES T2'!$B$67*(B10-J10)+'DONNÉES T2'!$C$67*(C10-K10)+'DONNÉES T2'!$D$67*(D10-L10))*'DONNÉES T2'!B124</f>
        <v>0</v>
      </c>
      <c r="S10" s="6"/>
      <c r="T10" s="6"/>
      <c r="U10" s="6"/>
      <c r="V10" s="6"/>
      <c r="W10" s="6"/>
      <c r="X10" s="6"/>
    </row>
    <row r="11" spans="1:24" ht="19.95" customHeight="1" thickTop="1">
      <c r="A11" s="22" t="s">
        <v>15</v>
      </c>
      <c r="B11" s="23">
        <f>SUM(B5:B10)</f>
        <v>1</v>
      </c>
      <c r="C11" s="23">
        <f>SUM(C5:C10)</f>
        <v>1</v>
      </c>
      <c r="D11" s="23">
        <f>SUM(D5:D10)</f>
        <v>2</v>
      </c>
      <c r="E11" s="6"/>
      <c r="F11" s="23">
        <f>SUM(F5:F10)</f>
        <v>0</v>
      </c>
      <c r="G11" s="23">
        <f>SUM(G5:G10)</f>
        <v>0</v>
      </c>
      <c r="H11" s="23">
        <f>SUM(H5:H10)</f>
        <v>0</v>
      </c>
      <c r="I11" s="6"/>
      <c r="J11" s="23">
        <f>SUM(J5:J10)</f>
        <v>0</v>
      </c>
      <c r="K11" s="23">
        <f>SUM(K5:K10)</f>
        <v>0</v>
      </c>
      <c r="L11" s="23">
        <f>SUM(L5:L10)</f>
        <v>0</v>
      </c>
      <c r="M11" s="6"/>
      <c r="N11" s="150">
        <f>SUM(N5:N10)</f>
        <v>13</v>
      </c>
      <c r="O11" s="150">
        <f>SUM(O5:O10)</f>
        <v>0</v>
      </c>
      <c r="P11" s="150">
        <f>SUM(P5:P10)</f>
        <v>0</v>
      </c>
      <c r="Q11" s="151">
        <f>SUM(Q5:Q10)</f>
        <v>525000</v>
      </c>
      <c r="R11" s="151">
        <f>SUM(R5:R10)</f>
        <v>131.72</v>
      </c>
      <c r="S11" s="6"/>
      <c r="T11" s="6"/>
      <c r="U11" s="6"/>
      <c r="V11" s="6"/>
      <c r="W11" s="6"/>
      <c r="X11" s="6"/>
    </row>
    <row r="12" spans="1:24" ht="15.3" customHeight="1">
      <c r="A12" s="2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ht="16.2" customHeight="1" thickBot="1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40.049999999999997" customHeight="1" thickTop="1" thickBot="1">
      <c r="A14" s="234" t="s">
        <v>16</v>
      </c>
      <c r="B14" s="235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</row>
    <row r="15" spans="1:24" ht="19.95" customHeight="1" thickTop="1" thickBot="1">
      <c r="A15" s="12"/>
      <c r="B15" s="252" t="s">
        <v>17</v>
      </c>
      <c r="C15" s="253"/>
      <c r="D15" s="253"/>
      <c r="E15" s="253"/>
      <c r="F15" s="253"/>
      <c r="G15" s="253"/>
      <c r="H15" s="252" t="s">
        <v>18</v>
      </c>
      <c r="I15" s="253"/>
      <c r="J15" s="253"/>
      <c r="K15" s="253"/>
      <c r="L15" s="253"/>
      <c r="M15" s="253"/>
      <c r="N15" s="252" t="s">
        <v>19</v>
      </c>
      <c r="O15" s="253"/>
      <c r="P15" s="253"/>
      <c r="Q15" s="253"/>
      <c r="R15" s="253"/>
      <c r="S15" s="253"/>
      <c r="T15" s="250" t="s">
        <v>20</v>
      </c>
      <c r="U15" s="250" t="s">
        <v>21</v>
      </c>
      <c r="V15" s="250" t="s">
        <v>22</v>
      </c>
      <c r="W15" s="248" t="s">
        <v>96</v>
      </c>
      <c r="X15" s="248" t="s">
        <v>91</v>
      </c>
    </row>
    <row r="16" spans="1:24" ht="19.95" customHeight="1" thickTop="1" thickBot="1">
      <c r="A16" s="12" t="s">
        <v>5</v>
      </c>
      <c r="B16" s="10" t="s">
        <v>9</v>
      </c>
      <c r="C16" s="10" t="s">
        <v>10</v>
      </c>
      <c r="D16" s="10" t="s">
        <v>11</v>
      </c>
      <c r="E16" s="10" t="s">
        <v>12</v>
      </c>
      <c r="F16" s="10" t="s">
        <v>13</v>
      </c>
      <c r="G16" s="10" t="s">
        <v>14</v>
      </c>
      <c r="H16" s="10" t="s">
        <v>9</v>
      </c>
      <c r="I16" s="10" t="s">
        <v>10</v>
      </c>
      <c r="J16" s="10" t="s">
        <v>11</v>
      </c>
      <c r="K16" s="10" t="s">
        <v>12</v>
      </c>
      <c r="L16" s="10" t="s">
        <v>13</v>
      </c>
      <c r="M16" s="10" t="s">
        <v>14</v>
      </c>
      <c r="N16" s="10" t="s">
        <v>9</v>
      </c>
      <c r="O16" s="10" t="s">
        <v>10</v>
      </c>
      <c r="P16" s="10" t="s">
        <v>11</v>
      </c>
      <c r="Q16" s="10" t="s">
        <v>12</v>
      </c>
      <c r="R16" s="10" t="s">
        <v>13</v>
      </c>
      <c r="S16" s="10" t="s">
        <v>14</v>
      </c>
      <c r="T16" s="251"/>
      <c r="U16" s="249"/>
      <c r="V16" s="249"/>
      <c r="W16" s="249"/>
      <c r="X16" s="249"/>
    </row>
    <row r="17" spans="1:28" ht="19.95" customHeight="1" thickTop="1">
      <c r="A17" s="13" t="s">
        <v>9</v>
      </c>
      <c r="B17" s="155"/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238">
        <f t="shared" ref="T17:T22" si="0">SUM(B17:G17)</f>
        <v>0</v>
      </c>
      <c r="U17" s="238">
        <f t="shared" ref="U17:U22" si="1">SUM(H17:M17)</f>
        <v>0</v>
      </c>
      <c r="V17" s="238">
        <f t="shared" ref="V17:V22" si="2">SUM(N17:S17)</f>
        <v>0</v>
      </c>
      <c r="W17" s="239">
        <f t="shared" ref="W17:W22" si="3">0.5*T17+U17*2+V17*12</f>
        <v>0</v>
      </c>
      <c r="X17" s="239">
        <f>(T17*'DONNÉES T2'!B$50+U17*'DONNÉES T2'!C$50+V17*'DONNÉES T2'!D$50)*'DONNÉES T2'!B119/1000</f>
        <v>0</v>
      </c>
    </row>
    <row r="18" spans="1:28" ht="19.95" customHeight="1">
      <c r="A18" s="18" t="s">
        <v>10</v>
      </c>
      <c r="B18" s="159"/>
      <c r="C18" s="159"/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240">
        <f t="shared" si="0"/>
        <v>0</v>
      </c>
      <c r="U18" s="240">
        <f t="shared" si="1"/>
        <v>0</v>
      </c>
      <c r="V18" s="240">
        <f t="shared" si="2"/>
        <v>0</v>
      </c>
      <c r="W18" s="241">
        <f t="shared" si="3"/>
        <v>0</v>
      </c>
      <c r="X18" s="241">
        <f>(T18*'DONNÉES T2'!B$50+U18*'DONNÉES T2'!C$50+V18*'DONNÉES T2'!D$50)*'DONNÉES T2'!B120/1000</f>
        <v>0</v>
      </c>
    </row>
    <row r="19" spans="1:28" ht="19.95" customHeight="1">
      <c r="A19" s="18" t="s">
        <v>11</v>
      </c>
      <c r="B19" s="163"/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240">
        <f>SUM(B19:G19)</f>
        <v>0</v>
      </c>
      <c r="U19" s="240">
        <f t="shared" si="1"/>
        <v>0</v>
      </c>
      <c r="V19" s="240">
        <f t="shared" si="2"/>
        <v>0</v>
      </c>
      <c r="W19" s="241">
        <f t="shared" si="3"/>
        <v>0</v>
      </c>
      <c r="X19" s="241">
        <f>(T19*'DONNÉES T2'!B$50+U19*'DONNÉES T2'!C$50+V19*'DONNÉES T2'!D$50)*'DONNÉES T2'!B121/1000</f>
        <v>0</v>
      </c>
    </row>
    <row r="20" spans="1:28" ht="19.95" customHeight="1">
      <c r="A20" s="18" t="s">
        <v>12</v>
      </c>
      <c r="B20" s="159"/>
      <c r="C20" s="159"/>
      <c r="D20" s="159"/>
      <c r="E20" s="159"/>
      <c r="F20" s="159"/>
      <c r="G20" s="159"/>
      <c r="H20" s="159"/>
      <c r="I20" s="159"/>
      <c r="J20" s="159"/>
      <c r="K20" s="159"/>
      <c r="L20" s="159"/>
      <c r="M20" s="159"/>
      <c r="N20" s="159"/>
      <c r="O20" s="159"/>
      <c r="P20" s="159"/>
      <c r="Q20" s="159"/>
      <c r="R20" s="159"/>
      <c r="S20" s="159"/>
      <c r="T20" s="240">
        <f t="shared" si="0"/>
        <v>0</v>
      </c>
      <c r="U20" s="240">
        <f t="shared" si="1"/>
        <v>0</v>
      </c>
      <c r="V20" s="240">
        <f t="shared" si="2"/>
        <v>0</v>
      </c>
      <c r="W20" s="241">
        <f t="shared" si="3"/>
        <v>0</v>
      </c>
      <c r="X20" s="241">
        <f>(T20*'DONNÉES T2'!B$50+U20*'DONNÉES T2'!C$50+V20*'DONNÉES T2'!D$50)*'DONNÉES T2'!B122/1000</f>
        <v>0</v>
      </c>
    </row>
    <row r="21" spans="1:28" ht="19.95" customHeight="1">
      <c r="A21" s="18" t="s">
        <v>13</v>
      </c>
      <c r="B21" s="163"/>
      <c r="C21" s="163"/>
      <c r="D21" s="163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240">
        <f t="shared" si="0"/>
        <v>0</v>
      </c>
      <c r="U21" s="240">
        <f t="shared" si="1"/>
        <v>0</v>
      </c>
      <c r="V21" s="240">
        <f t="shared" si="2"/>
        <v>0</v>
      </c>
      <c r="W21" s="241">
        <f t="shared" si="3"/>
        <v>0</v>
      </c>
      <c r="X21" s="241">
        <f>(T21*'DONNÉES T2'!B$50+U21*'DONNÉES T2'!C$50+V21*'DONNÉES T2'!D$50)*'DONNÉES T2'!B123/1000</f>
        <v>0</v>
      </c>
    </row>
    <row r="22" spans="1:28" ht="19.95" customHeight="1" thickBot="1">
      <c r="A22" s="21" t="s">
        <v>14</v>
      </c>
      <c r="B22" s="167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242">
        <f t="shared" si="0"/>
        <v>0</v>
      </c>
      <c r="U22" s="242">
        <f t="shared" si="1"/>
        <v>0</v>
      </c>
      <c r="V22" s="242">
        <f t="shared" si="2"/>
        <v>0</v>
      </c>
      <c r="W22" s="243">
        <f t="shared" si="3"/>
        <v>0</v>
      </c>
      <c r="X22" s="241">
        <f>(T22*'DONNÉES T2'!B$50+U22*'DONNÉES T2'!C$50+V22*'DONNÉES T2'!D$50)*'DONNÉES T2'!B124/1000</f>
        <v>0</v>
      </c>
    </row>
    <row r="23" spans="1:28" ht="19.95" customHeight="1" thickTop="1">
      <c r="A23" s="22" t="s">
        <v>15</v>
      </c>
      <c r="B23" s="23">
        <f t="shared" ref="B23:V23" si="4">SUM(B17:B22)</f>
        <v>0</v>
      </c>
      <c r="C23" s="23">
        <f t="shared" si="4"/>
        <v>0</v>
      </c>
      <c r="D23" s="23">
        <f t="shared" si="4"/>
        <v>0</v>
      </c>
      <c r="E23" s="23">
        <f t="shared" si="4"/>
        <v>0</v>
      </c>
      <c r="F23" s="23">
        <f t="shared" si="4"/>
        <v>0</v>
      </c>
      <c r="G23" s="23">
        <f t="shared" si="4"/>
        <v>0</v>
      </c>
      <c r="H23" s="23">
        <f t="shared" si="4"/>
        <v>0</v>
      </c>
      <c r="I23" s="23">
        <f t="shared" si="4"/>
        <v>0</v>
      </c>
      <c r="J23" s="23">
        <f t="shared" si="4"/>
        <v>0</v>
      </c>
      <c r="K23" s="23">
        <f t="shared" si="4"/>
        <v>0</v>
      </c>
      <c r="L23" s="23">
        <f t="shared" si="4"/>
        <v>0</v>
      </c>
      <c r="M23" s="23">
        <f t="shared" si="4"/>
        <v>0</v>
      </c>
      <c r="N23" s="23">
        <f t="shared" si="4"/>
        <v>0</v>
      </c>
      <c r="O23" s="23">
        <f t="shared" si="4"/>
        <v>0</v>
      </c>
      <c r="P23" s="23">
        <f t="shared" si="4"/>
        <v>0</v>
      </c>
      <c r="Q23" s="23">
        <f t="shared" si="4"/>
        <v>0</v>
      </c>
      <c r="R23" s="23">
        <f t="shared" si="4"/>
        <v>0</v>
      </c>
      <c r="S23" s="23">
        <f t="shared" si="4"/>
        <v>0</v>
      </c>
      <c r="T23" s="23">
        <f t="shared" si="4"/>
        <v>0</v>
      </c>
      <c r="U23" s="23">
        <f t="shared" si="4"/>
        <v>0</v>
      </c>
      <c r="V23" s="23">
        <f t="shared" si="4"/>
        <v>0</v>
      </c>
      <c r="W23" s="25">
        <f>SUM(W17:W22)</f>
        <v>0</v>
      </c>
      <c r="X23" s="25">
        <f>SUM(X17:X22)</f>
        <v>0</v>
      </c>
    </row>
    <row r="24" spans="1:28" ht="16.2" customHeight="1" thickBot="1">
      <c r="A24" s="4"/>
      <c r="B24" s="5"/>
      <c r="C24" s="5"/>
      <c r="D24" s="5"/>
      <c r="E24" s="5"/>
      <c r="F24" s="5"/>
      <c r="G24" s="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8"/>
    </row>
    <row r="25" spans="1:28" ht="19.95" customHeight="1" thickTop="1">
      <c r="A25" s="169" t="s">
        <v>74</v>
      </c>
      <c r="B25" s="23">
        <f>'DONNÉES T2'!B90</f>
        <v>15120</v>
      </c>
      <c r="C25" s="23">
        <f>'DONNÉES T2'!C90</f>
        <v>3780</v>
      </c>
      <c r="D25" s="23">
        <f>'DONNÉES T2'!D90</f>
        <v>6300</v>
      </c>
      <c r="E25" s="23">
        <f>'DONNÉES T2'!E90</f>
        <v>4725</v>
      </c>
      <c r="F25" s="23">
        <f>'DONNÉES T2'!F90</f>
        <v>1260</v>
      </c>
      <c r="G25" s="23">
        <f>'DONNÉES T2'!G90</f>
        <v>630</v>
      </c>
      <c r="H25" s="23">
        <f>'DONNÉES T2'!H90</f>
        <v>7560</v>
      </c>
      <c r="I25" s="23">
        <f>'DONNÉES T2'!I90</f>
        <v>12600</v>
      </c>
      <c r="J25" s="23">
        <f>'DONNÉES T2'!J90</f>
        <v>5040</v>
      </c>
      <c r="K25" s="23">
        <f>'DONNÉES T2'!K90</f>
        <v>11025</v>
      </c>
      <c r="L25" s="23">
        <f>'DONNÉES T2'!L90</f>
        <v>8820</v>
      </c>
      <c r="M25" s="23">
        <f>'DONNÉES T2'!M90</f>
        <v>2835</v>
      </c>
      <c r="N25" s="23">
        <f>'DONNÉES T2'!N90</f>
        <v>2520</v>
      </c>
      <c r="O25" s="23">
        <f>'DONNÉES T2'!O90</f>
        <v>8820</v>
      </c>
      <c r="P25" s="23">
        <f>'DONNÉES T2'!P90</f>
        <v>1260</v>
      </c>
      <c r="Q25" s="23">
        <f>'DONNÉES T2'!Q90</f>
        <v>15750</v>
      </c>
      <c r="R25" s="23">
        <f>'DONNÉES T2'!R90</f>
        <v>15120</v>
      </c>
      <c r="S25" s="23">
        <f>'DONNÉES T2'!S90</f>
        <v>2835</v>
      </c>
      <c r="T25" s="23">
        <f>SUM(B25:G25)</f>
        <v>31815</v>
      </c>
      <c r="U25" s="23">
        <f>SUM(H25:M25)</f>
        <v>47880</v>
      </c>
      <c r="V25" s="23">
        <f>SUM(N25:S25)</f>
        <v>46305</v>
      </c>
      <c r="W25" s="25">
        <f>0.5*T25+2*U25+12*V25</f>
        <v>667327.5</v>
      </c>
    </row>
    <row r="26" spans="1:28" s="195" customFormat="1" ht="15.3" customHeight="1" thickBot="1">
      <c r="A26" s="193"/>
      <c r="B26" s="193"/>
      <c r="C26" s="193"/>
      <c r="D26" s="193"/>
      <c r="E26" s="193"/>
      <c r="F26" s="193"/>
      <c r="G26" s="193"/>
      <c r="H26" s="193"/>
      <c r="I26" s="193"/>
      <c r="J26" s="193"/>
      <c r="K26" s="193"/>
      <c r="L26" s="193"/>
      <c r="M26" s="193"/>
      <c r="N26" s="193"/>
      <c r="O26" s="193"/>
      <c r="P26" s="193"/>
      <c r="Q26" s="193"/>
      <c r="R26" s="193"/>
      <c r="S26" s="193"/>
      <c r="T26" s="193"/>
      <c r="U26" s="193"/>
      <c r="V26" s="193"/>
      <c r="W26" s="193"/>
      <c r="X26" s="1"/>
      <c r="Y26" s="193"/>
      <c r="Z26" s="193"/>
      <c r="AA26" s="193"/>
      <c r="AB26" s="193"/>
    </row>
    <row r="27" spans="1:28" s="195" customFormat="1" ht="16.2" customHeight="1" thickTop="1" thickBot="1">
      <c r="A27" s="199" t="s">
        <v>84</v>
      </c>
      <c r="B27" s="200"/>
      <c r="C27" s="200"/>
      <c r="D27" s="200"/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12"/>
      <c r="U27" s="212"/>
      <c r="V27" s="212"/>
      <c r="W27" s="212"/>
      <c r="X27" s="1"/>
    </row>
    <row r="28" spans="1:28" s="195" customFormat="1" ht="15.3" customHeight="1" thickTop="1" thickBot="1">
      <c r="A28" s="201" t="s">
        <v>85</v>
      </c>
      <c r="B28" s="260" t="s">
        <v>17</v>
      </c>
      <c r="C28" s="261"/>
      <c r="D28" s="261"/>
      <c r="E28" s="261"/>
      <c r="F28" s="261"/>
      <c r="G28" s="261"/>
      <c r="H28" s="260" t="s">
        <v>18</v>
      </c>
      <c r="I28" s="261"/>
      <c r="J28" s="261"/>
      <c r="K28" s="261"/>
      <c r="L28" s="261"/>
      <c r="M28" s="261"/>
      <c r="N28" s="260" t="s">
        <v>19</v>
      </c>
      <c r="O28" s="261"/>
      <c r="P28" s="261"/>
      <c r="Q28" s="261"/>
      <c r="R28" s="261"/>
      <c r="S28" s="261"/>
      <c r="T28" s="244" t="s">
        <v>20</v>
      </c>
      <c r="U28" s="244" t="s">
        <v>21</v>
      </c>
      <c r="V28" s="244" t="s">
        <v>22</v>
      </c>
      <c r="W28" s="246" t="s">
        <v>23</v>
      </c>
      <c r="X28" s="1"/>
    </row>
    <row r="29" spans="1:28" s="195" customFormat="1" ht="16.2" customHeight="1" thickTop="1" thickBot="1">
      <c r="A29" s="201" t="s">
        <v>5</v>
      </c>
      <c r="B29" s="202" t="s">
        <v>9</v>
      </c>
      <c r="C29" s="202" t="s">
        <v>10</v>
      </c>
      <c r="D29" s="202" t="s">
        <v>11</v>
      </c>
      <c r="E29" s="202" t="s">
        <v>12</v>
      </c>
      <c r="F29" s="202" t="s">
        <v>13</v>
      </c>
      <c r="G29" s="202" t="s">
        <v>14</v>
      </c>
      <c r="H29" s="202" t="s">
        <v>9</v>
      </c>
      <c r="I29" s="202" t="s">
        <v>10</v>
      </c>
      <c r="J29" s="202" t="s">
        <v>11</v>
      </c>
      <c r="K29" s="202" t="s">
        <v>12</v>
      </c>
      <c r="L29" s="202" t="s">
        <v>13</v>
      </c>
      <c r="M29" s="202" t="s">
        <v>14</v>
      </c>
      <c r="N29" s="202" t="s">
        <v>9</v>
      </c>
      <c r="O29" s="202" t="s">
        <v>10</v>
      </c>
      <c r="P29" s="202" t="s">
        <v>11</v>
      </c>
      <c r="Q29" s="202" t="s">
        <v>12</v>
      </c>
      <c r="R29" s="202" t="s">
        <v>13</v>
      </c>
      <c r="S29" s="202" t="s">
        <v>14</v>
      </c>
      <c r="T29" s="247"/>
      <c r="U29" s="245"/>
      <c r="V29" s="245"/>
      <c r="W29" s="245"/>
      <c r="X29" s="1"/>
    </row>
    <row r="30" spans="1:28" s="195" customFormat="1" ht="19.95" customHeight="1" thickTop="1" thickBot="1">
      <c r="A30" s="203" t="s">
        <v>82</v>
      </c>
      <c r="B30" s="204">
        <f>'T1'!B32</f>
        <v>-40740</v>
      </c>
      <c r="C30" s="204">
        <f>'T1'!C32</f>
        <v>-9360</v>
      </c>
      <c r="D30" s="204">
        <f>'T1'!D32</f>
        <v>-10620</v>
      </c>
      <c r="E30" s="204">
        <f>'T1'!E32</f>
        <v>-9060</v>
      </c>
      <c r="F30" s="204">
        <f>'T1'!F32</f>
        <v>-4680</v>
      </c>
      <c r="G30" s="204">
        <f>'T1'!G32</f>
        <v>-2340</v>
      </c>
      <c r="H30" s="204">
        <f>'T1'!H32</f>
        <v>-11640</v>
      </c>
      <c r="I30" s="204">
        <f>'T1'!I32</f>
        <v>-25680</v>
      </c>
      <c r="J30" s="204">
        <f>'T1'!J32</f>
        <v>-5310</v>
      </c>
      <c r="K30" s="204">
        <f>'T1'!K32</f>
        <v>-17340</v>
      </c>
      <c r="L30" s="204">
        <f>'T1'!L32</f>
        <v>-17520</v>
      </c>
      <c r="M30" s="204">
        <f>'T1'!M32</f>
        <v>-4680</v>
      </c>
      <c r="N30" s="204">
        <f>'T1'!N32</f>
        <v>-5820</v>
      </c>
      <c r="O30" s="204">
        <f>'T1'!O32</f>
        <v>-11760</v>
      </c>
      <c r="P30" s="204">
        <f>'T1'!P32</f>
        <v>-1770</v>
      </c>
      <c r="Q30" s="204">
        <f>'T1'!Q32</f>
        <v>-26400</v>
      </c>
      <c r="R30" s="204">
        <f>'T1'!R32</f>
        <v>-24600</v>
      </c>
      <c r="S30" s="204">
        <f>'T1'!S32</f>
        <v>-4680</v>
      </c>
      <c r="T30" s="213">
        <f>SUM(B30:G30)</f>
        <v>-76800</v>
      </c>
      <c r="U30" s="213">
        <f>SUM(H30:M30)</f>
        <v>-82170</v>
      </c>
      <c r="V30" s="213">
        <f>SUM(N30:S30)</f>
        <v>-75030</v>
      </c>
      <c r="W30" s="214">
        <f>0.5*T30+U30*2+V30*12</f>
        <v>-1103100</v>
      </c>
      <c r="X30" s="1"/>
    </row>
    <row r="31" spans="1:28" s="195" customFormat="1" ht="19.95" customHeight="1" thickTop="1" thickBot="1">
      <c r="A31" s="205" t="s">
        <v>83</v>
      </c>
      <c r="B31" s="206">
        <f>B23-B25</f>
        <v>-15120</v>
      </c>
      <c r="C31" s="206">
        <f t="shared" ref="C31:S31" si="5">C23-C25</f>
        <v>-3780</v>
      </c>
      <c r="D31" s="206">
        <f t="shared" si="5"/>
        <v>-6300</v>
      </c>
      <c r="E31" s="206">
        <f t="shared" si="5"/>
        <v>-4725</v>
      </c>
      <c r="F31" s="206">
        <f t="shared" si="5"/>
        <v>-1260</v>
      </c>
      <c r="G31" s="206">
        <f t="shared" si="5"/>
        <v>-630</v>
      </c>
      <c r="H31" s="206">
        <f t="shared" si="5"/>
        <v>-7560</v>
      </c>
      <c r="I31" s="206">
        <f t="shared" si="5"/>
        <v>-12600</v>
      </c>
      <c r="J31" s="206">
        <f t="shared" si="5"/>
        <v>-5040</v>
      </c>
      <c r="K31" s="206">
        <f t="shared" si="5"/>
        <v>-11025</v>
      </c>
      <c r="L31" s="206">
        <f t="shared" si="5"/>
        <v>-8820</v>
      </c>
      <c r="M31" s="206">
        <f t="shared" si="5"/>
        <v>-2835</v>
      </c>
      <c r="N31" s="206">
        <f t="shared" si="5"/>
        <v>-2520</v>
      </c>
      <c r="O31" s="206">
        <f t="shared" si="5"/>
        <v>-8820</v>
      </c>
      <c r="P31" s="206">
        <f t="shared" si="5"/>
        <v>-1260</v>
      </c>
      <c r="Q31" s="206">
        <f t="shared" si="5"/>
        <v>-15750</v>
      </c>
      <c r="R31" s="206">
        <f t="shared" si="5"/>
        <v>-15120</v>
      </c>
      <c r="S31" s="206">
        <f t="shared" si="5"/>
        <v>-2835</v>
      </c>
      <c r="T31" s="213">
        <f>SUM(B31:G31)</f>
        <v>-31815</v>
      </c>
      <c r="U31" s="213">
        <f>SUM(H31:M31)</f>
        <v>-47880</v>
      </c>
      <c r="V31" s="213">
        <f>SUM(N31:S31)</f>
        <v>-46305</v>
      </c>
      <c r="W31" s="214">
        <f>0.5*T31+U31*2+V31*12</f>
        <v>-667327.5</v>
      </c>
      <c r="X31" s="1"/>
    </row>
    <row r="32" spans="1:28" s="195" customFormat="1" ht="15.3" customHeight="1" thickTop="1">
      <c r="A32" s="207" t="s">
        <v>86</v>
      </c>
      <c r="B32" s="208">
        <f>SUM(B30:B31)</f>
        <v>-55860</v>
      </c>
      <c r="C32" s="208">
        <f t="shared" ref="C32:W32" si="6">SUM(C30:C31)</f>
        <v>-13140</v>
      </c>
      <c r="D32" s="208">
        <f t="shared" si="6"/>
        <v>-16920</v>
      </c>
      <c r="E32" s="208">
        <f t="shared" si="6"/>
        <v>-13785</v>
      </c>
      <c r="F32" s="208">
        <f t="shared" si="6"/>
        <v>-5940</v>
      </c>
      <c r="G32" s="208">
        <f t="shared" si="6"/>
        <v>-2970</v>
      </c>
      <c r="H32" s="208">
        <f t="shared" si="6"/>
        <v>-19200</v>
      </c>
      <c r="I32" s="208">
        <f t="shared" si="6"/>
        <v>-38280</v>
      </c>
      <c r="J32" s="208">
        <f t="shared" si="6"/>
        <v>-10350</v>
      </c>
      <c r="K32" s="208">
        <f t="shared" si="6"/>
        <v>-28365</v>
      </c>
      <c r="L32" s="208">
        <f t="shared" si="6"/>
        <v>-26340</v>
      </c>
      <c r="M32" s="208">
        <f t="shared" si="6"/>
        <v>-7515</v>
      </c>
      <c r="N32" s="208">
        <f t="shared" si="6"/>
        <v>-8340</v>
      </c>
      <c r="O32" s="208">
        <f t="shared" si="6"/>
        <v>-20580</v>
      </c>
      <c r="P32" s="208">
        <f t="shared" si="6"/>
        <v>-3030</v>
      </c>
      <c r="Q32" s="208">
        <f t="shared" si="6"/>
        <v>-42150</v>
      </c>
      <c r="R32" s="208">
        <f t="shared" si="6"/>
        <v>-39720</v>
      </c>
      <c r="S32" s="208">
        <f t="shared" si="6"/>
        <v>-7515</v>
      </c>
      <c r="T32" s="208">
        <f t="shared" si="6"/>
        <v>-108615</v>
      </c>
      <c r="U32" s="208">
        <f t="shared" si="6"/>
        <v>-130050</v>
      </c>
      <c r="V32" s="208">
        <f t="shared" si="6"/>
        <v>-121335</v>
      </c>
      <c r="W32" s="208">
        <f t="shared" si="6"/>
        <v>-1770427.5</v>
      </c>
      <c r="X32" s="1"/>
      <c r="Y32" s="193"/>
      <c r="Z32" s="193"/>
      <c r="AA32" s="193"/>
      <c r="AB32" s="193"/>
    </row>
    <row r="33" spans="1:24" s="195" customFormat="1" ht="16.2" customHeight="1" thickBot="1">
      <c r="A33" s="196"/>
      <c r="B33" s="197"/>
      <c r="C33" s="197"/>
      <c r="D33" s="197"/>
      <c r="E33" s="197"/>
      <c r="F33" s="197"/>
      <c r="G33" s="197"/>
      <c r="H33" s="193"/>
      <c r="I33" s="193"/>
      <c r="J33" s="193"/>
      <c r="K33" s="193"/>
      <c r="L33" s="193"/>
      <c r="M33" s="193"/>
      <c r="N33" s="193"/>
      <c r="O33" s="193"/>
      <c r="P33" s="193"/>
      <c r="Q33" s="193"/>
      <c r="R33" s="193"/>
      <c r="S33" s="193"/>
      <c r="T33" s="193"/>
      <c r="U33" s="193"/>
      <c r="V33" s="193"/>
      <c r="W33" s="1"/>
      <c r="X33" s="1"/>
    </row>
    <row r="34" spans="1:24" s="195" customFormat="1" ht="40.049999999999997" customHeight="1" thickTop="1" thickBot="1">
      <c r="A34" s="215" t="s">
        <v>100</v>
      </c>
      <c r="B34" s="216"/>
      <c r="C34" s="216"/>
      <c r="D34" s="216"/>
      <c r="E34" s="216"/>
      <c r="F34" s="262">
        <f>SUMPRODUCT(B17:S22,'DONNÉES T2'!B20:S25)/1000</f>
        <v>0</v>
      </c>
      <c r="G34" s="263"/>
      <c r="H34" s="192"/>
      <c r="I34" s="215" t="s">
        <v>97</v>
      </c>
      <c r="J34" s="216"/>
      <c r="K34" s="216"/>
      <c r="L34" s="216"/>
      <c r="M34" s="216"/>
      <c r="N34" s="264">
        <f>R11+X23</f>
        <v>131.72</v>
      </c>
      <c r="O34" s="265"/>
      <c r="P34" s="193"/>
      <c r="Q34" s="193"/>
      <c r="R34" s="193"/>
      <c r="S34" s="193"/>
      <c r="T34" s="193"/>
      <c r="U34" s="193"/>
      <c r="V34" s="193"/>
      <c r="W34" s="1"/>
      <c r="X34" s="1"/>
    </row>
    <row r="35" spans="1:24" s="195" customFormat="1" ht="40.049999999999997" customHeight="1" thickTop="1" thickBot="1">
      <c r="A35" s="215" t="s">
        <v>101</v>
      </c>
      <c r="B35" s="216"/>
      <c r="C35" s="216"/>
      <c r="D35" s="216"/>
      <c r="E35" s="216"/>
      <c r="F35" s="262">
        <f>SUMPRODUCT(B17:S22,'DONNÉES T2'!B11:S16)/1000</f>
        <v>0</v>
      </c>
      <c r="G35" s="263"/>
      <c r="H35" s="192"/>
      <c r="I35" s="215" t="s">
        <v>98</v>
      </c>
      <c r="J35" s="216"/>
      <c r="K35" s="216"/>
      <c r="L35" s="216"/>
      <c r="M35" s="216"/>
      <c r="N35" s="264">
        <f>SUMPRODUCT(B17:S22,'DONNÉES T2'!B110:S115)/1000</f>
        <v>0</v>
      </c>
      <c r="O35" s="265"/>
      <c r="P35" s="193"/>
      <c r="Q35" s="193"/>
      <c r="R35" s="193"/>
      <c r="S35" s="193"/>
      <c r="T35" s="193"/>
      <c r="U35" s="193"/>
      <c r="V35" s="193"/>
      <c r="W35" s="1"/>
      <c r="X35" s="1"/>
    </row>
    <row r="36" spans="1:24" s="195" customFormat="1" ht="40.049999999999997" customHeight="1" thickTop="1" thickBot="1">
      <c r="A36" s="215" t="s">
        <v>102</v>
      </c>
      <c r="B36" s="216"/>
      <c r="C36" s="216"/>
      <c r="D36" s="216"/>
      <c r="E36" s="216"/>
      <c r="F36" s="262">
        <f>SUMPRODUCT(B17:S22,'DONNÉES T2'!B38:S43)/1000</f>
        <v>0</v>
      </c>
      <c r="G36" s="263"/>
      <c r="H36" s="192"/>
      <c r="I36" s="215" t="s">
        <v>99</v>
      </c>
      <c r="J36" s="216"/>
      <c r="K36" s="216"/>
      <c r="L36" s="216"/>
      <c r="M36" s="216"/>
      <c r="N36" s="264">
        <f>N34+N35</f>
        <v>131.72</v>
      </c>
      <c r="O36" s="265"/>
      <c r="P36" s="193"/>
      <c r="Q36" s="193"/>
      <c r="R36" s="193"/>
      <c r="S36" s="193"/>
      <c r="T36" s="193"/>
      <c r="U36" s="193"/>
      <c r="V36" s="193"/>
      <c r="W36" s="1"/>
      <c r="X36" s="1"/>
    </row>
    <row r="37" spans="1:24" s="195" customFormat="1" ht="40.049999999999997" customHeight="1" thickTop="1" thickBot="1">
      <c r="A37" s="215" t="s">
        <v>103</v>
      </c>
      <c r="B37" s="217"/>
      <c r="C37" s="217"/>
      <c r="D37" s="217"/>
      <c r="E37" s="217"/>
      <c r="F37" s="262">
        <f>SUMPRODUCT(B32:S32,'DONNÉES T2'!B97:S97)/1000</f>
        <v>-2188.0852500000001</v>
      </c>
      <c r="G37" s="263"/>
      <c r="H37" s="192"/>
      <c r="I37" s="193"/>
      <c r="J37" s="193"/>
      <c r="K37" s="193"/>
      <c r="L37" s="193"/>
      <c r="M37" s="193"/>
      <c r="N37" s="193"/>
      <c r="O37" s="193"/>
      <c r="P37" s="193"/>
      <c r="Q37" s="193"/>
      <c r="R37" s="193"/>
      <c r="S37" s="193"/>
      <c r="T37" s="193"/>
      <c r="U37" s="193"/>
      <c r="V37" s="193"/>
      <c r="W37" s="1"/>
      <c r="X37" s="193"/>
    </row>
    <row r="38" spans="1:24" s="195" customFormat="1" ht="40.049999999999997" customHeight="1" thickTop="1" thickBot="1">
      <c r="A38" s="218" t="s">
        <v>104</v>
      </c>
      <c r="B38" s="217"/>
      <c r="C38" s="217"/>
      <c r="D38" s="217"/>
      <c r="E38" s="217"/>
      <c r="F38" s="266">
        <f>O11*1000</f>
        <v>0</v>
      </c>
      <c r="G38" s="267"/>
      <c r="H38" s="192"/>
      <c r="I38" s="193"/>
      <c r="J38" s="193"/>
      <c r="K38" s="193"/>
      <c r="L38" s="193"/>
      <c r="M38" s="193"/>
      <c r="N38" s="193"/>
      <c r="O38" s="193"/>
      <c r="P38" s="193"/>
      <c r="Q38" s="193"/>
      <c r="R38" s="193"/>
      <c r="S38" s="193"/>
      <c r="T38" s="193"/>
      <c r="U38" s="193"/>
      <c r="V38" s="193"/>
      <c r="W38" s="1"/>
    </row>
    <row r="39" spans="1:24" s="195" customFormat="1" ht="40.049999999999997" customHeight="1" thickTop="1" thickBot="1">
      <c r="A39" s="218" t="s">
        <v>105</v>
      </c>
      <c r="B39" s="217"/>
      <c r="C39" s="217"/>
      <c r="D39" s="217"/>
      <c r="E39" s="217"/>
      <c r="F39" s="266">
        <f>N11*1000</f>
        <v>13000</v>
      </c>
      <c r="G39" s="267"/>
      <c r="H39" s="192"/>
      <c r="I39" s="193"/>
      <c r="J39" s="193"/>
      <c r="K39" s="193"/>
      <c r="L39" s="193"/>
      <c r="M39" s="193"/>
      <c r="N39" s="193"/>
      <c r="O39" s="193"/>
      <c r="P39" s="193"/>
      <c r="Q39" s="193"/>
      <c r="R39" s="193"/>
      <c r="S39" s="193"/>
      <c r="T39" s="193"/>
      <c r="U39" s="193"/>
      <c r="V39" s="193"/>
      <c r="W39" s="1"/>
    </row>
    <row r="40" spans="1:24" s="195" customFormat="1" ht="40.049999999999997" customHeight="1" thickTop="1">
      <c r="A40" s="218" t="s">
        <v>106</v>
      </c>
      <c r="B40" s="217"/>
      <c r="C40" s="217"/>
      <c r="D40" s="217"/>
      <c r="E40" s="217"/>
      <c r="F40" s="266">
        <f>P11*1000</f>
        <v>0</v>
      </c>
      <c r="G40" s="267"/>
      <c r="H40" s="193"/>
      <c r="I40" s="193"/>
      <c r="J40" s="193"/>
      <c r="K40" s="193"/>
      <c r="L40" s="193"/>
      <c r="M40" s="193"/>
      <c r="N40" s="193"/>
      <c r="O40" s="193"/>
      <c r="P40" s="193"/>
      <c r="Q40" s="193"/>
      <c r="R40" s="193"/>
      <c r="S40" s="193"/>
      <c r="T40" s="193"/>
      <c r="U40" s="193"/>
      <c r="V40" s="193"/>
      <c r="W40" s="1"/>
    </row>
    <row r="41" spans="1:24" s="195" customFormat="1" ht="19.95" customHeight="1" thickBot="1">
      <c r="A41" s="196"/>
      <c r="B41" s="197"/>
      <c r="C41" s="197"/>
      <c r="D41" s="197"/>
      <c r="E41" s="197"/>
      <c r="F41" s="197"/>
      <c r="G41" s="197"/>
      <c r="H41" s="193"/>
      <c r="I41" s="193"/>
      <c r="J41" s="193"/>
      <c r="K41" s="193"/>
      <c r="L41" s="193"/>
      <c r="M41" s="193"/>
      <c r="N41" s="193"/>
      <c r="O41" s="193"/>
      <c r="P41" s="193"/>
      <c r="Q41" s="193"/>
      <c r="R41" s="193"/>
      <c r="S41" s="193"/>
      <c r="T41" s="193"/>
      <c r="U41" s="193"/>
      <c r="V41" s="193"/>
      <c r="W41" s="1"/>
    </row>
    <row r="42" spans="1:24" s="195" customFormat="1" ht="49.95" customHeight="1" thickTop="1">
      <c r="A42" s="219" t="s">
        <v>24</v>
      </c>
      <c r="B42" s="220"/>
      <c r="C42" s="220"/>
      <c r="D42" s="220"/>
      <c r="E42" s="220"/>
      <c r="F42" s="258">
        <f>SUM(F36:F40)</f>
        <v>10811.91475</v>
      </c>
      <c r="G42" s="259"/>
      <c r="H42" s="193"/>
      <c r="I42" s="221" t="s">
        <v>75</v>
      </c>
      <c r="J42" s="220"/>
      <c r="K42" s="220"/>
      <c r="L42" s="220"/>
      <c r="M42" s="220"/>
      <c r="N42" s="258">
        <f>(T23*'DONNÉES T2'!B49+U23*'DONNÉES T2'!C49+V23*'DONNÉES T2'!D49)/1000</f>
        <v>0</v>
      </c>
      <c r="O42" s="259"/>
      <c r="P42" s="193"/>
      <c r="Q42" s="193"/>
      <c r="R42" s="193"/>
      <c r="S42" s="193"/>
      <c r="T42" s="193"/>
      <c r="U42" s="193"/>
      <c r="V42" s="193"/>
      <c r="W42" s="1"/>
    </row>
    <row r="43" spans="1:24" s="195" customFormat="1" ht="19.95" customHeight="1">
      <c r="W43" s="1"/>
      <c r="X43" s="193"/>
    </row>
    <row r="44" spans="1:24" s="195" customFormat="1" ht="19.95" customHeight="1">
      <c r="W44" s="1"/>
    </row>
    <row r="45" spans="1:24" ht="19.95" customHeight="1">
      <c r="W45" s="193"/>
      <c r="X45" s="195"/>
    </row>
    <row r="46" spans="1:24" ht="19.95" customHeight="1">
      <c r="W46" s="195"/>
      <c r="X46" s="195"/>
    </row>
    <row r="47" spans="1:24" ht="19.95" customHeight="1">
      <c r="W47" s="195"/>
      <c r="X47" s="195"/>
    </row>
    <row r="48" spans="1:24" ht="19.95" customHeight="1">
      <c r="W48" s="195"/>
      <c r="X48" s="195"/>
    </row>
    <row r="49" spans="23:24" ht="19.95" customHeight="1">
      <c r="W49" s="195"/>
      <c r="X49" s="195"/>
    </row>
    <row r="50" spans="23:24" ht="19.95" customHeight="1">
      <c r="W50" s="195"/>
      <c r="X50" s="195"/>
    </row>
    <row r="51" spans="23:24" ht="19.95" customHeight="1">
      <c r="W51" s="193"/>
      <c r="X51" s="195"/>
    </row>
    <row r="52" spans="23:24" ht="19.95" customHeight="1">
      <c r="W52" s="195"/>
      <c r="X52" s="195"/>
    </row>
    <row r="53" spans="23:24" ht="19.95" customHeight="1">
      <c r="W53" s="195"/>
    </row>
    <row r="54" spans="23:24" ht="19.95" customHeight="1">
      <c r="W54" s="195"/>
    </row>
    <row r="55" spans="23:24" ht="19.95" customHeight="1">
      <c r="W55" s="195"/>
    </row>
    <row r="56" spans="23:24" ht="19.95" customHeight="1">
      <c r="W56" s="195"/>
    </row>
    <row r="57" spans="23:24" ht="19.95" customHeight="1">
      <c r="W57" s="195"/>
    </row>
    <row r="58" spans="23:24" ht="19.95" customHeight="1">
      <c r="W58" s="195"/>
    </row>
    <row r="59" spans="23:24" ht="19.95" customHeight="1">
      <c r="W59" s="195"/>
    </row>
    <row r="60" spans="23:24" ht="19.95" customHeight="1">
      <c r="W60" s="195"/>
    </row>
  </sheetData>
  <sheetProtection algorithmName="SHA-512" hashValue="iE2WsUoDbWBeCVaNRT/E4BPM12I97K3S61WjiN6rzFVDFtneYqX6c65Mu2kz0RcibbH0M1cyRhyXB0aeQsc0Hw==" saltValue="Q+ZjUQ8ankoP2xiOcjqKuw==" spinCount="100000" sheet="1" objects="1" scenarios="1" selectLockedCells="1"/>
  <mergeCells count="35">
    <mergeCell ref="H15:M15"/>
    <mergeCell ref="N15:S15"/>
    <mergeCell ref="R3:R4"/>
    <mergeCell ref="X15:X16"/>
    <mergeCell ref="W15:W16"/>
    <mergeCell ref="N3:N4"/>
    <mergeCell ref="O3:O4"/>
    <mergeCell ref="T15:T16"/>
    <mergeCell ref="U15:U16"/>
    <mergeCell ref="V15:V16"/>
    <mergeCell ref="F42:G42"/>
    <mergeCell ref="P3:P4"/>
    <mergeCell ref="Q3:Q4"/>
    <mergeCell ref="F38:G38"/>
    <mergeCell ref="F40:G40"/>
    <mergeCell ref="F39:G39"/>
    <mergeCell ref="F34:G34"/>
    <mergeCell ref="F35:G35"/>
    <mergeCell ref="F36:G36"/>
    <mergeCell ref="N42:O42"/>
    <mergeCell ref="B28:G28"/>
    <mergeCell ref="H28:M28"/>
    <mergeCell ref="B3:D3"/>
    <mergeCell ref="F3:H3"/>
    <mergeCell ref="J3:L3"/>
    <mergeCell ref="B15:G15"/>
    <mergeCell ref="U28:U29"/>
    <mergeCell ref="V28:V29"/>
    <mergeCell ref="W28:W29"/>
    <mergeCell ref="F37:G37"/>
    <mergeCell ref="N34:O34"/>
    <mergeCell ref="N35:O35"/>
    <mergeCell ref="N36:O36"/>
    <mergeCell ref="N28:S28"/>
    <mergeCell ref="T28:T29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24"/>
  <sheetViews>
    <sheetView showGridLines="0" zoomScaleNormal="100" workbookViewId="0">
      <pane xSplit="1" topLeftCell="B1" activePane="topRight" state="frozen"/>
      <selection pane="topRight" activeCell="C110" sqref="C110"/>
    </sheetView>
  </sheetViews>
  <sheetFormatPr defaultColWidth="10.796875" defaultRowHeight="16.05" customHeight="1"/>
  <cols>
    <col min="1" max="1" width="17.19921875" style="1" customWidth="1"/>
    <col min="2" max="257" width="10.796875" style="1" customWidth="1"/>
    <col min="258" max="16384" width="10.796875" style="1"/>
  </cols>
  <sheetData>
    <row r="1" spans="1:256" ht="52.05" customHeight="1">
      <c r="A1" s="28" t="s">
        <v>27</v>
      </c>
      <c r="B1" s="29" t="s">
        <v>28</v>
      </c>
      <c r="C1" s="29" t="s">
        <v>29</v>
      </c>
      <c r="D1" s="29" t="s">
        <v>30</v>
      </c>
      <c r="E1" s="29" t="s">
        <v>31</v>
      </c>
      <c r="F1" s="29" t="s">
        <v>32</v>
      </c>
      <c r="G1" s="29" t="s">
        <v>33</v>
      </c>
      <c r="H1" s="29" t="s">
        <v>34</v>
      </c>
      <c r="I1" s="29" t="s">
        <v>35</v>
      </c>
      <c r="J1" s="29" t="s">
        <v>36</v>
      </c>
      <c r="K1" s="29" t="s">
        <v>37</v>
      </c>
      <c r="L1" s="29" t="s">
        <v>38</v>
      </c>
      <c r="M1" s="29" t="s">
        <v>39</v>
      </c>
      <c r="N1" s="29" t="s">
        <v>40</v>
      </c>
      <c r="O1" s="29" t="s">
        <v>41</v>
      </c>
      <c r="P1" s="29" t="s">
        <v>42</v>
      </c>
      <c r="Q1" s="29" t="s">
        <v>43</v>
      </c>
      <c r="R1" s="29" t="s">
        <v>44</v>
      </c>
      <c r="S1" s="30" t="s">
        <v>45</v>
      </c>
      <c r="T1" s="3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3"/>
    </row>
    <row r="2" spans="1:256" ht="16.05" customHeight="1">
      <c r="A2" s="32" t="s">
        <v>9</v>
      </c>
      <c r="B2" s="33">
        <v>0</v>
      </c>
      <c r="C2" s="33">
        <v>4600</v>
      </c>
      <c r="D2" s="33">
        <v>1180</v>
      </c>
      <c r="E2" s="33">
        <v>2320</v>
      </c>
      <c r="F2" s="33">
        <v>10700</v>
      </c>
      <c r="G2" s="33">
        <v>2800</v>
      </c>
      <c r="H2" s="33">
        <v>0</v>
      </c>
      <c r="I2" s="33">
        <v>4600</v>
      </c>
      <c r="J2" s="33">
        <v>1180</v>
      </c>
      <c r="K2" s="33">
        <v>2320</v>
      </c>
      <c r="L2" s="33">
        <v>10700</v>
      </c>
      <c r="M2" s="33">
        <v>2800</v>
      </c>
      <c r="N2" s="33">
        <v>0</v>
      </c>
      <c r="O2" s="33">
        <v>4600</v>
      </c>
      <c r="P2" s="33">
        <v>1180</v>
      </c>
      <c r="Q2" s="33">
        <v>2320</v>
      </c>
      <c r="R2" s="33">
        <v>10700</v>
      </c>
      <c r="S2" s="34">
        <v>2800</v>
      </c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8"/>
    </row>
    <row r="3" spans="1:256" ht="16.05" customHeight="1">
      <c r="A3" s="35" t="s">
        <v>10</v>
      </c>
      <c r="B3" s="36">
        <v>4600</v>
      </c>
      <c r="C3" s="36">
        <v>0</v>
      </c>
      <c r="D3" s="36">
        <v>1500</v>
      </c>
      <c r="E3" s="36">
        <v>4180</v>
      </c>
      <c r="F3" s="36">
        <v>3544</v>
      </c>
      <c r="G3" s="36">
        <v>3200</v>
      </c>
      <c r="H3" s="36">
        <v>4600</v>
      </c>
      <c r="I3" s="36">
        <v>0</v>
      </c>
      <c r="J3" s="36">
        <v>1500</v>
      </c>
      <c r="K3" s="36">
        <v>4180</v>
      </c>
      <c r="L3" s="36">
        <v>3544</v>
      </c>
      <c r="M3" s="36">
        <v>3200</v>
      </c>
      <c r="N3" s="36">
        <v>4600</v>
      </c>
      <c r="O3" s="36">
        <v>0</v>
      </c>
      <c r="P3" s="36">
        <v>1500</v>
      </c>
      <c r="Q3" s="36">
        <v>4180</v>
      </c>
      <c r="R3" s="36">
        <v>3544</v>
      </c>
      <c r="S3" s="37">
        <v>3200</v>
      </c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8"/>
    </row>
    <row r="4" spans="1:256" ht="16.05" customHeight="1">
      <c r="A4" s="35" t="s">
        <v>11</v>
      </c>
      <c r="B4" s="38">
        <v>1180</v>
      </c>
      <c r="C4" s="38">
        <v>1500</v>
      </c>
      <c r="D4" s="38">
        <v>0</v>
      </c>
      <c r="E4" s="38">
        <v>3080</v>
      </c>
      <c r="F4" s="38">
        <v>11190</v>
      </c>
      <c r="G4" s="38">
        <v>2980</v>
      </c>
      <c r="H4" s="38">
        <v>1180</v>
      </c>
      <c r="I4" s="38">
        <v>1500</v>
      </c>
      <c r="J4" s="38">
        <v>0</v>
      </c>
      <c r="K4" s="38">
        <v>3080</v>
      </c>
      <c r="L4" s="38">
        <v>11190</v>
      </c>
      <c r="M4" s="38">
        <v>2980</v>
      </c>
      <c r="N4" s="38">
        <v>1180</v>
      </c>
      <c r="O4" s="38">
        <v>1500</v>
      </c>
      <c r="P4" s="38">
        <v>0</v>
      </c>
      <c r="Q4" s="38">
        <v>3080</v>
      </c>
      <c r="R4" s="38">
        <v>11190</v>
      </c>
      <c r="S4" s="39">
        <v>2980</v>
      </c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8"/>
    </row>
    <row r="5" spans="1:256" ht="16.05" customHeight="1">
      <c r="A5" s="35" t="s">
        <v>12</v>
      </c>
      <c r="B5" s="36">
        <v>2320</v>
      </c>
      <c r="C5" s="36">
        <v>4180</v>
      </c>
      <c r="D5" s="36">
        <v>3080</v>
      </c>
      <c r="E5" s="36">
        <v>0</v>
      </c>
      <c r="F5" s="36">
        <v>11150</v>
      </c>
      <c r="G5" s="36">
        <v>2800</v>
      </c>
      <c r="H5" s="36">
        <v>2320</v>
      </c>
      <c r="I5" s="36">
        <v>4180</v>
      </c>
      <c r="J5" s="36">
        <v>3080</v>
      </c>
      <c r="K5" s="36">
        <v>0</v>
      </c>
      <c r="L5" s="36">
        <v>11150</v>
      </c>
      <c r="M5" s="36">
        <v>2800</v>
      </c>
      <c r="N5" s="36">
        <v>2320</v>
      </c>
      <c r="O5" s="36">
        <v>4180</v>
      </c>
      <c r="P5" s="36">
        <v>3080</v>
      </c>
      <c r="Q5" s="36">
        <v>0</v>
      </c>
      <c r="R5" s="36">
        <v>11150</v>
      </c>
      <c r="S5" s="37">
        <v>2800</v>
      </c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8"/>
    </row>
    <row r="6" spans="1:256" ht="16.05" customHeight="1">
      <c r="A6" s="35" t="s">
        <v>13</v>
      </c>
      <c r="B6" s="38">
        <v>10700</v>
      </c>
      <c r="C6" s="38">
        <v>3544</v>
      </c>
      <c r="D6" s="38">
        <v>11190</v>
      </c>
      <c r="E6" s="38">
        <v>11150</v>
      </c>
      <c r="F6" s="38">
        <v>0</v>
      </c>
      <c r="G6" s="38">
        <v>11000</v>
      </c>
      <c r="H6" s="38">
        <v>10700</v>
      </c>
      <c r="I6" s="38">
        <v>3544</v>
      </c>
      <c r="J6" s="38">
        <v>11190</v>
      </c>
      <c r="K6" s="38">
        <v>11150</v>
      </c>
      <c r="L6" s="38">
        <v>0</v>
      </c>
      <c r="M6" s="38">
        <v>11000</v>
      </c>
      <c r="N6" s="38">
        <v>10700</v>
      </c>
      <c r="O6" s="38">
        <v>3544</v>
      </c>
      <c r="P6" s="38">
        <v>11190</v>
      </c>
      <c r="Q6" s="38">
        <v>11150</v>
      </c>
      <c r="R6" s="38">
        <v>0</v>
      </c>
      <c r="S6" s="39">
        <v>11000</v>
      </c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8"/>
    </row>
    <row r="7" spans="1:256" ht="16.05" customHeight="1">
      <c r="A7" s="40" t="s">
        <v>14</v>
      </c>
      <c r="B7" s="41">
        <v>2800</v>
      </c>
      <c r="C7" s="41">
        <v>3200</v>
      </c>
      <c r="D7" s="41">
        <v>2980</v>
      </c>
      <c r="E7" s="41">
        <v>2800</v>
      </c>
      <c r="F7" s="41">
        <v>11000</v>
      </c>
      <c r="G7" s="41">
        <v>0</v>
      </c>
      <c r="H7" s="41">
        <v>2800</v>
      </c>
      <c r="I7" s="41">
        <v>3200</v>
      </c>
      <c r="J7" s="41">
        <v>2980</v>
      </c>
      <c r="K7" s="41">
        <v>2800</v>
      </c>
      <c r="L7" s="41">
        <v>11000</v>
      </c>
      <c r="M7" s="41">
        <v>0</v>
      </c>
      <c r="N7" s="41">
        <v>2800</v>
      </c>
      <c r="O7" s="41">
        <v>3200</v>
      </c>
      <c r="P7" s="41">
        <v>2980</v>
      </c>
      <c r="Q7" s="41">
        <v>2800</v>
      </c>
      <c r="R7" s="41">
        <v>11000</v>
      </c>
      <c r="S7" s="42">
        <v>0</v>
      </c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8"/>
    </row>
    <row r="8" spans="1:256" ht="16.05" customHeight="1">
      <c r="A8" s="4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8"/>
    </row>
    <row r="9" spans="1:256" ht="16.05" customHeight="1">
      <c r="A9" s="4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8"/>
    </row>
    <row r="10" spans="1:256" ht="46.05" customHeight="1">
      <c r="A10" s="28" t="s">
        <v>46</v>
      </c>
      <c r="B10" s="45" t="s">
        <v>28</v>
      </c>
      <c r="C10" s="45" t="s">
        <v>29</v>
      </c>
      <c r="D10" s="45" t="s">
        <v>30</v>
      </c>
      <c r="E10" s="45" t="s">
        <v>31</v>
      </c>
      <c r="F10" s="45" t="s">
        <v>32</v>
      </c>
      <c r="G10" s="45" t="s">
        <v>33</v>
      </c>
      <c r="H10" s="45" t="s">
        <v>34</v>
      </c>
      <c r="I10" s="45" t="s">
        <v>35</v>
      </c>
      <c r="J10" s="45" t="s">
        <v>36</v>
      </c>
      <c r="K10" s="45" t="s">
        <v>37</v>
      </c>
      <c r="L10" s="45" t="s">
        <v>38</v>
      </c>
      <c r="M10" s="45" t="s">
        <v>39</v>
      </c>
      <c r="N10" s="45" t="s">
        <v>40</v>
      </c>
      <c r="O10" s="45" t="s">
        <v>41</v>
      </c>
      <c r="P10" s="45" t="s">
        <v>42</v>
      </c>
      <c r="Q10" s="45" t="s">
        <v>43</v>
      </c>
      <c r="R10" s="45" t="s">
        <v>44</v>
      </c>
      <c r="S10" s="46" t="s">
        <v>45</v>
      </c>
      <c r="T10" s="24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8"/>
    </row>
    <row r="11" spans="1:256" ht="16.95" customHeight="1">
      <c r="A11" s="32" t="s">
        <v>9</v>
      </c>
      <c r="B11" s="47">
        <f t="shared" ref="B11:G16" si="0">B2/320</f>
        <v>0</v>
      </c>
      <c r="C11" s="47">
        <f t="shared" si="0"/>
        <v>14.375</v>
      </c>
      <c r="D11" s="47">
        <f t="shared" si="0"/>
        <v>3.6875</v>
      </c>
      <c r="E11" s="47">
        <f t="shared" si="0"/>
        <v>7.25</v>
      </c>
      <c r="F11" s="47">
        <f t="shared" si="0"/>
        <v>33.4375</v>
      </c>
      <c r="G11" s="47">
        <f t="shared" si="0"/>
        <v>8.75</v>
      </c>
      <c r="H11" s="47">
        <f t="shared" ref="H11:M16" si="1">H2/270</f>
        <v>0</v>
      </c>
      <c r="I11" s="47">
        <f t="shared" si="1"/>
        <v>17.037037037037038</v>
      </c>
      <c r="J11" s="47">
        <f t="shared" si="1"/>
        <v>4.3703703703703702</v>
      </c>
      <c r="K11" s="47">
        <f t="shared" si="1"/>
        <v>8.5925925925925934</v>
      </c>
      <c r="L11" s="47">
        <f t="shared" si="1"/>
        <v>39.629629629629626</v>
      </c>
      <c r="M11" s="47">
        <f t="shared" si="1"/>
        <v>10.37037037037037</v>
      </c>
      <c r="N11" s="47">
        <f t="shared" ref="N11:S16" si="2">N2/220</f>
        <v>0</v>
      </c>
      <c r="O11" s="47">
        <f t="shared" si="2"/>
        <v>20.90909090909091</v>
      </c>
      <c r="P11" s="47">
        <f t="shared" si="2"/>
        <v>5.3636363636363633</v>
      </c>
      <c r="Q11" s="47">
        <f t="shared" si="2"/>
        <v>10.545454545454545</v>
      </c>
      <c r="R11" s="47">
        <f t="shared" si="2"/>
        <v>48.636363636363633</v>
      </c>
      <c r="S11" s="47">
        <f t="shared" si="2"/>
        <v>12.727272727272727</v>
      </c>
      <c r="T11" s="17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8"/>
    </row>
    <row r="12" spans="1:256" ht="13.8" customHeight="1">
      <c r="A12" s="35" t="s">
        <v>10</v>
      </c>
      <c r="B12" s="48">
        <f t="shared" si="0"/>
        <v>14.375</v>
      </c>
      <c r="C12" s="48">
        <f t="shared" si="0"/>
        <v>0</v>
      </c>
      <c r="D12" s="48">
        <f t="shared" si="0"/>
        <v>4.6875</v>
      </c>
      <c r="E12" s="48">
        <f t="shared" si="0"/>
        <v>13.0625</v>
      </c>
      <c r="F12" s="48">
        <f t="shared" si="0"/>
        <v>11.074999999999999</v>
      </c>
      <c r="G12" s="48">
        <f t="shared" si="0"/>
        <v>10</v>
      </c>
      <c r="H12" s="48">
        <f t="shared" si="1"/>
        <v>17.037037037037038</v>
      </c>
      <c r="I12" s="48">
        <f t="shared" si="1"/>
        <v>0</v>
      </c>
      <c r="J12" s="48">
        <f t="shared" si="1"/>
        <v>5.5555555555555554</v>
      </c>
      <c r="K12" s="48">
        <f t="shared" si="1"/>
        <v>15.481481481481481</v>
      </c>
      <c r="L12" s="48">
        <f t="shared" si="1"/>
        <v>13.125925925925927</v>
      </c>
      <c r="M12" s="48">
        <f t="shared" si="1"/>
        <v>11.851851851851851</v>
      </c>
      <c r="N12" s="48">
        <f t="shared" si="2"/>
        <v>20.90909090909091</v>
      </c>
      <c r="O12" s="48">
        <f t="shared" si="2"/>
        <v>0</v>
      </c>
      <c r="P12" s="48">
        <f t="shared" si="2"/>
        <v>6.8181818181818183</v>
      </c>
      <c r="Q12" s="48">
        <f t="shared" si="2"/>
        <v>19</v>
      </c>
      <c r="R12" s="48">
        <f t="shared" si="2"/>
        <v>16.109090909090909</v>
      </c>
      <c r="S12" s="48">
        <f t="shared" si="2"/>
        <v>14.545454545454545</v>
      </c>
      <c r="T12" s="17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8"/>
    </row>
    <row r="13" spans="1:256" ht="13.8" customHeight="1">
      <c r="A13" s="35" t="s">
        <v>11</v>
      </c>
      <c r="B13" s="47">
        <f t="shared" si="0"/>
        <v>3.6875</v>
      </c>
      <c r="C13" s="47">
        <f t="shared" si="0"/>
        <v>4.6875</v>
      </c>
      <c r="D13" s="47">
        <f t="shared" si="0"/>
        <v>0</v>
      </c>
      <c r="E13" s="47">
        <f t="shared" si="0"/>
        <v>9.625</v>
      </c>
      <c r="F13" s="47">
        <f t="shared" si="0"/>
        <v>34.96875</v>
      </c>
      <c r="G13" s="47">
        <f t="shared" si="0"/>
        <v>9.3125</v>
      </c>
      <c r="H13" s="47">
        <f t="shared" si="1"/>
        <v>4.3703703703703702</v>
      </c>
      <c r="I13" s="47">
        <f t="shared" si="1"/>
        <v>5.5555555555555554</v>
      </c>
      <c r="J13" s="47">
        <f t="shared" si="1"/>
        <v>0</v>
      </c>
      <c r="K13" s="47">
        <f t="shared" si="1"/>
        <v>11.407407407407407</v>
      </c>
      <c r="L13" s="47">
        <f t="shared" si="1"/>
        <v>41.444444444444443</v>
      </c>
      <c r="M13" s="47">
        <f t="shared" si="1"/>
        <v>11.037037037037036</v>
      </c>
      <c r="N13" s="47">
        <f t="shared" si="2"/>
        <v>5.3636363636363633</v>
      </c>
      <c r="O13" s="47">
        <f t="shared" si="2"/>
        <v>6.8181818181818183</v>
      </c>
      <c r="P13" s="47">
        <f t="shared" si="2"/>
        <v>0</v>
      </c>
      <c r="Q13" s="47">
        <f t="shared" si="2"/>
        <v>14</v>
      </c>
      <c r="R13" s="47">
        <f t="shared" si="2"/>
        <v>50.863636363636367</v>
      </c>
      <c r="S13" s="47">
        <f t="shared" si="2"/>
        <v>13.545454545454545</v>
      </c>
      <c r="T13" s="17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8"/>
    </row>
    <row r="14" spans="1:256" ht="13.8" customHeight="1">
      <c r="A14" s="35" t="s">
        <v>12</v>
      </c>
      <c r="B14" s="48">
        <f t="shared" si="0"/>
        <v>7.25</v>
      </c>
      <c r="C14" s="48">
        <f t="shared" si="0"/>
        <v>13.0625</v>
      </c>
      <c r="D14" s="48">
        <f t="shared" si="0"/>
        <v>9.625</v>
      </c>
      <c r="E14" s="48">
        <f t="shared" si="0"/>
        <v>0</v>
      </c>
      <c r="F14" s="48">
        <f t="shared" si="0"/>
        <v>34.84375</v>
      </c>
      <c r="G14" s="48">
        <f t="shared" si="0"/>
        <v>8.75</v>
      </c>
      <c r="H14" s="48">
        <f t="shared" si="1"/>
        <v>8.5925925925925934</v>
      </c>
      <c r="I14" s="48">
        <f t="shared" si="1"/>
        <v>15.481481481481481</v>
      </c>
      <c r="J14" s="48">
        <f t="shared" si="1"/>
        <v>11.407407407407407</v>
      </c>
      <c r="K14" s="48">
        <f t="shared" si="1"/>
        <v>0</v>
      </c>
      <c r="L14" s="48">
        <f t="shared" si="1"/>
        <v>41.296296296296298</v>
      </c>
      <c r="M14" s="48">
        <f t="shared" si="1"/>
        <v>10.37037037037037</v>
      </c>
      <c r="N14" s="48">
        <f t="shared" si="2"/>
        <v>10.545454545454545</v>
      </c>
      <c r="O14" s="48">
        <f t="shared" si="2"/>
        <v>19</v>
      </c>
      <c r="P14" s="48">
        <f t="shared" si="2"/>
        <v>14</v>
      </c>
      <c r="Q14" s="48">
        <f t="shared" si="2"/>
        <v>0</v>
      </c>
      <c r="R14" s="48">
        <f t="shared" si="2"/>
        <v>50.68181818181818</v>
      </c>
      <c r="S14" s="48">
        <f t="shared" si="2"/>
        <v>12.727272727272727</v>
      </c>
      <c r="T14" s="17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8"/>
    </row>
    <row r="15" spans="1:256" ht="13.8" customHeight="1">
      <c r="A15" s="35" t="s">
        <v>13</v>
      </c>
      <c r="B15" s="47">
        <f t="shared" si="0"/>
        <v>33.4375</v>
      </c>
      <c r="C15" s="47">
        <f t="shared" si="0"/>
        <v>11.074999999999999</v>
      </c>
      <c r="D15" s="47">
        <f t="shared" si="0"/>
        <v>34.96875</v>
      </c>
      <c r="E15" s="47">
        <f t="shared" si="0"/>
        <v>34.84375</v>
      </c>
      <c r="F15" s="47">
        <f t="shared" si="0"/>
        <v>0</v>
      </c>
      <c r="G15" s="47">
        <f t="shared" si="0"/>
        <v>34.375</v>
      </c>
      <c r="H15" s="47">
        <f t="shared" si="1"/>
        <v>39.629629629629626</v>
      </c>
      <c r="I15" s="47">
        <f t="shared" si="1"/>
        <v>13.125925925925927</v>
      </c>
      <c r="J15" s="47">
        <f t="shared" si="1"/>
        <v>41.444444444444443</v>
      </c>
      <c r="K15" s="47">
        <f t="shared" si="1"/>
        <v>41.296296296296298</v>
      </c>
      <c r="L15" s="47">
        <f t="shared" si="1"/>
        <v>0</v>
      </c>
      <c r="M15" s="47">
        <f t="shared" si="1"/>
        <v>40.74074074074074</v>
      </c>
      <c r="N15" s="47">
        <f t="shared" si="2"/>
        <v>48.636363636363633</v>
      </c>
      <c r="O15" s="47">
        <f t="shared" si="2"/>
        <v>16.109090909090909</v>
      </c>
      <c r="P15" s="47">
        <f t="shared" si="2"/>
        <v>50.863636363636367</v>
      </c>
      <c r="Q15" s="47">
        <f t="shared" si="2"/>
        <v>50.68181818181818</v>
      </c>
      <c r="R15" s="47">
        <f t="shared" si="2"/>
        <v>0</v>
      </c>
      <c r="S15" s="47">
        <f t="shared" si="2"/>
        <v>50</v>
      </c>
      <c r="T15" s="17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8"/>
    </row>
    <row r="16" spans="1:256" ht="13.8" customHeight="1">
      <c r="A16" s="40" t="s">
        <v>14</v>
      </c>
      <c r="B16" s="49">
        <f t="shared" si="0"/>
        <v>8.75</v>
      </c>
      <c r="C16" s="49">
        <f t="shared" si="0"/>
        <v>10</v>
      </c>
      <c r="D16" s="49">
        <f t="shared" si="0"/>
        <v>9.3125</v>
      </c>
      <c r="E16" s="49">
        <f t="shared" si="0"/>
        <v>8.75</v>
      </c>
      <c r="F16" s="49">
        <f t="shared" si="0"/>
        <v>34.375</v>
      </c>
      <c r="G16" s="49">
        <f t="shared" si="0"/>
        <v>0</v>
      </c>
      <c r="H16" s="49">
        <f t="shared" si="1"/>
        <v>10.37037037037037</v>
      </c>
      <c r="I16" s="49">
        <f t="shared" si="1"/>
        <v>11.851851851851851</v>
      </c>
      <c r="J16" s="49">
        <f t="shared" si="1"/>
        <v>11.037037037037036</v>
      </c>
      <c r="K16" s="49">
        <f t="shared" si="1"/>
        <v>10.37037037037037</v>
      </c>
      <c r="L16" s="49">
        <f t="shared" si="1"/>
        <v>40.74074074074074</v>
      </c>
      <c r="M16" s="49">
        <f t="shared" si="1"/>
        <v>0</v>
      </c>
      <c r="N16" s="49">
        <f t="shared" si="2"/>
        <v>12.727272727272727</v>
      </c>
      <c r="O16" s="49">
        <f t="shared" si="2"/>
        <v>14.545454545454545</v>
      </c>
      <c r="P16" s="49">
        <f t="shared" si="2"/>
        <v>13.545454545454545</v>
      </c>
      <c r="Q16" s="49">
        <f t="shared" si="2"/>
        <v>12.727272727272727</v>
      </c>
      <c r="R16" s="49">
        <f t="shared" si="2"/>
        <v>50</v>
      </c>
      <c r="S16" s="49">
        <f t="shared" si="2"/>
        <v>0</v>
      </c>
      <c r="T16" s="17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8"/>
    </row>
    <row r="17" spans="1:256" ht="16.05" customHeight="1">
      <c r="A17" s="43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8"/>
    </row>
    <row r="18" spans="1:256" ht="16.05" customHeight="1">
      <c r="A18" s="4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8"/>
    </row>
    <row r="19" spans="1:256" ht="34.950000000000003" customHeight="1">
      <c r="A19" s="51" t="s">
        <v>47</v>
      </c>
      <c r="B19" s="45" t="s">
        <v>28</v>
      </c>
      <c r="C19" s="45" t="s">
        <v>29</v>
      </c>
      <c r="D19" s="45" t="s">
        <v>30</v>
      </c>
      <c r="E19" s="45" t="s">
        <v>31</v>
      </c>
      <c r="F19" s="45" t="s">
        <v>32</v>
      </c>
      <c r="G19" s="45" t="s">
        <v>33</v>
      </c>
      <c r="H19" s="45" t="s">
        <v>34</v>
      </c>
      <c r="I19" s="45" t="s">
        <v>35</v>
      </c>
      <c r="J19" s="45" t="s">
        <v>36</v>
      </c>
      <c r="K19" s="45" t="s">
        <v>37</v>
      </c>
      <c r="L19" s="45" t="s">
        <v>38</v>
      </c>
      <c r="M19" s="45" t="s">
        <v>39</v>
      </c>
      <c r="N19" s="45" t="s">
        <v>40</v>
      </c>
      <c r="O19" s="45" t="s">
        <v>41</v>
      </c>
      <c r="P19" s="45" t="s">
        <v>42</v>
      </c>
      <c r="Q19" s="45" t="s">
        <v>43</v>
      </c>
      <c r="R19" s="45" t="s">
        <v>44</v>
      </c>
      <c r="S19" s="46" t="s">
        <v>45</v>
      </c>
      <c r="T19" s="24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8"/>
    </row>
    <row r="20" spans="1:256" ht="18" customHeight="1">
      <c r="A20" s="32" t="s">
        <v>9</v>
      </c>
      <c r="B20" s="52">
        <f t="shared" ref="B20:G25" si="3">$C54</f>
        <v>37.674999999999997</v>
      </c>
      <c r="C20" s="52">
        <f t="shared" si="3"/>
        <v>37.674999999999997</v>
      </c>
      <c r="D20" s="52">
        <f t="shared" si="3"/>
        <v>37.674999999999997</v>
      </c>
      <c r="E20" s="52">
        <f t="shared" si="3"/>
        <v>37.674999999999997</v>
      </c>
      <c r="F20" s="52">
        <f t="shared" si="3"/>
        <v>37.674999999999997</v>
      </c>
      <c r="G20" s="52">
        <f t="shared" si="3"/>
        <v>37.674999999999997</v>
      </c>
      <c r="H20" s="52">
        <f t="shared" ref="H20:M25" si="4">$D54</f>
        <v>180.7</v>
      </c>
      <c r="I20" s="52">
        <f t="shared" si="4"/>
        <v>180.7</v>
      </c>
      <c r="J20" s="52">
        <f t="shared" si="4"/>
        <v>180.7</v>
      </c>
      <c r="K20" s="52">
        <f t="shared" si="4"/>
        <v>180.7</v>
      </c>
      <c r="L20" s="52">
        <f t="shared" si="4"/>
        <v>180.7</v>
      </c>
      <c r="M20" s="52">
        <f t="shared" si="4"/>
        <v>180.7</v>
      </c>
      <c r="N20" s="52">
        <f t="shared" ref="N20:S25" si="5">$E54</f>
        <v>684.2</v>
      </c>
      <c r="O20" s="52">
        <f t="shared" si="5"/>
        <v>684.2</v>
      </c>
      <c r="P20" s="52">
        <f t="shared" si="5"/>
        <v>684.2</v>
      </c>
      <c r="Q20" s="52">
        <f t="shared" si="5"/>
        <v>684.2</v>
      </c>
      <c r="R20" s="52">
        <f t="shared" si="5"/>
        <v>684.2</v>
      </c>
      <c r="S20" s="52">
        <f t="shared" si="5"/>
        <v>684.2</v>
      </c>
      <c r="T20" s="17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8"/>
    </row>
    <row r="21" spans="1:256" ht="18" customHeight="1">
      <c r="A21" s="53" t="s">
        <v>10</v>
      </c>
      <c r="B21" s="54">
        <f t="shared" si="3"/>
        <v>47.5</v>
      </c>
      <c r="C21" s="54">
        <f t="shared" si="3"/>
        <v>47.5</v>
      </c>
      <c r="D21" s="54">
        <f t="shared" si="3"/>
        <v>47.5</v>
      </c>
      <c r="E21" s="54">
        <f t="shared" si="3"/>
        <v>47.5</v>
      </c>
      <c r="F21" s="54">
        <f t="shared" si="3"/>
        <v>47.5</v>
      </c>
      <c r="G21" s="54">
        <f t="shared" si="3"/>
        <v>47.5</v>
      </c>
      <c r="H21" s="54">
        <f t="shared" si="4"/>
        <v>220</v>
      </c>
      <c r="I21" s="54">
        <f t="shared" si="4"/>
        <v>220</v>
      </c>
      <c r="J21" s="54">
        <f t="shared" si="4"/>
        <v>220</v>
      </c>
      <c r="K21" s="54">
        <f t="shared" si="4"/>
        <v>220</v>
      </c>
      <c r="L21" s="54">
        <f t="shared" si="4"/>
        <v>220</v>
      </c>
      <c r="M21" s="54">
        <f t="shared" si="4"/>
        <v>220</v>
      </c>
      <c r="N21" s="54">
        <f t="shared" si="5"/>
        <v>920</v>
      </c>
      <c r="O21" s="54">
        <f t="shared" si="5"/>
        <v>920</v>
      </c>
      <c r="P21" s="54">
        <f t="shared" si="5"/>
        <v>920</v>
      </c>
      <c r="Q21" s="54">
        <f t="shared" si="5"/>
        <v>920</v>
      </c>
      <c r="R21" s="54">
        <f t="shared" si="5"/>
        <v>920</v>
      </c>
      <c r="S21" s="54">
        <f t="shared" si="5"/>
        <v>920</v>
      </c>
      <c r="T21" s="17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8"/>
    </row>
    <row r="22" spans="1:256" ht="18" customHeight="1">
      <c r="A22" s="32" t="s">
        <v>11</v>
      </c>
      <c r="B22" s="52">
        <f t="shared" si="3"/>
        <v>35.825000000000003</v>
      </c>
      <c r="C22" s="52">
        <f t="shared" si="3"/>
        <v>35.825000000000003</v>
      </c>
      <c r="D22" s="52">
        <f t="shared" si="3"/>
        <v>35.825000000000003</v>
      </c>
      <c r="E22" s="52">
        <f t="shared" si="3"/>
        <v>35.825000000000003</v>
      </c>
      <c r="F22" s="52">
        <f t="shared" si="3"/>
        <v>35.825000000000003</v>
      </c>
      <c r="G22" s="52">
        <f t="shared" si="3"/>
        <v>35.825000000000003</v>
      </c>
      <c r="H22" s="52">
        <f t="shared" si="4"/>
        <v>173.3</v>
      </c>
      <c r="I22" s="52">
        <f t="shared" si="4"/>
        <v>173.3</v>
      </c>
      <c r="J22" s="52">
        <f t="shared" si="4"/>
        <v>173.3</v>
      </c>
      <c r="K22" s="52">
        <f t="shared" si="4"/>
        <v>173.3</v>
      </c>
      <c r="L22" s="52">
        <f t="shared" si="4"/>
        <v>173.3</v>
      </c>
      <c r="M22" s="52">
        <f t="shared" si="4"/>
        <v>173.3</v>
      </c>
      <c r="N22" s="52">
        <f t="shared" si="5"/>
        <v>639.79999999999995</v>
      </c>
      <c r="O22" s="52">
        <f t="shared" si="5"/>
        <v>639.79999999999995</v>
      </c>
      <c r="P22" s="52">
        <f t="shared" si="5"/>
        <v>639.79999999999995</v>
      </c>
      <c r="Q22" s="52">
        <f t="shared" si="5"/>
        <v>639.79999999999995</v>
      </c>
      <c r="R22" s="52">
        <f t="shared" si="5"/>
        <v>639.79999999999995</v>
      </c>
      <c r="S22" s="52">
        <f t="shared" si="5"/>
        <v>639.79999999999995</v>
      </c>
      <c r="T22" s="17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8"/>
    </row>
    <row r="23" spans="1:256" ht="18" customHeight="1">
      <c r="A23" s="53" t="s">
        <v>12</v>
      </c>
      <c r="B23" s="54">
        <f t="shared" si="3"/>
        <v>30.9</v>
      </c>
      <c r="C23" s="54">
        <f t="shared" si="3"/>
        <v>30.9</v>
      </c>
      <c r="D23" s="54">
        <f t="shared" si="3"/>
        <v>30.9</v>
      </c>
      <c r="E23" s="54">
        <f t="shared" si="3"/>
        <v>30.9</v>
      </c>
      <c r="F23" s="54">
        <f t="shared" si="3"/>
        <v>30.9</v>
      </c>
      <c r="G23" s="54">
        <f t="shared" si="3"/>
        <v>30.9</v>
      </c>
      <c r="H23" s="54">
        <f t="shared" si="4"/>
        <v>153.6</v>
      </c>
      <c r="I23" s="54">
        <f t="shared" si="4"/>
        <v>153.6</v>
      </c>
      <c r="J23" s="54">
        <f t="shared" si="4"/>
        <v>153.6</v>
      </c>
      <c r="K23" s="54">
        <f t="shared" si="4"/>
        <v>153.6</v>
      </c>
      <c r="L23" s="54">
        <f t="shared" si="4"/>
        <v>153.6</v>
      </c>
      <c r="M23" s="54">
        <f t="shared" si="4"/>
        <v>153.6</v>
      </c>
      <c r="N23" s="54">
        <f t="shared" si="5"/>
        <v>521.6</v>
      </c>
      <c r="O23" s="54">
        <f t="shared" si="5"/>
        <v>521.6</v>
      </c>
      <c r="P23" s="54">
        <f t="shared" si="5"/>
        <v>521.6</v>
      </c>
      <c r="Q23" s="54">
        <f t="shared" si="5"/>
        <v>521.6</v>
      </c>
      <c r="R23" s="54">
        <f t="shared" si="5"/>
        <v>521.6</v>
      </c>
      <c r="S23" s="54">
        <f t="shared" si="5"/>
        <v>521.6</v>
      </c>
      <c r="T23" s="17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8"/>
    </row>
    <row r="24" spans="1:256" ht="18" customHeight="1">
      <c r="A24" s="32" t="s">
        <v>109</v>
      </c>
      <c r="B24" s="52">
        <f t="shared" si="3"/>
        <v>48</v>
      </c>
      <c r="C24" s="52">
        <f t="shared" si="3"/>
        <v>48</v>
      </c>
      <c r="D24" s="52">
        <f t="shared" si="3"/>
        <v>48</v>
      </c>
      <c r="E24" s="52">
        <f t="shared" si="3"/>
        <v>48</v>
      </c>
      <c r="F24" s="52">
        <f t="shared" si="3"/>
        <v>48</v>
      </c>
      <c r="G24" s="52">
        <f t="shared" si="3"/>
        <v>48</v>
      </c>
      <c r="H24" s="52">
        <f t="shared" si="4"/>
        <v>222</v>
      </c>
      <c r="I24" s="52">
        <f t="shared" si="4"/>
        <v>222</v>
      </c>
      <c r="J24" s="52">
        <f t="shared" si="4"/>
        <v>222</v>
      </c>
      <c r="K24" s="52">
        <f t="shared" si="4"/>
        <v>222</v>
      </c>
      <c r="L24" s="52">
        <f t="shared" si="4"/>
        <v>222</v>
      </c>
      <c r="M24" s="52">
        <f t="shared" si="4"/>
        <v>222</v>
      </c>
      <c r="N24" s="52">
        <f t="shared" si="5"/>
        <v>932</v>
      </c>
      <c r="O24" s="52">
        <f t="shared" si="5"/>
        <v>932</v>
      </c>
      <c r="P24" s="52">
        <f t="shared" si="5"/>
        <v>932</v>
      </c>
      <c r="Q24" s="52">
        <f t="shared" si="5"/>
        <v>932</v>
      </c>
      <c r="R24" s="52">
        <f t="shared" si="5"/>
        <v>932</v>
      </c>
      <c r="S24" s="52">
        <f t="shared" si="5"/>
        <v>932</v>
      </c>
      <c r="T24" s="17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8"/>
    </row>
    <row r="25" spans="1:256" ht="18" customHeight="1">
      <c r="A25" s="40" t="s">
        <v>14</v>
      </c>
      <c r="B25" s="55">
        <f t="shared" si="3"/>
        <v>47.5</v>
      </c>
      <c r="C25" s="55">
        <f t="shared" si="3"/>
        <v>47.5</v>
      </c>
      <c r="D25" s="55">
        <f t="shared" si="3"/>
        <v>47.5</v>
      </c>
      <c r="E25" s="55">
        <f t="shared" si="3"/>
        <v>47.5</v>
      </c>
      <c r="F25" s="55">
        <f t="shared" si="3"/>
        <v>47.5</v>
      </c>
      <c r="G25" s="55">
        <f t="shared" si="3"/>
        <v>47.5</v>
      </c>
      <c r="H25" s="55">
        <f t="shared" si="4"/>
        <v>220</v>
      </c>
      <c r="I25" s="55">
        <f t="shared" si="4"/>
        <v>220</v>
      </c>
      <c r="J25" s="55">
        <f t="shared" si="4"/>
        <v>220</v>
      </c>
      <c r="K25" s="55">
        <f t="shared" si="4"/>
        <v>220</v>
      </c>
      <c r="L25" s="55">
        <f t="shared" si="4"/>
        <v>220</v>
      </c>
      <c r="M25" s="55">
        <f t="shared" si="4"/>
        <v>220</v>
      </c>
      <c r="N25" s="55">
        <f t="shared" si="5"/>
        <v>920</v>
      </c>
      <c r="O25" s="55">
        <f t="shared" si="5"/>
        <v>920</v>
      </c>
      <c r="P25" s="55">
        <f t="shared" si="5"/>
        <v>920</v>
      </c>
      <c r="Q25" s="55">
        <f t="shared" si="5"/>
        <v>920</v>
      </c>
      <c r="R25" s="55">
        <f t="shared" si="5"/>
        <v>920</v>
      </c>
      <c r="S25" s="55">
        <f t="shared" si="5"/>
        <v>920</v>
      </c>
      <c r="T25" s="17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8"/>
    </row>
    <row r="26" spans="1:256" ht="16.05" customHeight="1">
      <c r="A26" s="43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8"/>
    </row>
    <row r="27" spans="1:256" ht="16.05" customHeight="1">
      <c r="A27" s="4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8"/>
    </row>
    <row r="28" spans="1:256" ht="34.950000000000003" customHeight="1">
      <c r="A28" s="51" t="s">
        <v>54</v>
      </c>
      <c r="B28" s="56" t="s">
        <v>9</v>
      </c>
      <c r="C28" s="56" t="s">
        <v>10</v>
      </c>
      <c r="D28" s="56" t="s">
        <v>11</v>
      </c>
      <c r="E28" s="56" t="s">
        <v>12</v>
      </c>
      <c r="F28" s="56" t="s">
        <v>13</v>
      </c>
      <c r="G28" s="56" t="s">
        <v>14</v>
      </c>
      <c r="H28" s="56" t="s">
        <v>9</v>
      </c>
      <c r="I28" s="56" t="s">
        <v>10</v>
      </c>
      <c r="J28" s="56" t="s">
        <v>11</v>
      </c>
      <c r="K28" s="56" t="s">
        <v>12</v>
      </c>
      <c r="L28" s="56" t="s">
        <v>13</v>
      </c>
      <c r="M28" s="56" t="s">
        <v>14</v>
      </c>
      <c r="N28" s="56" t="s">
        <v>9</v>
      </c>
      <c r="O28" s="56" t="s">
        <v>10</v>
      </c>
      <c r="P28" s="56" t="s">
        <v>11</v>
      </c>
      <c r="Q28" s="56" t="s">
        <v>12</v>
      </c>
      <c r="R28" s="56" t="s">
        <v>13</v>
      </c>
      <c r="S28" s="57" t="s">
        <v>14</v>
      </c>
      <c r="T28" s="24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8"/>
    </row>
    <row r="29" spans="1:256" ht="18" customHeight="1">
      <c r="A29" s="32" t="s">
        <v>9</v>
      </c>
      <c r="B29" s="58">
        <v>0</v>
      </c>
      <c r="C29" s="58">
        <v>5.0999999999999997E-2</v>
      </c>
      <c r="D29" s="58">
        <v>0.26400000000000001</v>
      </c>
      <c r="E29" s="58">
        <v>0.121</v>
      </c>
      <c r="F29" s="58">
        <v>2.9000000000000001E-2</v>
      </c>
      <c r="G29" s="58">
        <v>5.5E-2</v>
      </c>
      <c r="H29" s="58">
        <v>0</v>
      </c>
      <c r="I29" s="58">
        <v>5.0999999999999997E-2</v>
      </c>
      <c r="J29" s="58">
        <v>0.26400000000000001</v>
      </c>
      <c r="K29" s="58">
        <v>0.121</v>
      </c>
      <c r="L29" s="58">
        <v>2.9000000000000001E-2</v>
      </c>
      <c r="M29" s="58">
        <v>5.5E-2</v>
      </c>
      <c r="N29" s="58">
        <v>0</v>
      </c>
      <c r="O29" s="58">
        <v>5.0999999999999997E-2</v>
      </c>
      <c r="P29" s="58">
        <v>0.26400000000000001</v>
      </c>
      <c r="Q29" s="58">
        <v>0.121</v>
      </c>
      <c r="R29" s="58">
        <v>2.9000000000000001E-2</v>
      </c>
      <c r="S29" s="59">
        <v>5.5E-2</v>
      </c>
      <c r="T29" s="24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8"/>
    </row>
    <row r="30" spans="1:256" ht="16.95" customHeight="1">
      <c r="A30" s="35" t="s">
        <v>10</v>
      </c>
      <c r="B30" s="60">
        <v>5.0999999999999997E-2</v>
      </c>
      <c r="C30" s="60">
        <v>0</v>
      </c>
      <c r="D30" s="60">
        <v>0.26400000000000001</v>
      </c>
      <c r="E30" s="60">
        <v>0.121</v>
      </c>
      <c r="F30" s="60">
        <v>7.9000000000000001E-2</v>
      </c>
      <c r="G30" s="60">
        <v>3.1E-2</v>
      </c>
      <c r="H30" s="60">
        <v>5.0999999999999997E-2</v>
      </c>
      <c r="I30" s="60">
        <v>0</v>
      </c>
      <c r="J30" s="60">
        <v>0.26400000000000001</v>
      </c>
      <c r="K30" s="60">
        <v>0.121</v>
      </c>
      <c r="L30" s="60">
        <v>7.9000000000000001E-2</v>
      </c>
      <c r="M30" s="60">
        <v>3.1E-2</v>
      </c>
      <c r="N30" s="60">
        <v>5.0999999999999997E-2</v>
      </c>
      <c r="O30" s="60">
        <v>0</v>
      </c>
      <c r="P30" s="60">
        <v>0.26400000000000001</v>
      </c>
      <c r="Q30" s="60">
        <v>0.121</v>
      </c>
      <c r="R30" s="60">
        <v>7.9000000000000001E-2</v>
      </c>
      <c r="S30" s="61">
        <v>3.1E-2</v>
      </c>
      <c r="T30" s="24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8"/>
    </row>
    <row r="31" spans="1:256" ht="16.95" customHeight="1">
      <c r="A31" s="35" t="s">
        <v>11</v>
      </c>
      <c r="B31" s="62">
        <v>0.26400000000000001</v>
      </c>
      <c r="C31" s="62">
        <v>0.26400000000000001</v>
      </c>
      <c r="D31" s="62">
        <v>0</v>
      </c>
      <c r="E31" s="62">
        <v>3.1E-2</v>
      </c>
      <c r="F31" s="62">
        <v>7.9000000000000001E-2</v>
      </c>
      <c r="G31" s="62">
        <v>5.5E-2</v>
      </c>
      <c r="H31" s="62">
        <v>0.26400000000000001</v>
      </c>
      <c r="I31" s="62">
        <v>0.26400000000000001</v>
      </c>
      <c r="J31" s="62">
        <v>0</v>
      </c>
      <c r="K31" s="62">
        <v>3.1E-2</v>
      </c>
      <c r="L31" s="62">
        <v>7.9000000000000001E-2</v>
      </c>
      <c r="M31" s="62">
        <v>5.5E-2</v>
      </c>
      <c r="N31" s="62">
        <v>0.26400000000000001</v>
      </c>
      <c r="O31" s="62">
        <v>0.26400000000000001</v>
      </c>
      <c r="P31" s="62">
        <v>0</v>
      </c>
      <c r="Q31" s="62">
        <v>3.1E-2</v>
      </c>
      <c r="R31" s="62">
        <v>7.9000000000000001E-2</v>
      </c>
      <c r="S31" s="63">
        <v>5.5E-2</v>
      </c>
      <c r="T31" s="24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8"/>
    </row>
    <row r="32" spans="1:256" ht="16.95" customHeight="1">
      <c r="A32" s="35" t="s">
        <v>12</v>
      </c>
      <c r="B32" s="60">
        <v>0.121</v>
      </c>
      <c r="C32" s="60">
        <v>0.121</v>
      </c>
      <c r="D32" s="60">
        <v>3.1E-2</v>
      </c>
      <c r="E32" s="60">
        <v>0</v>
      </c>
      <c r="F32" s="60">
        <v>7.9000000000000001E-2</v>
      </c>
      <c r="G32" s="60">
        <v>5.5E-2</v>
      </c>
      <c r="H32" s="60">
        <v>0.121</v>
      </c>
      <c r="I32" s="60">
        <v>0.121</v>
      </c>
      <c r="J32" s="60">
        <v>3.1E-2</v>
      </c>
      <c r="K32" s="60">
        <v>0</v>
      </c>
      <c r="L32" s="60">
        <v>7.9000000000000001E-2</v>
      </c>
      <c r="M32" s="60">
        <v>5.5E-2</v>
      </c>
      <c r="N32" s="60">
        <v>0.121</v>
      </c>
      <c r="O32" s="60">
        <v>0.121</v>
      </c>
      <c r="P32" s="60">
        <v>3.1E-2</v>
      </c>
      <c r="Q32" s="60">
        <v>0</v>
      </c>
      <c r="R32" s="60">
        <v>7.9000000000000001E-2</v>
      </c>
      <c r="S32" s="61">
        <v>5.5E-2</v>
      </c>
      <c r="T32" s="24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8"/>
    </row>
    <row r="33" spans="1:256" ht="16.95" customHeight="1">
      <c r="A33" s="35" t="s">
        <v>13</v>
      </c>
      <c r="B33" s="62">
        <v>2.9000000000000001E-2</v>
      </c>
      <c r="C33" s="62">
        <v>7.9000000000000001E-2</v>
      </c>
      <c r="D33" s="62">
        <v>7.9000000000000001E-2</v>
      </c>
      <c r="E33" s="62">
        <v>7.9000000000000001E-2</v>
      </c>
      <c r="F33" s="62">
        <v>0</v>
      </c>
      <c r="G33" s="62">
        <v>5.5E-2</v>
      </c>
      <c r="H33" s="62">
        <v>2.9000000000000001E-2</v>
      </c>
      <c r="I33" s="62">
        <v>7.9000000000000001E-2</v>
      </c>
      <c r="J33" s="62">
        <v>7.9000000000000001E-2</v>
      </c>
      <c r="K33" s="62">
        <v>7.9000000000000001E-2</v>
      </c>
      <c r="L33" s="62">
        <v>0</v>
      </c>
      <c r="M33" s="62">
        <v>5.5E-2</v>
      </c>
      <c r="N33" s="62">
        <v>2.9000000000000001E-2</v>
      </c>
      <c r="O33" s="62">
        <v>7.9000000000000001E-2</v>
      </c>
      <c r="P33" s="62">
        <v>7.9000000000000001E-2</v>
      </c>
      <c r="Q33" s="62">
        <v>7.9000000000000001E-2</v>
      </c>
      <c r="R33" s="62">
        <v>0</v>
      </c>
      <c r="S33" s="63">
        <v>5.5E-2</v>
      </c>
      <c r="T33" s="24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8"/>
    </row>
    <row r="34" spans="1:256" ht="16.95" customHeight="1">
      <c r="A34" s="40" t="s">
        <v>14</v>
      </c>
      <c r="B34" s="64">
        <v>5.5E-2</v>
      </c>
      <c r="C34" s="64">
        <v>3.1E-2</v>
      </c>
      <c r="D34" s="64">
        <v>5.5E-2</v>
      </c>
      <c r="E34" s="64">
        <v>5.5E-2</v>
      </c>
      <c r="F34" s="64">
        <v>5.5E-2</v>
      </c>
      <c r="G34" s="64">
        <v>0</v>
      </c>
      <c r="H34" s="64">
        <v>5.5E-2</v>
      </c>
      <c r="I34" s="64">
        <v>3.1E-2</v>
      </c>
      <c r="J34" s="64">
        <v>5.5E-2</v>
      </c>
      <c r="K34" s="64">
        <v>5.5E-2</v>
      </c>
      <c r="L34" s="64">
        <v>5.5E-2</v>
      </c>
      <c r="M34" s="64">
        <v>0</v>
      </c>
      <c r="N34" s="64">
        <v>5.5E-2</v>
      </c>
      <c r="O34" s="64">
        <v>3.1E-2</v>
      </c>
      <c r="P34" s="64">
        <v>5.5E-2</v>
      </c>
      <c r="Q34" s="64">
        <v>5.5E-2</v>
      </c>
      <c r="R34" s="64">
        <v>5.5E-2</v>
      </c>
      <c r="S34" s="65">
        <v>0</v>
      </c>
      <c r="T34" s="24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8"/>
    </row>
    <row r="35" spans="1:256" ht="15.3" customHeight="1">
      <c r="A35" s="66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24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8"/>
    </row>
    <row r="36" spans="1:256" ht="15.3" customHeight="1">
      <c r="A36" s="66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24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8"/>
    </row>
    <row r="37" spans="1:256" ht="34.049999999999997" customHeight="1">
      <c r="A37" s="51" t="s">
        <v>55</v>
      </c>
      <c r="B37" s="45" t="s">
        <v>28</v>
      </c>
      <c r="C37" s="45" t="s">
        <v>29</v>
      </c>
      <c r="D37" s="45" t="s">
        <v>30</v>
      </c>
      <c r="E37" s="45" t="s">
        <v>31</v>
      </c>
      <c r="F37" s="45" t="s">
        <v>32</v>
      </c>
      <c r="G37" s="45" t="s">
        <v>33</v>
      </c>
      <c r="H37" s="45" t="s">
        <v>34</v>
      </c>
      <c r="I37" s="45" t="s">
        <v>35</v>
      </c>
      <c r="J37" s="45" t="s">
        <v>36</v>
      </c>
      <c r="K37" s="45" t="s">
        <v>37</v>
      </c>
      <c r="L37" s="45" t="s">
        <v>38</v>
      </c>
      <c r="M37" s="45" t="s">
        <v>39</v>
      </c>
      <c r="N37" s="45" t="s">
        <v>40</v>
      </c>
      <c r="O37" s="45" t="s">
        <v>41</v>
      </c>
      <c r="P37" s="45" t="s">
        <v>42</v>
      </c>
      <c r="Q37" s="45" t="s">
        <v>43</v>
      </c>
      <c r="R37" s="45" t="s">
        <v>44</v>
      </c>
      <c r="S37" s="46" t="s">
        <v>45</v>
      </c>
      <c r="T37" s="24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8"/>
    </row>
    <row r="38" spans="1:256" ht="18" customHeight="1">
      <c r="A38" s="32" t="s">
        <v>48</v>
      </c>
      <c r="B38" s="68">
        <f>(B11+B20)*1.1*(1+B29)</f>
        <v>41.442500000000003</v>
      </c>
      <c r="C38" s="68">
        <f t="shared" ref="C38:S38" si="6">(C11+C20)*1.1*(1+C29)</f>
        <v>60.175004999999999</v>
      </c>
      <c r="D38" s="68">
        <f t="shared" si="6"/>
        <v>57.510420000000003</v>
      </c>
      <c r="E38" s="68">
        <f t="shared" si="6"/>
        <v>55.397017500000004</v>
      </c>
      <c r="F38" s="68">
        <f t="shared" si="6"/>
        <v>80.492238749999999</v>
      </c>
      <c r="G38" s="68">
        <f t="shared" si="6"/>
        <v>53.876212500000001</v>
      </c>
      <c r="H38" s="68">
        <f t="shared" si="6"/>
        <v>198.77</v>
      </c>
      <c r="I38" s="68">
        <f t="shared" si="6"/>
        <v>228.60378851851851</v>
      </c>
      <c r="J38" s="68">
        <f t="shared" si="6"/>
        <v>257.32184296296299</v>
      </c>
      <c r="K38" s="68">
        <f t="shared" si="6"/>
        <v>233.41669592592592</v>
      </c>
      <c r="L38" s="68">
        <f t="shared" si="6"/>
        <v>249.39110777777776</v>
      </c>
      <c r="M38" s="68">
        <f t="shared" si="6"/>
        <v>221.73716481481483</v>
      </c>
      <c r="N38" s="68">
        <f t="shared" si="6"/>
        <v>752.62000000000012</v>
      </c>
      <c r="O38" s="68">
        <f t="shared" si="6"/>
        <v>815.17662000000007</v>
      </c>
      <c r="P38" s="68">
        <f t="shared" si="6"/>
        <v>958.76928000000009</v>
      </c>
      <c r="Q38" s="68">
        <f t="shared" si="6"/>
        <v>856.69062000000008</v>
      </c>
      <c r="R38" s="68">
        <f t="shared" si="6"/>
        <v>829.49748000000011</v>
      </c>
      <c r="S38" s="68">
        <f t="shared" si="6"/>
        <v>808.78410000000008</v>
      </c>
      <c r="T38" s="17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8"/>
    </row>
    <row r="39" spans="1:256" ht="18" customHeight="1">
      <c r="A39" s="53" t="s">
        <v>49</v>
      </c>
      <c r="B39" s="69">
        <f t="shared" ref="B39:S39" si="7">(B12+B21)*1.1*(1+B30)</f>
        <v>71.533687499999999</v>
      </c>
      <c r="C39" s="69">
        <f t="shared" si="7"/>
        <v>52.250000000000007</v>
      </c>
      <c r="D39" s="69">
        <f t="shared" si="7"/>
        <v>72.561500000000009</v>
      </c>
      <c r="E39" s="69">
        <f t="shared" si="7"/>
        <v>74.679618750000003</v>
      </c>
      <c r="F39" s="69">
        <f t="shared" si="7"/>
        <v>69.522667499999997</v>
      </c>
      <c r="G39" s="69">
        <f t="shared" si="7"/>
        <v>65.210750000000004</v>
      </c>
      <c r="H39" s="69">
        <f t="shared" si="7"/>
        <v>274.03851851851852</v>
      </c>
      <c r="I39" s="69">
        <f t="shared" si="7"/>
        <v>242.00000000000003</v>
      </c>
      <c r="J39" s="69">
        <f t="shared" si="7"/>
        <v>313.61244444444446</v>
      </c>
      <c r="K39" s="69">
        <f t="shared" si="7"/>
        <v>290.37221481481487</v>
      </c>
      <c r="L39" s="69">
        <f t="shared" si="7"/>
        <v>276.69716148148149</v>
      </c>
      <c r="M39" s="69">
        <f t="shared" si="7"/>
        <v>262.9431851851852</v>
      </c>
      <c r="N39" s="69">
        <f t="shared" si="7"/>
        <v>1087.7849999999999</v>
      </c>
      <c r="O39" s="69">
        <f t="shared" si="7"/>
        <v>1012.0000000000001</v>
      </c>
      <c r="P39" s="69">
        <f t="shared" si="7"/>
        <v>1288.6480000000001</v>
      </c>
      <c r="Q39" s="69">
        <f t="shared" si="7"/>
        <v>1157.8809000000001</v>
      </c>
      <c r="R39" s="69">
        <f t="shared" si="7"/>
        <v>1111.0678800000001</v>
      </c>
      <c r="S39" s="69">
        <f t="shared" si="7"/>
        <v>1059.8679999999999</v>
      </c>
      <c r="T39" s="17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8"/>
    </row>
    <row r="40" spans="1:256" ht="18" customHeight="1">
      <c r="A40" s="32" t="s">
        <v>50</v>
      </c>
      <c r="B40" s="70">
        <f t="shared" ref="B40:S40" si="8">(B13+B22)*1.1*(1+B31)</f>
        <v>54.93818000000001</v>
      </c>
      <c r="C40" s="70">
        <f t="shared" si="8"/>
        <v>56.328580000000009</v>
      </c>
      <c r="D40" s="70">
        <f t="shared" si="8"/>
        <v>39.407500000000006</v>
      </c>
      <c r="E40" s="70">
        <f t="shared" si="8"/>
        <v>51.544845000000002</v>
      </c>
      <c r="F40" s="70">
        <f t="shared" si="8"/>
        <v>84.025101875000018</v>
      </c>
      <c r="G40" s="70">
        <f t="shared" si="8"/>
        <v>52.382068750000002</v>
      </c>
      <c r="H40" s="70">
        <f t="shared" si="8"/>
        <v>247.03288296296301</v>
      </c>
      <c r="I40" s="70">
        <f t="shared" si="8"/>
        <v>248.68076444444449</v>
      </c>
      <c r="J40" s="70">
        <f t="shared" si="8"/>
        <v>190.63000000000002</v>
      </c>
      <c r="K40" s="70">
        <f t="shared" si="8"/>
        <v>209.47667074074076</v>
      </c>
      <c r="L40" s="70">
        <f t="shared" si="8"/>
        <v>254.88018111111114</v>
      </c>
      <c r="M40" s="70">
        <f t="shared" si="8"/>
        <v>213.92313148148151</v>
      </c>
      <c r="N40" s="70">
        <f t="shared" si="8"/>
        <v>897.03552000000013</v>
      </c>
      <c r="O40" s="70">
        <f t="shared" si="8"/>
        <v>899.05792000000008</v>
      </c>
      <c r="P40" s="70">
        <f t="shared" si="8"/>
        <v>703.78</v>
      </c>
      <c r="Q40" s="70">
        <f t="shared" si="8"/>
        <v>741.47458000000006</v>
      </c>
      <c r="R40" s="70">
        <f t="shared" si="8"/>
        <v>819.74866999999995</v>
      </c>
      <c r="S40" s="70">
        <f t="shared" si="8"/>
        <v>758.20739999999989</v>
      </c>
      <c r="T40" s="17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8"/>
    </row>
    <row r="41" spans="1:256" ht="18" customHeight="1">
      <c r="A41" s="53" t="s">
        <v>51</v>
      </c>
      <c r="B41" s="69">
        <f t="shared" ref="B41:S41" si="9">(B14+B23)*1.1*(1+B32)</f>
        <v>47.042765000000003</v>
      </c>
      <c r="C41" s="69">
        <f t="shared" si="9"/>
        <v>54.210158749999998</v>
      </c>
      <c r="D41" s="69">
        <f t="shared" si="9"/>
        <v>45.959402499999996</v>
      </c>
      <c r="E41" s="69">
        <f t="shared" si="9"/>
        <v>33.99</v>
      </c>
      <c r="F41" s="69">
        <f t="shared" si="9"/>
        <v>78.031256875000011</v>
      </c>
      <c r="G41" s="69">
        <f t="shared" si="9"/>
        <v>46.013824999999997</v>
      </c>
      <c r="H41" s="69">
        <f t="shared" si="9"/>
        <v>199.99968592592592</v>
      </c>
      <c r="I41" s="69">
        <f t="shared" si="9"/>
        <v>208.49437481481485</v>
      </c>
      <c r="J41" s="69">
        <f t="shared" si="9"/>
        <v>187.13490074074073</v>
      </c>
      <c r="K41" s="69">
        <f t="shared" si="9"/>
        <v>168.96</v>
      </c>
      <c r="L41" s="69">
        <f t="shared" si="9"/>
        <v>231.32241407407409</v>
      </c>
      <c r="M41" s="69">
        <f t="shared" si="9"/>
        <v>190.28761481481482</v>
      </c>
      <c r="N41" s="69">
        <f t="shared" si="9"/>
        <v>656.18856000000005</v>
      </c>
      <c r="O41" s="69">
        <f t="shared" si="9"/>
        <v>666.61386000000005</v>
      </c>
      <c r="P41" s="69">
        <f t="shared" si="9"/>
        <v>607.42396000000008</v>
      </c>
      <c r="Q41" s="69">
        <f t="shared" si="9"/>
        <v>573.7600000000001</v>
      </c>
      <c r="R41" s="69">
        <f t="shared" si="9"/>
        <v>679.24128999999994</v>
      </c>
      <c r="S41" s="69">
        <f t="shared" si="9"/>
        <v>620.08680000000004</v>
      </c>
      <c r="T41" s="17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8"/>
    </row>
    <row r="42" spans="1:256" ht="18" customHeight="1">
      <c r="A42" s="32" t="s">
        <v>52</v>
      </c>
      <c r="B42" s="70">
        <f t="shared" ref="B42:S42" si="10">(B15+B24)*1.1*(1+B33)</f>
        <v>92.179106250000004</v>
      </c>
      <c r="C42" s="70">
        <f t="shared" si="10"/>
        <v>70.116117500000001</v>
      </c>
      <c r="D42" s="70">
        <f t="shared" si="10"/>
        <v>98.475609375000005</v>
      </c>
      <c r="E42" s="70">
        <f t="shared" si="10"/>
        <v>98.327246875000014</v>
      </c>
      <c r="F42" s="70">
        <f t="shared" si="10"/>
        <v>52.800000000000004</v>
      </c>
      <c r="G42" s="70">
        <f t="shared" si="10"/>
        <v>95.596187500000013</v>
      </c>
      <c r="H42" s="70">
        <f t="shared" si="10"/>
        <v>296.13857777777775</v>
      </c>
      <c r="I42" s="70">
        <f t="shared" si="10"/>
        <v>279.0709614814815</v>
      </c>
      <c r="J42" s="70">
        <f t="shared" si="10"/>
        <v>312.68221111111114</v>
      </c>
      <c r="K42" s="70">
        <f t="shared" si="10"/>
        <v>312.50637407407413</v>
      </c>
      <c r="L42" s="70">
        <f t="shared" si="10"/>
        <v>244.20000000000002</v>
      </c>
      <c r="M42" s="70">
        <f t="shared" si="10"/>
        <v>304.91062962962968</v>
      </c>
      <c r="N42" s="70">
        <f t="shared" si="10"/>
        <v>1109.9822999999999</v>
      </c>
      <c r="O42" s="70">
        <f t="shared" si="10"/>
        <v>1125.31068</v>
      </c>
      <c r="P42" s="70">
        <f t="shared" si="10"/>
        <v>1166.5608500000001</v>
      </c>
      <c r="Q42" s="70">
        <f t="shared" si="10"/>
        <v>1166.3450499999999</v>
      </c>
      <c r="R42" s="70">
        <f t="shared" si="10"/>
        <v>1025.2</v>
      </c>
      <c r="S42" s="70">
        <f t="shared" si="10"/>
        <v>1139.6109999999999</v>
      </c>
      <c r="T42" s="17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8"/>
    </row>
    <row r="43" spans="1:256" ht="18" customHeight="1">
      <c r="A43" s="40" t="s">
        <v>53</v>
      </c>
      <c r="B43" s="71">
        <f t="shared" ref="B43:S43" si="11">(B16+B25)*1.1*(1+B34)</f>
        <v>65.278125000000003</v>
      </c>
      <c r="C43" s="71">
        <f t="shared" si="11"/>
        <v>65.210750000000004</v>
      </c>
      <c r="D43" s="71">
        <f t="shared" si="11"/>
        <v>65.930906250000007</v>
      </c>
      <c r="E43" s="71">
        <f t="shared" si="11"/>
        <v>65.278125000000003</v>
      </c>
      <c r="F43" s="71">
        <f t="shared" si="11"/>
        <v>95.015937500000007</v>
      </c>
      <c r="G43" s="71">
        <f t="shared" si="11"/>
        <v>52.250000000000007</v>
      </c>
      <c r="H43" s="71">
        <f t="shared" si="11"/>
        <v>267.34481481481487</v>
      </c>
      <c r="I43" s="71">
        <f t="shared" si="11"/>
        <v>262.9431851851852</v>
      </c>
      <c r="J43" s="71">
        <f t="shared" si="11"/>
        <v>268.11848148148147</v>
      </c>
      <c r="K43" s="71">
        <f t="shared" si="11"/>
        <v>267.34481481481487</v>
      </c>
      <c r="L43" s="71">
        <f t="shared" si="11"/>
        <v>302.58962962962966</v>
      </c>
      <c r="M43" s="71">
        <f t="shared" si="11"/>
        <v>242.00000000000003</v>
      </c>
      <c r="N43" s="71">
        <f t="shared" si="11"/>
        <v>1082.4299999999998</v>
      </c>
      <c r="O43" s="71">
        <f t="shared" si="11"/>
        <v>1059.8679999999999</v>
      </c>
      <c r="P43" s="71">
        <f t="shared" si="11"/>
        <v>1083.3795</v>
      </c>
      <c r="Q43" s="71">
        <f t="shared" si="11"/>
        <v>1082.4299999999998</v>
      </c>
      <c r="R43" s="71">
        <f t="shared" si="11"/>
        <v>1125.6849999999999</v>
      </c>
      <c r="S43" s="71">
        <f t="shared" si="11"/>
        <v>1012.0000000000001</v>
      </c>
      <c r="T43" s="17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8"/>
    </row>
    <row r="44" spans="1:256" ht="16.05" customHeight="1">
      <c r="A44" s="43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8"/>
    </row>
    <row r="45" spans="1:256" ht="15.3" customHeight="1">
      <c r="A45" t="s">
        <v>107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8"/>
    </row>
    <row r="46" spans="1:256" ht="16.05" customHeight="1">
      <c r="A46" s="73" t="s">
        <v>56</v>
      </c>
      <c r="B46" s="74" t="s">
        <v>57</v>
      </c>
      <c r="C46" s="74" t="s">
        <v>58</v>
      </c>
      <c r="D46" s="75" t="s">
        <v>59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8"/>
    </row>
    <row r="47" spans="1:256" ht="16.05" customHeight="1">
      <c r="A47" s="76" t="s">
        <v>60</v>
      </c>
      <c r="B47" s="77">
        <v>0.5</v>
      </c>
      <c r="C47" s="77">
        <v>2</v>
      </c>
      <c r="D47" s="78">
        <v>12</v>
      </c>
      <c r="E47" s="6"/>
      <c r="F47" s="6"/>
      <c r="G47" s="6"/>
      <c r="H47" s="6"/>
      <c r="I47" s="171"/>
      <c r="J47" s="6"/>
      <c r="K47" s="6"/>
      <c r="L47" s="6"/>
      <c r="M47" s="6"/>
      <c r="N47" s="6"/>
      <c r="O47" s="6"/>
      <c r="P47" s="6"/>
      <c r="Q47" s="172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8"/>
    </row>
    <row r="48" spans="1:256" ht="16.05" customHeight="1" thickBot="1">
      <c r="A48" s="79" t="s">
        <v>61</v>
      </c>
      <c r="B48" s="80">
        <v>30</v>
      </c>
      <c r="C48" s="80">
        <v>150</v>
      </c>
      <c r="D48" s="81">
        <v>500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8"/>
    </row>
    <row r="49" spans="1:256" ht="16.05" customHeight="1" thickTop="1">
      <c r="A49" s="170" t="s">
        <v>76</v>
      </c>
      <c r="B49" s="88">
        <v>100</v>
      </c>
      <c r="C49" s="82">
        <v>500</v>
      </c>
      <c r="D49" s="82">
        <v>2000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8"/>
    </row>
    <row r="50" spans="1:256" ht="16.05" customHeight="1">
      <c r="A50" s="79" t="s">
        <v>95</v>
      </c>
      <c r="B50" s="236">
        <v>0.25</v>
      </c>
      <c r="C50" s="236">
        <v>0.9</v>
      </c>
      <c r="D50" s="237">
        <v>4.5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8"/>
    </row>
    <row r="51" spans="1:256" ht="15.3" customHeight="1">
      <c r="A51" s="4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8"/>
    </row>
    <row r="52" spans="1:256" ht="15.3" customHeight="1">
      <c r="A52" t="s">
        <v>108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8"/>
    </row>
    <row r="53" spans="1:256" ht="16.05" customHeight="1">
      <c r="A53" s="73" t="s">
        <v>62</v>
      </c>
      <c r="B53" s="74" t="s">
        <v>63</v>
      </c>
      <c r="C53" s="74" t="s">
        <v>57</v>
      </c>
      <c r="D53" s="74" t="s">
        <v>58</v>
      </c>
      <c r="E53" s="75" t="s">
        <v>59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8"/>
    </row>
    <row r="54" spans="1:256" ht="16.05" customHeight="1">
      <c r="A54" s="76" t="s">
        <v>9</v>
      </c>
      <c r="B54" s="82">
        <v>15.35</v>
      </c>
      <c r="C54" s="82">
        <f t="shared" ref="C54:E59" si="12">$B54*B$47+B$48</f>
        <v>37.674999999999997</v>
      </c>
      <c r="D54" s="82">
        <f t="shared" si="12"/>
        <v>180.7</v>
      </c>
      <c r="E54" s="83">
        <f t="shared" si="12"/>
        <v>684.2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8"/>
    </row>
    <row r="55" spans="1:256" ht="16.05" customHeight="1">
      <c r="A55" s="84" t="s">
        <v>10</v>
      </c>
      <c r="B55" s="85">
        <v>35</v>
      </c>
      <c r="C55" s="86">
        <f t="shared" si="12"/>
        <v>47.5</v>
      </c>
      <c r="D55" s="86">
        <f t="shared" si="12"/>
        <v>220</v>
      </c>
      <c r="E55" s="87">
        <f t="shared" si="12"/>
        <v>920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8"/>
    </row>
    <row r="56" spans="1:256" ht="16.05" customHeight="1">
      <c r="A56" s="84" t="s">
        <v>11</v>
      </c>
      <c r="B56" s="88">
        <v>11.65</v>
      </c>
      <c r="C56" s="82">
        <f t="shared" si="12"/>
        <v>35.825000000000003</v>
      </c>
      <c r="D56" s="82">
        <f t="shared" si="12"/>
        <v>173.3</v>
      </c>
      <c r="E56" s="83">
        <f t="shared" si="12"/>
        <v>639.79999999999995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8"/>
    </row>
    <row r="57" spans="1:256" ht="16.05" customHeight="1">
      <c r="A57" s="84" t="s">
        <v>12</v>
      </c>
      <c r="B57" s="85">
        <v>1.8</v>
      </c>
      <c r="C57" s="86">
        <f t="shared" si="12"/>
        <v>30.9</v>
      </c>
      <c r="D57" s="86">
        <f t="shared" si="12"/>
        <v>153.6</v>
      </c>
      <c r="E57" s="87">
        <f t="shared" si="12"/>
        <v>521.6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8"/>
    </row>
    <row r="58" spans="1:256" ht="16.05" customHeight="1">
      <c r="A58" s="84" t="s">
        <v>13</v>
      </c>
      <c r="B58" s="88">
        <v>36</v>
      </c>
      <c r="C58" s="82">
        <f t="shared" si="12"/>
        <v>48</v>
      </c>
      <c r="D58" s="82">
        <f t="shared" si="12"/>
        <v>222</v>
      </c>
      <c r="E58" s="83">
        <f t="shared" si="12"/>
        <v>932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8"/>
    </row>
    <row r="59" spans="1:256" ht="16.05" customHeight="1">
      <c r="A59" s="79" t="s">
        <v>14</v>
      </c>
      <c r="B59" s="80">
        <v>35</v>
      </c>
      <c r="C59" s="80">
        <f t="shared" si="12"/>
        <v>47.5</v>
      </c>
      <c r="D59" s="80">
        <f t="shared" si="12"/>
        <v>220</v>
      </c>
      <c r="E59" s="81">
        <f t="shared" si="12"/>
        <v>920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8"/>
    </row>
    <row r="60" spans="1:256" ht="15.3" customHeight="1">
      <c r="A60" s="4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8"/>
    </row>
    <row r="61" spans="1:256" ht="15.3" customHeight="1">
      <c r="A61" s="4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8"/>
    </row>
    <row r="62" spans="1:256" ht="16.05" customHeight="1">
      <c r="A62" s="89" t="s">
        <v>64</v>
      </c>
      <c r="B62" s="90" t="s">
        <v>6</v>
      </c>
      <c r="C62" s="90" t="s">
        <v>7</v>
      </c>
      <c r="D62" s="91" t="s">
        <v>8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8"/>
    </row>
    <row r="63" spans="1:256" ht="16.05" customHeight="1">
      <c r="A63" s="92" t="s">
        <v>65</v>
      </c>
      <c r="B63" s="174">
        <v>50000</v>
      </c>
      <c r="C63" s="174">
        <v>100000</v>
      </c>
      <c r="D63" s="174">
        <v>250000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8"/>
    </row>
    <row r="64" spans="1:256" ht="16.05" customHeight="1">
      <c r="A64" s="92" t="s">
        <v>66</v>
      </c>
      <c r="B64" s="93">
        <v>2000</v>
      </c>
      <c r="C64" s="93">
        <v>3000</v>
      </c>
      <c r="D64" s="94">
        <v>4000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8"/>
    </row>
    <row r="65" spans="1:256" ht="16.05" customHeight="1">
      <c r="A65" s="92" t="s">
        <v>67</v>
      </c>
      <c r="B65" s="95">
        <v>10000</v>
      </c>
      <c r="C65" s="95">
        <v>17000</v>
      </c>
      <c r="D65" s="96">
        <v>30000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  <c r="IU65" s="6"/>
      <c r="IV65" s="8"/>
    </row>
    <row r="66" spans="1:256" ht="16.05" customHeight="1">
      <c r="A66" s="97" t="s">
        <v>68</v>
      </c>
      <c r="B66" s="98">
        <v>1000</v>
      </c>
      <c r="C66" s="98">
        <v>2000</v>
      </c>
      <c r="D66" s="99">
        <v>4000</v>
      </c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6"/>
      <c r="CM66" s="26"/>
      <c r="CN66" s="26"/>
      <c r="CO66" s="26"/>
      <c r="CP66" s="26"/>
      <c r="CQ66" s="26"/>
      <c r="CR66" s="26"/>
      <c r="CS66" s="26"/>
      <c r="CT66" s="26"/>
      <c r="CU66" s="26"/>
      <c r="CV66" s="26"/>
      <c r="CW66" s="26"/>
      <c r="CX66" s="26"/>
      <c r="CY66" s="26"/>
      <c r="CZ66" s="26"/>
      <c r="DA66" s="26"/>
      <c r="DB66" s="26"/>
      <c r="DC66" s="26"/>
      <c r="DD66" s="26"/>
      <c r="DE66" s="26"/>
      <c r="DF66" s="26"/>
      <c r="DG66" s="26"/>
      <c r="DH66" s="26"/>
      <c r="DI66" s="26"/>
      <c r="DJ66" s="26"/>
      <c r="DK66" s="26"/>
      <c r="DL66" s="26"/>
      <c r="DM66" s="26"/>
      <c r="DN66" s="26"/>
      <c r="DO66" s="26"/>
      <c r="DP66" s="26"/>
      <c r="DQ66" s="26"/>
      <c r="DR66" s="26"/>
      <c r="DS66" s="26"/>
      <c r="DT66" s="26"/>
      <c r="DU66" s="26"/>
      <c r="DV66" s="26"/>
      <c r="DW66" s="26"/>
      <c r="DX66" s="26"/>
      <c r="DY66" s="26"/>
      <c r="DZ66" s="26"/>
      <c r="EA66" s="26"/>
      <c r="EB66" s="26"/>
      <c r="EC66" s="26"/>
      <c r="ED66" s="26"/>
      <c r="EE66" s="26"/>
      <c r="EF66" s="26"/>
      <c r="EG66" s="26"/>
      <c r="EH66" s="26"/>
      <c r="EI66" s="26"/>
      <c r="EJ66" s="26"/>
      <c r="EK66" s="26"/>
      <c r="EL66" s="26"/>
      <c r="EM66" s="26"/>
      <c r="EN66" s="26"/>
      <c r="EO66" s="26"/>
      <c r="EP66" s="26"/>
      <c r="EQ66" s="26"/>
      <c r="ER66" s="26"/>
      <c r="ES66" s="26"/>
      <c r="ET66" s="26"/>
      <c r="EU66" s="26"/>
      <c r="EV66" s="26"/>
      <c r="EW66" s="26"/>
      <c r="EX66" s="26"/>
      <c r="EY66" s="26"/>
      <c r="EZ66" s="26"/>
      <c r="FA66" s="26"/>
      <c r="FB66" s="26"/>
      <c r="FC66" s="26"/>
      <c r="FD66" s="26"/>
      <c r="FE66" s="26"/>
      <c r="FF66" s="26"/>
      <c r="FG66" s="26"/>
      <c r="FH66" s="26"/>
      <c r="FI66" s="26"/>
      <c r="FJ66" s="26"/>
      <c r="FK66" s="26"/>
      <c r="FL66" s="26"/>
      <c r="FM66" s="26"/>
      <c r="FN66" s="26"/>
      <c r="FO66" s="26"/>
      <c r="FP66" s="26"/>
      <c r="FQ66" s="26"/>
      <c r="FR66" s="26"/>
      <c r="FS66" s="26"/>
      <c r="FT66" s="26"/>
      <c r="FU66" s="26"/>
      <c r="FV66" s="26"/>
      <c r="FW66" s="26"/>
      <c r="FX66" s="26"/>
      <c r="FY66" s="26"/>
      <c r="FZ66" s="26"/>
      <c r="GA66" s="26"/>
      <c r="GB66" s="26"/>
      <c r="GC66" s="26"/>
      <c r="GD66" s="26"/>
      <c r="GE66" s="26"/>
      <c r="GF66" s="26"/>
      <c r="GG66" s="26"/>
      <c r="GH66" s="26"/>
      <c r="GI66" s="26"/>
      <c r="GJ66" s="26"/>
      <c r="GK66" s="26"/>
      <c r="GL66" s="26"/>
      <c r="GM66" s="26"/>
      <c r="GN66" s="26"/>
      <c r="GO66" s="26"/>
      <c r="GP66" s="26"/>
      <c r="GQ66" s="26"/>
      <c r="GR66" s="26"/>
      <c r="GS66" s="26"/>
      <c r="GT66" s="26"/>
      <c r="GU66" s="26"/>
      <c r="GV66" s="26"/>
      <c r="GW66" s="26"/>
      <c r="GX66" s="26"/>
      <c r="GY66" s="26"/>
      <c r="GZ66" s="26"/>
      <c r="HA66" s="26"/>
      <c r="HB66" s="26"/>
      <c r="HC66" s="26"/>
      <c r="HD66" s="26"/>
      <c r="HE66" s="26"/>
      <c r="HF66" s="26"/>
      <c r="HG66" s="26"/>
      <c r="HH66" s="26"/>
      <c r="HI66" s="26"/>
      <c r="HJ66" s="26"/>
      <c r="HK66" s="26"/>
      <c r="HL66" s="26"/>
      <c r="HM66" s="26"/>
      <c r="HN66" s="26"/>
      <c r="HO66" s="26"/>
      <c r="HP66" s="26"/>
      <c r="HQ66" s="26"/>
      <c r="HR66" s="26"/>
      <c r="HS66" s="26"/>
      <c r="HT66" s="26"/>
      <c r="HU66" s="26"/>
      <c r="HV66" s="26"/>
      <c r="HW66" s="26"/>
      <c r="HX66" s="26"/>
      <c r="HY66" s="26"/>
      <c r="HZ66" s="26"/>
      <c r="IA66" s="26"/>
      <c r="IB66" s="26"/>
      <c r="IC66" s="26"/>
      <c r="ID66" s="26"/>
      <c r="IE66" s="26"/>
      <c r="IF66" s="26"/>
      <c r="IG66" s="26"/>
      <c r="IH66" s="26"/>
      <c r="II66" s="26"/>
      <c r="IJ66" s="26"/>
      <c r="IK66" s="26"/>
      <c r="IL66" s="26"/>
      <c r="IM66" s="26"/>
      <c r="IN66" s="26"/>
      <c r="IO66" s="26"/>
      <c r="IP66" s="26"/>
      <c r="IQ66" s="26"/>
      <c r="IR66" s="26"/>
      <c r="IS66" s="26"/>
      <c r="IT66" s="26"/>
      <c r="IU66" s="26"/>
      <c r="IV66" s="27"/>
    </row>
    <row r="67" spans="1:256" s="231" customFormat="1" ht="39" customHeight="1">
      <c r="A67" s="229" t="s">
        <v>94</v>
      </c>
      <c r="B67" s="232">
        <v>10</v>
      </c>
      <c r="C67" s="232">
        <v>15</v>
      </c>
      <c r="D67" s="233">
        <v>18</v>
      </c>
      <c r="E67" s="230"/>
      <c r="F67" s="230"/>
      <c r="G67" s="230"/>
      <c r="H67" s="230"/>
      <c r="I67" s="230"/>
      <c r="J67" s="230"/>
      <c r="K67" s="230"/>
      <c r="L67" s="230"/>
      <c r="M67" s="230"/>
      <c r="N67" s="230"/>
      <c r="O67" s="230"/>
      <c r="P67" s="230"/>
      <c r="Q67" s="230"/>
      <c r="R67" s="230"/>
      <c r="S67" s="230"/>
    </row>
    <row r="70" spans="1:256" customFormat="1" ht="16.2" thickBot="1">
      <c r="A70" s="175" t="s">
        <v>79</v>
      </c>
      <c r="B70" s="176" t="s">
        <v>80</v>
      </c>
    </row>
    <row r="71" spans="1:256" customFormat="1" ht="16.2" thickTop="1">
      <c r="A71" s="177" t="s">
        <v>9</v>
      </c>
      <c r="B71" s="178">
        <v>0.6</v>
      </c>
    </row>
    <row r="72" spans="1:256" customFormat="1" ht="15.6">
      <c r="A72" s="179" t="s">
        <v>10</v>
      </c>
      <c r="B72" s="180">
        <v>0.8</v>
      </c>
    </row>
    <row r="73" spans="1:256" customFormat="1" ht="15.6">
      <c r="A73" s="179" t="s">
        <v>11</v>
      </c>
      <c r="B73" s="181">
        <v>0.75</v>
      </c>
    </row>
    <row r="74" spans="1:256" customFormat="1" ht="15.6">
      <c r="A74" s="179" t="s">
        <v>12</v>
      </c>
      <c r="B74" s="180">
        <v>0.6</v>
      </c>
    </row>
    <row r="75" spans="1:256" customFormat="1" ht="15.6">
      <c r="A75" s="179" t="s">
        <v>13</v>
      </c>
      <c r="B75" s="181">
        <v>0.85</v>
      </c>
    </row>
    <row r="76" spans="1:256" customFormat="1" ht="15.6">
      <c r="A76" s="179" t="s">
        <v>14</v>
      </c>
      <c r="B76" s="180">
        <v>0.75</v>
      </c>
    </row>
    <row r="79" spans="1:256" customFormat="1" ht="16.2" thickBot="1">
      <c r="A79" s="182" t="s">
        <v>81</v>
      </c>
      <c r="B79" s="183" t="s">
        <v>9</v>
      </c>
      <c r="C79" s="183" t="s">
        <v>10</v>
      </c>
      <c r="D79" s="183" t="s">
        <v>11</v>
      </c>
      <c r="E79" s="183" t="s">
        <v>12</v>
      </c>
      <c r="F79" s="183" t="s">
        <v>13</v>
      </c>
      <c r="G79" s="183" t="s">
        <v>14</v>
      </c>
    </row>
    <row r="80" spans="1:256" customFormat="1" ht="16.2" thickTop="1">
      <c r="A80" s="184" t="s">
        <v>9</v>
      </c>
      <c r="B80" s="185">
        <v>0</v>
      </c>
      <c r="C80" s="185">
        <v>0.01</v>
      </c>
      <c r="D80" s="185">
        <v>0.01</v>
      </c>
      <c r="E80" s="185">
        <v>0.05</v>
      </c>
      <c r="F80" s="185">
        <v>0.01</v>
      </c>
      <c r="G80" s="185">
        <v>0.01</v>
      </c>
    </row>
    <row r="81" spans="1:19" customFormat="1" ht="15.6">
      <c r="A81" s="186" t="s">
        <v>10</v>
      </c>
      <c r="B81" s="187">
        <v>0.01</v>
      </c>
      <c r="C81" s="187">
        <v>0</v>
      </c>
      <c r="D81" s="187">
        <v>1E-3</v>
      </c>
      <c r="E81" s="187">
        <v>1.4999999999999999E-2</v>
      </c>
      <c r="F81" s="187">
        <v>1E-3</v>
      </c>
      <c r="G81" s="187">
        <v>5.0000000000000001E-3</v>
      </c>
    </row>
    <row r="82" spans="1:19" customFormat="1" ht="15.6">
      <c r="A82" s="186" t="s">
        <v>11</v>
      </c>
      <c r="B82" s="188">
        <v>0.01</v>
      </c>
      <c r="C82" s="188">
        <v>1E-3</v>
      </c>
      <c r="D82" s="188">
        <v>0</v>
      </c>
      <c r="E82" s="188">
        <v>1.4999999999999999E-2</v>
      </c>
      <c r="F82" s="188">
        <v>5.0000000000000001E-3</v>
      </c>
      <c r="G82" s="188">
        <v>5.0000000000000001E-3</v>
      </c>
    </row>
    <row r="83" spans="1:19" customFormat="1" ht="15.6">
      <c r="A83" s="186" t="s">
        <v>12</v>
      </c>
      <c r="B83" s="187">
        <v>0.05</v>
      </c>
      <c r="C83" s="187">
        <v>2.5000000000000001E-2</v>
      </c>
      <c r="D83" s="187">
        <v>0.03</v>
      </c>
      <c r="E83" s="187">
        <v>0</v>
      </c>
      <c r="F83" s="187">
        <v>2.5000000000000001E-2</v>
      </c>
      <c r="G83" s="187">
        <v>2.5000000000000001E-2</v>
      </c>
    </row>
    <row r="84" spans="1:19" customFormat="1" ht="15.6">
      <c r="A84" s="186" t="s">
        <v>13</v>
      </c>
      <c r="B84" s="188">
        <v>2E-3</v>
      </c>
      <c r="C84" s="188">
        <v>1E-3</v>
      </c>
      <c r="D84" s="188">
        <v>5.0000000000000001E-3</v>
      </c>
      <c r="E84" s="188">
        <v>1.4999999999999999E-2</v>
      </c>
      <c r="F84" s="188">
        <v>0</v>
      </c>
      <c r="G84" s="188">
        <v>5.0000000000000001E-3</v>
      </c>
    </row>
    <row r="85" spans="1:19" customFormat="1" ht="15.6">
      <c r="A85" s="186" t="s">
        <v>14</v>
      </c>
      <c r="B85" s="187">
        <v>0.01</v>
      </c>
      <c r="C85" s="187">
        <v>5.0000000000000001E-3</v>
      </c>
      <c r="D85" s="187">
        <v>5.0000000000000001E-3</v>
      </c>
      <c r="E85" s="187">
        <v>2.5000000000000001E-2</v>
      </c>
      <c r="F85" s="187">
        <v>5.0000000000000001E-3</v>
      </c>
      <c r="G85" s="187">
        <v>0</v>
      </c>
    </row>
    <row r="87" spans="1:19" ht="16.05" customHeight="1" thickBot="1"/>
    <row r="88" spans="1:19" ht="16.05" customHeight="1" thickTop="1" thickBot="1">
      <c r="A88" s="268" t="s">
        <v>73</v>
      </c>
      <c r="B88" s="252" t="s">
        <v>17</v>
      </c>
      <c r="C88" s="253"/>
      <c r="D88" s="253"/>
      <c r="E88" s="253"/>
      <c r="F88" s="253"/>
      <c r="G88" s="253"/>
      <c r="H88" s="252" t="s">
        <v>18</v>
      </c>
      <c r="I88" s="253"/>
      <c r="J88" s="253"/>
      <c r="K88" s="253"/>
      <c r="L88" s="253"/>
      <c r="M88" s="253"/>
      <c r="N88" s="252" t="s">
        <v>19</v>
      </c>
      <c r="O88" s="253"/>
      <c r="P88" s="253"/>
      <c r="Q88" s="253"/>
      <c r="R88" s="253"/>
      <c r="S88" s="253"/>
    </row>
    <row r="89" spans="1:19" ht="16.05" customHeight="1" thickTop="1" thickBot="1">
      <c r="A89" s="269"/>
      <c r="B89" s="10" t="s">
        <v>9</v>
      </c>
      <c r="C89" s="10" t="s">
        <v>10</v>
      </c>
      <c r="D89" s="10" t="s">
        <v>11</v>
      </c>
      <c r="E89" s="10" t="s">
        <v>12</v>
      </c>
      <c r="F89" s="10" t="s">
        <v>13</v>
      </c>
      <c r="G89" s="10" t="s">
        <v>14</v>
      </c>
      <c r="H89" s="10" t="s">
        <v>9</v>
      </c>
      <c r="I89" s="10" t="s">
        <v>10</v>
      </c>
      <c r="J89" s="10" t="s">
        <v>11</v>
      </c>
      <c r="K89" s="10" t="s">
        <v>12</v>
      </c>
      <c r="L89" s="10" t="s">
        <v>13</v>
      </c>
      <c r="M89" s="10" t="s">
        <v>14</v>
      </c>
      <c r="N89" s="10" t="s">
        <v>9</v>
      </c>
      <c r="O89" s="10" t="s">
        <v>10</v>
      </c>
      <c r="P89" s="10" t="s">
        <v>11</v>
      </c>
      <c r="Q89" s="10" t="s">
        <v>12</v>
      </c>
      <c r="R89" s="10" t="s">
        <v>13</v>
      </c>
      <c r="S89" s="10" t="s">
        <v>14</v>
      </c>
    </row>
    <row r="90" spans="1:19" ht="16.05" customHeight="1" thickTop="1">
      <c r="A90" s="35" t="s">
        <v>72</v>
      </c>
      <c r="B90" s="161">
        <v>23940</v>
      </c>
      <c r="C90" s="161">
        <v>4560</v>
      </c>
      <c r="D90" s="161">
        <v>3420</v>
      </c>
      <c r="E90" s="161">
        <v>4560</v>
      </c>
      <c r="F90" s="161">
        <v>2280</v>
      </c>
      <c r="G90" s="161">
        <v>1140</v>
      </c>
      <c r="H90" s="161">
        <v>6840</v>
      </c>
      <c r="I90" s="161">
        <v>13680</v>
      </c>
      <c r="J90" s="161">
        <v>1710</v>
      </c>
      <c r="K90" s="161">
        <v>6840</v>
      </c>
      <c r="L90" s="161">
        <v>9120</v>
      </c>
      <c r="M90" s="161">
        <v>2280</v>
      </c>
      <c r="N90" s="161">
        <v>3420</v>
      </c>
      <c r="O90" s="161">
        <v>4560</v>
      </c>
      <c r="P90" s="161">
        <v>570</v>
      </c>
      <c r="Q90" s="161">
        <v>11400</v>
      </c>
      <c r="R90" s="161">
        <v>11400</v>
      </c>
      <c r="S90" s="161">
        <v>2280</v>
      </c>
    </row>
    <row r="91" spans="1:19" ht="16.05" customHeight="1">
      <c r="A91" s="18" t="s">
        <v>77</v>
      </c>
      <c r="B91" s="157">
        <f>B90*1.16</f>
        <v>27770.399999999998</v>
      </c>
      <c r="C91" s="157">
        <f t="shared" ref="C91:S91" si="13">C90*1.16</f>
        <v>5289.5999999999995</v>
      </c>
      <c r="D91" s="157">
        <f t="shared" si="13"/>
        <v>3967.2</v>
      </c>
      <c r="E91" s="157">
        <f t="shared" si="13"/>
        <v>5289.5999999999995</v>
      </c>
      <c r="F91" s="157">
        <f t="shared" si="13"/>
        <v>2644.7999999999997</v>
      </c>
      <c r="G91" s="157">
        <f t="shared" si="13"/>
        <v>1322.3999999999999</v>
      </c>
      <c r="H91" s="157">
        <f t="shared" si="13"/>
        <v>7934.4</v>
      </c>
      <c r="I91" s="157">
        <f t="shared" si="13"/>
        <v>15868.8</v>
      </c>
      <c r="J91" s="157">
        <f t="shared" si="13"/>
        <v>1983.6</v>
      </c>
      <c r="K91" s="157">
        <f t="shared" si="13"/>
        <v>7934.4</v>
      </c>
      <c r="L91" s="157">
        <f t="shared" si="13"/>
        <v>10579.199999999999</v>
      </c>
      <c r="M91" s="157">
        <f t="shared" si="13"/>
        <v>2644.7999999999997</v>
      </c>
      <c r="N91" s="157">
        <f t="shared" si="13"/>
        <v>3967.2</v>
      </c>
      <c r="O91" s="157">
        <f t="shared" si="13"/>
        <v>5289.5999999999995</v>
      </c>
      <c r="P91" s="157">
        <f t="shared" si="13"/>
        <v>661.19999999999993</v>
      </c>
      <c r="Q91" s="157">
        <f t="shared" si="13"/>
        <v>13223.999999999998</v>
      </c>
      <c r="R91" s="157">
        <f t="shared" si="13"/>
        <v>13223.999999999998</v>
      </c>
      <c r="S91" s="157">
        <f t="shared" si="13"/>
        <v>2644.7999999999997</v>
      </c>
    </row>
    <row r="92" spans="1:19" ht="15.75" customHeight="1">
      <c r="A92" s="18" t="s">
        <v>78</v>
      </c>
      <c r="B92" s="161">
        <f>B90*0.84</f>
        <v>20109.599999999999</v>
      </c>
      <c r="C92" s="161">
        <f t="shared" ref="C92:S92" si="14">C90*0.84</f>
        <v>3830.3999999999996</v>
      </c>
      <c r="D92" s="161">
        <f t="shared" si="14"/>
        <v>2872.7999999999997</v>
      </c>
      <c r="E92" s="161">
        <f t="shared" si="14"/>
        <v>3830.3999999999996</v>
      </c>
      <c r="F92" s="161">
        <f t="shared" si="14"/>
        <v>1915.1999999999998</v>
      </c>
      <c r="G92" s="161">
        <f t="shared" si="14"/>
        <v>957.59999999999991</v>
      </c>
      <c r="H92" s="161">
        <f t="shared" si="14"/>
        <v>5745.5999999999995</v>
      </c>
      <c r="I92" s="161">
        <f t="shared" si="14"/>
        <v>11491.199999999999</v>
      </c>
      <c r="J92" s="161">
        <f t="shared" si="14"/>
        <v>1436.3999999999999</v>
      </c>
      <c r="K92" s="161">
        <f t="shared" si="14"/>
        <v>5745.5999999999995</v>
      </c>
      <c r="L92" s="161">
        <f t="shared" si="14"/>
        <v>7660.7999999999993</v>
      </c>
      <c r="M92" s="161">
        <f t="shared" si="14"/>
        <v>1915.1999999999998</v>
      </c>
      <c r="N92" s="161">
        <f t="shared" si="14"/>
        <v>2872.7999999999997</v>
      </c>
      <c r="O92" s="161">
        <f t="shared" si="14"/>
        <v>3830.3999999999996</v>
      </c>
      <c r="P92" s="161">
        <f t="shared" si="14"/>
        <v>478.79999999999995</v>
      </c>
      <c r="Q92" s="161">
        <f t="shared" si="14"/>
        <v>9576</v>
      </c>
      <c r="R92" s="161">
        <f t="shared" si="14"/>
        <v>9576</v>
      </c>
      <c r="S92" s="161">
        <f t="shared" si="14"/>
        <v>1915.1999999999998</v>
      </c>
    </row>
    <row r="94" spans="1:19" ht="16.05" customHeight="1" thickBot="1"/>
    <row r="95" spans="1:19" ht="16.05" customHeight="1" thickTop="1" thickBot="1">
      <c r="A95" s="270" t="s">
        <v>88</v>
      </c>
      <c r="B95" s="252" t="s">
        <v>17</v>
      </c>
      <c r="C95" s="253"/>
      <c r="D95" s="253"/>
      <c r="E95" s="253"/>
      <c r="F95" s="253"/>
      <c r="G95" s="253"/>
      <c r="H95" s="252" t="s">
        <v>18</v>
      </c>
      <c r="I95" s="253"/>
      <c r="J95" s="253"/>
      <c r="K95" s="253"/>
      <c r="L95" s="253"/>
      <c r="M95" s="253"/>
      <c r="N95" s="252" t="s">
        <v>19</v>
      </c>
      <c r="O95" s="253"/>
      <c r="P95" s="253"/>
      <c r="Q95" s="253"/>
      <c r="R95" s="253"/>
      <c r="S95" s="253"/>
    </row>
    <row r="96" spans="1:19" ht="16.05" customHeight="1" thickTop="1" thickBot="1">
      <c r="A96" s="269"/>
      <c r="B96" s="10" t="s">
        <v>9</v>
      </c>
      <c r="C96" s="10" t="s">
        <v>10</v>
      </c>
      <c r="D96" s="10" t="s">
        <v>11</v>
      </c>
      <c r="E96" s="10" t="s">
        <v>12</v>
      </c>
      <c r="F96" s="10" t="s">
        <v>13</v>
      </c>
      <c r="G96" s="10" t="s">
        <v>14</v>
      </c>
      <c r="H96" s="10" t="s">
        <v>9</v>
      </c>
      <c r="I96" s="10" t="s">
        <v>10</v>
      </c>
      <c r="J96" s="10" t="s">
        <v>11</v>
      </c>
      <c r="K96" s="10" t="s">
        <v>12</v>
      </c>
      <c r="L96" s="10" t="s">
        <v>13</v>
      </c>
      <c r="M96" s="10" t="s">
        <v>14</v>
      </c>
      <c r="N96" s="10" t="s">
        <v>9</v>
      </c>
      <c r="O96" s="10" t="s">
        <v>10</v>
      </c>
      <c r="P96" s="10" t="s">
        <v>11</v>
      </c>
      <c r="Q96" s="10" t="s">
        <v>12</v>
      </c>
      <c r="R96" s="10" t="s">
        <v>13</v>
      </c>
      <c r="S96" s="10" t="s">
        <v>14</v>
      </c>
    </row>
    <row r="97" spans="1:19" ht="16.05" customHeight="1" thickTop="1">
      <c r="A97" s="35" t="s">
        <v>87</v>
      </c>
      <c r="B97" s="209">
        <v>2.1</v>
      </c>
      <c r="C97" s="209">
        <v>2.5</v>
      </c>
      <c r="D97" s="209">
        <v>2.2000000000000002</v>
      </c>
      <c r="E97" s="209">
        <v>2</v>
      </c>
      <c r="F97" s="209">
        <v>2.5</v>
      </c>
      <c r="G97" s="209">
        <v>2.35</v>
      </c>
      <c r="H97" s="209">
        <v>2.75</v>
      </c>
      <c r="I97" s="209">
        <v>4.0999999999999996</v>
      </c>
      <c r="J97" s="209">
        <v>3.2</v>
      </c>
      <c r="K97" s="209">
        <v>2.9</v>
      </c>
      <c r="L97" s="209">
        <v>4</v>
      </c>
      <c r="M97" s="209">
        <v>3.8</v>
      </c>
      <c r="N97" s="209">
        <v>12.5</v>
      </c>
      <c r="O97" s="209">
        <v>12.2</v>
      </c>
      <c r="P97" s="209">
        <v>12.3</v>
      </c>
      <c r="Q97" s="209">
        <v>12.55</v>
      </c>
      <c r="R97" s="209">
        <v>12.05</v>
      </c>
      <c r="S97" s="209">
        <v>12.25</v>
      </c>
    </row>
    <row r="100" spans="1:19" ht="16.05" customHeight="1" thickBot="1">
      <c r="A100" s="182" t="s">
        <v>89</v>
      </c>
      <c r="B100" s="183" t="s">
        <v>9</v>
      </c>
      <c r="C100" s="183" t="s">
        <v>10</v>
      </c>
      <c r="D100" s="183" t="s">
        <v>11</v>
      </c>
      <c r="E100" s="183" t="s">
        <v>12</v>
      </c>
      <c r="F100" s="183" t="s">
        <v>13</v>
      </c>
      <c r="G100" s="183" t="s">
        <v>14</v>
      </c>
    </row>
    <row r="101" spans="1:19" ht="16.05" customHeight="1" thickTop="1">
      <c r="A101" s="184" t="s">
        <v>9</v>
      </c>
      <c r="B101" s="185">
        <v>0</v>
      </c>
      <c r="C101" s="185">
        <v>0.32</v>
      </c>
      <c r="D101" s="185">
        <v>0.64</v>
      </c>
      <c r="E101" s="185">
        <v>2.12</v>
      </c>
      <c r="F101" s="185">
        <v>0.37</v>
      </c>
      <c r="G101" s="185">
        <v>2.08</v>
      </c>
    </row>
    <row r="102" spans="1:19" ht="16.05" customHeight="1">
      <c r="A102" s="186" t="s">
        <v>10</v>
      </c>
      <c r="B102" s="187">
        <v>0.78</v>
      </c>
      <c r="C102" s="187">
        <v>0</v>
      </c>
      <c r="D102" s="187">
        <v>2.08</v>
      </c>
      <c r="E102" s="187">
        <v>1.08</v>
      </c>
      <c r="F102" s="187">
        <v>1.3</v>
      </c>
      <c r="G102" s="187">
        <v>2.77</v>
      </c>
    </row>
    <row r="103" spans="1:19" ht="16.05" customHeight="1">
      <c r="A103" s="186" t="s">
        <v>11</v>
      </c>
      <c r="B103" s="188">
        <v>0.78</v>
      </c>
      <c r="C103" s="188">
        <v>1.1200000000000001</v>
      </c>
      <c r="D103" s="188">
        <v>0</v>
      </c>
      <c r="E103" s="188">
        <v>1.7</v>
      </c>
      <c r="F103" s="188">
        <v>0.89</v>
      </c>
      <c r="G103" s="188">
        <v>2.0499999999999998</v>
      </c>
    </row>
    <row r="104" spans="1:19" ht="16.05" customHeight="1">
      <c r="A104" s="186" t="s">
        <v>12</v>
      </c>
      <c r="B104" s="187">
        <v>0.91</v>
      </c>
      <c r="C104" s="187">
        <v>1.34</v>
      </c>
      <c r="D104" s="187">
        <v>1.72</v>
      </c>
      <c r="E104" s="187">
        <v>0</v>
      </c>
      <c r="F104" s="187">
        <v>1.1000000000000001</v>
      </c>
      <c r="G104" s="187">
        <v>0.88</v>
      </c>
    </row>
    <row r="105" spans="1:19" ht="16.05" customHeight="1">
      <c r="A105" s="186" t="s">
        <v>13</v>
      </c>
      <c r="B105" s="188">
        <v>0.56000000000000005</v>
      </c>
      <c r="C105" s="188">
        <v>0.9</v>
      </c>
      <c r="D105" s="188">
        <v>0.87</v>
      </c>
      <c r="E105" s="188">
        <v>1.1000000000000001</v>
      </c>
      <c r="F105" s="188">
        <v>0</v>
      </c>
      <c r="G105" s="188">
        <v>2.2400000000000002</v>
      </c>
    </row>
    <row r="106" spans="1:19" ht="16.05" customHeight="1">
      <c r="A106" s="186" t="s">
        <v>14</v>
      </c>
      <c r="B106" s="187">
        <v>2.25</v>
      </c>
      <c r="C106" s="187">
        <v>2.97</v>
      </c>
      <c r="D106" s="187">
        <v>2.7</v>
      </c>
      <c r="E106" s="187">
        <v>1.76</v>
      </c>
      <c r="F106" s="187">
        <v>2.41</v>
      </c>
      <c r="G106" s="187">
        <v>0</v>
      </c>
    </row>
    <row r="109" spans="1:19" ht="16.05" customHeight="1" thickBot="1">
      <c r="A109" s="182" t="s">
        <v>90</v>
      </c>
      <c r="B109" s="126" t="s">
        <v>28</v>
      </c>
      <c r="C109" s="126" t="s">
        <v>29</v>
      </c>
      <c r="D109" s="126" t="s">
        <v>30</v>
      </c>
      <c r="E109" s="126" t="s">
        <v>31</v>
      </c>
      <c r="F109" s="126" t="s">
        <v>32</v>
      </c>
      <c r="G109" s="126" t="s">
        <v>33</v>
      </c>
      <c r="H109" s="126" t="s">
        <v>34</v>
      </c>
      <c r="I109" s="126" t="s">
        <v>35</v>
      </c>
      <c r="J109" s="126" t="s">
        <v>36</v>
      </c>
      <c r="K109" s="126" t="s">
        <v>37</v>
      </c>
      <c r="L109" s="126" t="s">
        <v>38</v>
      </c>
      <c r="M109" s="126" t="s">
        <v>39</v>
      </c>
      <c r="N109" s="126" t="s">
        <v>40</v>
      </c>
      <c r="O109" s="126" t="s">
        <v>41</v>
      </c>
      <c r="P109" s="126" t="s">
        <v>42</v>
      </c>
      <c r="Q109" s="126" t="s">
        <v>43</v>
      </c>
      <c r="R109" s="126" t="s">
        <v>44</v>
      </c>
      <c r="S109" s="127" t="s">
        <v>45</v>
      </c>
    </row>
    <row r="110" spans="1:19" ht="16.05" customHeight="1" thickTop="1">
      <c r="A110" s="184" t="s">
        <v>9</v>
      </c>
      <c r="B110" s="222">
        <f t="shared" ref="B110:G110" si="15">B101/320*1000</f>
        <v>0</v>
      </c>
      <c r="C110" s="222">
        <f t="shared" si="15"/>
        <v>1</v>
      </c>
      <c r="D110" s="222">
        <f t="shared" si="15"/>
        <v>2</v>
      </c>
      <c r="E110" s="222">
        <f t="shared" si="15"/>
        <v>6.6250000000000009</v>
      </c>
      <c r="F110" s="222">
        <f t="shared" si="15"/>
        <v>1.15625</v>
      </c>
      <c r="G110" s="222">
        <f t="shared" si="15"/>
        <v>6.5000000000000009</v>
      </c>
      <c r="H110" s="222">
        <f t="shared" ref="H110:M110" si="16">B101/270*1000</f>
        <v>0</v>
      </c>
      <c r="I110" s="222">
        <f t="shared" si="16"/>
        <v>1.1851851851851851</v>
      </c>
      <c r="J110" s="222">
        <f t="shared" si="16"/>
        <v>2.3703703703703702</v>
      </c>
      <c r="K110" s="222">
        <f t="shared" si="16"/>
        <v>7.851851851851853</v>
      </c>
      <c r="L110" s="222">
        <f t="shared" si="16"/>
        <v>1.3703703703703702</v>
      </c>
      <c r="M110" s="222">
        <f t="shared" si="16"/>
        <v>7.7037037037037042</v>
      </c>
      <c r="N110" s="222">
        <f t="shared" ref="N110:S110" si="17">B101/220*1000</f>
        <v>0</v>
      </c>
      <c r="O110" s="222">
        <f t="shared" si="17"/>
        <v>1.4545454545454546</v>
      </c>
      <c r="P110" s="222">
        <f t="shared" si="17"/>
        <v>2.9090909090909092</v>
      </c>
      <c r="Q110" s="222">
        <f t="shared" si="17"/>
        <v>9.6363636363636367</v>
      </c>
      <c r="R110" s="222">
        <f t="shared" si="17"/>
        <v>1.6818181818181819</v>
      </c>
      <c r="S110" s="222">
        <f t="shared" si="17"/>
        <v>9.454545454545455</v>
      </c>
    </row>
    <row r="111" spans="1:19" ht="16.05" customHeight="1">
      <c r="A111" s="186" t="s">
        <v>10</v>
      </c>
      <c r="B111" s="223">
        <f t="shared" ref="B111:G111" si="18">B102/320*1000</f>
        <v>2.4375</v>
      </c>
      <c r="C111" s="223">
        <f t="shared" si="18"/>
        <v>0</v>
      </c>
      <c r="D111" s="223">
        <f t="shared" si="18"/>
        <v>6.5000000000000009</v>
      </c>
      <c r="E111" s="223">
        <f t="shared" si="18"/>
        <v>3.3750000000000004</v>
      </c>
      <c r="F111" s="223">
        <f t="shared" si="18"/>
        <v>4.0625</v>
      </c>
      <c r="G111" s="223">
        <f t="shared" si="18"/>
        <v>8.65625</v>
      </c>
      <c r="H111" s="223">
        <f t="shared" ref="H111:M111" si="19">B102/270*1000</f>
        <v>2.8888888888888893</v>
      </c>
      <c r="I111" s="223">
        <f t="shared" si="19"/>
        <v>0</v>
      </c>
      <c r="J111" s="223">
        <f t="shared" si="19"/>
        <v>7.7037037037037042</v>
      </c>
      <c r="K111" s="223">
        <f t="shared" si="19"/>
        <v>4</v>
      </c>
      <c r="L111" s="223">
        <f t="shared" si="19"/>
        <v>4.8148148148148149</v>
      </c>
      <c r="M111" s="223">
        <f t="shared" si="19"/>
        <v>10.25925925925926</v>
      </c>
      <c r="N111" s="223">
        <f t="shared" ref="N111:S111" si="20">B102/220*1000</f>
        <v>3.5454545454545459</v>
      </c>
      <c r="O111" s="223">
        <f t="shared" si="20"/>
        <v>0</v>
      </c>
      <c r="P111" s="223">
        <f t="shared" si="20"/>
        <v>9.454545454545455</v>
      </c>
      <c r="Q111" s="223">
        <f t="shared" si="20"/>
        <v>4.9090909090909101</v>
      </c>
      <c r="R111" s="223">
        <f t="shared" si="20"/>
        <v>5.9090909090909092</v>
      </c>
      <c r="S111" s="223">
        <f t="shared" si="20"/>
        <v>12.590909090909092</v>
      </c>
    </row>
    <row r="112" spans="1:19" ht="16.05" customHeight="1">
      <c r="A112" s="186" t="s">
        <v>11</v>
      </c>
      <c r="B112" s="224">
        <f t="shared" ref="B112:G112" si="21">B103/320*1000</f>
        <v>2.4375</v>
      </c>
      <c r="C112" s="224">
        <f t="shared" si="21"/>
        <v>3.5000000000000004</v>
      </c>
      <c r="D112" s="224">
        <f t="shared" si="21"/>
        <v>0</v>
      </c>
      <c r="E112" s="224">
        <f t="shared" si="21"/>
        <v>5.3124999999999991</v>
      </c>
      <c r="F112" s="224">
        <f t="shared" si="21"/>
        <v>2.78125</v>
      </c>
      <c r="G112" s="224">
        <f t="shared" si="21"/>
        <v>6.40625</v>
      </c>
      <c r="H112" s="224">
        <f t="shared" ref="H112:M112" si="22">B103/270*1000</f>
        <v>2.8888888888888893</v>
      </c>
      <c r="I112" s="224">
        <f t="shared" si="22"/>
        <v>4.1481481481481479</v>
      </c>
      <c r="J112" s="224">
        <f t="shared" si="22"/>
        <v>0</v>
      </c>
      <c r="K112" s="224">
        <f t="shared" si="22"/>
        <v>6.2962962962962967</v>
      </c>
      <c r="L112" s="224">
        <f t="shared" si="22"/>
        <v>3.2962962962962963</v>
      </c>
      <c r="M112" s="224">
        <f t="shared" si="22"/>
        <v>7.5925925925925917</v>
      </c>
      <c r="N112" s="224">
        <f t="shared" ref="N112:S112" si="23">B103/220*1000</f>
        <v>3.5454545454545459</v>
      </c>
      <c r="O112" s="224">
        <f t="shared" si="23"/>
        <v>5.0909090909090908</v>
      </c>
      <c r="P112" s="224">
        <f t="shared" si="23"/>
        <v>0</v>
      </c>
      <c r="Q112" s="224">
        <f t="shared" si="23"/>
        <v>7.7272727272727266</v>
      </c>
      <c r="R112" s="224">
        <f t="shared" si="23"/>
        <v>4.0454545454545459</v>
      </c>
      <c r="S112" s="224">
        <f t="shared" si="23"/>
        <v>9.3181818181818183</v>
      </c>
    </row>
    <row r="113" spans="1:19" ht="16.05" customHeight="1">
      <c r="A113" s="186" t="s">
        <v>12</v>
      </c>
      <c r="B113" s="223">
        <f t="shared" ref="B113:G113" si="24">B104/320*1000</f>
        <v>2.84375</v>
      </c>
      <c r="C113" s="223">
        <f t="shared" si="24"/>
        <v>4.1875</v>
      </c>
      <c r="D113" s="223">
        <f t="shared" si="24"/>
        <v>5.375</v>
      </c>
      <c r="E113" s="223">
        <f t="shared" si="24"/>
        <v>0</v>
      </c>
      <c r="F113" s="223">
        <f t="shared" si="24"/>
        <v>3.4375000000000004</v>
      </c>
      <c r="G113" s="223">
        <f t="shared" si="24"/>
        <v>2.75</v>
      </c>
      <c r="H113" s="223">
        <f t="shared" ref="H113:M113" si="25">B104/270*1000</f>
        <v>3.3703703703703702</v>
      </c>
      <c r="I113" s="223">
        <f t="shared" si="25"/>
        <v>4.9629629629629637</v>
      </c>
      <c r="J113" s="223">
        <f t="shared" si="25"/>
        <v>6.3703703703703702</v>
      </c>
      <c r="K113" s="223">
        <f t="shared" si="25"/>
        <v>0</v>
      </c>
      <c r="L113" s="223">
        <f t="shared" si="25"/>
        <v>4.0740740740740744</v>
      </c>
      <c r="M113" s="223">
        <f t="shared" si="25"/>
        <v>3.2592592592592595</v>
      </c>
      <c r="N113" s="223">
        <f t="shared" ref="N113:S113" si="26">B104/220*1000</f>
        <v>4.1363636363636367</v>
      </c>
      <c r="O113" s="223">
        <f t="shared" si="26"/>
        <v>6.0909090909090917</v>
      </c>
      <c r="P113" s="223">
        <f t="shared" si="26"/>
        <v>7.8181818181818175</v>
      </c>
      <c r="Q113" s="223">
        <f t="shared" si="26"/>
        <v>0</v>
      </c>
      <c r="R113" s="223">
        <f t="shared" si="26"/>
        <v>5</v>
      </c>
      <c r="S113" s="223">
        <f t="shared" si="26"/>
        <v>4</v>
      </c>
    </row>
    <row r="114" spans="1:19" ht="16.05" customHeight="1">
      <c r="A114" s="186" t="s">
        <v>13</v>
      </c>
      <c r="B114" s="224">
        <f t="shared" ref="B114:G114" si="27">B105/320*1000</f>
        <v>1.7500000000000002</v>
      </c>
      <c r="C114" s="224">
        <f t="shared" si="27"/>
        <v>2.8125</v>
      </c>
      <c r="D114" s="224">
        <f t="shared" si="27"/>
        <v>2.71875</v>
      </c>
      <c r="E114" s="224">
        <f t="shared" si="27"/>
        <v>3.4375000000000004</v>
      </c>
      <c r="F114" s="224">
        <f t="shared" si="27"/>
        <v>0</v>
      </c>
      <c r="G114" s="224">
        <f t="shared" si="27"/>
        <v>7.0000000000000009</v>
      </c>
      <c r="H114" s="224">
        <f t="shared" ref="H114:M114" si="28">B105/270*1000</f>
        <v>2.074074074074074</v>
      </c>
      <c r="I114" s="224">
        <f t="shared" si="28"/>
        <v>3.3333333333333335</v>
      </c>
      <c r="J114" s="224">
        <f t="shared" si="28"/>
        <v>3.2222222222222223</v>
      </c>
      <c r="K114" s="224">
        <f t="shared" si="28"/>
        <v>4.0740740740740744</v>
      </c>
      <c r="L114" s="224">
        <f t="shared" si="28"/>
        <v>0</v>
      </c>
      <c r="M114" s="224">
        <f t="shared" si="28"/>
        <v>8.2962962962962958</v>
      </c>
      <c r="N114" s="224">
        <f t="shared" ref="N114:S114" si="29">B105/220*1000</f>
        <v>2.5454545454545454</v>
      </c>
      <c r="O114" s="224">
        <f t="shared" si="29"/>
        <v>4.0909090909090908</v>
      </c>
      <c r="P114" s="224">
        <f t="shared" si="29"/>
        <v>3.9545454545454546</v>
      </c>
      <c r="Q114" s="224">
        <f t="shared" si="29"/>
        <v>5</v>
      </c>
      <c r="R114" s="224">
        <f t="shared" si="29"/>
        <v>0</v>
      </c>
      <c r="S114" s="224">
        <f t="shared" si="29"/>
        <v>10.181818181818182</v>
      </c>
    </row>
    <row r="115" spans="1:19" ht="16.05" customHeight="1" thickBot="1">
      <c r="A115" s="186" t="s">
        <v>14</v>
      </c>
      <c r="B115" s="225">
        <f t="shared" ref="B115:G115" si="30">B106/320*1000</f>
        <v>7.03125</v>
      </c>
      <c r="C115" s="225">
        <f t="shared" si="30"/>
        <v>9.2812500000000018</v>
      </c>
      <c r="D115" s="225">
        <f t="shared" si="30"/>
        <v>8.4375</v>
      </c>
      <c r="E115" s="225">
        <f t="shared" si="30"/>
        <v>5.5</v>
      </c>
      <c r="F115" s="225">
        <f t="shared" si="30"/>
        <v>7.5312500000000009</v>
      </c>
      <c r="G115" s="225">
        <f t="shared" si="30"/>
        <v>0</v>
      </c>
      <c r="H115" s="225">
        <f t="shared" ref="H115:M115" si="31">B106/270*1000</f>
        <v>8.3333333333333339</v>
      </c>
      <c r="I115" s="225">
        <f t="shared" si="31"/>
        <v>11.000000000000002</v>
      </c>
      <c r="J115" s="225">
        <f t="shared" si="31"/>
        <v>10</v>
      </c>
      <c r="K115" s="225">
        <f t="shared" si="31"/>
        <v>6.518518518518519</v>
      </c>
      <c r="L115" s="225">
        <f t="shared" si="31"/>
        <v>8.9259259259259256</v>
      </c>
      <c r="M115" s="225">
        <f t="shared" si="31"/>
        <v>0</v>
      </c>
      <c r="N115" s="225">
        <f t="shared" ref="N115:S115" si="32">B106/220*1000</f>
        <v>10.227272727272727</v>
      </c>
      <c r="O115" s="225">
        <f t="shared" si="32"/>
        <v>13.500000000000002</v>
      </c>
      <c r="P115" s="225">
        <f t="shared" si="32"/>
        <v>12.272727272727273</v>
      </c>
      <c r="Q115" s="225">
        <f t="shared" si="32"/>
        <v>8</v>
      </c>
      <c r="R115" s="225">
        <f t="shared" si="32"/>
        <v>10.954545454545455</v>
      </c>
      <c r="S115" s="225">
        <f t="shared" si="32"/>
        <v>0</v>
      </c>
    </row>
    <row r="116" spans="1:19" ht="16.05" customHeight="1" thickTop="1"/>
    <row r="118" spans="1:19" ht="16.05" customHeight="1" thickBot="1">
      <c r="A118" s="182" t="s">
        <v>93</v>
      </c>
      <c r="B118" s="183" t="s">
        <v>92</v>
      </c>
    </row>
    <row r="119" spans="1:19" ht="16.05" customHeight="1" thickTop="1">
      <c r="A119" s="184" t="s">
        <v>9</v>
      </c>
      <c r="B119" s="226">
        <v>3.55</v>
      </c>
    </row>
    <row r="120" spans="1:19" ht="16.05" customHeight="1">
      <c r="A120" s="186" t="s">
        <v>10</v>
      </c>
      <c r="B120" s="227">
        <v>1.8</v>
      </c>
    </row>
    <row r="121" spans="1:19" ht="16.05" customHeight="1">
      <c r="A121" s="186" t="s">
        <v>11</v>
      </c>
      <c r="B121" s="228">
        <v>2.3199999999999998</v>
      </c>
    </row>
    <row r="122" spans="1:19" ht="16.05" customHeight="1">
      <c r="A122" s="186" t="s">
        <v>12</v>
      </c>
      <c r="B122" s="227">
        <v>4.8499999999999996</v>
      </c>
    </row>
    <row r="123" spans="1:19" ht="16.05" customHeight="1">
      <c r="A123" s="186" t="s">
        <v>13</v>
      </c>
      <c r="B123" s="228">
        <v>0.89</v>
      </c>
    </row>
    <row r="124" spans="1:19" ht="16.05" customHeight="1">
      <c r="A124" s="186" t="s">
        <v>14</v>
      </c>
      <c r="B124" s="227">
        <v>2.89</v>
      </c>
    </row>
  </sheetData>
  <mergeCells count="8">
    <mergeCell ref="B88:G88"/>
    <mergeCell ref="H88:M88"/>
    <mergeCell ref="N88:S88"/>
    <mergeCell ref="A88:A89"/>
    <mergeCell ref="A95:A96"/>
    <mergeCell ref="B95:G95"/>
    <mergeCell ref="H95:M95"/>
    <mergeCell ref="N95:S95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124"/>
  <sheetViews>
    <sheetView showGridLines="0" topLeftCell="A35" zoomScaleNormal="100" workbookViewId="0">
      <selection activeCell="A116" sqref="A116:B124"/>
    </sheetView>
  </sheetViews>
  <sheetFormatPr defaultColWidth="10.796875" defaultRowHeight="16.05" customHeight="1"/>
  <cols>
    <col min="1" max="1" width="17.19921875" style="1" customWidth="1"/>
    <col min="2" max="20" width="10.796875" style="1" customWidth="1"/>
    <col min="21" max="16384" width="10.796875" style="1"/>
  </cols>
  <sheetData>
    <row r="1" spans="1:19" ht="52.05" customHeight="1">
      <c r="A1" s="28" t="s">
        <v>27</v>
      </c>
      <c r="B1" s="29" t="s">
        <v>28</v>
      </c>
      <c r="C1" s="29" t="s">
        <v>29</v>
      </c>
      <c r="D1" s="29" t="s">
        <v>30</v>
      </c>
      <c r="E1" s="29" t="s">
        <v>31</v>
      </c>
      <c r="F1" s="29" t="s">
        <v>32</v>
      </c>
      <c r="G1" s="29" t="s">
        <v>33</v>
      </c>
      <c r="H1" s="29" t="s">
        <v>34</v>
      </c>
      <c r="I1" s="29" t="s">
        <v>35</v>
      </c>
      <c r="J1" s="29" t="s">
        <v>36</v>
      </c>
      <c r="K1" s="29" t="s">
        <v>37</v>
      </c>
      <c r="L1" s="29" t="s">
        <v>38</v>
      </c>
      <c r="M1" s="29" t="s">
        <v>39</v>
      </c>
      <c r="N1" s="29" t="s">
        <v>40</v>
      </c>
      <c r="O1" s="29" t="s">
        <v>41</v>
      </c>
      <c r="P1" s="29" t="s">
        <v>42</v>
      </c>
      <c r="Q1" s="29" t="s">
        <v>43</v>
      </c>
      <c r="R1" s="29" t="s">
        <v>44</v>
      </c>
      <c r="S1" s="30" t="s">
        <v>45</v>
      </c>
    </row>
    <row r="2" spans="1:19" ht="16.05" customHeight="1">
      <c r="A2" s="32" t="s">
        <v>9</v>
      </c>
      <c r="B2" s="33">
        <v>0</v>
      </c>
      <c r="C2" s="33">
        <v>32200</v>
      </c>
      <c r="D2" s="33">
        <v>8260</v>
      </c>
      <c r="E2" s="33">
        <v>16240</v>
      </c>
      <c r="F2" s="33">
        <v>74900</v>
      </c>
      <c r="G2" s="33">
        <v>19600</v>
      </c>
      <c r="H2" s="33">
        <v>0</v>
      </c>
      <c r="I2" s="33">
        <v>32200</v>
      </c>
      <c r="J2" s="33">
        <v>8260</v>
      </c>
      <c r="K2" s="33">
        <v>16240</v>
      </c>
      <c r="L2" s="33">
        <v>74900</v>
      </c>
      <c r="M2" s="33">
        <v>19600</v>
      </c>
      <c r="N2" s="33">
        <v>0</v>
      </c>
      <c r="O2" s="33">
        <v>32200</v>
      </c>
      <c r="P2" s="33">
        <v>8260</v>
      </c>
      <c r="Q2" s="33">
        <v>16240</v>
      </c>
      <c r="R2" s="33">
        <v>74900</v>
      </c>
      <c r="S2" s="100">
        <v>19600</v>
      </c>
    </row>
    <row r="3" spans="1:19" ht="16.05" customHeight="1">
      <c r="A3" s="35" t="s">
        <v>10</v>
      </c>
      <c r="B3" s="36">
        <v>32200</v>
      </c>
      <c r="C3" s="36">
        <v>0</v>
      </c>
      <c r="D3" s="36">
        <v>10500</v>
      </c>
      <c r="E3" s="36">
        <v>29260</v>
      </c>
      <c r="F3" s="36">
        <v>24808</v>
      </c>
      <c r="G3" s="36">
        <v>22400</v>
      </c>
      <c r="H3" s="36">
        <v>32200</v>
      </c>
      <c r="I3" s="36">
        <v>0</v>
      </c>
      <c r="J3" s="36">
        <v>10500</v>
      </c>
      <c r="K3" s="36">
        <v>29260</v>
      </c>
      <c r="L3" s="36">
        <v>24808</v>
      </c>
      <c r="M3" s="36">
        <v>22400</v>
      </c>
      <c r="N3" s="36">
        <v>32200</v>
      </c>
      <c r="O3" s="36">
        <v>0</v>
      </c>
      <c r="P3" s="36">
        <v>10500</v>
      </c>
      <c r="Q3" s="36">
        <v>29260</v>
      </c>
      <c r="R3" s="36">
        <v>24808</v>
      </c>
      <c r="S3" s="101">
        <v>22400</v>
      </c>
    </row>
    <row r="4" spans="1:19" ht="16.05" customHeight="1">
      <c r="A4" s="35" t="s">
        <v>11</v>
      </c>
      <c r="B4" s="38">
        <v>8260</v>
      </c>
      <c r="C4" s="38">
        <v>10500</v>
      </c>
      <c r="D4" s="38">
        <v>0</v>
      </c>
      <c r="E4" s="38">
        <v>21560</v>
      </c>
      <c r="F4" s="38">
        <v>78330</v>
      </c>
      <c r="G4" s="38">
        <v>20860</v>
      </c>
      <c r="H4" s="38">
        <v>8260</v>
      </c>
      <c r="I4" s="38">
        <v>10500</v>
      </c>
      <c r="J4" s="38">
        <v>0</v>
      </c>
      <c r="K4" s="38">
        <v>21560</v>
      </c>
      <c r="L4" s="38">
        <v>78330</v>
      </c>
      <c r="M4" s="38">
        <v>20860</v>
      </c>
      <c r="N4" s="38">
        <v>8260</v>
      </c>
      <c r="O4" s="38">
        <v>10500</v>
      </c>
      <c r="P4" s="38">
        <v>0</v>
      </c>
      <c r="Q4" s="38">
        <v>21560</v>
      </c>
      <c r="R4" s="38">
        <v>78330</v>
      </c>
      <c r="S4" s="102">
        <v>20860</v>
      </c>
    </row>
    <row r="5" spans="1:19" ht="16.05" customHeight="1">
      <c r="A5" s="35" t="s">
        <v>12</v>
      </c>
      <c r="B5" s="36">
        <v>16240</v>
      </c>
      <c r="C5" s="36">
        <v>29260</v>
      </c>
      <c r="D5" s="36">
        <v>21560</v>
      </c>
      <c r="E5" s="36">
        <v>0</v>
      </c>
      <c r="F5" s="36">
        <v>78050</v>
      </c>
      <c r="G5" s="36">
        <v>19600</v>
      </c>
      <c r="H5" s="36">
        <v>16240</v>
      </c>
      <c r="I5" s="36">
        <v>29260</v>
      </c>
      <c r="J5" s="36">
        <v>21560</v>
      </c>
      <c r="K5" s="36">
        <v>0</v>
      </c>
      <c r="L5" s="36">
        <v>78050</v>
      </c>
      <c r="M5" s="36">
        <v>19600</v>
      </c>
      <c r="N5" s="36">
        <v>16240</v>
      </c>
      <c r="O5" s="36">
        <v>29260</v>
      </c>
      <c r="P5" s="36">
        <v>21560</v>
      </c>
      <c r="Q5" s="36">
        <v>0</v>
      </c>
      <c r="R5" s="36">
        <v>78050</v>
      </c>
      <c r="S5" s="101">
        <v>19600</v>
      </c>
    </row>
    <row r="6" spans="1:19" ht="16.05" customHeight="1">
      <c r="A6" s="35" t="s">
        <v>13</v>
      </c>
      <c r="B6" s="38">
        <v>74900</v>
      </c>
      <c r="C6" s="38">
        <v>24808</v>
      </c>
      <c r="D6" s="38">
        <v>78330</v>
      </c>
      <c r="E6" s="38">
        <v>78050</v>
      </c>
      <c r="F6" s="38">
        <v>0</v>
      </c>
      <c r="G6" s="38">
        <v>77000</v>
      </c>
      <c r="H6" s="38">
        <v>74900</v>
      </c>
      <c r="I6" s="38">
        <v>24808</v>
      </c>
      <c r="J6" s="38">
        <v>78330</v>
      </c>
      <c r="K6" s="38">
        <v>78050</v>
      </c>
      <c r="L6" s="38">
        <v>0</v>
      </c>
      <c r="M6" s="38">
        <v>77000</v>
      </c>
      <c r="N6" s="38">
        <v>74900</v>
      </c>
      <c r="O6" s="38">
        <v>24808</v>
      </c>
      <c r="P6" s="38">
        <v>78330</v>
      </c>
      <c r="Q6" s="38">
        <v>78050</v>
      </c>
      <c r="R6" s="38">
        <v>0</v>
      </c>
      <c r="S6" s="102">
        <v>77000</v>
      </c>
    </row>
    <row r="7" spans="1:19" ht="16.05" customHeight="1">
      <c r="A7" s="40" t="s">
        <v>14</v>
      </c>
      <c r="B7" s="41">
        <v>19600</v>
      </c>
      <c r="C7" s="41">
        <v>22400</v>
      </c>
      <c r="D7" s="41">
        <v>20860</v>
      </c>
      <c r="E7" s="41">
        <v>19600</v>
      </c>
      <c r="F7" s="41">
        <v>77000</v>
      </c>
      <c r="G7" s="41">
        <v>0</v>
      </c>
      <c r="H7" s="41">
        <v>19600</v>
      </c>
      <c r="I7" s="41">
        <v>22400</v>
      </c>
      <c r="J7" s="41">
        <v>20860</v>
      </c>
      <c r="K7" s="41">
        <v>19600</v>
      </c>
      <c r="L7" s="41">
        <v>77000</v>
      </c>
      <c r="M7" s="41">
        <v>0</v>
      </c>
      <c r="N7" s="41">
        <v>19600</v>
      </c>
      <c r="O7" s="41">
        <v>22400</v>
      </c>
      <c r="P7" s="41">
        <v>20860</v>
      </c>
      <c r="Q7" s="41">
        <v>19600</v>
      </c>
      <c r="R7" s="41">
        <v>77000</v>
      </c>
      <c r="S7" s="103">
        <v>0</v>
      </c>
    </row>
    <row r="8" spans="1:19" ht="16.05" customHeight="1">
      <c r="A8" s="4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8"/>
    </row>
    <row r="9" spans="1:19" ht="16.05" customHeight="1">
      <c r="A9" s="4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8"/>
    </row>
    <row r="10" spans="1:19" ht="46.05" customHeight="1">
      <c r="A10" s="28" t="s">
        <v>46</v>
      </c>
      <c r="B10" s="45" t="s">
        <v>28</v>
      </c>
      <c r="C10" s="45" t="s">
        <v>29</v>
      </c>
      <c r="D10" s="45" t="s">
        <v>30</v>
      </c>
      <c r="E10" s="45" t="s">
        <v>31</v>
      </c>
      <c r="F10" s="45" t="s">
        <v>32</v>
      </c>
      <c r="G10" s="45" t="s">
        <v>33</v>
      </c>
      <c r="H10" s="45" t="s">
        <v>34</v>
      </c>
      <c r="I10" s="45" t="s">
        <v>35</v>
      </c>
      <c r="J10" s="45" t="s">
        <v>36</v>
      </c>
      <c r="K10" s="45" t="s">
        <v>37</v>
      </c>
      <c r="L10" s="45" t="s">
        <v>38</v>
      </c>
      <c r="M10" s="45" t="s">
        <v>39</v>
      </c>
      <c r="N10" s="45" t="s">
        <v>40</v>
      </c>
      <c r="O10" s="45" t="s">
        <v>41</v>
      </c>
      <c r="P10" s="45" t="s">
        <v>42</v>
      </c>
      <c r="Q10" s="45" t="s">
        <v>43</v>
      </c>
      <c r="R10" s="45" t="s">
        <v>44</v>
      </c>
      <c r="S10" s="46" t="s">
        <v>45</v>
      </c>
    </row>
    <row r="11" spans="1:19" ht="16.95" customHeight="1">
      <c r="A11" s="32" t="s">
        <v>9</v>
      </c>
      <c r="B11" s="47">
        <f t="shared" ref="B11:G16" si="0">B2/320</f>
        <v>0</v>
      </c>
      <c r="C11" s="47">
        <f t="shared" si="0"/>
        <v>100.625</v>
      </c>
      <c r="D11" s="47">
        <f t="shared" si="0"/>
        <v>25.8125</v>
      </c>
      <c r="E11" s="47">
        <f t="shared" si="0"/>
        <v>50.75</v>
      </c>
      <c r="F11" s="47">
        <f t="shared" si="0"/>
        <v>234.0625</v>
      </c>
      <c r="G11" s="47">
        <f t="shared" si="0"/>
        <v>61.25</v>
      </c>
      <c r="H11" s="47">
        <f t="shared" ref="H11:M16" si="1">H2/270</f>
        <v>0</v>
      </c>
      <c r="I11" s="47">
        <f t="shared" si="1"/>
        <v>119.25925925925925</v>
      </c>
      <c r="J11" s="47">
        <f t="shared" si="1"/>
        <v>30.592592592592592</v>
      </c>
      <c r="K11" s="47">
        <f t="shared" si="1"/>
        <v>60.148148148148145</v>
      </c>
      <c r="L11" s="47">
        <f t="shared" si="1"/>
        <v>277.40740740740739</v>
      </c>
      <c r="M11" s="47">
        <f t="shared" si="1"/>
        <v>72.592592592592595</v>
      </c>
      <c r="N11" s="47">
        <f t="shared" ref="N11:S16" si="2">N2/220</f>
        <v>0</v>
      </c>
      <c r="O11" s="47">
        <f t="shared" si="2"/>
        <v>146.36363636363637</v>
      </c>
      <c r="P11" s="47">
        <f t="shared" si="2"/>
        <v>37.545454545454547</v>
      </c>
      <c r="Q11" s="47">
        <f t="shared" si="2"/>
        <v>73.818181818181813</v>
      </c>
      <c r="R11" s="47">
        <f t="shared" si="2"/>
        <v>340.45454545454544</v>
      </c>
      <c r="S11" s="47">
        <f t="shared" si="2"/>
        <v>89.090909090909093</v>
      </c>
    </row>
    <row r="12" spans="1:19" ht="13.8" customHeight="1">
      <c r="A12" s="35" t="s">
        <v>10</v>
      </c>
      <c r="B12" s="48">
        <f t="shared" si="0"/>
        <v>100.625</v>
      </c>
      <c r="C12" s="48">
        <f t="shared" si="0"/>
        <v>0</v>
      </c>
      <c r="D12" s="48">
        <f t="shared" si="0"/>
        <v>32.8125</v>
      </c>
      <c r="E12" s="48">
        <f t="shared" si="0"/>
        <v>91.4375</v>
      </c>
      <c r="F12" s="48">
        <f t="shared" si="0"/>
        <v>77.525000000000006</v>
      </c>
      <c r="G12" s="48">
        <f t="shared" si="0"/>
        <v>70</v>
      </c>
      <c r="H12" s="48">
        <f t="shared" si="1"/>
        <v>119.25925925925925</v>
      </c>
      <c r="I12" s="48">
        <f t="shared" si="1"/>
        <v>0</v>
      </c>
      <c r="J12" s="48">
        <f t="shared" si="1"/>
        <v>38.888888888888886</v>
      </c>
      <c r="K12" s="48">
        <f t="shared" si="1"/>
        <v>108.37037037037037</v>
      </c>
      <c r="L12" s="48">
        <f t="shared" si="1"/>
        <v>91.881481481481487</v>
      </c>
      <c r="M12" s="48">
        <f t="shared" si="1"/>
        <v>82.962962962962962</v>
      </c>
      <c r="N12" s="48">
        <f t="shared" si="2"/>
        <v>146.36363636363637</v>
      </c>
      <c r="O12" s="48">
        <f t="shared" si="2"/>
        <v>0</v>
      </c>
      <c r="P12" s="48">
        <f t="shared" si="2"/>
        <v>47.727272727272727</v>
      </c>
      <c r="Q12" s="48">
        <f t="shared" si="2"/>
        <v>133</v>
      </c>
      <c r="R12" s="48">
        <f t="shared" si="2"/>
        <v>112.76363636363637</v>
      </c>
      <c r="S12" s="48">
        <f t="shared" si="2"/>
        <v>101.81818181818181</v>
      </c>
    </row>
    <row r="13" spans="1:19" ht="13.8" customHeight="1">
      <c r="A13" s="35" t="s">
        <v>11</v>
      </c>
      <c r="B13" s="47">
        <f t="shared" si="0"/>
        <v>25.8125</v>
      </c>
      <c r="C13" s="47">
        <f t="shared" si="0"/>
        <v>32.8125</v>
      </c>
      <c r="D13" s="47">
        <f t="shared" si="0"/>
        <v>0</v>
      </c>
      <c r="E13" s="47">
        <f t="shared" si="0"/>
        <v>67.375</v>
      </c>
      <c r="F13" s="47">
        <f t="shared" si="0"/>
        <v>244.78125</v>
      </c>
      <c r="G13" s="47">
        <f t="shared" si="0"/>
        <v>65.1875</v>
      </c>
      <c r="H13" s="47">
        <f t="shared" si="1"/>
        <v>30.592592592592592</v>
      </c>
      <c r="I13" s="47">
        <f t="shared" si="1"/>
        <v>38.888888888888886</v>
      </c>
      <c r="J13" s="47">
        <f t="shared" si="1"/>
        <v>0</v>
      </c>
      <c r="K13" s="47">
        <f t="shared" si="1"/>
        <v>79.851851851851848</v>
      </c>
      <c r="L13" s="47">
        <f t="shared" si="1"/>
        <v>290.11111111111109</v>
      </c>
      <c r="M13" s="47">
        <f t="shared" si="1"/>
        <v>77.259259259259252</v>
      </c>
      <c r="N13" s="47">
        <f t="shared" si="2"/>
        <v>37.545454545454547</v>
      </c>
      <c r="O13" s="47">
        <f t="shared" si="2"/>
        <v>47.727272727272727</v>
      </c>
      <c r="P13" s="47">
        <f t="shared" si="2"/>
        <v>0</v>
      </c>
      <c r="Q13" s="47">
        <f t="shared" si="2"/>
        <v>98</v>
      </c>
      <c r="R13" s="47">
        <f t="shared" si="2"/>
        <v>356.04545454545456</v>
      </c>
      <c r="S13" s="47">
        <f t="shared" si="2"/>
        <v>94.818181818181813</v>
      </c>
    </row>
    <row r="14" spans="1:19" ht="13.8" customHeight="1">
      <c r="A14" s="35" t="s">
        <v>12</v>
      </c>
      <c r="B14" s="48">
        <f t="shared" si="0"/>
        <v>50.75</v>
      </c>
      <c r="C14" s="48">
        <f t="shared" si="0"/>
        <v>91.4375</v>
      </c>
      <c r="D14" s="48">
        <f t="shared" si="0"/>
        <v>67.375</v>
      </c>
      <c r="E14" s="48">
        <f t="shared" si="0"/>
        <v>0</v>
      </c>
      <c r="F14" s="48">
        <f t="shared" si="0"/>
        <v>243.90625</v>
      </c>
      <c r="G14" s="48">
        <f t="shared" si="0"/>
        <v>61.25</v>
      </c>
      <c r="H14" s="48">
        <f t="shared" si="1"/>
        <v>60.148148148148145</v>
      </c>
      <c r="I14" s="48">
        <f t="shared" si="1"/>
        <v>108.37037037037037</v>
      </c>
      <c r="J14" s="48">
        <f t="shared" si="1"/>
        <v>79.851851851851848</v>
      </c>
      <c r="K14" s="48">
        <f t="shared" si="1"/>
        <v>0</v>
      </c>
      <c r="L14" s="48">
        <f t="shared" si="1"/>
        <v>289.07407407407408</v>
      </c>
      <c r="M14" s="48">
        <f t="shared" si="1"/>
        <v>72.592592592592595</v>
      </c>
      <c r="N14" s="48">
        <f t="shared" si="2"/>
        <v>73.818181818181813</v>
      </c>
      <c r="O14" s="48">
        <f t="shared" si="2"/>
        <v>133</v>
      </c>
      <c r="P14" s="48">
        <f t="shared" si="2"/>
        <v>98</v>
      </c>
      <c r="Q14" s="48">
        <f t="shared" si="2"/>
        <v>0</v>
      </c>
      <c r="R14" s="48">
        <f t="shared" si="2"/>
        <v>354.77272727272725</v>
      </c>
      <c r="S14" s="48">
        <f t="shared" si="2"/>
        <v>89.090909090909093</v>
      </c>
    </row>
    <row r="15" spans="1:19" ht="13.8" customHeight="1">
      <c r="A15" s="35" t="s">
        <v>13</v>
      </c>
      <c r="B15" s="47">
        <f t="shared" si="0"/>
        <v>234.0625</v>
      </c>
      <c r="C15" s="47">
        <f t="shared" si="0"/>
        <v>77.525000000000006</v>
      </c>
      <c r="D15" s="47">
        <f t="shared" si="0"/>
        <v>244.78125</v>
      </c>
      <c r="E15" s="47">
        <f t="shared" si="0"/>
        <v>243.90625</v>
      </c>
      <c r="F15" s="47">
        <f t="shared" si="0"/>
        <v>0</v>
      </c>
      <c r="G15" s="47">
        <f t="shared" si="0"/>
        <v>240.625</v>
      </c>
      <c r="H15" s="47">
        <f t="shared" si="1"/>
        <v>277.40740740740739</v>
      </c>
      <c r="I15" s="47">
        <f t="shared" si="1"/>
        <v>91.881481481481487</v>
      </c>
      <c r="J15" s="47">
        <f t="shared" si="1"/>
        <v>290.11111111111109</v>
      </c>
      <c r="K15" s="47">
        <f t="shared" si="1"/>
        <v>289.07407407407408</v>
      </c>
      <c r="L15" s="47">
        <f t="shared" si="1"/>
        <v>0</v>
      </c>
      <c r="M15" s="47">
        <f t="shared" si="1"/>
        <v>285.18518518518516</v>
      </c>
      <c r="N15" s="47">
        <f t="shared" si="2"/>
        <v>340.45454545454544</v>
      </c>
      <c r="O15" s="47">
        <f t="shared" si="2"/>
        <v>112.76363636363637</v>
      </c>
      <c r="P15" s="47">
        <f t="shared" si="2"/>
        <v>356.04545454545456</v>
      </c>
      <c r="Q15" s="47">
        <f t="shared" si="2"/>
        <v>354.77272727272725</v>
      </c>
      <c r="R15" s="47">
        <f t="shared" si="2"/>
        <v>0</v>
      </c>
      <c r="S15" s="47">
        <f t="shared" si="2"/>
        <v>350</v>
      </c>
    </row>
    <row r="16" spans="1:19" ht="13.8" customHeight="1">
      <c r="A16" s="40" t="s">
        <v>14</v>
      </c>
      <c r="B16" s="49">
        <f t="shared" si="0"/>
        <v>61.25</v>
      </c>
      <c r="C16" s="49">
        <f t="shared" si="0"/>
        <v>70</v>
      </c>
      <c r="D16" s="49">
        <f t="shared" si="0"/>
        <v>65.1875</v>
      </c>
      <c r="E16" s="49">
        <f t="shared" si="0"/>
        <v>61.25</v>
      </c>
      <c r="F16" s="49">
        <f t="shared" si="0"/>
        <v>240.625</v>
      </c>
      <c r="G16" s="49">
        <f t="shared" si="0"/>
        <v>0</v>
      </c>
      <c r="H16" s="49">
        <f t="shared" si="1"/>
        <v>72.592592592592595</v>
      </c>
      <c r="I16" s="49">
        <f t="shared" si="1"/>
        <v>82.962962962962962</v>
      </c>
      <c r="J16" s="49">
        <f t="shared" si="1"/>
        <v>77.259259259259252</v>
      </c>
      <c r="K16" s="49">
        <f t="shared" si="1"/>
        <v>72.592592592592595</v>
      </c>
      <c r="L16" s="49">
        <f t="shared" si="1"/>
        <v>285.18518518518516</v>
      </c>
      <c r="M16" s="49">
        <f t="shared" si="1"/>
        <v>0</v>
      </c>
      <c r="N16" s="49">
        <f t="shared" si="2"/>
        <v>89.090909090909093</v>
      </c>
      <c r="O16" s="49">
        <f t="shared" si="2"/>
        <v>101.81818181818181</v>
      </c>
      <c r="P16" s="49">
        <f t="shared" si="2"/>
        <v>94.818181818181813</v>
      </c>
      <c r="Q16" s="49">
        <f t="shared" si="2"/>
        <v>89.090909090909093</v>
      </c>
      <c r="R16" s="49">
        <f t="shared" si="2"/>
        <v>350</v>
      </c>
      <c r="S16" s="49">
        <f t="shared" si="2"/>
        <v>0</v>
      </c>
    </row>
    <row r="17" spans="1:19" ht="15.3" customHeight="1">
      <c r="A17" s="104"/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</row>
    <row r="18" spans="1:19" ht="15.3" customHeight="1">
      <c r="A18" s="104"/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</row>
    <row r="19" spans="1:19" ht="34.950000000000003" customHeight="1">
      <c r="A19" s="51" t="s">
        <v>47</v>
      </c>
      <c r="B19" s="45" t="s">
        <v>28</v>
      </c>
      <c r="C19" s="45" t="s">
        <v>29</v>
      </c>
      <c r="D19" s="45" t="s">
        <v>30</v>
      </c>
      <c r="E19" s="45" t="s">
        <v>31</v>
      </c>
      <c r="F19" s="45" t="s">
        <v>32</v>
      </c>
      <c r="G19" s="45" t="s">
        <v>33</v>
      </c>
      <c r="H19" s="45" t="s">
        <v>34</v>
      </c>
      <c r="I19" s="45" t="s">
        <v>35</v>
      </c>
      <c r="J19" s="45" t="s">
        <v>36</v>
      </c>
      <c r="K19" s="45" t="s">
        <v>37</v>
      </c>
      <c r="L19" s="45" t="s">
        <v>38</v>
      </c>
      <c r="M19" s="45" t="s">
        <v>39</v>
      </c>
      <c r="N19" s="45" t="s">
        <v>40</v>
      </c>
      <c r="O19" s="45" t="s">
        <v>41</v>
      </c>
      <c r="P19" s="45" t="s">
        <v>42</v>
      </c>
      <c r="Q19" s="45" t="s">
        <v>43</v>
      </c>
      <c r="R19" s="45" t="s">
        <v>44</v>
      </c>
      <c r="S19" s="46" t="s">
        <v>45</v>
      </c>
    </row>
    <row r="20" spans="1:19" ht="18" customHeight="1">
      <c r="A20" s="32" t="s">
        <v>48</v>
      </c>
      <c r="B20" s="52">
        <f t="shared" ref="B20:G25" si="3">$C54</f>
        <v>38</v>
      </c>
      <c r="C20" s="52">
        <f t="shared" si="3"/>
        <v>38</v>
      </c>
      <c r="D20" s="52">
        <f t="shared" si="3"/>
        <v>38</v>
      </c>
      <c r="E20" s="52">
        <f t="shared" si="3"/>
        <v>38</v>
      </c>
      <c r="F20" s="52">
        <f t="shared" si="3"/>
        <v>38</v>
      </c>
      <c r="G20" s="52">
        <f t="shared" si="3"/>
        <v>38</v>
      </c>
      <c r="H20" s="52">
        <f t="shared" ref="H20:M25" si="4">$D54</f>
        <v>182</v>
      </c>
      <c r="I20" s="52">
        <f t="shared" si="4"/>
        <v>182</v>
      </c>
      <c r="J20" s="52">
        <f t="shared" si="4"/>
        <v>182</v>
      </c>
      <c r="K20" s="52">
        <f t="shared" si="4"/>
        <v>182</v>
      </c>
      <c r="L20" s="52">
        <f t="shared" si="4"/>
        <v>182</v>
      </c>
      <c r="M20" s="52">
        <f t="shared" si="4"/>
        <v>182</v>
      </c>
      <c r="N20" s="52">
        <f t="shared" ref="N20:S25" si="5">$E54</f>
        <v>692</v>
      </c>
      <c r="O20" s="52">
        <f t="shared" si="5"/>
        <v>692</v>
      </c>
      <c r="P20" s="52">
        <f t="shared" si="5"/>
        <v>692</v>
      </c>
      <c r="Q20" s="52">
        <f t="shared" si="5"/>
        <v>692</v>
      </c>
      <c r="R20" s="52">
        <f t="shared" si="5"/>
        <v>692</v>
      </c>
      <c r="S20" s="52">
        <f t="shared" si="5"/>
        <v>692</v>
      </c>
    </row>
    <row r="21" spans="1:19" ht="18" customHeight="1">
      <c r="A21" s="53" t="s">
        <v>49</v>
      </c>
      <c r="B21" s="54">
        <f t="shared" si="3"/>
        <v>47.5</v>
      </c>
      <c r="C21" s="54">
        <f t="shared" si="3"/>
        <v>47.5</v>
      </c>
      <c r="D21" s="54">
        <f t="shared" si="3"/>
        <v>47.5</v>
      </c>
      <c r="E21" s="54">
        <f t="shared" si="3"/>
        <v>47.5</v>
      </c>
      <c r="F21" s="54">
        <f t="shared" si="3"/>
        <v>47.5</v>
      </c>
      <c r="G21" s="54">
        <f t="shared" si="3"/>
        <v>47.5</v>
      </c>
      <c r="H21" s="54">
        <f t="shared" si="4"/>
        <v>220</v>
      </c>
      <c r="I21" s="54">
        <f t="shared" si="4"/>
        <v>220</v>
      </c>
      <c r="J21" s="54">
        <f t="shared" si="4"/>
        <v>220</v>
      </c>
      <c r="K21" s="54">
        <f t="shared" si="4"/>
        <v>220</v>
      </c>
      <c r="L21" s="54">
        <f t="shared" si="4"/>
        <v>220</v>
      </c>
      <c r="M21" s="54">
        <f t="shared" si="4"/>
        <v>220</v>
      </c>
      <c r="N21" s="54">
        <f t="shared" si="5"/>
        <v>920</v>
      </c>
      <c r="O21" s="54">
        <f t="shared" si="5"/>
        <v>920</v>
      </c>
      <c r="P21" s="54">
        <f t="shared" si="5"/>
        <v>920</v>
      </c>
      <c r="Q21" s="54">
        <f t="shared" si="5"/>
        <v>920</v>
      </c>
      <c r="R21" s="54">
        <f t="shared" si="5"/>
        <v>920</v>
      </c>
      <c r="S21" s="54">
        <f t="shared" si="5"/>
        <v>920</v>
      </c>
    </row>
    <row r="22" spans="1:19" ht="18" customHeight="1">
      <c r="A22" s="32" t="s">
        <v>50</v>
      </c>
      <c r="B22" s="52">
        <f t="shared" si="3"/>
        <v>36.5</v>
      </c>
      <c r="C22" s="52">
        <f t="shared" si="3"/>
        <v>36.5</v>
      </c>
      <c r="D22" s="52">
        <f t="shared" si="3"/>
        <v>36.5</v>
      </c>
      <c r="E22" s="52">
        <f t="shared" si="3"/>
        <v>36.5</v>
      </c>
      <c r="F22" s="52">
        <f t="shared" si="3"/>
        <v>36.5</v>
      </c>
      <c r="G22" s="52">
        <f t="shared" si="3"/>
        <v>36.5</v>
      </c>
      <c r="H22" s="52">
        <f t="shared" si="4"/>
        <v>176</v>
      </c>
      <c r="I22" s="52">
        <f t="shared" si="4"/>
        <v>176</v>
      </c>
      <c r="J22" s="52">
        <f t="shared" si="4"/>
        <v>176</v>
      </c>
      <c r="K22" s="52">
        <f t="shared" si="4"/>
        <v>176</v>
      </c>
      <c r="L22" s="52">
        <f t="shared" si="4"/>
        <v>176</v>
      </c>
      <c r="M22" s="52">
        <f t="shared" si="4"/>
        <v>176</v>
      </c>
      <c r="N22" s="52">
        <f t="shared" si="5"/>
        <v>656</v>
      </c>
      <c r="O22" s="52">
        <f t="shared" si="5"/>
        <v>656</v>
      </c>
      <c r="P22" s="52">
        <f t="shared" si="5"/>
        <v>656</v>
      </c>
      <c r="Q22" s="52">
        <f t="shared" si="5"/>
        <v>656</v>
      </c>
      <c r="R22" s="52">
        <f t="shared" si="5"/>
        <v>656</v>
      </c>
      <c r="S22" s="52">
        <f t="shared" si="5"/>
        <v>656</v>
      </c>
    </row>
    <row r="23" spans="1:19" ht="18" customHeight="1">
      <c r="A23" s="53" t="s">
        <v>51</v>
      </c>
      <c r="B23" s="54">
        <f t="shared" si="3"/>
        <v>32</v>
      </c>
      <c r="C23" s="54">
        <f t="shared" si="3"/>
        <v>32</v>
      </c>
      <c r="D23" s="54">
        <f t="shared" si="3"/>
        <v>32</v>
      </c>
      <c r="E23" s="54">
        <f t="shared" si="3"/>
        <v>32</v>
      </c>
      <c r="F23" s="54">
        <f t="shared" si="3"/>
        <v>32</v>
      </c>
      <c r="G23" s="54">
        <f t="shared" si="3"/>
        <v>32</v>
      </c>
      <c r="H23" s="54">
        <f t="shared" si="4"/>
        <v>158</v>
      </c>
      <c r="I23" s="54">
        <f t="shared" si="4"/>
        <v>158</v>
      </c>
      <c r="J23" s="54">
        <f t="shared" si="4"/>
        <v>158</v>
      </c>
      <c r="K23" s="54">
        <f t="shared" si="4"/>
        <v>158</v>
      </c>
      <c r="L23" s="54">
        <f t="shared" si="4"/>
        <v>158</v>
      </c>
      <c r="M23" s="54">
        <f t="shared" si="4"/>
        <v>158</v>
      </c>
      <c r="N23" s="54">
        <f t="shared" si="5"/>
        <v>548</v>
      </c>
      <c r="O23" s="54">
        <f t="shared" si="5"/>
        <v>548</v>
      </c>
      <c r="P23" s="54">
        <f t="shared" si="5"/>
        <v>548</v>
      </c>
      <c r="Q23" s="54">
        <f t="shared" si="5"/>
        <v>548</v>
      </c>
      <c r="R23" s="54">
        <f t="shared" si="5"/>
        <v>548</v>
      </c>
      <c r="S23" s="54">
        <f t="shared" si="5"/>
        <v>548</v>
      </c>
    </row>
    <row r="24" spans="1:19" ht="18" customHeight="1">
      <c r="A24" s="32" t="s">
        <v>52</v>
      </c>
      <c r="B24" s="52">
        <f t="shared" si="3"/>
        <v>48</v>
      </c>
      <c r="C24" s="52">
        <f t="shared" si="3"/>
        <v>48</v>
      </c>
      <c r="D24" s="52">
        <f t="shared" si="3"/>
        <v>48</v>
      </c>
      <c r="E24" s="52">
        <f t="shared" si="3"/>
        <v>48</v>
      </c>
      <c r="F24" s="52">
        <f t="shared" si="3"/>
        <v>48</v>
      </c>
      <c r="G24" s="52">
        <f t="shared" si="3"/>
        <v>48</v>
      </c>
      <c r="H24" s="52">
        <f t="shared" si="4"/>
        <v>222</v>
      </c>
      <c r="I24" s="52">
        <f t="shared" si="4"/>
        <v>222</v>
      </c>
      <c r="J24" s="52">
        <f t="shared" si="4"/>
        <v>222</v>
      </c>
      <c r="K24" s="52">
        <f t="shared" si="4"/>
        <v>222</v>
      </c>
      <c r="L24" s="52">
        <f t="shared" si="4"/>
        <v>222</v>
      </c>
      <c r="M24" s="52">
        <f t="shared" si="4"/>
        <v>222</v>
      </c>
      <c r="N24" s="52">
        <f t="shared" si="5"/>
        <v>932</v>
      </c>
      <c r="O24" s="52">
        <f t="shared" si="5"/>
        <v>932</v>
      </c>
      <c r="P24" s="52">
        <f t="shared" si="5"/>
        <v>932</v>
      </c>
      <c r="Q24" s="52">
        <f t="shared" si="5"/>
        <v>932</v>
      </c>
      <c r="R24" s="52">
        <f t="shared" si="5"/>
        <v>932</v>
      </c>
      <c r="S24" s="52">
        <f t="shared" si="5"/>
        <v>932</v>
      </c>
    </row>
    <row r="25" spans="1:19" ht="18" customHeight="1">
      <c r="A25" s="40" t="s">
        <v>53</v>
      </c>
      <c r="B25" s="55">
        <f t="shared" si="3"/>
        <v>47.5</v>
      </c>
      <c r="C25" s="55">
        <f t="shared" si="3"/>
        <v>47.5</v>
      </c>
      <c r="D25" s="55">
        <f t="shared" si="3"/>
        <v>47.5</v>
      </c>
      <c r="E25" s="55">
        <f t="shared" si="3"/>
        <v>47.5</v>
      </c>
      <c r="F25" s="55">
        <f t="shared" si="3"/>
        <v>47.5</v>
      </c>
      <c r="G25" s="55">
        <f t="shared" si="3"/>
        <v>47.5</v>
      </c>
      <c r="H25" s="55">
        <f t="shared" si="4"/>
        <v>220</v>
      </c>
      <c r="I25" s="55">
        <f t="shared" si="4"/>
        <v>220</v>
      </c>
      <c r="J25" s="55">
        <f t="shared" si="4"/>
        <v>220</v>
      </c>
      <c r="K25" s="55">
        <f t="shared" si="4"/>
        <v>220</v>
      </c>
      <c r="L25" s="55">
        <f t="shared" si="4"/>
        <v>220</v>
      </c>
      <c r="M25" s="55">
        <f t="shared" si="4"/>
        <v>220</v>
      </c>
      <c r="N25" s="55">
        <f t="shared" si="5"/>
        <v>920</v>
      </c>
      <c r="O25" s="55">
        <f t="shared" si="5"/>
        <v>920</v>
      </c>
      <c r="P25" s="55">
        <f t="shared" si="5"/>
        <v>920</v>
      </c>
      <c r="Q25" s="55">
        <f t="shared" si="5"/>
        <v>920</v>
      </c>
      <c r="R25" s="55">
        <f t="shared" si="5"/>
        <v>920</v>
      </c>
      <c r="S25" s="55">
        <f t="shared" si="5"/>
        <v>920</v>
      </c>
    </row>
    <row r="26" spans="1:19" ht="16.95" customHeight="1">
      <c r="A26" s="43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8"/>
    </row>
    <row r="27" spans="1:19" ht="15.3" customHeight="1">
      <c r="A27" s="43"/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10"/>
    </row>
    <row r="28" spans="1:19" ht="34.950000000000003" customHeight="1">
      <c r="A28" s="51" t="s">
        <v>54</v>
      </c>
      <c r="B28" s="56" t="s">
        <v>9</v>
      </c>
      <c r="C28" s="56" t="s">
        <v>10</v>
      </c>
      <c r="D28" s="56" t="s">
        <v>11</v>
      </c>
      <c r="E28" s="56" t="s">
        <v>12</v>
      </c>
      <c r="F28" s="56" t="s">
        <v>13</v>
      </c>
      <c r="G28" s="56" t="s">
        <v>14</v>
      </c>
      <c r="H28" s="56" t="s">
        <v>9</v>
      </c>
      <c r="I28" s="56" t="s">
        <v>10</v>
      </c>
      <c r="J28" s="56" t="s">
        <v>11</v>
      </c>
      <c r="K28" s="56" t="s">
        <v>12</v>
      </c>
      <c r="L28" s="56" t="s">
        <v>13</v>
      </c>
      <c r="M28" s="56" t="s">
        <v>14</v>
      </c>
      <c r="N28" s="56" t="s">
        <v>9</v>
      </c>
      <c r="O28" s="56" t="s">
        <v>10</v>
      </c>
      <c r="P28" s="56" t="s">
        <v>11</v>
      </c>
      <c r="Q28" s="56" t="s">
        <v>12</v>
      </c>
      <c r="R28" s="56" t="s">
        <v>13</v>
      </c>
      <c r="S28" s="57" t="s">
        <v>14</v>
      </c>
    </row>
    <row r="29" spans="1:19" ht="18" customHeight="1">
      <c r="A29" s="32" t="s">
        <v>9</v>
      </c>
      <c r="B29" s="111">
        <v>0</v>
      </c>
      <c r="C29" s="111">
        <v>5.0999999999999997E-2</v>
      </c>
      <c r="D29" s="111">
        <v>0.26400000000000001</v>
      </c>
      <c r="E29" s="111">
        <v>0.121</v>
      </c>
      <c r="F29" s="111">
        <v>2.9000000000000001E-2</v>
      </c>
      <c r="G29" s="111">
        <v>5.5E-2</v>
      </c>
      <c r="H29" s="111">
        <v>0</v>
      </c>
      <c r="I29" s="111">
        <v>5.0999999999999997E-2</v>
      </c>
      <c r="J29" s="111">
        <v>0.26400000000000001</v>
      </c>
      <c r="K29" s="111">
        <v>0.121</v>
      </c>
      <c r="L29" s="111">
        <v>2.9000000000000001E-2</v>
      </c>
      <c r="M29" s="111">
        <v>5.5E-2</v>
      </c>
      <c r="N29" s="111">
        <v>0</v>
      </c>
      <c r="O29" s="111">
        <v>5.0999999999999997E-2</v>
      </c>
      <c r="P29" s="111">
        <v>0.26400000000000001</v>
      </c>
      <c r="Q29" s="111">
        <v>0.121</v>
      </c>
      <c r="R29" s="111">
        <v>2.9000000000000001E-2</v>
      </c>
      <c r="S29" s="112">
        <v>5.5E-2</v>
      </c>
    </row>
    <row r="30" spans="1:19" ht="16.95" customHeight="1">
      <c r="A30" s="35" t="s">
        <v>10</v>
      </c>
      <c r="B30" s="113">
        <v>5.0999999999999997E-2</v>
      </c>
      <c r="C30" s="113">
        <v>0</v>
      </c>
      <c r="D30" s="113">
        <v>0.26400000000000001</v>
      </c>
      <c r="E30" s="113">
        <v>0.3</v>
      </c>
      <c r="F30" s="113">
        <v>7.9000000000000001E-2</v>
      </c>
      <c r="G30" s="113">
        <v>3.1E-2</v>
      </c>
      <c r="H30" s="113">
        <v>5.0999999999999997E-2</v>
      </c>
      <c r="I30" s="113">
        <v>0</v>
      </c>
      <c r="J30" s="113">
        <v>0.26400000000000001</v>
      </c>
      <c r="K30" s="113">
        <v>0.3</v>
      </c>
      <c r="L30" s="113">
        <v>7.9000000000000001E-2</v>
      </c>
      <c r="M30" s="113">
        <v>3.1E-2</v>
      </c>
      <c r="N30" s="113">
        <v>5.0999999999999997E-2</v>
      </c>
      <c r="O30" s="113">
        <v>0</v>
      </c>
      <c r="P30" s="113">
        <v>0.26400000000000001</v>
      </c>
      <c r="Q30" s="113">
        <v>0.3</v>
      </c>
      <c r="R30" s="113">
        <v>7.9000000000000001E-2</v>
      </c>
      <c r="S30" s="114">
        <v>3.1E-2</v>
      </c>
    </row>
    <row r="31" spans="1:19" ht="16.95" customHeight="1">
      <c r="A31" s="35" t="s">
        <v>11</v>
      </c>
      <c r="B31" s="115">
        <v>0.26400000000000001</v>
      </c>
      <c r="C31" s="115">
        <v>0.26400000000000001</v>
      </c>
      <c r="D31" s="115">
        <v>0</v>
      </c>
      <c r="E31" s="115">
        <v>3.1E-2</v>
      </c>
      <c r="F31" s="115">
        <v>7.9000000000000001E-2</v>
      </c>
      <c r="G31" s="115">
        <v>5.5E-2</v>
      </c>
      <c r="H31" s="115">
        <v>0.26400000000000001</v>
      </c>
      <c r="I31" s="115">
        <v>0.26400000000000001</v>
      </c>
      <c r="J31" s="115">
        <v>0</v>
      </c>
      <c r="K31" s="115">
        <v>3.1E-2</v>
      </c>
      <c r="L31" s="115">
        <v>7.9000000000000001E-2</v>
      </c>
      <c r="M31" s="115">
        <v>5.5E-2</v>
      </c>
      <c r="N31" s="115">
        <v>0.26400000000000001</v>
      </c>
      <c r="O31" s="115">
        <v>0.26400000000000001</v>
      </c>
      <c r="P31" s="115">
        <v>0</v>
      </c>
      <c r="Q31" s="115">
        <v>3.1E-2</v>
      </c>
      <c r="R31" s="115">
        <v>7.9000000000000001E-2</v>
      </c>
      <c r="S31" s="116">
        <v>5.5E-2</v>
      </c>
    </row>
    <row r="32" spans="1:19" ht="16.95" customHeight="1">
      <c r="A32" s="35" t="s">
        <v>12</v>
      </c>
      <c r="B32" s="113">
        <v>0.121</v>
      </c>
      <c r="C32" s="113">
        <v>0.3</v>
      </c>
      <c r="D32" s="113">
        <v>3.1E-2</v>
      </c>
      <c r="E32" s="113">
        <v>0</v>
      </c>
      <c r="F32" s="113">
        <v>7.9000000000000001E-2</v>
      </c>
      <c r="G32" s="113">
        <v>5.5E-2</v>
      </c>
      <c r="H32" s="113">
        <v>0.121</v>
      </c>
      <c r="I32" s="113">
        <v>0.3</v>
      </c>
      <c r="J32" s="113">
        <v>3.1E-2</v>
      </c>
      <c r="K32" s="113">
        <v>0</v>
      </c>
      <c r="L32" s="113">
        <v>7.9000000000000001E-2</v>
      </c>
      <c r="M32" s="113">
        <v>5.5E-2</v>
      </c>
      <c r="N32" s="113">
        <v>0.121</v>
      </c>
      <c r="O32" s="113">
        <v>0.3</v>
      </c>
      <c r="P32" s="113">
        <v>3.1E-2</v>
      </c>
      <c r="Q32" s="113">
        <v>0</v>
      </c>
      <c r="R32" s="113">
        <v>7.9000000000000001E-2</v>
      </c>
      <c r="S32" s="114">
        <v>5.5E-2</v>
      </c>
    </row>
    <row r="33" spans="1:19" ht="16.95" customHeight="1">
      <c r="A33" s="35" t="s">
        <v>13</v>
      </c>
      <c r="B33" s="115">
        <v>2.9000000000000001E-2</v>
      </c>
      <c r="C33" s="115">
        <v>7.9000000000000001E-2</v>
      </c>
      <c r="D33" s="115">
        <v>7.9000000000000001E-2</v>
      </c>
      <c r="E33" s="115">
        <v>7.9000000000000001E-2</v>
      </c>
      <c r="F33" s="115">
        <v>0</v>
      </c>
      <c r="G33" s="115">
        <v>5.5E-2</v>
      </c>
      <c r="H33" s="115">
        <v>2.9000000000000001E-2</v>
      </c>
      <c r="I33" s="115">
        <v>7.9000000000000001E-2</v>
      </c>
      <c r="J33" s="115">
        <v>7.9000000000000001E-2</v>
      </c>
      <c r="K33" s="115">
        <v>7.9000000000000001E-2</v>
      </c>
      <c r="L33" s="115">
        <v>0</v>
      </c>
      <c r="M33" s="115">
        <v>5.5E-2</v>
      </c>
      <c r="N33" s="115">
        <v>2.9000000000000001E-2</v>
      </c>
      <c r="O33" s="115">
        <v>7.9000000000000001E-2</v>
      </c>
      <c r="P33" s="115">
        <v>7.9000000000000001E-2</v>
      </c>
      <c r="Q33" s="115">
        <v>7.9000000000000001E-2</v>
      </c>
      <c r="R33" s="115">
        <v>0</v>
      </c>
      <c r="S33" s="116">
        <v>5.5E-2</v>
      </c>
    </row>
    <row r="34" spans="1:19" ht="16.95" customHeight="1">
      <c r="A34" s="40" t="s">
        <v>14</v>
      </c>
      <c r="B34" s="117">
        <v>5.5E-2</v>
      </c>
      <c r="C34" s="117">
        <v>3.1E-2</v>
      </c>
      <c r="D34" s="117">
        <v>5.5E-2</v>
      </c>
      <c r="E34" s="117">
        <v>5.5E-2</v>
      </c>
      <c r="F34" s="117">
        <v>5.5E-2</v>
      </c>
      <c r="G34" s="117">
        <v>0</v>
      </c>
      <c r="H34" s="117">
        <v>5.5E-2</v>
      </c>
      <c r="I34" s="117">
        <v>3.1E-2</v>
      </c>
      <c r="J34" s="117">
        <v>5.5E-2</v>
      </c>
      <c r="K34" s="117">
        <v>5.5E-2</v>
      </c>
      <c r="L34" s="117">
        <v>5.5E-2</v>
      </c>
      <c r="M34" s="117">
        <v>0</v>
      </c>
      <c r="N34" s="117">
        <v>5.5E-2</v>
      </c>
      <c r="O34" s="117">
        <v>3.1E-2</v>
      </c>
      <c r="P34" s="117">
        <v>5.5E-2</v>
      </c>
      <c r="Q34" s="117">
        <v>5.5E-2</v>
      </c>
      <c r="R34" s="117">
        <v>5.5E-2</v>
      </c>
      <c r="S34" s="118">
        <v>0</v>
      </c>
    </row>
    <row r="35" spans="1:19" ht="16.95" customHeight="1">
      <c r="A35" s="43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10"/>
    </row>
    <row r="36" spans="1:19" ht="16.95" customHeight="1">
      <c r="A36" s="43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10"/>
    </row>
    <row r="37" spans="1:19" ht="52.05" customHeight="1">
      <c r="A37" s="51" t="s">
        <v>55</v>
      </c>
      <c r="B37" s="45" t="s">
        <v>28</v>
      </c>
      <c r="C37" s="45" t="s">
        <v>29</v>
      </c>
      <c r="D37" s="45" t="s">
        <v>30</v>
      </c>
      <c r="E37" s="45" t="s">
        <v>31</v>
      </c>
      <c r="F37" s="45" t="s">
        <v>32</v>
      </c>
      <c r="G37" s="45" t="s">
        <v>33</v>
      </c>
      <c r="H37" s="45" t="s">
        <v>34</v>
      </c>
      <c r="I37" s="45" t="s">
        <v>35</v>
      </c>
      <c r="J37" s="45" t="s">
        <v>36</v>
      </c>
      <c r="K37" s="45" t="s">
        <v>37</v>
      </c>
      <c r="L37" s="45" t="s">
        <v>38</v>
      </c>
      <c r="M37" s="45" t="s">
        <v>39</v>
      </c>
      <c r="N37" s="45" t="s">
        <v>40</v>
      </c>
      <c r="O37" s="45" t="s">
        <v>41</v>
      </c>
      <c r="P37" s="45" t="s">
        <v>42</v>
      </c>
      <c r="Q37" s="45" t="s">
        <v>43</v>
      </c>
      <c r="R37" s="45" t="s">
        <v>44</v>
      </c>
      <c r="S37" s="46" t="s">
        <v>45</v>
      </c>
    </row>
    <row r="38" spans="1:19" ht="18" customHeight="1">
      <c r="A38" s="32" t="s">
        <v>48</v>
      </c>
      <c r="B38" s="68">
        <f>(B11+B20)*1.1*(1+B29)</f>
        <v>41.800000000000004</v>
      </c>
      <c r="C38" s="68">
        <f t="shared" ref="C38:S38" si="6">(C11+C20)*1.1*(1+C29)</f>
        <v>160.2643625</v>
      </c>
      <c r="D38" s="68">
        <f t="shared" si="6"/>
        <v>88.724900000000005</v>
      </c>
      <c r="E38" s="68">
        <f t="shared" si="6"/>
        <v>109.43762500000001</v>
      </c>
      <c r="F38" s="68">
        <f t="shared" si="6"/>
        <v>307.94754374999997</v>
      </c>
      <c r="G38" s="68">
        <f t="shared" si="6"/>
        <v>115.179625</v>
      </c>
      <c r="H38" s="68">
        <f t="shared" si="6"/>
        <v>200.20000000000002</v>
      </c>
      <c r="I38" s="68">
        <f t="shared" si="6"/>
        <v>348.28582962962963</v>
      </c>
      <c r="J38" s="68">
        <f t="shared" si="6"/>
        <v>295.58874074074072</v>
      </c>
      <c r="K38" s="68">
        <f t="shared" si="6"/>
        <v>298.59288148148147</v>
      </c>
      <c r="L38" s="68">
        <f t="shared" si="6"/>
        <v>520.00324444444448</v>
      </c>
      <c r="M38" s="68">
        <f t="shared" si="6"/>
        <v>295.45470370370373</v>
      </c>
      <c r="N38" s="68">
        <f t="shared" si="6"/>
        <v>761.2</v>
      </c>
      <c r="O38" s="68">
        <f t="shared" si="6"/>
        <v>969.23220000000003</v>
      </c>
      <c r="P38" s="68">
        <f t="shared" si="6"/>
        <v>1014.36</v>
      </c>
      <c r="Q38" s="68">
        <f t="shared" si="6"/>
        <v>944.33039999999994</v>
      </c>
      <c r="R38" s="68">
        <f t="shared" si="6"/>
        <v>1168.6352999999999</v>
      </c>
      <c r="S38" s="68">
        <f t="shared" si="6"/>
        <v>906.45600000000013</v>
      </c>
    </row>
    <row r="39" spans="1:19" ht="18" customHeight="1">
      <c r="A39" s="53" t="s">
        <v>49</v>
      </c>
      <c r="B39" s="69">
        <f t="shared" ref="B39:S39" si="7">(B12+B21)*1.1*(1+B30)</f>
        <v>171.24731249999999</v>
      </c>
      <c r="C39" s="69">
        <f t="shared" si="7"/>
        <v>52.250000000000007</v>
      </c>
      <c r="D39" s="69">
        <f t="shared" si="7"/>
        <v>111.66650000000001</v>
      </c>
      <c r="E39" s="69">
        <f t="shared" si="7"/>
        <v>198.68062500000002</v>
      </c>
      <c r="F39" s="69">
        <f t="shared" si="7"/>
        <v>148.39217249999999</v>
      </c>
      <c r="G39" s="69">
        <f t="shared" si="7"/>
        <v>133.25674999999998</v>
      </c>
      <c r="H39" s="69">
        <f t="shared" si="7"/>
        <v>392.21762962962964</v>
      </c>
      <c r="I39" s="69">
        <f t="shared" si="7"/>
        <v>242.00000000000003</v>
      </c>
      <c r="J39" s="69">
        <f t="shared" si="7"/>
        <v>359.95911111111116</v>
      </c>
      <c r="K39" s="69">
        <f t="shared" si="7"/>
        <v>469.56962962962973</v>
      </c>
      <c r="L39" s="69">
        <f t="shared" si="7"/>
        <v>370.17213037037038</v>
      </c>
      <c r="M39" s="69">
        <f t="shared" si="7"/>
        <v>343.59029629629623</v>
      </c>
      <c r="N39" s="69">
        <f t="shared" si="7"/>
        <v>1232.8230000000001</v>
      </c>
      <c r="O39" s="69">
        <f t="shared" si="7"/>
        <v>1012.0000000000001</v>
      </c>
      <c r="P39" s="69">
        <f t="shared" si="7"/>
        <v>1345.528</v>
      </c>
      <c r="Q39" s="69">
        <f t="shared" si="7"/>
        <v>1505.7900000000002</v>
      </c>
      <c r="R39" s="69">
        <f t="shared" si="7"/>
        <v>1225.7871600000001</v>
      </c>
      <c r="S39" s="69">
        <f t="shared" si="7"/>
        <v>1158.8439999999998</v>
      </c>
    </row>
    <row r="40" spans="1:19" ht="18" customHeight="1">
      <c r="A40" s="32" t="s">
        <v>50</v>
      </c>
      <c r="B40" s="70">
        <f t="shared" ref="B40:S40" si="8">(B13+B22)*1.1*(1+B31)</f>
        <v>86.639300000000006</v>
      </c>
      <c r="C40" s="70">
        <f t="shared" si="8"/>
        <v>96.372100000000003</v>
      </c>
      <c r="D40" s="70">
        <f t="shared" si="8"/>
        <v>40.150000000000006</v>
      </c>
      <c r="E40" s="70">
        <f t="shared" si="8"/>
        <v>117.8046375</v>
      </c>
      <c r="F40" s="70">
        <f t="shared" si="8"/>
        <v>333.85271562499997</v>
      </c>
      <c r="G40" s="70">
        <f t="shared" si="8"/>
        <v>118.00834374999999</v>
      </c>
      <c r="H40" s="70">
        <f t="shared" si="8"/>
        <v>287.24634074074072</v>
      </c>
      <c r="I40" s="70">
        <f t="shared" si="8"/>
        <v>298.78151111111112</v>
      </c>
      <c r="J40" s="70">
        <f t="shared" si="8"/>
        <v>193.60000000000002</v>
      </c>
      <c r="K40" s="70">
        <f t="shared" si="8"/>
        <v>290.16158518518517</v>
      </c>
      <c r="L40" s="70">
        <f t="shared" si="8"/>
        <v>553.22727777777777</v>
      </c>
      <c r="M40" s="70">
        <f t="shared" si="8"/>
        <v>293.90737037037036</v>
      </c>
      <c r="N40" s="70">
        <f t="shared" si="8"/>
        <v>964.30560000000003</v>
      </c>
      <c r="O40" s="70">
        <f t="shared" si="8"/>
        <v>978.46240000000023</v>
      </c>
      <c r="P40" s="70">
        <f t="shared" si="8"/>
        <v>721.6</v>
      </c>
      <c r="Q40" s="70">
        <f t="shared" si="8"/>
        <v>855.1114</v>
      </c>
      <c r="R40" s="70">
        <f t="shared" si="8"/>
        <v>1201.1967500000001</v>
      </c>
      <c r="S40" s="70">
        <f t="shared" si="8"/>
        <v>871.32449999999994</v>
      </c>
    </row>
    <row r="41" spans="1:19" ht="18" customHeight="1">
      <c r="A41" s="53" t="s">
        <v>51</v>
      </c>
      <c r="B41" s="69">
        <f t="shared" ref="B41:S41" si="9">(B14+B23)*1.1*(1+B32)</f>
        <v>102.03902500000001</v>
      </c>
      <c r="C41" s="69">
        <f t="shared" si="9"/>
        <v>176.515625</v>
      </c>
      <c r="D41" s="69">
        <f t="shared" si="9"/>
        <v>112.7011875</v>
      </c>
      <c r="E41" s="69">
        <f t="shared" si="9"/>
        <v>35.200000000000003</v>
      </c>
      <c r="F41" s="69">
        <f t="shared" si="9"/>
        <v>327.47312812500002</v>
      </c>
      <c r="G41" s="69">
        <f t="shared" si="9"/>
        <v>108.21662499999999</v>
      </c>
      <c r="H41" s="69">
        <f t="shared" si="9"/>
        <v>268.99848148148152</v>
      </c>
      <c r="I41" s="69">
        <f t="shared" si="9"/>
        <v>380.90962962962971</v>
      </c>
      <c r="J41" s="69">
        <f t="shared" si="9"/>
        <v>269.74778518518514</v>
      </c>
      <c r="K41" s="69">
        <f t="shared" si="9"/>
        <v>173.8</v>
      </c>
      <c r="L41" s="69">
        <f t="shared" si="9"/>
        <v>530.63221851851858</v>
      </c>
      <c r="M41" s="69">
        <f t="shared" si="9"/>
        <v>267.60270370370375</v>
      </c>
      <c r="N41" s="69">
        <f t="shared" si="9"/>
        <v>766.76400000000001</v>
      </c>
      <c r="O41" s="69">
        <f t="shared" si="9"/>
        <v>973.83</v>
      </c>
      <c r="P41" s="69">
        <f t="shared" si="9"/>
        <v>732.62860000000001</v>
      </c>
      <c r="Q41" s="69">
        <f t="shared" si="9"/>
        <v>602.80000000000007</v>
      </c>
      <c r="R41" s="69">
        <f t="shared" si="9"/>
        <v>1071.5009500000001</v>
      </c>
      <c r="S41" s="69">
        <f t="shared" si="9"/>
        <v>739.34400000000005</v>
      </c>
    </row>
    <row r="42" spans="1:19" ht="18" customHeight="1">
      <c r="A42" s="32" t="s">
        <v>52</v>
      </c>
      <c r="B42" s="70">
        <f t="shared" ref="B42:S42" si="10">(B15+B24)*1.1*(1+B33)</f>
        <v>319.26654374999998</v>
      </c>
      <c r="C42" s="70">
        <f t="shared" si="10"/>
        <v>148.98562250000001</v>
      </c>
      <c r="D42" s="70">
        <f t="shared" si="10"/>
        <v>347.50206562500006</v>
      </c>
      <c r="E42" s="70">
        <f t="shared" si="10"/>
        <v>346.46352812499998</v>
      </c>
      <c r="F42" s="70">
        <f t="shared" si="10"/>
        <v>52.800000000000004</v>
      </c>
      <c r="G42" s="70">
        <f t="shared" si="10"/>
        <v>334.94931250000002</v>
      </c>
      <c r="H42" s="70">
        <f t="shared" si="10"/>
        <v>565.27924444444443</v>
      </c>
      <c r="I42" s="70">
        <f t="shared" si="10"/>
        <v>372.5459303703704</v>
      </c>
      <c r="J42" s="70">
        <f t="shared" si="10"/>
        <v>607.82467777777777</v>
      </c>
      <c r="K42" s="70">
        <f t="shared" si="10"/>
        <v>606.59381851851856</v>
      </c>
      <c r="L42" s="70">
        <f t="shared" si="10"/>
        <v>244.20000000000002</v>
      </c>
      <c r="M42" s="70">
        <f t="shared" si="10"/>
        <v>588.58840740740743</v>
      </c>
      <c r="N42" s="70">
        <f t="shared" si="10"/>
        <v>1440.2912999999999</v>
      </c>
      <c r="O42" s="70">
        <f t="shared" si="10"/>
        <v>1240.0299600000001</v>
      </c>
      <c r="P42" s="70">
        <f t="shared" si="10"/>
        <v>1528.78115</v>
      </c>
      <c r="Q42" s="70">
        <f t="shared" si="10"/>
        <v>1527.27055</v>
      </c>
      <c r="R42" s="70">
        <f t="shared" si="10"/>
        <v>1025.2</v>
      </c>
      <c r="S42" s="70">
        <f t="shared" si="10"/>
        <v>1487.761</v>
      </c>
    </row>
    <row r="43" spans="1:19" ht="18" customHeight="1">
      <c r="A43" s="40" t="s">
        <v>53</v>
      </c>
      <c r="B43" s="71">
        <f t="shared" ref="B43:S43" si="11">(B16+B25)*1.1*(1+B34)</f>
        <v>126.20437500000001</v>
      </c>
      <c r="C43" s="71">
        <f t="shared" si="11"/>
        <v>133.25674999999998</v>
      </c>
      <c r="D43" s="71">
        <f t="shared" si="11"/>
        <v>130.77384375</v>
      </c>
      <c r="E43" s="71">
        <f t="shared" si="11"/>
        <v>126.20437500000001</v>
      </c>
      <c r="F43" s="71">
        <f t="shared" si="11"/>
        <v>334.36906249999998</v>
      </c>
      <c r="G43" s="71">
        <f t="shared" si="11"/>
        <v>52.250000000000007</v>
      </c>
      <c r="H43" s="71">
        <f t="shared" si="11"/>
        <v>339.55370370370372</v>
      </c>
      <c r="I43" s="71">
        <f t="shared" si="11"/>
        <v>343.59029629629623</v>
      </c>
      <c r="J43" s="71">
        <f t="shared" si="11"/>
        <v>344.96937037037031</v>
      </c>
      <c r="K43" s="71">
        <f t="shared" si="11"/>
        <v>339.55370370370372</v>
      </c>
      <c r="L43" s="71">
        <f t="shared" si="11"/>
        <v>586.2674074074074</v>
      </c>
      <c r="M43" s="71">
        <f t="shared" si="11"/>
        <v>242.00000000000003</v>
      </c>
      <c r="N43" s="71">
        <f t="shared" si="11"/>
        <v>1171.0500000000002</v>
      </c>
      <c r="O43" s="71">
        <f t="shared" si="11"/>
        <v>1158.8439999999998</v>
      </c>
      <c r="P43" s="71">
        <f t="shared" si="11"/>
        <v>1177.6964999999998</v>
      </c>
      <c r="Q43" s="71">
        <f t="shared" si="11"/>
        <v>1171.0500000000002</v>
      </c>
      <c r="R43" s="71">
        <f t="shared" si="11"/>
        <v>1473.8349999999998</v>
      </c>
      <c r="S43" s="71">
        <f t="shared" si="11"/>
        <v>1012.0000000000001</v>
      </c>
    </row>
    <row r="44" spans="1:19" ht="16.05" customHeight="1">
      <c r="A44" s="43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119"/>
    </row>
    <row r="45" spans="1:19" ht="15.3" customHeight="1">
      <c r="A45" s="4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8"/>
    </row>
    <row r="46" spans="1:19" ht="16.05" customHeight="1">
      <c r="A46" s="73" t="s">
        <v>56</v>
      </c>
      <c r="B46" s="74" t="s">
        <v>57</v>
      </c>
      <c r="C46" s="74" t="s">
        <v>58</v>
      </c>
      <c r="D46" s="75" t="s">
        <v>59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8"/>
    </row>
    <row r="47" spans="1:19" ht="16.05" customHeight="1">
      <c r="A47" s="76" t="s">
        <v>60</v>
      </c>
      <c r="B47" s="77">
        <v>0.5</v>
      </c>
      <c r="C47" s="77">
        <v>2</v>
      </c>
      <c r="D47" s="78">
        <v>12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8"/>
    </row>
    <row r="48" spans="1:19" ht="16.05" customHeight="1" thickBot="1">
      <c r="A48" s="79" t="s">
        <v>61</v>
      </c>
      <c r="B48" s="80">
        <v>30</v>
      </c>
      <c r="C48" s="80">
        <v>150</v>
      </c>
      <c r="D48" s="81">
        <v>500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8"/>
    </row>
    <row r="49" spans="1:256" ht="16.05" customHeight="1" thickTop="1">
      <c r="A49" s="170" t="s">
        <v>76</v>
      </c>
      <c r="B49" s="88">
        <v>100</v>
      </c>
      <c r="C49" s="82">
        <v>500</v>
      </c>
      <c r="D49" s="82">
        <v>2000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8"/>
    </row>
    <row r="50" spans="1:256" ht="16.05" customHeight="1">
      <c r="A50" s="79" t="s">
        <v>95</v>
      </c>
      <c r="B50" s="236">
        <v>0.25</v>
      </c>
      <c r="C50" s="236">
        <v>0.9</v>
      </c>
      <c r="D50" s="237">
        <v>4.5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8"/>
    </row>
    <row r="51" spans="1:256" ht="15.3" customHeight="1">
      <c r="A51" s="4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8"/>
    </row>
    <row r="52" spans="1:256" ht="15.3" customHeight="1">
      <c r="A52" s="4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8"/>
    </row>
    <row r="53" spans="1:256" ht="16.05" customHeight="1">
      <c r="A53" s="73" t="s">
        <v>62</v>
      </c>
      <c r="B53" s="74" t="s">
        <v>63</v>
      </c>
      <c r="C53" s="74" t="s">
        <v>57</v>
      </c>
      <c r="D53" s="74" t="s">
        <v>58</v>
      </c>
      <c r="E53" s="75" t="s">
        <v>59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8"/>
    </row>
    <row r="54" spans="1:256" ht="16.05" customHeight="1">
      <c r="A54" s="76" t="s">
        <v>9</v>
      </c>
      <c r="B54" s="82">
        <v>16</v>
      </c>
      <c r="C54" s="82">
        <f t="shared" ref="C54:E59" si="12">$B54*B$47+B$48</f>
        <v>38</v>
      </c>
      <c r="D54" s="82">
        <f t="shared" si="12"/>
        <v>182</v>
      </c>
      <c r="E54" s="83">
        <f t="shared" si="12"/>
        <v>692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8"/>
    </row>
    <row r="55" spans="1:256" ht="16.05" customHeight="1">
      <c r="A55" s="84" t="s">
        <v>10</v>
      </c>
      <c r="B55" s="85">
        <v>35</v>
      </c>
      <c r="C55" s="86">
        <f t="shared" si="12"/>
        <v>47.5</v>
      </c>
      <c r="D55" s="86">
        <f t="shared" si="12"/>
        <v>220</v>
      </c>
      <c r="E55" s="87">
        <f t="shared" si="12"/>
        <v>920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8"/>
    </row>
    <row r="56" spans="1:256" ht="16.05" customHeight="1">
      <c r="A56" s="84" t="s">
        <v>11</v>
      </c>
      <c r="B56" s="88">
        <v>13</v>
      </c>
      <c r="C56" s="82">
        <f t="shared" si="12"/>
        <v>36.5</v>
      </c>
      <c r="D56" s="82">
        <f t="shared" si="12"/>
        <v>176</v>
      </c>
      <c r="E56" s="83">
        <f t="shared" si="12"/>
        <v>656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8"/>
    </row>
    <row r="57" spans="1:256" ht="16.05" customHeight="1">
      <c r="A57" s="84" t="s">
        <v>12</v>
      </c>
      <c r="B57" s="85">
        <v>4</v>
      </c>
      <c r="C57" s="86">
        <f t="shared" si="12"/>
        <v>32</v>
      </c>
      <c r="D57" s="86">
        <f t="shared" si="12"/>
        <v>158</v>
      </c>
      <c r="E57" s="87">
        <f t="shared" si="12"/>
        <v>548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8"/>
    </row>
    <row r="58" spans="1:256" ht="16.05" customHeight="1">
      <c r="A58" s="84" t="s">
        <v>13</v>
      </c>
      <c r="B58" s="88">
        <v>36</v>
      </c>
      <c r="C58" s="82">
        <f t="shared" si="12"/>
        <v>48</v>
      </c>
      <c r="D58" s="82">
        <f t="shared" si="12"/>
        <v>222</v>
      </c>
      <c r="E58" s="83">
        <f t="shared" si="12"/>
        <v>932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8"/>
    </row>
    <row r="59" spans="1:256" ht="16.05" customHeight="1">
      <c r="A59" s="79" t="s">
        <v>14</v>
      </c>
      <c r="B59" s="80">
        <v>35</v>
      </c>
      <c r="C59" s="80">
        <f t="shared" si="12"/>
        <v>47.5</v>
      </c>
      <c r="D59" s="80">
        <f t="shared" si="12"/>
        <v>220</v>
      </c>
      <c r="E59" s="81">
        <f t="shared" si="12"/>
        <v>920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8"/>
    </row>
    <row r="60" spans="1:256" ht="15.3" customHeight="1">
      <c r="A60" s="4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8"/>
    </row>
    <row r="61" spans="1:256" ht="15.3" customHeight="1">
      <c r="A61" s="4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8"/>
    </row>
    <row r="62" spans="1:256" ht="16.05" customHeight="1">
      <c r="A62" s="89" t="s">
        <v>64</v>
      </c>
      <c r="B62" s="90" t="s">
        <v>6</v>
      </c>
      <c r="C62" s="90" t="s">
        <v>7</v>
      </c>
      <c r="D62" s="91" t="s">
        <v>8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8"/>
    </row>
    <row r="63" spans="1:256" ht="16.05" customHeight="1">
      <c r="A63" s="92" t="s">
        <v>65</v>
      </c>
      <c r="B63" s="174">
        <v>50000</v>
      </c>
      <c r="C63" s="174">
        <v>100000</v>
      </c>
      <c r="D63" s="174">
        <v>250000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8"/>
    </row>
    <row r="64" spans="1:256" ht="16.05" customHeight="1">
      <c r="A64" s="92" t="s">
        <v>66</v>
      </c>
      <c r="B64" s="93">
        <v>2000</v>
      </c>
      <c r="C64" s="93">
        <v>3000</v>
      </c>
      <c r="D64" s="94">
        <v>4000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8"/>
    </row>
    <row r="65" spans="1:19" ht="16.05" customHeight="1">
      <c r="A65" s="92" t="s">
        <v>67</v>
      </c>
      <c r="B65" s="95">
        <v>10000</v>
      </c>
      <c r="C65" s="95">
        <v>17000</v>
      </c>
      <c r="D65" s="96">
        <v>30000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8"/>
    </row>
    <row r="66" spans="1:19" ht="16.05" customHeight="1">
      <c r="A66" s="97" t="s">
        <v>68</v>
      </c>
      <c r="B66" s="98">
        <v>1000</v>
      </c>
      <c r="C66" s="98">
        <v>2000</v>
      </c>
      <c r="D66" s="99">
        <v>4000</v>
      </c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7"/>
    </row>
    <row r="67" spans="1:19" s="231" customFormat="1" ht="39" customHeight="1">
      <c r="A67" s="229" t="s">
        <v>94</v>
      </c>
      <c r="B67" s="232">
        <v>10</v>
      </c>
      <c r="C67" s="232">
        <v>15</v>
      </c>
      <c r="D67" s="233">
        <v>18</v>
      </c>
      <c r="E67" s="230"/>
      <c r="F67" s="230"/>
      <c r="G67" s="230"/>
      <c r="H67" s="230"/>
      <c r="I67" s="230"/>
      <c r="J67" s="230"/>
      <c r="K67" s="230"/>
      <c r="L67" s="230"/>
      <c r="M67" s="230"/>
      <c r="N67" s="230"/>
      <c r="O67" s="230"/>
      <c r="P67" s="230"/>
      <c r="Q67" s="230"/>
      <c r="R67" s="230"/>
      <c r="S67" s="230"/>
    </row>
    <row r="70" spans="1:19" customFormat="1" ht="16.2" thickBot="1">
      <c r="A70" s="175" t="s">
        <v>79</v>
      </c>
      <c r="B70" s="176" t="s">
        <v>80</v>
      </c>
    </row>
    <row r="71" spans="1:19" customFormat="1" ht="16.2" thickTop="1">
      <c r="A71" s="177" t="s">
        <v>9</v>
      </c>
      <c r="B71" s="178">
        <v>0.62</v>
      </c>
    </row>
    <row r="72" spans="1:19" customFormat="1" ht="15.6">
      <c r="A72" s="179" t="s">
        <v>10</v>
      </c>
      <c r="B72" s="180">
        <v>0.8</v>
      </c>
    </row>
    <row r="73" spans="1:19" customFormat="1" ht="15.6">
      <c r="A73" s="179" t="s">
        <v>11</v>
      </c>
      <c r="B73" s="181">
        <v>0.8</v>
      </c>
    </row>
    <row r="74" spans="1:19" customFormat="1" ht="15.6">
      <c r="A74" s="179" t="s">
        <v>12</v>
      </c>
      <c r="B74" s="180">
        <v>0.6</v>
      </c>
    </row>
    <row r="75" spans="1:19" customFormat="1" ht="15.6">
      <c r="A75" s="179" t="s">
        <v>13</v>
      </c>
      <c r="B75" s="181">
        <v>0.85</v>
      </c>
    </row>
    <row r="76" spans="1:19" customFormat="1" ht="15.6">
      <c r="A76" s="179" t="s">
        <v>14</v>
      </c>
      <c r="B76" s="180">
        <v>0.75</v>
      </c>
    </row>
    <row r="77" spans="1:19" customFormat="1" ht="15.6"/>
    <row r="78" spans="1:19" customFormat="1" ht="15.6"/>
    <row r="79" spans="1:19" customFormat="1" ht="16.2" thickBot="1">
      <c r="A79" s="182" t="s">
        <v>81</v>
      </c>
      <c r="B79" s="183" t="s">
        <v>9</v>
      </c>
      <c r="C79" s="183" t="s">
        <v>10</v>
      </c>
      <c r="D79" s="183" t="s">
        <v>11</v>
      </c>
      <c r="E79" s="183" t="s">
        <v>12</v>
      </c>
      <c r="F79" s="183" t="s">
        <v>13</v>
      </c>
      <c r="G79" s="183" t="s">
        <v>14</v>
      </c>
    </row>
    <row r="80" spans="1:19" customFormat="1" ht="16.2" thickTop="1">
      <c r="A80" s="184" t="s">
        <v>9</v>
      </c>
      <c r="B80" s="189">
        <v>0</v>
      </c>
      <c r="C80" s="189">
        <v>1.0500000000000001E-2</v>
      </c>
      <c r="D80" s="189">
        <v>1.0500000000000001E-2</v>
      </c>
      <c r="E80" s="189">
        <v>5.2500000000000005E-2</v>
      </c>
      <c r="F80" s="189">
        <v>1.0500000000000001E-2</v>
      </c>
      <c r="G80" s="189">
        <v>1.0500000000000001E-2</v>
      </c>
    </row>
    <row r="81" spans="1:19" customFormat="1" ht="15.6">
      <c r="A81" s="186" t="s">
        <v>10</v>
      </c>
      <c r="B81" s="190">
        <v>1.0500000000000001E-2</v>
      </c>
      <c r="C81" s="190">
        <v>0</v>
      </c>
      <c r="D81" s="190">
        <v>1.0500000000000002E-3</v>
      </c>
      <c r="E81" s="190">
        <v>1.575E-2</v>
      </c>
      <c r="F81" s="190">
        <v>1.0500000000000002E-3</v>
      </c>
      <c r="G81" s="190">
        <v>5.2500000000000003E-3</v>
      </c>
    </row>
    <row r="82" spans="1:19" customFormat="1" ht="15.6">
      <c r="A82" s="186" t="s">
        <v>11</v>
      </c>
      <c r="B82" s="191">
        <v>1.0500000000000001E-2</v>
      </c>
      <c r="C82" s="191">
        <v>1.0500000000000002E-3</v>
      </c>
      <c r="D82" s="191">
        <v>0</v>
      </c>
      <c r="E82" s="191">
        <v>1.575E-2</v>
      </c>
      <c r="F82" s="191">
        <v>5.2500000000000003E-3</v>
      </c>
      <c r="G82" s="191">
        <v>5.2500000000000003E-3</v>
      </c>
    </row>
    <row r="83" spans="1:19" customFormat="1" ht="15.6">
      <c r="A83" s="186" t="s">
        <v>12</v>
      </c>
      <c r="B83" s="190">
        <v>5.2500000000000005E-2</v>
      </c>
      <c r="C83" s="190">
        <v>2.6250000000000002E-2</v>
      </c>
      <c r="D83" s="190">
        <v>3.15E-2</v>
      </c>
      <c r="E83" s="190">
        <v>0</v>
      </c>
      <c r="F83" s="190">
        <v>2.6250000000000002E-2</v>
      </c>
      <c r="G83" s="190">
        <v>2.6250000000000002E-2</v>
      </c>
    </row>
    <row r="84" spans="1:19" customFormat="1" ht="15.6">
      <c r="A84" s="186" t="s">
        <v>13</v>
      </c>
      <c r="B84" s="191">
        <v>2.1000000000000003E-3</v>
      </c>
      <c r="C84" s="191">
        <v>1.0500000000000002E-3</v>
      </c>
      <c r="D84" s="191">
        <v>5.2500000000000003E-3</v>
      </c>
      <c r="E84" s="191">
        <v>1.575E-2</v>
      </c>
      <c r="F84" s="191">
        <v>0</v>
      </c>
      <c r="G84" s="191">
        <v>5.2500000000000003E-3</v>
      </c>
    </row>
    <row r="85" spans="1:19" customFormat="1" ht="15.6">
      <c r="A85" s="186" t="s">
        <v>14</v>
      </c>
      <c r="B85" s="190">
        <v>1.0500000000000001E-2</v>
      </c>
      <c r="C85" s="190">
        <v>5.2500000000000003E-3</v>
      </c>
      <c r="D85" s="190">
        <v>5.2500000000000003E-3</v>
      </c>
      <c r="E85" s="190">
        <v>2.6250000000000002E-2</v>
      </c>
      <c r="F85" s="190">
        <v>5.2500000000000003E-3</v>
      </c>
      <c r="G85" s="190">
        <v>0</v>
      </c>
    </row>
    <row r="87" spans="1:19" ht="16.05" customHeight="1" thickBot="1"/>
    <row r="88" spans="1:19" ht="16.05" customHeight="1" thickTop="1" thickBot="1">
      <c r="A88" s="268" t="s">
        <v>73</v>
      </c>
      <c r="B88" s="252" t="s">
        <v>17</v>
      </c>
      <c r="C88" s="253"/>
      <c r="D88" s="253"/>
      <c r="E88" s="253"/>
      <c r="F88" s="253"/>
      <c r="G88" s="253"/>
      <c r="H88" s="252" t="s">
        <v>18</v>
      </c>
      <c r="I88" s="253"/>
      <c r="J88" s="253"/>
      <c r="K88" s="253"/>
      <c r="L88" s="253"/>
      <c r="M88" s="253"/>
      <c r="N88" s="252" t="s">
        <v>19</v>
      </c>
      <c r="O88" s="253"/>
      <c r="P88" s="253"/>
      <c r="Q88" s="253"/>
      <c r="R88" s="253"/>
      <c r="S88" s="253"/>
    </row>
    <row r="89" spans="1:19" ht="16.05" customHeight="1" thickTop="1" thickBot="1">
      <c r="A89" s="269"/>
      <c r="B89" s="10" t="s">
        <v>9</v>
      </c>
      <c r="C89" s="10" t="s">
        <v>10</v>
      </c>
      <c r="D89" s="10" t="s">
        <v>11</v>
      </c>
      <c r="E89" s="10" t="s">
        <v>12</v>
      </c>
      <c r="F89" s="10" t="s">
        <v>13</v>
      </c>
      <c r="G89" s="10" t="s">
        <v>14</v>
      </c>
      <c r="H89" s="10" t="s">
        <v>9</v>
      </c>
      <c r="I89" s="10" t="s">
        <v>10</v>
      </c>
      <c r="J89" s="10" t="s">
        <v>11</v>
      </c>
      <c r="K89" s="10" t="s">
        <v>12</v>
      </c>
      <c r="L89" s="10" t="s">
        <v>13</v>
      </c>
      <c r="M89" s="10" t="s">
        <v>14</v>
      </c>
      <c r="N89" s="10" t="s">
        <v>9</v>
      </c>
      <c r="O89" s="10" t="s">
        <v>10</v>
      </c>
      <c r="P89" s="10" t="s">
        <v>11</v>
      </c>
      <c r="Q89" s="10" t="s">
        <v>12</v>
      </c>
      <c r="R89" s="10" t="s">
        <v>13</v>
      </c>
      <c r="S89" s="10" t="s">
        <v>14</v>
      </c>
    </row>
    <row r="90" spans="1:19" ht="16.05" customHeight="1" thickTop="1">
      <c r="A90" s="35" t="s">
        <v>72</v>
      </c>
      <c r="B90" s="161">
        <v>16800</v>
      </c>
      <c r="C90" s="161">
        <v>4800</v>
      </c>
      <c r="D90" s="161">
        <v>7200</v>
      </c>
      <c r="E90" s="161">
        <v>4500</v>
      </c>
      <c r="F90" s="161">
        <v>2400</v>
      </c>
      <c r="G90" s="161">
        <v>1200</v>
      </c>
      <c r="H90" s="161">
        <v>4800</v>
      </c>
      <c r="I90" s="161">
        <v>12000</v>
      </c>
      <c r="J90" s="161">
        <v>3600</v>
      </c>
      <c r="K90" s="161">
        <v>10500</v>
      </c>
      <c r="L90" s="161">
        <v>8400</v>
      </c>
      <c r="M90" s="161">
        <v>2400</v>
      </c>
      <c r="N90" s="161">
        <v>2400</v>
      </c>
      <c r="O90" s="161">
        <v>7200</v>
      </c>
      <c r="P90" s="161">
        <v>1200</v>
      </c>
      <c r="Q90" s="161">
        <v>15000</v>
      </c>
      <c r="R90" s="161">
        <v>13200.000000000002</v>
      </c>
      <c r="S90" s="161">
        <v>2400</v>
      </c>
    </row>
    <row r="91" spans="1:19" ht="16.05" customHeight="1">
      <c r="A91" s="18" t="s">
        <v>77</v>
      </c>
      <c r="B91" s="157">
        <f>B90*1.16</f>
        <v>19488</v>
      </c>
      <c r="C91" s="157">
        <f t="shared" ref="C91:S91" si="13">C90*1.16</f>
        <v>5568</v>
      </c>
      <c r="D91" s="157">
        <f t="shared" si="13"/>
        <v>8352</v>
      </c>
      <c r="E91" s="157">
        <f t="shared" si="13"/>
        <v>5220</v>
      </c>
      <c r="F91" s="157">
        <f t="shared" si="13"/>
        <v>2784</v>
      </c>
      <c r="G91" s="157">
        <f t="shared" si="13"/>
        <v>1392</v>
      </c>
      <c r="H91" s="157">
        <f t="shared" si="13"/>
        <v>5568</v>
      </c>
      <c r="I91" s="157">
        <f t="shared" si="13"/>
        <v>13919.999999999998</v>
      </c>
      <c r="J91" s="157">
        <f t="shared" si="13"/>
        <v>4176</v>
      </c>
      <c r="K91" s="157">
        <f t="shared" si="13"/>
        <v>12180</v>
      </c>
      <c r="L91" s="157">
        <f t="shared" si="13"/>
        <v>9744</v>
      </c>
      <c r="M91" s="157">
        <f t="shared" si="13"/>
        <v>2784</v>
      </c>
      <c r="N91" s="157">
        <f t="shared" si="13"/>
        <v>2784</v>
      </c>
      <c r="O91" s="157">
        <f t="shared" si="13"/>
        <v>8352</v>
      </c>
      <c r="P91" s="157">
        <f t="shared" si="13"/>
        <v>1392</v>
      </c>
      <c r="Q91" s="157">
        <f t="shared" si="13"/>
        <v>17400</v>
      </c>
      <c r="R91" s="157">
        <f t="shared" si="13"/>
        <v>15312.000000000002</v>
      </c>
      <c r="S91" s="157">
        <f t="shared" si="13"/>
        <v>2784</v>
      </c>
    </row>
    <row r="92" spans="1:19" ht="16.05" customHeight="1">
      <c r="A92" s="18" t="s">
        <v>78</v>
      </c>
      <c r="B92" s="161">
        <f>B90*0.84</f>
        <v>14112</v>
      </c>
      <c r="C92" s="161">
        <f t="shared" ref="C92:S92" si="14">C90*0.84</f>
        <v>4032</v>
      </c>
      <c r="D92" s="161">
        <f t="shared" si="14"/>
        <v>6048</v>
      </c>
      <c r="E92" s="161">
        <f t="shared" si="14"/>
        <v>3780</v>
      </c>
      <c r="F92" s="161">
        <f t="shared" si="14"/>
        <v>2016</v>
      </c>
      <c r="G92" s="161">
        <f t="shared" si="14"/>
        <v>1008</v>
      </c>
      <c r="H92" s="161">
        <f t="shared" si="14"/>
        <v>4032</v>
      </c>
      <c r="I92" s="161">
        <f t="shared" si="14"/>
        <v>10080</v>
      </c>
      <c r="J92" s="161">
        <f t="shared" si="14"/>
        <v>3024</v>
      </c>
      <c r="K92" s="161">
        <f t="shared" si="14"/>
        <v>8820</v>
      </c>
      <c r="L92" s="161">
        <f t="shared" si="14"/>
        <v>7056</v>
      </c>
      <c r="M92" s="161">
        <f t="shared" si="14"/>
        <v>2016</v>
      </c>
      <c r="N92" s="161">
        <f t="shared" si="14"/>
        <v>2016</v>
      </c>
      <c r="O92" s="161">
        <f t="shared" si="14"/>
        <v>6048</v>
      </c>
      <c r="P92" s="161">
        <f t="shared" si="14"/>
        <v>1008</v>
      </c>
      <c r="Q92" s="161">
        <f t="shared" si="14"/>
        <v>12600</v>
      </c>
      <c r="R92" s="161">
        <f t="shared" si="14"/>
        <v>11088.000000000002</v>
      </c>
      <c r="S92" s="161">
        <f t="shared" si="14"/>
        <v>2016</v>
      </c>
    </row>
    <row r="94" spans="1:19" ht="16.05" customHeight="1" thickBot="1"/>
    <row r="95" spans="1:19" ht="16.05" customHeight="1" thickTop="1" thickBot="1">
      <c r="A95" s="270" t="s">
        <v>88</v>
      </c>
      <c r="B95" s="252" t="s">
        <v>17</v>
      </c>
      <c r="C95" s="253"/>
      <c r="D95" s="253"/>
      <c r="E95" s="253"/>
      <c r="F95" s="253"/>
      <c r="G95" s="253"/>
      <c r="H95" s="252" t="s">
        <v>18</v>
      </c>
      <c r="I95" s="253"/>
      <c r="J95" s="253"/>
      <c r="K95" s="253"/>
      <c r="L95" s="253"/>
      <c r="M95" s="253"/>
      <c r="N95" s="252" t="s">
        <v>19</v>
      </c>
      <c r="O95" s="253"/>
      <c r="P95" s="253"/>
      <c r="Q95" s="253"/>
      <c r="R95" s="253"/>
      <c r="S95" s="253"/>
    </row>
    <row r="96" spans="1:19" ht="16.05" customHeight="1" thickTop="1" thickBot="1">
      <c r="A96" s="269"/>
      <c r="B96" s="10" t="s">
        <v>9</v>
      </c>
      <c r="C96" s="10" t="s">
        <v>10</v>
      </c>
      <c r="D96" s="10" t="s">
        <v>11</v>
      </c>
      <c r="E96" s="10" t="s">
        <v>12</v>
      </c>
      <c r="F96" s="10" t="s">
        <v>13</v>
      </c>
      <c r="G96" s="10" t="s">
        <v>14</v>
      </c>
      <c r="H96" s="10" t="s">
        <v>9</v>
      </c>
      <c r="I96" s="10" t="s">
        <v>10</v>
      </c>
      <c r="J96" s="10" t="s">
        <v>11</v>
      </c>
      <c r="K96" s="10" t="s">
        <v>12</v>
      </c>
      <c r="L96" s="10" t="s">
        <v>13</v>
      </c>
      <c r="M96" s="10" t="s">
        <v>14</v>
      </c>
      <c r="N96" s="10" t="s">
        <v>9</v>
      </c>
      <c r="O96" s="10" t="s">
        <v>10</v>
      </c>
      <c r="P96" s="10" t="s">
        <v>11</v>
      </c>
      <c r="Q96" s="10" t="s">
        <v>12</v>
      </c>
      <c r="R96" s="10" t="s">
        <v>13</v>
      </c>
      <c r="S96" s="10" t="s">
        <v>14</v>
      </c>
    </row>
    <row r="97" spans="1:19" ht="16.05" customHeight="1" thickTop="1">
      <c r="A97" s="35" t="s">
        <v>87</v>
      </c>
      <c r="B97" s="209">
        <v>2.1</v>
      </c>
      <c r="C97" s="209">
        <v>2.5</v>
      </c>
      <c r="D97" s="209">
        <v>2.2000000000000002</v>
      </c>
      <c r="E97" s="209">
        <v>2</v>
      </c>
      <c r="F97" s="209">
        <v>2.5</v>
      </c>
      <c r="G97" s="209">
        <v>2.35</v>
      </c>
      <c r="H97" s="209">
        <v>2.75</v>
      </c>
      <c r="I97" s="209">
        <v>4.0999999999999996</v>
      </c>
      <c r="J97" s="209">
        <v>3.2</v>
      </c>
      <c r="K97" s="209">
        <v>2.9</v>
      </c>
      <c r="L97" s="209">
        <v>4</v>
      </c>
      <c r="M97" s="209">
        <v>3.8</v>
      </c>
      <c r="N97" s="209">
        <v>12.5</v>
      </c>
      <c r="O97" s="209">
        <v>12.2</v>
      </c>
      <c r="P97" s="209">
        <v>12.3</v>
      </c>
      <c r="Q97" s="209">
        <v>12.55</v>
      </c>
      <c r="R97" s="209">
        <v>12.05</v>
      </c>
      <c r="S97" s="209">
        <v>12.25</v>
      </c>
    </row>
    <row r="100" spans="1:19" ht="16.05" customHeight="1" thickBot="1">
      <c r="A100" s="182" t="s">
        <v>89</v>
      </c>
      <c r="B100" s="183" t="s">
        <v>9</v>
      </c>
      <c r="C100" s="183" t="s">
        <v>10</v>
      </c>
      <c r="D100" s="183" t="s">
        <v>11</v>
      </c>
      <c r="E100" s="183" t="s">
        <v>12</v>
      </c>
      <c r="F100" s="183" t="s">
        <v>13</v>
      </c>
      <c r="G100" s="183" t="s">
        <v>14</v>
      </c>
    </row>
    <row r="101" spans="1:19" ht="16.05" customHeight="1" thickTop="1">
      <c r="A101" s="184" t="s">
        <v>9</v>
      </c>
      <c r="B101" s="185">
        <v>0</v>
      </c>
      <c r="C101" s="185">
        <v>0.32</v>
      </c>
      <c r="D101" s="185">
        <v>0.64</v>
      </c>
      <c r="E101" s="185">
        <v>2.12</v>
      </c>
      <c r="F101" s="185">
        <v>0.37</v>
      </c>
      <c r="G101" s="185">
        <v>2.08</v>
      </c>
    </row>
    <row r="102" spans="1:19" ht="16.05" customHeight="1">
      <c r="A102" s="186" t="s">
        <v>10</v>
      </c>
      <c r="B102" s="187">
        <v>0.78</v>
      </c>
      <c r="C102" s="187">
        <v>0</v>
      </c>
      <c r="D102" s="187">
        <v>2.08</v>
      </c>
      <c r="E102" s="187">
        <v>1.08</v>
      </c>
      <c r="F102" s="187">
        <v>1.3</v>
      </c>
      <c r="G102" s="187">
        <v>2.77</v>
      </c>
    </row>
    <row r="103" spans="1:19" ht="16.05" customHeight="1">
      <c r="A103" s="186" t="s">
        <v>11</v>
      </c>
      <c r="B103" s="188">
        <v>0.78</v>
      </c>
      <c r="C103" s="188">
        <v>1.1200000000000001</v>
      </c>
      <c r="D103" s="188">
        <v>0</v>
      </c>
      <c r="E103" s="188">
        <v>1.7</v>
      </c>
      <c r="F103" s="188">
        <v>0.89</v>
      </c>
      <c r="G103" s="188">
        <v>2.0499999999999998</v>
      </c>
    </row>
    <row r="104" spans="1:19" ht="16.05" customHeight="1">
      <c r="A104" s="186" t="s">
        <v>12</v>
      </c>
      <c r="B104" s="187">
        <v>0.91</v>
      </c>
      <c r="C104" s="187">
        <v>1.34</v>
      </c>
      <c r="D104" s="187">
        <v>1.72</v>
      </c>
      <c r="E104" s="187">
        <v>0</v>
      </c>
      <c r="F104" s="187">
        <v>1.1000000000000001</v>
      </c>
      <c r="G104" s="187">
        <v>0.88</v>
      </c>
    </row>
    <row r="105" spans="1:19" ht="16.05" customHeight="1">
      <c r="A105" s="186" t="s">
        <v>13</v>
      </c>
      <c r="B105" s="188">
        <v>0.56000000000000005</v>
      </c>
      <c r="C105" s="188">
        <v>0.9</v>
      </c>
      <c r="D105" s="188">
        <v>0.87</v>
      </c>
      <c r="E105" s="188">
        <v>1.1000000000000001</v>
      </c>
      <c r="F105" s="188">
        <v>0</v>
      </c>
      <c r="G105" s="188">
        <v>2.2400000000000002</v>
      </c>
    </row>
    <row r="106" spans="1:19" ht="16.05" customHeight="1">
      <c r="A106" s="186" t="s">
        <v>14</v>
      </c>
      <c r="B106" s="187">
        <v>2.25</v>
      </c>
      <c r="C106" s="187">
        <v>2.97</v>
      </c>
      <c r="D106" s="187">
        <v>2.7</v>
      </c>
      <c r="E106" s="187">
        <v>1.76</v>
      </c>
      <c r="F106" s="187">
        <v>2.41</v>
      </c>
      <c r="G106" s="187">
        <v>0</v>
      </c>
    </row>
    <row r="109" spans="1:19" ht="16.05" customHeight="1" thickBot="1">
      <c r="A109" s="182" t="s">
        <v>90</v>
      </c>
      <c r="B109" s="126" t="s">
        <v>28</v>
      </c>
      <c r="C109" s="126" t="s">
        <v>29</v>
      </c>
      <c r="D109" s="126" t="s">
        <v>30</v>
      </c>
      <c r="E109" s="126" t="s">
        <v>31</v>
      </c>
      <c r="F109" s="126" t="s">
        <v>32</v>
      </c>
      <c r="G109" s="126" t="s">
        <v>33</v>
      </c>
      <c r="H109" s="126" t="s">
        <v>34</v>
      </c>
      <c r="I109" s="126" t="s">
        <v>35</v>
      </c>
      <c r="J109" s="126" t="s">
        <v>36</v>
      </c>
      <c r="K109" s="126" t="s">
        <v>37</v>
      </c>
      <c r="L109" s="126" t="s">
        <v>38</v>
      </c>
      <c r="M109" s="126" t="s">
        <v>39</v>
      </c>
      <c r="N109" s="126" t="s">
        <v>40</v>
      </c>
      <c r="O109" s="126" t="s">
        <v>41</v>
      </c>
      <c r="P109" s="126" t="s">
        <v>42</v>
      </c>
      <c r="Q109" s="126" t="s">
        <v>43</v>
      </c>
      <c r="R109" s="126" t="s">
        <v>44</v>
      </c>
      <c r="S109" s="127" t="s">
        <v>45</v>
      </c>
    </row>
    <row r="110" spans="1:19" ht="16.05" customHeight="1" thickTop="1" thickBot="1">
      <c r="A110" s="184" t="s">
        <v>9</v>
      </c>
      <c r="B110" s="222">
        <f t="shared" ref="B110:G110" si="15">B101/320*1000</f>
        <v>0</v>
      </c>
      <c r="C110" s="222">
        <f t="shared" si="15"/>
        <v>1</v>
      </c>
      <c r="D110" s="222">
        <f t="shared" si="15"/>
        <v>2</v>
      </c>
      <c r="E110" s="222">
        <f t="shared" si="15"/>
        <v>6.6250000000000009</v>
      </c>
      <c r="F110" s="222">
        <f t="shared" si="15"/>
        <v>1.15625</v>
      </c>
      <c r="G110" s="222">
        <f t="shared" si="15"/>
        <v>6.5000000000000009</v>
      </c>
      <c r="H110" s="222">
        <f t="shared" ref="H110:M110" si="16">B101/270*1000</f>
        <v>0</v>
      </c>
      <c r="I110" s="222">
        <f t="shared" si="16"/>
        <v>1.1851851851851851</v>
      </c>
      <c r="J110" s="222">
        <f t="shared" si="16"/>
        <v>2.3703703703703702</v>
      </c>
      <c r="K110" s="222">
        <f t="shared" si="16"/>
        <v>7.851851851851853</v>
      </c>
      <c r="L110" s="222">
        <f t="shared" si="16"/>
        <v>1.3703703703703702</v>
      </c>
      <c r="M110" s="222">
        <f t="shared" si="16"/>
        <v>7.7037037037037042</v>
      </c>
      <c r="N110" s="222">
        <f t="shared" ref="N110:S110" si="17">B101/220*1000</f>
        <v>0</v>
      </c>
      <c r="O110" s="222">
        <f t="shared" si="17"/>
        <v>1.4545454545454546</v>
      </c>
      <c r="P110" s="222">
        <f t="shared" si="17"/>
        <v>2.9090909090909092</v>
      </c>
      <c r="Q110" s="222">
        <f t="shared" si="17"/>
        <v>9.6363636363636367</v>
      </c>
      <c r="R110" s="222">
        <f t="shared" si="17"/>
        <v>1.6818181818181819</v>
      </c>
      <c r="S110" s="222">
        <f t="shared" si="17"/>
        <v>9.454545454545455</v>
      </c>
    </row>
    <row r="111" spans="1:19" ht="16.05" customHeight="1" thickTop="1" thickBot="1">
      <c r="A111" s="186" t="s">
        <v>10</v>
      </c>
      <c r="B111" s="223">
        <f t="shared" ref="B111:G115" si="18">B102/320*1000</f>
        <v>2.4375</v>
      </c>
      <c r="C111" s="223">
        <f t="shared" si="18"/>
        <v>0</v>
      </c>
      <c r="D111" s="223">
        <f t="shared" si="18"/>
        <v>6.5000000000000009</v>
      </c>
      <c r="E111" s="223">
        <f t="shared" si="18"/>
        <v>3.3750000000000004</v>
      </c>
      <c r="F111" s="223">
        <f t="shared" si="18"/>
        <v>4.0625</v>
      </c>
      <c r="G111" s="223">
        <f t="shared" si="18"/>
        <v>8.65625</v>
      </c>
      <c r="H111" s="223">
        <f t="shared" ref="H111:M115" si="19">B102/270*1000</f>
        <v>2.8888888888888893</v>
      </c>
      <c r="I111" s="223">
        <f t="shared" si="19"/>
        <v>0</v>
      </c>
      <c r="J111" s="223">
        <f t="shared" si="19"/>
        <v>7.7037037037037042</v>
      </c>
      <c r="K111" s="223">
        <f t="shared" si="19"/>
        <v>4</v>
      </c>
      <c r="L111" s="223">
        <f t="shared" si="19"/>
        <v>4.8148148148148149</v>
      </c>
      <c r="M111" s="223">
        <f t="shared" si="19"/>
        <v>10.25925925925926</v>
      </c>
      <c r="N111" s="222">
        <f t="shared" ref="N111:S115" si="20">B102/220*1000</f>
        <v>3.5454545454545459</v>
      </c>
      <c r="O111" s="222">
        <f t="shared" si="20"/>
        <v>0</v>
      </c>
      <c r="P111" s="222">
        <f t="shared" si="20"/>
        <v>9.454545454545455</v>
      </c>
      <c r="Q111" s="222">
        <f t="shared" si="20"/>
        <v>4.9090909090909101</v>
      </c>
      <c r="R111" s="222">
        <f t="shared" si="20"/>
        <v>5.9090909090909092</v>
      </c>
      <c r="S111" s="222">
        <f t="shared" si="20"/>
        <v>12.590909090909092</v>
      </c>
    </row>
    <row r="112" spans="1:19" ht="16.05" customHeight="1" thickTop="1" thickBot="1">
      <c r="A112" s="186" t="s">
        <v>11</v>
      </c>
      <c r="B112" s="224">
        <f t="shared" si="18"/>
        <v>2.4375</v>
      </c>
      <c r="C112" s="224">
        <f t="shared" si="18"/>
        <v>3.5000000000000004</v>
      </c>
      <c r="D112" s="224">
        <f t="shared" si="18"/>
        <v>0</v>
      </c>
      <c r="E112" s="224">
        <f t="shared" si="18"/>
        <v>5.3124999999999991</v>
      </c>
      <c r="F112" s="224">
        <f t="shared" si="18"/>
        <v>2.78125</v>
      </c>
      <c r="G112" s="224">
        <f t="shared" si="18"/>
        <v>6.40625</v>
      </c>
      <c r="H112" s="224">
        <f t="shared" si="19"/>
        <v>2.8888888888888893</v>
      </c>
      <c r="I112" s="224">
        <f t="shared" si="19"/>
        <v>4.1481481481481479</v>
      </c>
      <c r="J112" s="224">
        <f t="shared" si="19"/>
        <v>0</v>
      </c>
      <c r="K112" s="224">
        <f t="shared" si="19"/>
        <v>6.2962962962962967</v>
      </c>
      <c r="L112" s="224">
        <f t="shared" si="19"/>
        <v>3.2962962962962963</v>
      </c>
      <c r="M112" s="224">
        <f t="shared" si="19"/>
        <v>7.5925925925925917</v>
      </c>
      <c r="N112" s="222">
        <f t="shared" si="20"/>
        <v>3.5454545454545459</v>
      </c>
      <c r="O112" s="222">
        <f t="shared" si="20"/>
        <v>5.0909090909090908</v>
      </c>
      <c r="P112" s="222">
        <f t="shared" si="20"/>
        <v>0</v>
      </c>
      <c r="Q112" s="222">
        <f t="shared" si="20"/>
        <v>7.7272727272727266</v>
      </c>
      <c r="R112" s="222">
        <f t="shared" si="20"/>
        <v>4.0454545454545459</v>
      </c>
      <c r="S112" s="222">
        <f t="shared" si="20"/>
        <v>9.3181818181818183</v>
      </c>
    </row>
    <row r="113" spans="1:19" ht="16.05" customHeight="1" thickTop="1" thickBot="1">
      <c r="A113" s="186" t="s">
        <v>12</v>
      </c>
      <c r="B113" s="223">
        <f t="shared" si="18"/>
        <v>2.84375</v>
      </c>
      <c r="C113" s="223">
        <f t="shared" si="18"/>
        <v>4.1875</v>
      </c>
      <c r="D113" s="223">
        <f t="shared" si="18"/>
        <v>5.375</v>
      </c>
      <c r="E113" s="223">
        <f t="shared" si="18"/>
        <v>0</v>
      </c>
      <c r="F113" s="223">
        <f t="shared" si="18"/>
        <v>3.4375000000000004</v>
      </c>
      <c r="G113" s="223">
        <f t="shared" si="18"/>
        <v>2.75</v>
      </c>
      <c r="H113" s="223">
        <f t="shared" si="19"/>
        <v>3.3703703703703702</v>
      </c>
      <c r="I113" s="223">
        <f t="shared" si="19"/>
        <v>4.9629629629629637</v>
      </c>
      <c r="J113" s="223">
        <f t="shared" si="19"/>
        <v>6.3703703703703702</v>
      </c>
      <c r="K113" s="223">
        <f t="shared" si="19"/>
        <v>0</v>
      </c>
      <c r="L113" s="223">
        <f t="shared" si="19"/>
        <v>4.0740740740740744</v>
      </c>
      <c r="M113" s="223">
        <f t="shared" si="19"/>
        <v>3.2592592592592595</v>
      </c>
      <c r="N113" s="222">
        <f t="shared" si="20"/>
        <v>4.1363636363636367</v>
      </c>
      <c r="O113" s="222">
        <f t="shared" si="20"/>
        <v>6.0909090909090917</v>
      </c>
      <c r="P113" s="222">
        <f t="shared" si="20"/>
        <v>7.8181818181818175</v>
      </c>
      <c r="Q113" s="222">
        <f t="shared" si="20"/>
        <v>0</v>
      </c>
      <c r="R113" s="222">
        <f t="shared" si="20"/>
        <v>5</v>
      </c>
      <c r="S113" s="222">
        <f t="shared" si="20"/>
        <v>4</v>
      </c>
    </row>
    <row r="114" spans="1:19" ht="16.05" customHeight="1" thickTop="1" thickBot="1">
      <c r="A114" s="186" t="s">
        <v>13</v>
      </c>
      <c r="B114" s="224">
        <f t="shared" si="18"/>
        <v>1.7500000000000002</v>
      </c>
      <c r="C114" s="224">
        <f t="shared" si="18"/>
        <v>2.8125</v>
      </c>
      <c r="D114" s="224">
        <f t="shared" si="18"/>
        <v>2.71875</v>
      </c>
      <c r="E114" s="224">
        <f t="shared" si="18"/>
        <v>3.4375000000000004</v>
      </c>
      <c r="F114" s="224">
        <f t="shared" si="18"/>
        <v>0</v>
      </c>
      <c r="G114" s="224">
        <f t="shared" si="18"/>
        <v>7.0000000000000009</v>
      </c>
      <c r="H114" s="224">
        <f t="shared" si="19"/>
        <v>2.074074074074074</v>
      </c>
      <c r="I114" s="224">
        <f t="shared" si="19"/>
        <v>3.3333333333333335</v>
      </c>
      <c r="J114" s="224">
        <f t="shared" si="19"/>
        <v>3.2222222222222223</v>
      </c>
      <c r="K114" s="224">
        <f t="shared" si="19"/>
        <v>4.0740740740740744</v>
      </c>
      <c r="L114" s="224">
        <f t="shared" si="19"/>
        <v>0</v>
      </c>
      <c r="M114" s="224">
        <f t="shared" si="19"/>
        <v>8.2962962962962958</v>
      </c>
      <c r="N114" s="222">
        <f t="shared" si="20"/>
        <v>2.5454545454545454</v>
      </c>
      <c r="O114" s="222">
        <f t="shared" si="20"/>
        <v>4.0909090909090908</v>
      </c>
      <c r="P114" s="222">
        <f t="shared" si="20"/>
        <v>3.9545454545454546</v>
      </c>
      <c r="Q114" s="222">
        <f t="shared" si="20"/>
        <v>5</v>
      </c>
      <c r="R114" s="222">
        <f t="shared" si="20"/>
        <v>0</v>
      </c>
      <c r="S114" s="222">
        <f t="shared" si="20"/>
        <v>10.181818181818182</v>
      </c>
    </row>
    <row r="115" spans="1:19" ht="16.05" customHeight="1" thickTop="1" thickBot="1">
      <c r="A115" s="186" t="s">
        <v>14</v>
      </c>
      <c r="B115" s="225">
        <f t="shared" si="18"/>
        <v>7.03125</v>
      </c>
      <c r="C115" s="225">
        <f t="shared" si="18"/>
        <v>9.2812500000000018</v>
      </c>
      <c r="D115" s="225">
        <f t="shared" si="18"/>
        <v>8.4375</v>
      </c>
      <c r="E115" s="225">
        <f t="shared" si="18"/>
        <v>5.5</v>
      </c>
      <c r="F115" s="225">
        <f t="shared" si="18"/>
        <v>7.5312500000000009</v>
      </c>
      <c r="G115" s="225">
        <f t="shared" si="18"/>
        <v>0</v>
      </c>
      <c r="H115" s="225">
        <f t="shared" si="19"/>
        <v>8.3333333333333339</v>
      </c>
      <c r="I115" s="225">
        <f t="shared" si="19"/>
        <v>11.000000000000002</v>
      </c>
      <c r="J115" s="225">
        <f t="shared" si="19"/>
        <v>10</v>
      </c>
      <c r="K115" s="225">
        <f t="shared" si="19"/>
        <v>6.518518518518519</v>
      </c>
      <c r="L115" s="225">
        <f t="shared" si="19"/>
        <v>8.9259259259259256</v>
      </c>
      <c r="M115" s="225">
        <f t="shared" si="19"/>
        <v>0</v>
      </c>
      <c r="N115" s="222">
        <f t="shared" si="20"/>
        <v>10.227272727272727</v>
      </c>
      <c r="O115" s="222">
        <f t="shared" si="20"/>
        <v>13.500000000000002</v>
      </c>
      <c r="P115" s="222">
        <f t="shared" si="20"/>
        <v>12.272727272727273</v>
      </c>
      <c r="Q115" s="222">
        <f t="shared" si="20"/>
        <v>8</v>
      </c>
      <c r="R115" s="222">
        <f t="shared" si="20"/>
        <v>10.954545454545455</v>
      </c>
      <c r="S115" s="222">
        <f t="shared" si="20"/>
        <v>0</v>
      </c>
    </row>
    <row r="116" spans="1:19" ht="16.05" customHeight="1" thickTop="1"/>
    <row r="118" spans="1:19" ht="16.05" customHeight="1" thickBot="1">
      <c r="A118" s="182" t="s">
        <v>93</v>
      </c>
      <c r="B118" s="183" t="s">
        <v>92</v>
      </c>
    </row>
    <row r="119" spans="1:19" ht="16.05" customHeight="1" thickTop="1">
      <c r="A119" s="184" t="s">
        <v>9</v>
      </c>
      <c r="B119" s="226">
        <v>3.55</v>
      </c>
    </row>
    <row r="120" spans="1:19" ht="16.05" customHeight="1">
      <c r="A120" s="186" t="s">
        <v>10</v>
      </c>
      <c r="B120" s="227">
        <v>1.8</v>
      </c>
    </row>
    <row r="121" spans="1:19" ht="16.05" customHeight="1">
      <c r="A121" s="186" t="s">
        <v>11</v>
      </c>
      <c r="B121" s="228">
        <v>2.3199999999999998</v>
      </c>
    </row>
    <row r="122" spans="1:19" ht="16.05" customHeight="1">
      <c r="A122" s="186" t="s">
        <v>12</v>
      </c>
      <c r="B122" s="227">
        <v>4.8499999999999996</v>
      </c>
    </row>
    <row r="123" spans="1:19" ht="16.05" customHeight="1">
      <c r="A123" s="186" t="s">
        <v>13</v>
      </c>
      <c r="B123" s="228">
        <v>0.89</v>
      </c>
    </row>
    <row r="124" spans="1:19" ht="16.05" customHeight="1">
      <c r="A124" s="186" t="s">
        <v>14</v>
      </c>
      <c r="B124" s="227">
        <v>2.89</v>
      </c>
    </row>
  </sheetData>
  <mergeCells count="8">
    <mergeCell ref="A88:A89"/>
    <mergeCell ref="B88:G88"/>
    <mergeCell ref="H88:M88"/>
    <mergeCell ref="N88:S88"/>
    <mergeCell ref="A95:A96"/>
    <mergeCell ref="B95:G95"/>
    <mergeCell ref="H95:M95"/>
    <mergeCell ref="N95:S95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124"/>
  <sheetViews>
    <sheetView showGridLines="0" zoomScaleNormal="100" workbookViewId="0">
      <selection activeCell="A116" sqref="A116:B124"/>
    </sheetView>
  </sheetViews>
  <sheetFormatPr defaultColWidth="10.796875" defaultRowHeight="16.05" customHeight="1"/>
  <cols>
    <col min="1" max="1" width="17.19921875" style="1" customWidth="1"/>
    <col min="2" max="20" width="10.796875" style="1" customWidth="1"/>
    <col min="21" max="16384" width="10.796875" style="1"/>
  </cols>
  <sheetData>
    <row r="1" spans="1:19" ht="52.05" customHeight="1">
      <c r="A1" s="120" t="s">
        <v>27</v>
      </c>
      <c r="B1" s="121" t="s">
        <v>28</v>
      </c>
      <c r="C1" s="121" t="s">
        <v>29</v>
      </c>
      <c r="D1" s="121" t="s">
        <v>30</v>
      </c>
      <c r="E1" s="121" t="s">
        <v>31</v>
      </c>
      <c r="F1" s="121" t="s">
        <v>32</v>
      </c>
      <c r="G1" s="121" t="s">
        <v>33</v>
      </c>
      <c r="H1" s="121" t="s">
        <v>34</v>
      </c>
      <c r="I1" s="121" t="s">
        <v>35</v>
      </c>
      <c r="J1" s="121" t="s">
        <v>36</v>
      </c>
      <c r="K1" s="121" t="s">
        <v>37</v>
      </c>
      <c r="L1" s="121" t="s">
        <v>38</v>
      </c>
      <c r="M1" s="121" t="s">
        <v>39</v>
      </c>
      <c r="N1" s="121" t="s">
        <v>40</v>
      </c>
      <c r="O1" s="121" t="s">
        <v>41</v>
      </c>
      <c r="P1" s="121" t="s">
        <v>42</v>
      </c>
      <c r="Q1" s="121" t="s">
        <v>43</v>
      </c>
      <c r="R1" s="121" t="s">
        <v>44</v>
      </c>
      <c r="S1" s="122" t="s">
        <v>45</v>
      </c>
    </row>
    <row r="2" spans="1:19" ht="18" customHeight="1">
      <c r="A2" s="123" t="s">
        <v>9</v>
      </c>
      <c r="B2" s="33">
        <v>0</v>
      </c>
      <c r="C2" s="33">
        <v>46000</v>
      </c>
      <c r="D2" s="33">
        <v>11800</v>
      </c>
      <c r="E2" s="33">
        <v>23200</v>
      </c>
      <c r="F2" s="33">
        <v>107000</v>
      </c>
      <c r="G2" s="33">
        <v>28000</v>
      </c>
      <c r="H2" s="33">
        <v>0</v>
      </c>
      <c r="I2" s="33">
        <v>46000</v>
      </c>
      <c r="J2" s="33">
        <v>11800</v>
      </c>
      <c r="K2" s="33">
        <v>23200</v>
      </c>
      <c r="L2" s="33">
        <v>107000</v>
      </c>
      <c r="M2" s="33">
        <v>28000</v>
      </c>
      <c r="N2" s="33">
        <v>0</v>
      </c>
      <c r="O2" s="33">
        <v>46000</v>
      </c>
      <c r="P2" s="33">
        <v>11800</v>
      </c>
      <c r="Q2" s="33">
        <v>23200</v>
      </c>
      <c r="R2" s="33">
        <v>107000</v>
      </c>
      <c r="S2" s="100">
        <v>28000</v>
      </c>
    </row>
    <row r="3" spans="1:19" ht="16.95" customHeight="1">
      <c r="A3" s="124" t="s">
        <v>10</v>
      </c>
      <c r="B3" s="36">
        <v>46000</v>
      </c>
      <c r="C3" s="36">
        <v>0</v>
      </c>
      <c r="D3" s="36">
        <v>15000</v>
      </c>
      <c r="E3" s="36">
        <v>41800</v>
      </c>
      <c r="F3" s="36">
        <v>35440</v>
      </c>
      <c r="G3" s="36">
        <v>32000</v>
      </c>
      <c r="H3" s="36">
        <v>46000</v>
      </c>
      <c r="I3" s="36">
        <v>0</v>
      </c>
      <c r="J3" s="36">
        <v>15000</v>
      </c>
      <c r="K3" s="36">
        <v>41800</v>
      </c>
      <c r="L3" s="36">
        <v>35440</v>
      </c>
      <c r="M3" s="36">
        <v>32000</v>
      </c>
      <c r="N3" s="36">
        <v>46000</v>
      </c>
      <c r="O3" s="36">
        <v>0</v>
      </c>
      <c r="P3" s="36">
        <v>15000</v>
      </c>
      <c r="Q3" s="36">
        <v>41800</v>
      </c>
      <c r="R3" s="36">
        <v>35440</v>
      </c>
      <c r="S3" s="101">
        <v>32000</v>
      </c>
    </row>
    <row r="4" spans="1:19" ht="16.95" customHeight="1">
      <c r="A4" s="124" t="s">
        <v>11</v>
      </c>
      <c r="B4" s="38">
        <v>11800</v>
      </c>
      <c r="C4" s="38">
        <v>15000</v>
      </c>
      <c r="D4" s="38">
        <v>0</v>
      </c>
      <c r="E4" s="38">
        <v>30800</v>
      </c>
      <c r="F4" s="38">
        <v>111900</v>
      </c>
      <c r="G4" s="38">
        <v>29800</v>
      </c>
      <c r="H4" s="38">
        <v>11800</v>
      </c>
      <c r="I4" s="38">
        <v>15000</v>
      </c>
      <c r="J4" s="38">
        <v>0</v>
      </c>
      <c r="K4" s="38">
        <v>30800</v>
      </c>
      <c r="L4" s="38">
        <v>111900</v>
      </c>
      <c r="M4" s="38">
        <v>29800</v>
      </c>
      <c r="N4" s="38">
        <v>11800</v>
      </c>
      <c r="O4" s="38">
        <v>15000</v>
      </c>
      <c r="P4" s="38">
        <v>0</v>
      </c>
      <c r="Q4" s="38">
        <v>30800</v>
      </c>
      <c r="R4" s="38">
        <v>111900</v>
      </c>
      <c r="S4" s="102">
        <v>29800</v>
      </c>
    </row>
    <row r="5" spans="1:19" ht="16.95" customHeight="1">
      <c r="A5" s="124" t="s">
        <v>12</v>
      </c>
      <c r="B5" s="36">
        <v>23200</v>
      </c>
      <c r="C5" s="36">
        <v>41800</v>
      </c>
      <c r="D5" s="36">
        <v>30800</v>
      </c>
      <c r="E5" s="36">
        <v>0</v>
      </c>
      <c r="F5" s="36">
        <v>111500</v>
      </c>
      <c r="G5" s="36">
        <v>28000</v>
      </c>
      <c r="H5" s="36">
        <v>23200</v>
      </c>
      <c r="I5" s="36">
        <v>41800</v>
      </c>
      <c r="J5" s="36">
        <v>30800</v>
      </c>
      <c r="K5" s="36">
        <v>0</v>
      </c>
      <c r="L5" s="36">
        <v>111500</v>
      </c>
      <c r="M5" s="36">
        <v>28000</v>
      </c>
      <c r="N5" s="36">
        <v>23200</v>
      </c>
      <c r="O5" s="36">
        <v>41800</v>
      </c>
      <c r="P5" s="36">
        <v>30800</v>
      </c>
      <c r="Q5" s="36">
        <v>0</v>
      </c>
      <c r="R5" s="36">
        <v>111500</v>
      </c>
      <c r="S5" s="101">
        <v>28000</v>
      </c>
    </row>
    <row r="6" spans="1:19" ht="16.95" customHeight="1">
      <c r="A6" s="124" t="s">
        <v>13</v>
      </c>
      <c r="B6" s="38">
        <v>107000</v>
      </c>
      <c r="C6" s="38">
        <v>35440</v>
      </c>
      <c r="D6" s="38">
        <v>111900</v>
      </c>
      <c r="E6" s="38">
        <v>111500</v>
      </c>
      <c r="F6" s="38">
        <v>0</v>
      </c>
      <c r="G6" s="38">
        <v>110000</v>
      </c>
      <c r="H6" s="38">
        <v>107000</v>
      </c>
      <c r="I6" s="38">
        <v>35440</v>
      </c>
      <c r="J6" s="38">
        <v>111900</v>
      </c>
      <c r="K6" s="38">
        <v>111500</v>
      </c>
      <c r="L6" s="38">
        <v>0</v>
      </c>
      <c r="M6" s="38">
        <v>110000</v>
      </c>
      <c r="N6" s="38">
        <v>107000</v>
      </c>
      <c r="O6" s="38">
        <v>35440</v>
      </c>
      <c r="P6" s="38">
        <v>111900</v>
      </c>
      <c r="Q6" s="38">
        <v>111500</v>
      </c>
      <c r="R6" s="38">
        <v>0</v>
      </c>
      <c r="S6" s="102">
        <v>110000</v>
      </c>
    </row>
    <row r="7" spans="1:19" ht="16.95" customHeight="1">
      <c r="A7" s="125" t="s">
        <v>14</v>
      </c>
      <c r="B7" s="41">
        <v>28000</v>
      </c>
      <c r="C7" s="41">
        <v>32000</v>
      </c>
      <c r="D7" s="41">
        <v>29800</v>
      </c>
      <c r="E7" s="41">
        <v>28000</v>
      </c>
      <c r="F7" s="41">
        <v>110000</v>
      </c>
      <c r="G7" s="41">
        <v>0</v>
      </c>
      <c r="H7" s="41">
        <v>28000</v>
      </c>
      <c r="I7" s="41">
        <v>32000</v>
      </c>
      <c r="J7" s="41">
        <v>29800</v>
      </c>
      <c r="K7" s="41">
        <v>28000</v>
      </c>
      <c r="L7" s="41">
        <v>110000</v>
      </c>
      <c r="M7" s="41">
        <v>0</v>
      </c>
      <c r="N7" s="41">
        <v>28000</v>
      </c>
      <c r="O7" s="41">
        <v>32000</v>
      </c>
      <c r="P7" s="41">
        <v>29800</v>
      </c>
      <c r="Q7" s="41">
        <v>28000</v>
      </c>
      <c r="R7" s="41">
        <v>110000</v>
      </c>
      <c r="S7" s="103">
        <v>0</v>
      </c>
    </row>
    <row r="8" spans="1:19" ht="15.3" customHeight="1">
      <c r="A8" s="4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8"/>
    </row>
    <row r="9" spans="1:19" ht="15.3" customHeight="1">
      <c r="A9" s="4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8"/>
    </row>
    <row r="10" spans="1:19" ht="52.05" customHeight="1">
      <c r="A10" s="120" t="s">
        <v>46</v>
      </c>
      <c r="B10" s="126" t="s">
        <v>28</v>
      </c>
      <c r="C10" s="126" t="s">
        <v>29</v>
      </c>
      <c r="D10" s="126" t="s">
        <v>30</v>
      </c>
      <c r="E10" s="126" t="s">
        <v>31</v>
      </c>
      <c r="F10" s="126" t="s">
        <v>32</v>
      </c>
      <c r="G10" s="126" t="s">
        <v>33</v>
      </c>
      <c r="H10" s="126" t="s">
        <v>34</v>
      </c>
      <c r="I10" s="126" t="s">
        <v>35</v>
      </c>
      <c r="J10" s="126" t="s">
        <v>36</v>
      </c>
      <c r="K10" s="126" t="s">
        <v>37</v>
      </c>
      <c r="L10" s="126" t="s">
        <v>38</v>
      </c>
      <c r="M10" s="126" t="s">
        <v>39</v>
      </c>
      <c r="N10" s="126" t="s">
        <v>40</v>
      </c>
      <c r="O10" s="126" t="s">
        <v>41</v>
      </c>
      <c r="P10" s="126" t="s">
        <v>42</v>
      </c>
      <c r="Q10" s="126" t="s">
        <v>43</v>
      </c>
      <c r="R10" s="126" t="s">
        <v>44</v>
      </c>
      <c r="S10" s="127" t="s">
        <v>45</v>
      </c>
    </row>
    <row r="11" spans="1:19" ht="18" customHeight="1">
      <c r="A11" s="123" t="s">
        <v>9</v>
      </c>
      <c r="B11" s="128">
        <f t="shared" ref="B11:G16" si="0">B2/320</f>
        <v>0</v>
      </c>
      <c r="C11" s="128">
        <f t="shared" si="0"/>
        <v>143.75</v>
      </c>
      <c r="D11" s="128">
        <f t="shared" si="0"/>
        <v>36.875</v>
      </c>
      <c r="E11" s="128">
        <f t="shared" si="0"/>
        <v>72.5</v>
      </c>
      <c r="F11" s="128">
        <f t="shared" si="0"/>
        <v>334.375</v>
      </c>
      <c r="G11" s="128">
        <f t="shared" si="0"/>
        <v>87.5</v>
      </c>
      <c r="H11" s="128">
        <f t="shared" ref="H11:M16" si="1">H2/270</f>
        <v>0</v>
      </c>
      <c r="I11" s="128">
        <f t="shared" si="1"/>
        <v>170.37037037037038</v>
      </c>
      <c r="J11" s="128">
        <f t="shared" si="1"/>
        <v>43.703703703703702</v>
      </c>
      <c r="K11" s="128">
        <f t="shared" si="1"/>
        <v>85.925925925925924</v>
      </c>
      <c r="L11" s="128">
        <f t="shared" si="1"/>
        <v>396.2962962962963</v>
      </c>
      <c r="M11" s="128">
        <f t="shared" si="1"/>
        <v>103.70370370370371</v>
      </c>
      <c r="N11" s="128">
        <f t="shared" ref="N11:S16" si="2">N2/220</f>
        <v>0</v>
      </c>
      <c r="O11" s="128">
        <f t="shared" si="2"/>
        <v>209.09090909090909</v>
      </c>
      <c r="P11" s="128">
        <f t="shared" si="2"/>
        <v>53.636363636363633</v>
      </c>
      <c r="Q11" s="128">
        <f t="shared" si="2"/>
        <v>105.45454545454545</v>
      </c>
      <c r="R11" s="128">
        <f t="shared" si="2"/>
        <v>486.36363636363637</v>
      </c>
      <c r="S11" s="128">
        <f t="shared" si="2"/>
        <v>127.27272727272727</v>
      </c>
    </row>
    <row r="12" spans="1:19" ht="18" customHeight="1">
      <c r="A12" s="124" t="s">
        <v>10</v>
      </c>
      <c r="B12" s="129">
        <f t="shared" si="0"/>
        <v>143.75</v>
      </c>
      <c r="C12" s="129">
        <f t="shared" si="0"/>
        <v>0</v>
      </c>
      <c r="D12" s="129">
        <f t="shared" si="0"/>
        <v>46.875</v>
      </c>
      <c r="E12" s="129">
        <f t="shared" si="0"/>
        <v>130.625</v>
      </c>
      <c r="F12" s="129">
        <f t="shared" si="0"/>
        <v>110.75</v>
      </c>
      <c r="G12" s="129">
        <f t="shared" si="0"/>
        <v>100</v>
      </c>
      <c r="H12" s="129">
        <f t="shared" si="1"/>
        <v>170.37037037037038</v>
      </c>
      <c r="I12" s="129">
        <f t="shared" si="1"/>
        <v>0</v>
      </c>
      <c r="J12" s="129">
        <f t="shared" si="1"/>
        <v>55.555555555555557</v>
      </c>
      <c r="K12" s="129">
        <f t="shared" si="1"/>
        <v>154.81481481481481</v>
      </c>
      <c r="L12" s="129">
        <f t="shared" si="1"/>
        <v>131.25925925925927</v>
      </c>
      <c r="M12" s="129">
        <f t="shared" si="1"/>
        <v>118.51851851851852</v>
      </c>
      <c r="N12" s="129">
        <f t="shared" si="2"/>
        <v>209.09090909090909</v>
      </c>
      <c r="O12" s="129">
        <f t="shared" si="2"/>
        <v>0</v>
      </c>
      <c r="P12" s="129">
        <f t="shared" si="2"/>
        <v>68.181818181818187</v>
      </c>
      <c r="Q12" s="129">
        <f t="shared" si="2"/>
        <v>190</v>
      </c>
      <c r="R12" s="129">
        <f t="shared" si="2"/>
        <v>161.09090909090909</v>
      </c>
      <c r="S12" s="129">
        <f t="shared" si="2"/>
        <v>145.45454545454547</v>
      </c>
    </row>
    <row r="13" spans="1:19" ht="18" customHeight="1">
      <c r="A13" s="124" t="s">
        <v>11</v>
      </c>
      <c r="B13" s="128">
        <f t="shared" si="0"/>
        <v>36.875</v>
      </c>
      <c r="C13" s="128">
        <f t="shared" si="0"/>
        <v>46.875</v>
      </c>
      <c r="D13" s="128">
        <f t="shared" si="0"/>
        <v>0</v>
      </c>
      <c r="E13" s="128">
        <f t="shared" si="0"/>
        <v>96.25</v>
      </c>
      <c r="F13" s="128">
        <f t="shared" si="0"/>
        <v>349.6875</v>
      </c>
      <c r="G13" s="128">
        <f t="shared" si="0"/>
        <v>93.125</v>
      </c>
      <c r="H13" s="128">
        <f t="shared" si="1"/>
        <v>43.703703703703702</v>
      </c>
      <c r="I13" s="128">
        <f t="shared" si="1"/>
        <v>55.555555555555557</v>
      </c>
      <c r="J13" s="128">
        <f t="shared" si="1"/>
        <v>0</v>
      </c>
      <c r="K13" s="128">
        <f t="shared" si="1"/>
        <v>114.07407407407408</v>
      </c>
      <c r="L13" s="128">
        <f t="shared" si="1"/>
        <v>414.44444444444446</v>
      </c>
      <c r="M13" s="128">
        <f t="shared" si="1"/>
        <v>110.37037037037037</v>
      </c>
      <c r="N13" s="128">
        <f t="shared" si="2"/>
        <v>53.636363636363633</v>
      </c>
      <c r="O13" s="128">
        <f t="shared" si="2"/>
        <v>68.181818181818187</v>
      </c>
      <c r="P13" s="128">
        <f t="shared" si="2"/>
        <v>0</v>
      </c>
      <c r="Q13" s="128">
        <f t="shared" si="2"/>
        <v>140</v>
      </c>
      <c r="R13" s="128">
        <f t="shared" si="2"/>
        <v>508.63636363636363</v>
      </c>
      <c r="S13" s="128">
        <f t="shared" si="2"/>
        <v>135.45454545454547</v>
      </c>
    </row>
    <row r="14" spans="1:19" ht="18" customHeight="1">
      <c r="A14" s="124" t="s">
        <v>12</v>
      </c>
      <c r="B14" s="129">
        <f t="shared" si="0"/>
        <v>72.5</v>
      </c>
      <c r="C14" s="129">
        <f t="shared" si="0"/>
        <v>130.625</v>
      </c>
      <c r="D14" s="129">
        <f t="shared" si="0"/>
        <v>96.25</v>
      </c>
      <c r="E14" s="129">
        <f t="shared" si="0"/>
        <v>0</v>
      </c>
      <c r="F14" s="129">
        <f t="shared" si="0"/>
        <v>348.4375</v>
      </c>
      <c r="G14" s="129">
        <f t="shared" si="0"/>
        <v>87.5</v>
      </c>
      <c r="H14" s="129">
        <f t="shared" si="1"/>
        <v>85.925925925925924</v>
      </c>
      <c r="I14" s="129">
        <f t="shared" si="1"/>
        <v>154.81481481481481</v>
      </c>
      <c r="J14" s="129">
        <f t="shared" si="1"/>
        <v>114.07407407407408</v>
      </c>
      <c r="K14" s="129">
        <f t="shared" si="1"/>
        <v>0</v>
      </c>
      <c r="L14" s="129">
        <f t="shared" si="1"/>
        <v>412.96296296296299</v>
      </c>
      <c r="M14" s="129">
        <f t="shared" si="1"/>
        <v>103.70370370370371</v>
      </c>
      <c r="N14" s="129">
        <f t="shared" si="2"/>
        <v>105.45454545454545</v>
      </c>
      <c r="O14" s="129">
        <f t="shared" si="2"/>
        <v>190</v>
      </c>
      <c r="P14" s="129">
        <f t="shared" si="2"/>
        <v>140</v>
      </c>
      <c r="Q14" s="129">
        <f t="shared" si="2"/>
        <v>0</v>
      </c>
      <c r="R14" s="129">
        <f t="shared" si="2"/>
        <v>506.81818181818181</v>
      </c>
      <c r="S14" s="129">
        <f t="shared" si="2"/>
        <v>127.27272727272727</v>
      </c>
    </row>
    <row r="15" spans="1:19" ht="18" customHeight="1">
      <c r="A15" s="124" t="s">
        <v>13</v>
      </c>
      <c r="B15" s="128">
        <f t="shared" si="0"/>
        <v>334.375</v>
      </c>
      <c r="C15" s="128">
        <f t="shared" si="0"/>
        <v>110.75</v>
      </c>
      <c r="D15" s="128">
        <f t="shared" si="0"/>
        <v>349.6875</v>
      </c>
      <c r="E15" s="128">
        <f t="shared" si="0"/>
        <v>348.4375</v>
      </c>
      <c r="F15" s="128">
        <f t="shared" si="0"/>
        <v>0</v>
      </c>
      <c r="G15" s="128">
        <f t="shared" si="0"/>
        <v>343.75</v>
      </c>
      <c r="H15" s="128">
        <f t="shared" si="1"/>
        <v>396.2962962962963</v>
      </c>
      <c r="I15" s="128">
        <f t="shared" si="1"/>
        <v>131.25925925925927</v>
      </c>
      <c r="J15" s="128">
        <f t="shared" si="1"/>
        <v>414.44444444444446</v>
      </c>
      <c r="K15" s="128">
        <f t="shared" si="1"/>
        <v>412.96296296296299</v>
      </c>
      <c r="L15" s="128">
        <f t="shared" si="1"/>
        <v>0</v>
      </c>
      <c r="M15" s="128">
        <f t="shared" si="1"/>
        <v>407.40740740740739</v>
      </c>
      <c r="N15" s="128">
        <f t="shared" si="2"/>
        <v>486.36363636363637</v>
      </c>
      <c r="O15" s="128">
        <f t="shared" si="2"/>
        <v>161.09090909090909</v>
      </c>
      <c r="P15" s="128">
        <f t="shared" si="2"/>
        <v>508.63636363636363</v>
      </c>
      <c r="Q15" s="128">
        <f t="shared" si="2"/>
        <v>506.81818181818181</v>
      </c>
      <c r="R15" s="128">
        <f t="shared" si="2"/>
        <v>0</v>
      </c>
      <c r="S15" s="128">
        <f t="shared" si="2"/>
        <v>500</v>
      </c>
    </row>
    <row r="16" spans="1:19" ht="16.95" customHeight="1">
      <c r="A16" s="125" t="s">
        <v>14</v>
      </c>
      <c r="B16" s="130">
        <f t="shared" si="0"/>
        <v>87.5</v>
      </c>
      <c r="C16" s="130">
        <f t="shared" si="0"/>
        <v>100</v>
      </c>
      <c r="D16" s="130">
        <f t="shared" si="0"/>
        <v>93.125</v>
      </c>
      <c r="E16" s="130">
        <f t="shared" si="0"/>
        <v>87.5</v>
      </c>
      <c r="F16" s="130">
        <f t="shared" si="0"/>
        <v>343.75</v>
      </c>
      <c r="G16" s="130">
        <f t="shared" si="0"/>
        <v>0</v>
      </c>
      <c r="H16" s="130">
        <f t="shared" si="1"/>
        <v>103.70370370370371</v>
      </c>
      <c r="I16" s="130">
        <f t="shared" si="1"/>
        <v>118.51851851851852</v>
      </c>
      <c r="J16" s="130">
        <f t="shared" si="1"/>
        <v>110.37037037037037</v>
      </c>
      <c r="K16" s="130">
        <f t="shared" si="1"/>
        <v>103.70370370370371</v>
      </c>
      <c r="L16" s="130">
        <f t="shared" si="1"/>
        <v>407.40740740740739</v>
      </c>
      <c r="M16" s="130">
        <f t="shared" si="1"/>
        <v>0</v>
      </c>
      <c r="N16" s="130">
        <f t="shared" si="2"/>
        <v>127.27272727272727</v>
      </c>
      <c r="O16" s="130">
        <f t="shared" si="2"/>
        <v>145.45454545454547</v>
      </c>
      <c r="P16" s="130">
        <f t="shared" si="2"/>
        <v>135.45454545454547</v>
      </c>
      <c r="Q16" s="130">
        <f t="shared" si="2"/>
        <v>127.27272727272727</v>
      </c>
      <c r="R16" s="130">
        <f t="shared" si="2"/>
        <v>500</v>
      </c>
      <c r="S16" s="130">
        <f t="shared" si="2"/>
        <v>0</v>
      </c>
    </row>
    <row r="17" spans="1:19" ht="15.3" customHeight="1">
      <c r="A17" s="43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131"/>
    </row>
    <row r="18" spans="1:19" ht="15.3" customHeight="1">
      <c r="A18" s="4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8"/>
    </row>
    <row r="19" spans="1:19" ht="34.950000000000003" customHeight="1">
      <c r="A19" s="132" t="s">
        <v>47</v>
      </c>
      <c r="B19" s="126" t="s">
        <v>28</v>
      </c>
      <c r="C19" s="126" t="s">
        <v>29</v>
      </c>
      <c r="D19" s="126" t="s">
        <v>30</v>
      </c>
      <c r="E19" s="126" t="s">
        <v>31</v>
      </c>
      <c r="F19" s="126" t="s">
        <v>32</v>
      </c>
      <c r="G19" s="126" t="s">
        <v>33</v>
      </c>
      <c r="H19" s="126" t="s">
        <v>34</v>
      </c>
      <c r="I19" s="126" t="s">
        <v>35</v>
      </c>
      <c r="J19" s="126" t="s">
        <v>36</v>
      </c>
      <c r="K19" s="126" t="s">
        <v>37</v>
      </c>
      <c r="L19" s="126" t="s">
        <v>38</v>
      </c>
      <c r="M19" s="126" t="s">
        <v>39</v>
      </c>
      <c r="N19" s="126" t="s">
        <v>40</v>
      </c>
      <c r="O19" s="126" t="s">
        <v>41</v>
      </c>
      <c r="P19" s="126" t="s">
        <v>42</v>
      </c>
      <c r="Q19" s="126" t="s">
        <v>43</v>
      </c>
      <c r="R19" s="126" t="s">
        <v>44</v>
      </c>
      <c r="S19" s="127" t="s">
        <v>45</v>
      </c>
    </row>
    <row r="20" spans="1:19" ht="18" customHeight="1">
      <c r="A20" s="123" t="s">
        <v>48</v>
      </c>
      <c r="B20" s="52">
        <f t="shared" ref="B20:G25" si="3">$C54</f>
        <v>38.5</v>
      </c>
      <c r="C20" s="52">
        <f t="shared" si="3"/>
        <v>38.5</v>
      </c>
      <c r="D20" s="52">
        <f t="shared" si="3"/>
        <v>38.5</v>
      </c>
      <c r="E20" s="52">
        <f t="shared" si="3"/>
        <v>38.5</v>
      </c>
      <c r="F20" s="52">
        <f t="shared" si="3"/>
        <v>38.5</v>
      </c>
      <c r="G20" s="52">
        <f t="shared" si="3"/>
        <v>38.5</v>
      </c>
      <c r="H20" s="52">
        <f t="shared" ref="H20:M25" si="4">$D54</f>
        <v>184</v>
      </c>
      <c r="I20" s="52">
        <f t="shared" si="4"/>
        <v>184</v>
      </c>
      <c r="J20" s="52">
        <f t="shared" si="4"/>
        <v>184</v>
      </c>
      <c r="K20" s="52">
        <f t="shared" si="4"/>
        <v>184</v>
      </c>
      <c r="L20" s="52">
        <f t="shared" si="4"/>
        <v>184</v>
      </c>
      <c r="M20" s="52">
        <f t="shared" si="4"/>
        <v>184</v>
      </c>
      <c r="N20" s="52">
        <f t="shared" ref="N20:S25" si="5">$E54</f>
        <v>704</v>
      </c>
      <c r="O20" s="52">
        <f t="shared" si="5"/>
        <v>704</v>
      </c>
      <c r="P20" s="52">
        <f t="shared" si="5"/>
        <v>704</v>
      </c>
      <c r="Q20" s="52">
        <f t="shared" si="5"/>
        <v>704</v>
      </c>
      <c r="R20" s="52">
        <f t="shared" si="5"/>
        <v>704</v>
      </c>
      <c r="S20" s="52">
        <f t="shared" si="5"/>
        <v>704</v>
      </c>
    </row>
    <row r="21" spans="1:19" ht="18" customHeight="1">
      <c r="A21" s="133" t="s">
        <v>49</v>
      </c>
      <c r="B21" s="54">
        <f t="shared" si="3"/>
        <v>47.5</v>
      </c>
      <c r="C21" s="54">
        <f t="shared" si="3"/>
        <v>47.5</v>
      </c>
      <c r="D21" s="54">
        <f t="shared" si="3"/>
        <v>47.5</v>
      </c>
      <c r="E21" s="54">
        <f t="shared" si="3"/>
        <v>47.5</v>
      </c>
      <c r="F21" s="54">
        <f t="shared" si="3"/>
        <v>47.5</v>
      </c>
      <c r="G21" s="54">
        <f t="shared" si="3"/>
        <v>47.5</v>
      </c>
      <c r="H21" s="54">
        <f t="shared" si="4"/>
        <v>220</v>
      </c>
      <c r="I21" s="54">
        <f t="shared" si="4"/>
        <v>220</v>
      </c>
      <c r="J21" s="54">
        <f t="shared" si="4"/>
        <v>220</v>
      </c>
      <c r="K21" s="54">
        <f t="shared" si="4"/>
        <v>220</v>
      </c>
      <c r="L21" s="54">
        <f t="shared" si="4"/>
        <v>220</v>
      </c>
      <c r="M21" s="54">
        <f t="shared" si="4"/>
        <v>220</v>
      </c>
      <c r="N21" s="54">
        <f t="shared" si="5"/>
        <v>920</v>
      </c>
      <c r="O21" s="54">
        <f t="shared" si="5"/>
        <v>920</v>
      </c>
      <c r="P21" s="54">
        <f t="shared" si="5"/>
        <v>920</v>
      </c>
      <c r="Q21" s="54">
        <f t="shared" si="5"/>
        <v>920</v>
      </c>
      <c r="R21" s="54">
        <f t="shared" si="5"/>
        <v>920</v>
      </c>
      <c r="S21" s="54">
        <f t="shared" si="5"/>
        <v>920</v>
      </c>
    </row>
    <row r="22" spans="1:19" ht="18" customHeight="1">
      <c r="A22" s="123" t="s">
        <v>50</v>
      </c>
      <c r="B22" s="52">
        <f t="shared" si="3"/>
        <v>36.75</v>
      </c>
      <c r="C22" s="52">
        <f t="shared" si="3"/>
        <v>36.75</v>
      </c>
      <c r="D22" s="52">
        <f t="shared" si="3"/>
        <v>36.75</v>
      </c>
      <c r="E22" s="52">
        <f t="shared" si="3"/>
        <v>36.75</v>
      </c>
      <c r="F22" s="52">
        <f t="shared" si="3"/>
        <v>36.75</v>
      </c>
      <c r="G22" s="52">
        <f t="shared" si="3"/>
        <v>36.75</v>
      </c>
      <c r="H22" s="52">
        <f t="shared" si="4"/>
        <v>177</v>
      </c>
      <c r="I22" s="52">
        <f t="shared" si="4"/>
        <v>177</v>
      </c>
      <c r="J22" s="52">
        <f t="shared" si="4"/>
        <v>177</v>
      </c>
      <c r="K22" s="52">
        <f t="shared" si="4"/>
        <v>177</v>
      </c>
      <c r="L22" s="52">
        <f t="shared" si="4"/>
        <v>177</v>
      </c>
      <c r="M22" s="52">
        <f t="shared" si="4"/>
        <v>177</v>
      </c>
      <c r="N22" s="52">
        <f t="shared" si="5"/>
        <v>662</v>
      </c>
      <c r="O22" s="52">
        <f t="shared" si="5"/>
        <v>662</v>
      </c>
      <c r="P22" s="52">
        <f t="shared" si="5"/>
        <v>662</v>
      </c>
      <c r="Q22" s="52">
        <f t="shared" si="5"/>
        <v>662</v>
      </c>
      <c r="R22" s="52">
        <f t="shared" si="5"/>
        <v>662</v>
      </c>
      <c r="S22" s="52">
        <f t="shared" si="5"/>
        <v>662</v>
      </c>
    </row>
    <row r="23" spans="1:19" ht="18" customHeight="1">
      <c r="A23" s="133" t="s">
        <v>51</v>
      </c>
      <c r="B23" s="54">
        <f t="shared" si="3"/>
        <v>34</v>
      </c>
      <c r="C23" s="54">
        <f t="shared" si="3"/>
        <v>34</v>
      </c>
      <c r="D23" s="54">
        <f t="shared" si="3"/>
        <v>34</v>
      </c>
      <c r="E23" s="54">
        <f t="shared" si="3"/>
        <v>34</v>
      </c>
      <c r="F23" s="54">
        <f t="shared" si="3"/>
        <v>34</v>
      </c>
      <c r="G23" s="54">
        <f t="shared" si="3"/>
        <v>34</v>
      </c>
      <c r="H23" s="54">
        <f t="shared" si="4"/>
        <v>166</v>
      </c>
      <c r="I23" s="54">
        <f t="shared" si="4"/>
        <v>166</v>
      </c>
      <c r="J23" s="54">
        <f t="shared" si="4"/>
        <v>166</v>
      </c>
      <c r="K23" s="54">
        <f t="shared" si="4"/>
        <v>166</v>
      </c>
      <c r="L23" s="54">
        <f t="shared" si="4"/>
        <v>166</v>
      </c>
      <c r="M23" s="54">
        <f t="shared" si="4"/>
        <v>166</v>
      </c>
      <c r="N23" s="54">
        <f t="shared" si="5"/>
        <v>596</v>
      </c>
      <c r="O23" s="54">
        <f t="shared" si="5"/>
        <v>596</v>
      </c>
      <c r="P23" s="54">
        <f t="shared" si="5"/>
        <v>596</v>
      </c>
      <c r="Q23" s="54">
        <f t="shared" si="5"/>
        <v>596</v>
      </c>
      <c r="R23" s="54">
        <f t="shared" si="5"/>
        <v>596</v>
      </c>
      <c r="S23" s="54">
        <f t="shared" si="5"/>
        <v>596</v>
      </c>
    </row>
    <row r="24" spans="1:19" ht="18" customHeight="1">
      <c r="A24" s="123" t="s">
        <v>52</v>
      </c>
      <c r="B24" s="52">
        <f t="shared" si="3"/>
        <v>48</v>
      </c>
      <c r="C24" s="52">
        <f t="shared" si="3"/>
        <v>48</v>
      </c>
      <c r="D24" s="52">
        <f t="shared" si="3"/>
        <v>48</v>
      </c>
      <c r="E24" s="52">
        <f t="shared" si="3"/>
        <v>48</v>
      </c>
      <c r="F24" s="52">
        <f t="shared" si="3"/>
        <v>48</v>
      </c>
      <c r="G24" s="52">
        <f t="shared" si="3"/>
        <v>48</v>
      </c>
      <c r="H24" s="52">
        <f t="shared" si="4"/>
        <v>222</v>
      </c>
      <c r="I24" s="52">
        <f t="shared" si="4"/>
        <v>222</v>
      </c>
      <c r="J24" s="52">
        <f t="shared" si="4"/>
        <v>222</v>
      </c>
      <c r="K24" s="52">
        <f t="shared" si="4"/>
        <v>222</v>
      </c>
      <c r="L24" s="52">
        <f t="shared" si="4"/>
        <v>222</v>
      </c>
      <c r="M24" s="52">
        <f t="shared" si="4"/>
        <v>222</v>
      </c>
      <c r="N24" s="52">
        <f t="shared" si="5"/>
        <v>932</v>
      </c>
      <c r="O24" s="52">
        <f t="shared" si="5"/>
        <v>932</v>
      </c>
      <c r="P24" s="52">
        <f t="shared" si="5"/>
        <v>932</v>
      </c>
      <c r="Q24" s="52">
        <f t="shared" si="5"/>
        <v>932</v>
      </c>
      <c r="R24" s="52">
        <f t="shared" si="5"/>
        <v>932</v>
      </c>
      <c r="S24" s="52">
        <f t="shared" si="5"/>
        <v>932</v>
      </c>
    </row>
    <row r="25" spans="1:19" ht="16.95" customHeight="1">
      <c r="A25" s="125" t="s">
        <v>53</v>
      </c>
      <c r="B25" s="55">
        <f t="shared" si="3"/>
        <v>47.5</v>
      </c>
      <c r="C25" s="55">
        <f t="shared" si="3"/>
        <v>47.5</v>
      </c>
      <c r="D25" s="55">
        <f t="shared" si="3"/>
        <v>47.5</v>
      </c>
      <c r="E25" s="55">
        <f t="shared" si="3"/>
        <v>47.5</v>
      </c>
      <c r="F25" s="55">
        <f t="shared" si="3"/>
        <v>47.5</v>
      </c>
      <c r="G25" s="55">
        <f t="shared" si="3"/>
        <v>47.5</v>
      </c>
      <c r="H25" s="55">
        <f t="shared" si="4"/>
        <v>220</v>
      </c>
      <c r="I25" s="55">
        <f t="shared" si="4"/>
        <v>220</v>
      </c>
      <c r="J25" s="55">
        <f t="shared" si="4"/>
        <v>220</v>
      </c>
      <c r="K25" s="55">
        <f t="shared" si="4"/>
        <v>220</v>
      </c>
      <c r="L25" s="55">
        <f t="shared" si="4"/>
        <v>220</v>
      </c>
      <c r="M25" s="55">
        <f t="shared" si="4"/>
        <v>220</v>
      </c>
      <c r="N25" s="55">
        <f t="shared" si="5"/>
        <v>920</v>
      </c>
      <c r="O25" s="55">
        <f t="shared" si="5"/>
        <v>920</v>
      </c>
      <c r="P25" s="55">
        <f t="shared" si="5"/>
        <v>920</v>
      </c>
      <c r="Q25" s="55">
        <f t="shared" si="5"/>
        <v>920</v>
      </c>
      <c r="R25" s="55">
        <f t="shared" si="5"/>
        <v>920</v>
      </c>
      <c r="S25" s="55">
        <f t="shared" si="5"/>
        <v>920</v>
      </c>
    </row>
    <row r="26" spans="1:19" ht="15.3" customHeight="1">
      <c r="A26" s="43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131"/>
    </row>
    <row r="27" spans="1:19" ht="15.3" customHeight="1">
      <c r="A27" s="4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8"/>
    </row>
    <row r="28" spans="1:19" ht="18" customHeight="1">
      <c r="A28" s="132" t="s">
        <v>54</v>
      </c>
      <c r="B28" s="134" t="s">
        <v>9</v>
      </c>
      <c r="C28" s="134" t="s">
        <v>10</v>
      </c>
      <c r="D28" s="134" t="s">
        <v>11</v>
      </c>
      <c r="E28" s="134" t="s">
        <v>12</v>
      </c>
      <c r="F28" s="134" t="s">
        <v>13</v>
      </c>
      <c r="G28" s="134" t="s">
        <v>14</v>
      </c>
      <c r="H28" s="134" t="s">
        <v>9</v>
      </c>
      <c r="I28" s="134" t="s">
        <v>10</v>
      </c>
      <c r="J28" s="134" t="s">
        <v>11</v>
      </c>
      <c r="K28" s="134" t="s">
        <v>12</v>
      </c>
      <c r="L28" s="134" t="s">
        <v>13</v>
      </c>
      <c r="M28" s="134" t="s">
        <v>14</v>
      </c>
      <c r="N28" s="134" t="s">
        <v>9</v>
      </c>
      <c r="O28" s="134" t="s">
        <v>10</v>
      </c>
      <c r="P28" s="134" t="s">
        <v>11</v>
      </c>
      <c r="Q28" s="134" t="s">
        <v>12</v>
      </c>
      <c r="R28" s="134" t="s">
        <v>13</v>
      </c>
      <c r="S28" s="135" t="s">
        <v>14</v>
      </c>
    </row>
    <row r="29" spans="1:19" ht="16.95" customHeight="1">
      <c r="A29" s="123" t="s">
        <v>9</v>
      </c>
      <c r="B29" s="111">
        <v>0</v>
      </c>
      <c r="C29" s="111">
        <v>5.0999999999999997E-2</v>
      </c>
      <c r="D29" s="111">
        <v>0.26400000000000001</v>
      </c>
      <c r="E29" s="111">
        <v>0.121</v>
      </c>
      <c r="F29" s="111">
        <v>2.9000000000000001E-2</v>
      </c>
      <c r="G29" s="111">
        <v>5.5E-2</v>
      </c>
      <c r="H29" s="111">
        <v>0</v>
      </c>
      <c r="I29" s="111">
        <v>5.0999999999999997E-2</v>
      </c>
      <c r="J29" s="111">
        <v>0.26400000000000001</v>
      </c>
      <c r="K29" s="111">
        <v>0.121</v>
      </c>
      <c r="L29" s="111">
        <v>2.9000000000000001E-2</v>
      </c>
      <c r="M29" s="111">
        <v>5.5E-2</v>
      </c>
      <c r="N29" s="111">
        <v>0</v>
      </c>
      <c r="O29" s="111">
        <v>5.0999999999999997E-2</v>
      </c>
      <c r="P29" s="111">
        <v>0.26400000000000001</v>
      </c>
      <c r="Q29" s="111">
        <v>0.121</v>
      </c>
      <c r="R29" s="111">
        <v>2.9000000000000001E-2</v>
      </c>
      <c r="S29" s="112">
        <v>5.5E-2</v>
      </c>
    </row>
    <row r="30" spans="1:19" ht="16.95" customHeight="1">
      <c r="A30" s="124" t="s">
        <v>10</v>
      </c>
      <c r="B30" s="113">
        <v>5.0999999999999997E-2</v>
      </c>
      <c r="C30" s="113">
        <v>0</v>
      </c>
      <c r="D30" s="113">
        <v>0.26400000000000001</v>
      </c>
      <c r="E30" s="113">
        <v>0.3</v>
      </c>
      <c r="F30" s="113">
        <v>7.9000000000000001E-2</v>
      </c>
      <c r="G30" s="113">
        <v>3.1E-2</v>
      </c>
      <c r="H30" s="113">
        <v>5.0999999999999997E-2</v>
      </c>
      <c r="I30" s="113">
        <v>0</v>
      </c>
      <c r="J30" s="113">
        <v>0.26400000000000001</v>
      </c>
      <c r="K30" s="113">
        <v>0.3</v>
      </c>
      <c r="L30" s="113">
        <v>7.9000000000000001E-2</v>
      </c>
      <c r="M30" s="113">
        <v>3.1E-2</v>
      </c>
      <c r="N30" s="113">
        <v>5.0999999999999997E-2</v>
      </c>
      <c r="O30" s="113">
        <v>0</v>
      </c>
      <c r="P30" s="113">
        <v>0.26400000000000001</v>
      </c>
      <c r="Q30" s="113">
        <v>0.3</v>
      </c>
      <c r="R30" s="113">
        <v>7.9000000000000001E-2</v>
      </c>
      <c r="S30" s="114">
        <v>3.1E-2</v>
      </c>
    </row>
    <row r="31" spans="1:19" ht="16.95" customHeight="1">
      <c r="A31" s="124" t="s">
        <v>11</v>
      </c>
      <c r="B31" s="115">
        <v>0.26400000000000001</v>
      </c>
      <c r="C31" s="115">
        <v>0.26400000000000001</v>
      </c>
      <c r="D31" s="115">
        <v>0</v>
      </c>
      <c r="E31" s="115">
        <v>3.1E-2</v>
      </c>
      <c r="F31" s="115">
        <v>7.9000000000000001E-2</v>
      </c>
      <c r="G31" s="115">
        <v>5.5E-2</v>
      </c>
      <c r="H31" s="115">
        <v>0.26400000000000001</v>
      </c>
      <c r="I31" s="115">
        <v>0.26400000000000001</v>
      </c>
      <c r="J31" s="115">
        <v>0</v>
      </c>
      <c r="K31" s="115">
        <v>3.1E-2</v>
      </c>
      <c r="L31" s="115">
        <v>7.9000000000000001E-2</v>
      </c>
      <c r="M31" s="115">
        <v>5.5E-2</v>
      </c>
      <c r="N31" s="115">
        <v>0.26400000000000001</v>
      </c>
      <c r="O31" s="115">
        <v>0.26400000000000001</v>
      </c>
      <c r="P31" s="115">
        <v>0</v>
      </c>
      <c r="Q31" s="115">
        <v>3.1E-2</v>
      </c>
      <c r="R31" s="115">
        <v>7.9000000000000001E-2</v>
      </c>
      <c r="S31" s="116">
        <v>5.5E-2</v>
      </c>
    </row>
    <row r="32" spans="1:19" ht="16.95" customHeight="1">
      <c r="A32" s="124" t="s">
        <v>12</v>
      </c>
      <c r="B32" s="113">
        <v>0.121</v>
      </c>
      <c r="C32" s="113">
        <v>0.3</v>
      </c>
      <c r="D32" s="113">
        <v>3.1E-2</v>
      </c>
      <c r="E32" s="113">
        <v>0</v>
      </c>
      <c r="F32" s="113">
        <v>7.9000000000000001E-2</v>
      </c>
      <c r="G32" s="113">
        <v>5.5E-2</v>
      </c>
      <c r="H32" s="113">
        <v>0.121</v>
      </c>
      <c r="I32" s="113">
        <v>0.3</v>
      </c>
      <c r="J32" s="113">
        <v>3.1E-2</v>
      </c>
      <c r="K32" s="113">
        <v>0</v>
      </c>
      <c r="L32" s="113">
        <v>7.9000000000000001E-2</v>
      </c>
      <c r="M32" s="113">
        <v>5.5E-2</v>
      </c>
      <c r="N32" s="113">
        <v>0.121</v>
      </c>
      <c r="O32" s="113">
        <v>0.3</v>
      </c>
      <c r="P32" s="113">
        <v>3.1E-2</v>
      </c>
      <c r="Q32" s="113">
        <v>0</v>
      </c>
      <c r="R32" s="113">
        <v>7.9000000000000001E-2</v>
      </c>
      <c r="S32" s="114">
        <v>5.5E-2</v>
      </c>
    </row>
    <row r="33" spans="1:19" ht="16.95" customHeight="1">
      <c r="A33" s="124" t="s">
        <v>13</v>
      </c>
      <c r="B33" s="115">
        <v>2.9000000000000001E-2</v>
      </c>
      <c r="C33" s="115">
        <v>7.9000000000000001E-2</v>
      </c>
      <c r="D33" s="115">
        <v>7.9000000000000001E-2</v>
      </c>
      <c r="E33" s="115">
        <v>7.9000000000000001E-2</v>
      </c>
      <c r="F33" s="115">
        <v>0</v>
      </c>
      <c r="G33" s="115">
        <v>5.5E-2</v>
      </c>
      <c r="H33" s="115">
        <v>2.9000000000000001E-2</v>
      </c>
      <c r="I33" s="115">
        <v>7.9000000000000001E-2</v>
      </c>
      <c r="J33" s="115">
        <v>7.9000000000000001E-2</v>
      </c>
      <c r="K33" s="115">
        <v>7.9000000000000001E-2</v>
      </c>
      <c r="L33" s="115">
        <v>0</v>
      </c>
      <c r="M33" s="115">
        <v>5.5E-2</v>
      </c>
      <c r="N33" s="115">
        <v>2.9000000000000001E-2</v>
      </c>
      <c r="O33" s="115">
        <v>7.9000000000000001E-2</v>
      </c>
      <c r="P33" s="115">
        <v>7.9000000000000001E-2</v>
      </c>
      <c r="Q33" s="115">
        <v>7.9000000000000001E-2</v>
      </c>
      <c r="R33" s="115">
        <v>0</v>
      </c>
      <c r="S33" s="116">
        <v>5.5E-2</v>
      </c>
    </row>
    <row r="34" spans="1:19" ht="16.95" customHeight="1">
      <c r="A34" s="125" t="s">
        <v>14</v>
      </c>
      <c r="B34" s="117">
        <v>5.5E-2</v>
      </c>
      <c r="C34" s="117">
        <v>3.1E-2</v>
      </c>
      <c r="D34" s="117">
        <v>5.5E-2</v>
      </c>
      <c r="E34" s="117">
        <v>5.5E-2</v>
      </c>
      <c r="F34" s="117">
        <v>5.5E-2</v>
      </c>
      <c r="G34" s="117">
        <v>0</v>
      </c>
      <c r="H34" s="117">
        <v>5.5E-2</v>
      </c>
      <c r="I34" s="117">
        <v>3.1E-2</v>
      </c>
      <c r="J34" s="117">
        <v>5.5E-2</v>
      </c>
      <c r="K34" s="117">
        <v>5.5E-2</v>
      </c>
      <c r="L34" s="117">
        <v>5.5E-2</v>
      </c>
      <c r="M34" s="117">
        <v>0</v>
      </c>
      <c r="N34" s="117">
        <v>5.5E-2</v>
      </c>
      <c r="O34" s="117">
        <v>3.1E-2</v>
      </c>
      <c r="P34" s="117">
        <v>5.5E-2</v>
      </c>
      <c r="Q34" s="117">
        <v>5.5E-2</v>
      </c>
      <c r="R34" s="117">
        <v>5.5E-2</v>
      </c>
      <c r="S34" s="118">
        <v>0</v>
      </c>
    </row>
    <row r="35" spans="1:19" ht="16.95" customHeight="1">
      <c r="A35" s="136"/>
      <c r="B35" s="24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8"/>
    </row>
    <row r="36" spans="1:19" ht="16.95" customHeight="1">
      <c r="A36" s="136"/>
      <c r="B36" s="24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8"/>
    </row>
    <row r="37" spans="1:19" ht="34.950000000000003" customHeight="1">
      <c r="A37" s="132" t="s">
        <v>55</v>
      </c>
      <c r="B37" s="126" t="s">
        <v>28</v>
      </c>
      <c r="C37" s="126" t="s">
        <v>29</v>
      </c>
      <c r="D37" s="126" t="s">
        <v>30</v>
      </c>
      <c r="E37" s="126" t="s">
        <v>31</v>
      </c>
      <c r="F37" s="126" t="s">
        <v>32</v>
      </c>
      <c r="G37" s="126" t="s">
        <v>33</v>
      </c>
      <c r="H37" s="126" t="s">
        <v>34</v>
      </c>
      <c r="I37" s="126" t="s">
        <v>35</v>
      </c>
      <c r="J37" s="126" t="s">
        <v>36</v>
      </c>
      <c r="K37" s="126" t="s">
        <v>37</v>
      </c>
      <c r="L37" s="126" t="s">
        <v>38</v>
      </c>
      <c r="M37" s="126" t="s">
        <v>39</v>
      </c>
      <c r="N37" s="126" t="s">
        <v>40</v>
      </c>
      <c r="O37" s="126" t="s">
        <v>41</v>
      </c>
      <c r="P37" s="126" t="s">
        <v>42</v>
      </c>
      <c r="Q37" s="126" t="s">
        <v>43</v>
      </c>
      <c r="R37" s="126" t="s">
        <v>44</v>
      </c>
      <c r="S37" s="127" t="s">
        <v>45</v>
      </c>
    </row>
    <row r="38" spans="1:19" ht="16.95" customHeight="1">
      <c r="A38" s="123" t="s">
        <v>48</v>
      </c>
      <c r="B38" s="137">
        <f>(B11+B20)*1.1*(1+B29)</f>
        <v>42.35</v>
      </c>
      <c r="C38" s="137">
        <f t="shared" ref="C38:S38" si="6">(C11+C20)*1.1*(1+C29)</f>
        <v>210.69922500000001</v>
      </c>
      <c r="D38" s="137">
        <f t="shared" si="6"/>
        <v>104.80140000000002</v>
      </c>
      <c r="E38" s="137">
        <f t="shared" si="6"/>
        <v>136.8741</v>
      </c>
      <c r="F38" s="137">
        <f t="shared" si="6"/>
        <v>422.05721249999999</v>
      </c>
      <c r="G38" s="137">
        <f t="shared" si="6"/>
        <v>146.22300000000001</v>
      </c>
      <c r="H38" s="137">
        <f t="shared" si="6"/>
        <v>202.4</v>
      </c>
      <c r="I38" s="137">
        <f t="shared" si="6"/>
        <v>409.68758518518518</v>
      </c>
      <c r="J38" s="137">
        <f t="shared" si="6"/>
        <v>316.59922962962963</v>
      </c>
      <c r="K38" s="137">
        <f t="shared" si="6"/>
        <v>332.84565925925932</v>
      </c>
      <c r="L38" s="137">
        <f t="shared" si="6"/>
        <v>656.83737777777776</v>
      </c>
      <c r="M38" s="137">
        <f t="shared" si="6"/>
        <v>333.88014814814818</v>
      </c>
      <c r="N38" s="137">
        <f t="shared" si="6"/>
        <v>774.40000000000009</v>
      </c>
      <c r="O38" s="137">
        <f t="shared" si="6"/>
        <v>1055.6243999999999</v>
      </c>
      <c r="P38" s="137">
        <f t="shared" si="6"/>
        <v>1053.4176000000002</v>
      </c>
      <c r="Q38" s="137">
        <f t="shared" si="6"/>
        <v>998.13840000000005</v>
      </c>
      <c r="R38" s="137">
        <f t="shared" si="6"/>
        <v>1347.3726000000001</v>
      </c>
      <c r="S38" s="137">
        <f t="shared" si="6"/>
        <v>964.69200000000001</v>
      </c>
    </row>
    <row r="39" spans="1:19" ht="16.95" customHeight="1">
      <c r="A39" s="133" t="s">
        <v>49</v>
      </c>
      <c r="B39" s="138">
        <f t="shared" ref="B39:S39" si="7">(B12+B21)*1.1*(1+B30)</f>
        <v>221.10412500000001</v>
      </c>
      <c r="C39" s="138">
        <f t="shared" si="7"/>
        <v>52.250000000000007</v>
      </c>
      <c r="D39" s="138">
        <f t="shared" si="7"/>
        <v>131.21900000000002</v>
      </c>
      <c r="E39" s="138">
        <f t="shared" si="7"/>
        <v>254.71875000000006</v>
      </c>
      <c r="F39" s="138">
        <f t="shared" si="7"/>
        <v>187.82692500000002</v>
      </c>
      <c r="G39" s="138">
        <f t="shared" si="7"/>
        <v>167.27974999999998</v>
      </c>
      <c r="H39" s="138">
        <f t="shared" si="7"/>
        <v>451.30718518518518</v>
      </c>
      <c r="I39" s="138">
        <f t="shared" si="7"/>
        <v>242.00000000000003</v>
      </c>
      <c r="J39" s="138">
        <f t="shared" si="7"/>
        <v>383.1324444444445</v>
      </c>
      <c r="K39" s="138">
        <f t="shared" si="7"/>
        <v>535.98518518518517</v>
      </c>
      <c r="L39" s="138">
        <f t="shared" si="7"/>
        <v>416.9096148148148</v>
      </c>
      <c r="M39" s="138">
        <f t="shared" si="7"/>
        <v>383.91385185185192</v>
      </c>
      <c r="N39" s="138">
        <f t="shared" si="7"/>
        <v>1305.3419999999999</v>
      </c>
      <c r="O39" s="138">
        <f t="shared" si="7"/>
        <v>1012.0000000000001</v>
      </c>
      <c r="P39" s="138">
        <f t="shared" si="7"/>
        <v>1373.9680000000003</v>
      </c>
      <c r="Q39" s="138">
        <f t="shared" si="7"/>
        <v>1587.3</v>
      </c>
      <c r="R39" s="138">
        <f t="shared" si="7"/>
        <v>1283.1468</v>
      </c>
      <c r="S39" s="138">
        <f t="shared" si="7"/>
        <v>1208.3320000000001</v>
      </c>
    </row>
    <row r="40" spans="1:19" ht="16.95" customHeight="1">
      <c r="A40" s="123" t="s">
        <v>50</v>
      </c>
      <c r="B40" s="139">
        <f t="shared" ref="B40:S40" si="8">(B13+B22)*1.1*(1+B31)</f>
        <v>102.36820000000002</v>
      </c>
      <c r="C40" s="139">
        <f t="shared" si="8"/>
        <v>116.27220000000001</v>
      </c>
      <c r="D40" s="139">
        <f t="shared" si="8"/>
        <v>40.425000000000004</v>
      </c>
      <c r="E40" s="139">
        <f t="shared" si="8"/>
        <v>150.83529999999999</v>
      </c>
      <c r="F40" s="139">
        <f t="shared" si="8"/>
        <v>458.66266875000002</v>
      </c>
      <c r="G40" s="139">
        <f t="shared" si="8"/>
        <v>150.71993750000001</v>
      </c>
      <c r="H40" s="139">
        <f t="shared" si="8"/>
        <v>306.86642962962964</v>
      </c>
      <c r="I40" s="139">
        <f t="shared" si="8"/>
        <v>323.34524444444446</v>
      </c>
      <c r="J40" s="139">
        <f t="shared" si="8"/>
        <v>194.70000000000002</v>
      </c>
      <c r="K40" s="139">
        <f t="shared" si="8"/>
        <v>330.1071074074074</v>
      </c>
      <c r="L40" s="139">
        <f t="shared" si="8"/>
        <v>701.98541111111115</v>
      </c>
      <c r="M40" s="139">
        <f t="shared" si="8"/>
        <v>333.49331481481482</v>
      </c>
      <c r="N40" s="139">
        <f t="shared" si="8"/>
        <v>995.02080000000012</v>
      </c>
      <c r="O40" s="139">
        <f t="shared" si="8"/>
        <v>1015.2448000000002</v>
      </c>
      <c r="P40" s="139">
        <f t="shared" si="8"/>
        <v>728.2</v>
      </c>
      <c r="Q40" s="139">
        <f t="shared" si="8"/>
        <v>909.54819999999995</v>
      </c>
      <c r="R40" s="139">
        <f t="shared" si="8"/>
        <v>1389.4283</v>
      </c>
      <c r="S40" s="139">
        <f t="shared" si="8"/>
        <v>925.44600000000014</v>
      </c>
    </row>
    <row r="41" spans="1:19" ht="16.95" customHeight="1">
      <c r="A41" s="133" t="s">
        <v>51</v>
      </c>
      <c r="B41" s="138">
        <f t="shared" ref="B41:S41" si="9">(B14+B23)*1.1*(1+B32)</f>
        <v>131.32515000000001</v>
      </c>
      <c r="C41" s="138">
        <f t="shared" si="9"/>
        <v>235.41375000000002</v>
      </c>
      <c r="D41" s="138">
        <f t="shared" si="9"/>
        <v>147.71652499999999</v>
      </c>
      <c r="E41" s="138">
        <f t="shared" si="9"/>
        <v>37.400000000000006</v>
      </c>
      <c r="F41" s="138">
        <f t="shared" si="9"/>
        <v>453.91506875000005</v>
      </c>
      <c r="G41" s="138">
        <f t="shared" si="9"/>
        <v>141.00075000000001</v>
      </c>
      <c r="H41" s="138">
        <f t="shared" si="9"/>
        <v>310.6498592592593</v>
      </c>
      <c r="I41" s="138">
        <f t="shared" si="9"/>
        <v>458.76518518518515</v>
      </c>
      <c r="J41" s="138">
        <f t="shared" si="9"/>
        <v>317.6320074074074</v>
      </c>
      <c r="K41" s="138">
        <f t="shared" si="9"/>
        <v>182.60000000000002</v>
      </c>
      <c r="L41" s="138">
        <f t="shared" si="9"/>
        <v>687.17114074074084</v>
      </c>
      <c r="M41" s="138">
        <f t="shared" si="9"/>
        <v>312.99114814814817</v>
      </c>
      <c r="N41" s="138">
        <f t="shared" si="9"/>
        <v>864.96360000000016</v>
      </c>
      <c r="O41" s="138">
        <f t="shared" si="9"/>
        <v>1123.98</v>
      </c>
      <c r="P41" s="138">
        <f t="shared" si="9"/>
        <v>834.69759999999997</v>
      </c>
      <c r="Q41" s="138">
        <f t="shared" si="9"/>
        <v>655.6</v>
      </c>
      <c r="R41" s="138">
        <f t="shared" si="9"/>
        <v>1308.9349000000002</v>
      </c>
      <c r="S41" s="138">
        <f t="shared" si="9"/>
        <v>839.35799999999995</v>
      </c>
    </row>
    <row r="42" spans="1:19" ht="16.95" customHeight="1">
      <c r="A42" s="123" t="s">
        <v>52</v>
      </c>
      <c r="B42" s="139">
        <f t="shared" ref="B42:S42" si="10">(B15+B24)*1.1*(1+B33)</f>
        <v>432.81026249999996</v>
      </c>
      <c r="C42" s="139">
        <f t="shared" si="10"/>
        <v>188.42037500000001</v>
      </c>
      <c r="D42" s="139">
        <f t="shared" si="10"/>
        <v>472.01529375000001</v>
      </c>
      <c r="E42" s="139">
        <f t="shared" si="10"/>
        <v>470.53166874999999</v>
      </c>
      <c r="F42" s="139">
        <f t="shared" si="10"/>
        <v>52.800000000000004</v>
      </c>
      <c r="G42" s="139">
        <f t="shared" si="10"/>
        <v>454.62587500000001</v>
      </c>
      <c r="H42" s="139">
        <f t="shared" si="10"/>
        <v>699.84957777777777</v>
      </c>
      <c r="I42" s="139">
        <f t="shared" si="10"/>
        <v>419.28341481481482</v>
      </c>
      <c r="J42" s="139">
        <f t="shared" si="10"/>
        <v>755.3959111111111</v>
      </c>
      <c r="K42" s="139">
        <f t="shared" si="10"/>
        <v>753.63754074074086</v>
      </c>
      <c r="L42" s="139">
        <f t="shared" si="10"/>
        <v>244.20000000000002</v>
      </c>
      <c r="M42" s="139">
        <f t="shared" si="10"/>
        <v>730.42729629629628</v>
      </c>
      <c r="N42" s="139">
        <f t="shared" si="10"/>
        <v>1605.4458000000002</v>
      </c>
      <c r="O42" s="139">
        <f t="shared" si="10"/>
        <v>1297.3896</v>
      </c>
      <c r="P42" s="139">
        <f t="shared" si="10"/>
        <v>1709.8913</v>
      </c>
      <c r="Q42" s="139">
        <f t="shared" si="10"/>
        <v>1707.7332999999999</v>
      </c>
      <c r="R42" s="139">
        <f t="shared" si="10"/>
        <v>1025.2</v>
      </c>
      <c r="S42" s="139">
        <f t="shared" si="10"/>
        <v>1661.836</v>
      </c>
    </row>
    <row r="43" spans="1:19" ht="18" customHeight="1">
      <c r="A43" s="125" t="s">
        <v>53</v>
      </c>
      <c r="B43" s="140">
        <f t="shared" ref="B43:S43" si="11">(B16+B25)*1.1*(1+B34)</f>
        <v>156.66749999999999</v>
      </c>
      <c r="C43" s="140">
        <f t="shared" si="11"/>
        <v>167.27974999999998</v>
      </c>
      <c r="D43" s="140">
        <f t="shared" si="11"/>
        <v>163.1953125</v>
      </c>
      <c r="E43" s="140">
        <f t="shared" si="11"/>
        <v>156.66749999999999</v>
      </c>
      <c r="F43" s="140">
        <f t="shared" si="11"/>
        <v>454.04562500000003</v>
      </c>
      <c r="G43" s="140">
        <f t="shared" si="11"/>
        <v>52.250000000000007</v>
      </c>
      <c r="H43" s="140">
        <f t="shared" si="11"/>
        <v>375.65814814814814</v>
      </c>
      <c r="I43" s="140">
        <f t="shared" si="11"/>
        <v>383.91385185185192</v>
      </c>
      <c r="J43" s="140">
        <f t="shared" si="11"/>
        <v>383.39481481481482</v>
      </c>
      <c r="K43" s="140">
        <f t="shared" si="11"/>
        <v>375.65814814814814</v>
      </c>
      <c r="L43" s="140">
        <f t="shared" si="11"/>
        <v>728.10629629629625</v>
      </c>
      <c r="M43" s="140">
        <f t="shared" si="11"/>
        <v>242.00000000000003</v>
      </c>
      <c r="N43" s="140">
        <f t="shared" si="11"/>
        <v>1215.3599999999999</v>
      </c>
      <c r="O43" s="140">
        <f t="shared" si="11"/>
        <v>1208.3320000000001</v>
      </c>
      <c r="P43" s="140">
        <f t="shared" si="11"/>
        <v>1224.8550000000002</v>
      </c>
      <c r="Q43" s="140">
        <f t="shared" si="11"/>
        <v>1215.3599999999999</v>
      </c>
      <c r="R43" s="140">
        <f t="shared" si="11"/>
        <v>1647.91</v>
      </c>
      <c r="S43" s="140">
        <f t="shared" si="11"/>
        <v>1012.0000000000001</v>
      </c>
    </row>
    <row r="44" spans="1:19" ht="16.95" customHeight="1">
      <c r="A44" s="43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119"/>
    </row>
    <row r="45" spans="1:19" ht="15.3" customHeight="1">
      <c r="A45" s="4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8"/>
    </row>
    <row r="46" spans="1:19" ht="16.95" customHeight="1">
      <c r="A46" s="141" t="s">
        <v>56</v>
      </c>
      <c r="B46" s="142" t="s">
        <v>57</v>
      </c>
      <c r="C46" s="142" t="s">
        <v>58</v>
      </c>
      <c r="D46" s="143" t="s">
        <v>59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8"/>
    </row>
    <row r="47" spans="1:19" ht="16.95" customHeight="1">
      <c r="A47" s="144" t="s">
        <v>60</v>
      </c>
      <c r="B47" s="77">
        <v>0.5</v>
      </c>
      <c r="C47" s="77">
        <v>2</v>
      </c>
      <c r="D47" s="78">
        <v>12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8"/>
    </row>
    <row r="48" spans="1:19" ht="16.95" customHeight="1" thickBot="1">
      <c r="A48" s="145" t="s">
        <v>61</v>
      </c>
      <c r="B48" s="80">
        <v>30</v>
      </c>
      <c r="C48" s="80">
        <v>150</v>
      </c>
      <c r="D48" s="81">
        <v>500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8"/>
    </row>
    <row r="49" spans="1:256" ht="16.05" customHeight="1" thickTop="1">
      <c r="A49" s="170" t="s">
        <v>76</v>
      </c>
      <c r="B49" s="88">
        <v>100</v>
      </c>
      <c r="C49" s="82">
        <v>500</v>
      </c>
      <c r="D49" s="82">
        <v>2000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8"/>
    </row>
    <row r="50" spans="1:256" ht="16.05" customHeight="1">
      <c r="A50" s="79" t="s">
        <v>95</v>
      </c>
      <c r="B50" s="236">
        <v>0.25</v>
      </c>
      <c r="C50" s="236">
        <v>0.9</v>
      </c>
      <c r="D50" s="237">
        <v>4.5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8"/>
    </row>
    <row r="51" spans="1:256" ht="15.3" customHeight="1">
      <c r="A51" s="4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8"/>
    </row>
    <row r="52" spans="1:256" ht="15.3" customHeight="1">
      <c r="A52" s="4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8"/>
    </row>
    <row r="53" spans="1:256" ht="16.95" customHeight="1">
      <c r="A53" s="141" t="s">
        <v>62</v>
      </c>
      <c r="B53" s="142" t="s">
        <v>63</v>
      </c>
      <c r="C53" s="142" t="s">
        <v>57</v>
      </c>
      <c r="D53" s="142" t="s">
        <v>58</v>
      </c>
      <c r="E53" s="143" t="s">
        <v>59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8"/>
    </row>
    <row r="54" spans="1:256" ht="16.95" customHeight="1">
      <c r="A54" s="144" t="s">
        <v>9</v>
      </c>
      <c r="B54" s="82">
        <v>17</v>
      </c>
      <c r="C54" s="82">
        <f t="shared" ref="C54:E59" si="12">$B54*B$47+B$48</f>
        <v>38.5</v>
      </c>
      <c r="D54" s="82">
        <f t="shared" si="12"/>
        <v>184</v>
      </c>
      <c r="E54" s="83">
        <f t="shared" si="12"/>
        <v>704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8"/>
    </row>
    <row r="55" spans="1:256" ht="16.95" customHeight="1">
      <c r="A55" s="146" t="s">
        <v>10</v>
      </c>
      <c r="B55" s="85">
        <v>35</v>
      </c>
      <c r="C55" s="86">
        <f t="shared" si="12"/>
        <v>47.5</v>
      </c>
      <c r="D55" s="86">
        <f t="shared" si="12"/>
        <v>220</v>
      </c>
      <c r="E55" s="87">
        <f t="shared" si="12"/>
        <v>920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8"/>
    </row>
    <row r="56" spans="1:256" ht="16.95" customHeight="1">
      <c r="A56" s="146" t="s">
        <v>11</v>
      </c>
      <c r="B56" s="88">
        <v>13.5</v>
      </c>
      <c r="C56" s="82">
        <f t="shared" si="12"/>
        <v>36.75</v>
      </c>
      <c r="D56" s="82">
        <f t="shared" si="12"/>
        <v>177</v>
      </c>
      <c r="E56" s="83">
        <f t="shared" si="12"/>
        <v>662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8"/>
    </row>
    <row r="57" spans="1:256" ht="16.95" customHeight="1">
      <c r="A57" s="146" t="s">
        <v>12</v>
      </c>
      <c r="B57" s="85">
        <v>8</v>
      </c>
      <c r="C57" s="86">
        <f t="shared" si="12"/>
        <v>34</v>
      </c>
      <c r="D57" s="86">
        <f t="shared" si="12"/>
        <v>166</v>
      </c>
      <c r="E57" s="87">
        <f t="shared" si="12"/>
        <v>596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8"/>
    </row>
    <row r="58" spans="1:256" ht="16.95" customHeight="1">
      <c r="A58" s="146" t="s">
        <v>13</v>
      </c>
      <c r="B58" s="88">
        <v>36</v>
      </c>
      <c r="C58" s="82">
        <f t="shared" si="12"/>
        <v>48</v>
      </c>
      <c r="D58" s="82">
        <f t="shared" si="12"/>
        <v>222</v>
      </c>
      <c r="E58" s="83">
        <f t="shared" si="12"/>
        <v>932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8"/>
    </row>
    <row r="59" spans="1:256" ht="16.95" customHeight="1">
      <c r="A59" s="145" t="s">
        <v>14</v>
      </c>
      <c r="B59" s="80">
        <v>35</v>
      </c>
      <c r="C59" s="80">
        <f t="shared" si="12"/>
        <v>47.5</v>
      </c>
      <c r="D59" s="80">
        <f t="shared" si="12"/>
        <v>220</v>
      </c>
      <c r="E59" s="81">
        <f t="shared" si="12"/>
        <v>920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8"/>
    </row>
    <row r="60" spans="1:256" ht="15.3" customHeight="1">
      <c r="A60" s="4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8"/>
    </row>
    <row r="61" spans="1:256" ht="15.3" customHeight="1">
      <c r="A61" s="4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8"/>
    </row>
    <row r="62" spans="1:256" ht="15.3" customHeight="1">
      <c r="A62" s="89" t="s">
        <v>64</v>
      </c>
      <c r="B62" s="90" t="s">
        <v>6</v>
      </c>
      <c r="C62" s="90" t="s">
        <v>7</v>
      </c>
      <c r="D62" s="91" t="s">
        <v>8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8"/>
    </row>
    <row r="63" spans="1:256" ht="16.95" customHeight="1">
      <c r="A63" s="92" t="s">
        <v>65</v>
      </c>
      <c r="B63" s="174">
        <v>50000</v>
      </c>
      <c r="C63" s="174">
        <v>100000</v>
      </c>
      <c r="D63" s="174">
        <v>250000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8"/>
    </row>
    <row r="64" spans="1:256" ht="34.049999999999997" customHeight="1">
      <c r="A64" s="92" t="s">
        <v>66</v>
      </c>
      <c r="B64" s="93">
        <v>2000</v>
      </c>
      <c r="C64" s="93">
        <v>3000</v>
      </c>
      <c r="D64" s="94">
        <v>4000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8"/>
    </row>
    <row r="65" spans="1:19" ht="16.95" customHeight="1">
      <c r="A65" s="92" t="s">
        <v>67</v>
      </c>
      <c r="B65" s="95">
        <v>10000</v>
      </c>
      <c r="C65" s="95">
        <v>17000</v>
      </c>
      <c r="D65" s="96">
        <v>30000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8"/>
    </row>
    <row r="66" spans="1:19" ht="16.95" customHeight="1">
      <c r="A66" s="97" t="s">
        <v>68</v>
      </c>
      <c r="B66" s="98">
        <v>1000</v>
      </c>
      <c r="C66" s="98">
        <v>2000</v>
      </c>
      <c r="D66" s="99">
        <v>4000</v>
      </c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7"/>
    </row>
    <row r="67" spans="1:19" s="231" customFormat="1" ht="39" customHeight="1">
      <c r="A67" s="229" t="s">
        <v>94</v>
      </c>
      <c r="B67" s="232">
        <v>10</v>
      </c>
      <c r="C67" s="232">
        <v>15</v>
      </c>
      <c r="D67" s="233">
        <v>18</v>
      </c>
      <c r="E67" s="230"/>
      <c r="F67" s="230"/>
      <c r="G67" s="230"/>
      <c r="H67" s="230"/>
      <c r="I67" s="230"/>
      <c r="J67" s="230"/>
      <c r="K67" s="230"/>
      <c r="L67" s="230"/>
      <c r="M67" s="230"/>
      <c r="N67" s="230"/>
      <c r="O67" s="230"/>
      <c r="P67" s="230"/>
      <c r="Q67" s="230"/>
      <c r="R67" s="230"/>
      <c r="S67" s="230"/>
    </row>
    <row r="70" spans="1:19" customFormat="1" ht="16.2" thickBot="1">
      <c r="A70" s="175" t="s">
        <v>79</v>
      </c>
      <c r="B70" s="176" t="s">
        <v>80</v>
      </c>
    </row>
    <row r="71" spans="1:19" customFormat="1" ht="16.2" thickTop="1">
      <c r="A71" s="177" t="s">
        <v>9</v>
      </c>
      <c r="B71" s="178">
        <v>0.65</v>
      </c>
    </row>
    <row r="72" spans="1:19" customFormat="1" ht="15.6">
      <c r="A72" s="179" t="s">
        <v>10</v>
      </c>
      <c r="B72" s="180">
        <v>0.8</v>
      </c>
    </row>
    <row r="73" spans="1:19" customFormat="1" ht="15.6">
      <c r="A73" s="179" t="s">
        <v>11</v>
      </c>
      <c r="B73" s="181">
        <v>0.8</v>
      </c>
    </row>
    <row r="74" spans="1:19" customFormat="1" ht="15.6">
      <c r="A74" s="179" t="s">
        <v>12</v>
      </c>
      <c r="B74" s="180">
        <v>0.65</v>
      </c>
    </row>
    <row r="75" spans="1:19" customFormat="1" ht="15.6">
      <c r="A75" s="179" t="s">
        <v>13</v>
      </c>
      <c r="B75" s="181">
        <v>0.85</v>
      </c>
    </row>
    <row r="76" spans="1:19" customFormat="1" ht="15.6">
      <c r="A76" s="179" t="s">
        <v>14</v>
      </c>
      <c r="B76" s="180">
        <v>0.8</v>
      </c>
    </row>
    <row r="77" spans="1:19" customFormat="1" ht="15.6"/>
    <row r="78" spans="1:19" customFormat="1" ht="15.6"/>
    <row r="79" spans="1:19" customFormat="1" ht="16.2" thickBot="1">
      <c r="A79" s="182" t="s">
        <v>81</v>
      </c>
      <c r="B79" s="183" t="s">
        <v>9</v>
      </c>
      <c r="C79" s="183" t="s">
        <v>10</v>
      </c>
      <c r="D79" s="183" t="s">
        <v>11</v>
      </c>
      <c r="E79" s="183" t="s">
        <v>12</v>
      </c>
      <c r="F79" s="183" t="s">
        <v>13</v>
      </c>
      <c r="G79" s="183" t="s">
        <v>14</v>
      </c>
    </row>
    <row r="80" spans="1:19" customFormat="1" ht="16.2" thickTop="1">
      <c r="A80" s="184" t="s">
        <v>9</v>
      </c>
      <c r="B80" s="189">
        <v>0</v>
      </c>
      <c r="C80" s="189">
        <v>1.155E-2</v>
      </c>
      <c r="D80" s="189">
        <v>1.1550000000000001E-2</v>
      </c>
      <c r="E80" s="189">
        <v>5.775000000000001E-2</v>
      </c>
      <c r="F80" s="189">
        <v>1.1550000000000001E-2</v>
      </c>
      <c r="G80" s="189">
        <v>1.1550000000000001E-2</v>
      </c>
    </row>
    <row r="81" spans="1:19" customFormat="1" ht="15.6">
      <c r="A81" s="186" t="s">
        <v>10</v>
      </c>
      <c r="B81" s="190">
        <v>1.1550000000000001E-2</v>
      </c>
      <c r="C81" s="190">
        <v>0</v>
      </c>
      <c r="D81" s="190">
        <v>1.1550000000000002E-3</v>
      </c>
      <c r="E81" s="190">
        <v>1.7325E-2</v>
      </c>
      <c r="F81" s="190">
        <v>1.1550000000000002E-3</v>
      </c>
      <c r="G81" s="190">
        <v>5.7750000000000006E-3</v>
      </c>
    </row>
    <row r="82" spans="1:19" customFormat="1" ht="15.6">
      <c r="A82" s="186" t="s">
        <v>11</v>
      </c>
      <c r="B82" s="191">
        <v>1.1550000000000001E-2</v>
      </c>
      <c r="C82" s="191">
        <v>1.1550000000000002E-3</v>
      </c>
      <c r="D82" s="191">
        <v>0</v>
      </c>
      <c r="E82" s="191">
        <v>1.7325E-2</v>
      </c>
      <c r="F82" s="191">
        <v>5.7750000000000006E-3</v>
      </c>
      <c r="G82" s="191">
        <v>5.7750000000000006E-3</v>
      </c>
    </row>
    <row r="83" spans="1:19" customFormat="1" ht="15.6">
      <c r="A83" s="186" t="s">
        <v>12</v>
      </c>
      <c r="B83" s="190">
        <v>5.775000000000001E-2</v>
      </c>
      <c r="C83" s="190">
        <v>2.8875000000000005E-2</v>
      </c>
      <c r="D83" s="190">
        <v>3.465E-2</v>
      </c>
      <c r="E83" s="190">
        <v>0</v>
      </c>
      <c r="F83" s="190">
        <v>2.8875000000000005E-2</v>
      </c>
      <c r="G83" s="190">
        <v>2.8875000000000005E-2</v>
      </c>
    </row>
    <row r="84" spans="1:19" customFormat="1" ht="15.6">
      <c r="A84" s="186" t="s">
        <v>13</v>
      </c>
      <c r="B84" s="191">
        <v>2.3100000000000004E-3</v>
      </c>
      <c r="C84" s="191">
        <v>1.1550000000000002E-3</v>
      </c>
      <c r="D84" s="191">
        <v>5.7750000000000006E-3</v>
      </c>
      <c r="E84" s="191">
        <v>1.7325E-2</v>
      </c>
      <c r="F84" s="191">
        <v>0</v>
      </c>
      <c r="G84" s="191">
        <v>5.7750000000000006E-3</v>
      </c>
    </row>
    <row r="85" spans="1:19" customFormat="1" ht="15.6">
      <c r="A85" s="186" t="s">
        <v>14</v>
      </c>
      <c r="B85" s="190">
        <v>1.1550000000000001E-2</v>
      </c>
      <c r="C85" s="190">
        <v>5.7750000000000006E-3</v>
      </c>
      <c r="D85" s="190">
        <v>5.7750000000000006E-3</v>
      </c>
      <c r="E85" s="190">
        <v>2.8875000000000005E-2</v>
      </c>
      <c r="F85" s="190">
        <v>5.7750000000000006E-3</v>
      </c>
      <c r="G85" s="190">
        <v>0</v>
      </c>
    </row>
    <row r="87" spans="1:19" ht="16.05" customHeight="1" thickBot="1"/>
    <row r="88" spans="1:19" ht="16.05" customHeight="1" thickTop="1" thickBot="1">
      <c r="A88" s="268" t="s">
        <v>73</v>
      </c>
      <c r="B88" s="252" t="s">
        <v>17</v>
      </c>
      <c r="C88" s="253"/>
      <c r="D88" s="253"/>
      <c r="E88" s="253"/>
      <c r="F88" s="253"/>
      <c r="G88" s="253"/>
      <c r="H88" s="252" t="s">
        <v>18</v>
      </c>
      <c r="I88" s="253"/>
      <c r="J88" s="253"/>
      <c r="K88" s="253"/>
      <c r="L88" s="253"/>
      <c r="M88" s="253"/>
      <c r="N88" s="252" t="s">
        <v>19</v>
      </c>
      <c r="O88" s="253"/>
      <c r="P88" s="253"/>
      <c r="Q88" s="253"/>
      <c r="R88" s="253"/>
      <c r="S88" s="253"/>
    </row>
    <row r="89" spans="1:19" ht="16.05" customHeight="1" thickTop="1" thickBot="1">
      <c r="A89" s="269"/>
      <c r="B89" s="10" t="s">
        <v>9</v>
      </c>
      <c r="C89" s="10" t="s">
        <v>10</v>
      </c>
      <c r="D89" s="10" t="s">
        <v>11</v>
      </c>
      <c r="E89" s="10" t="s">
        <v>12</v>
      </c>
      <c r="F89" s="10" t="s">
        <v>13</v>
      </c>
      <c r="G89" s="10" t="s">
        <v>14</v>
      </c>
      <c r="H89" s="10" t="s">
        <v>9</v>
      </c>
      <c r="I89" s="10" t="s">
        <v>10</v>
      </c>
      <c r="J89" s="10" t="s">
        <v>11</v>
      </c>
      <c r="K89" s="10" t="s">
        <v>12</v>
      </c>
      <c r="L89" s="10" t="s">
        <v>13</v>
      </c>
      <c r="M89" s="10" t="s">
        <v>14</v>
      </c>
      <c r="N89" s="10" t="s">
        <v>9</v>
      </c>
      <c r="O89" s="10" t="s">
        <v>10</v>
      </c>
      <c r="P89" s="10" t="s">
        <v>11</v>
      </c>
      <c r="Q89" s="10" t="s">
        <v>12</v>
      </c>
      <c r="R89" s="10" t="s">
        <v>13</v>
      </c>
      <c r="S89" s="10" t="s">
        <v>14</v>
      </c>
    </row>
    <row r="90" spans="1:19" ht="16.05" customHeight="1" thickTop="1">
      <c r="A90" s="13" t="s">
        <v>72</v>
      </c>
      <c r="B90" s="152">
        <v>15120</v>
      </c>
      <c r="C90" s="152">
        <v>3780</v>
      </c>
      <c r="D90" s="173">
        <v>6300</v>
      </c>
      <c r="E90" s="173">
        <v>4725</v>
      </c>
      <c r="F90" s="173">
        <v>1260</v>
      </c>
      <c r="G90" s="173">
        <v>630</v>
      </c>
      <c r="H90" s="173">
        <v>7560</v>
      </c>
      <c r="I90" s="173">
        <v>12600</v>
      </c>
      <c r="J90" s="173">
        <v>5040</v>
      </c>
      <c r="K90" s="173">
        <v>11025</v>
      </c>
      <c r="L90" s="173">
        <v>8820</v>
      </c>
      <c r="M90" s="173">
        <v>2835</v>
      </c>
      <c r="N90" s="173">
        <v>2520</v>
      </c>
      <c r="O90" s="173">
        <v>8820</v>
      </c>
      <c r="P90" s="173">
        <v>1260</v>
      </c>
      <c r="Q90" s="173">
        <v>15750</v>
      </c>
      <c r="R90" s="173">
        <v>15120</v>
      </c>
      <c r="S90" s="173">
        <v>2835</v>
      </c>
    </row>
    <row r="91" spans="1:19" ht="16.05" customHeight="1">
      <c r="A91" s="18" t="s">
        <v>77</v>
      </c>
      <c r="B91" s="157">
        <f>B90*1.16</f>
        <v>17539.199999999997</v>
      </c>
      <c r="C91" s="157">
        <f t="shared" ref="C91:S91" si="13">C90*1.16</f>
        <v>4384.7999999999993</v>
      </c>
      <c r="D91" s="157">
        <f t="shared" si="13"/>
        <v>7307.9999999999991</v>
      </c>
      <c r="E91" s="157">
        <f t="shared" si="13"/>
        <v>5481</v>
      </c>
      <c r="F91" s="157">
        <f t="shared" si="13"/>
        <v>1461.6</v>
      </c>
      <c r="G91" s="157">
        <f t="shared" si="13"/>
        <v>730.8</v>
      </c>
      <c r="H91" s="157">
        <f t="shared" si="13"/>
        <v>8769.5999999999985</v>
      </c>
      <c r="I91" s="157">
        <f t="shared" si="13"/>
        <v>14615.999999999998</v>
      </c>
      <c r="J91" s="157">
        <f t="shared" si="13"/>
        <v>5846.4</v>
      </c>
      <c r="K91" s="157">
        <f t="shared" si="13"/>
        <v>12789</v>
      </c>
      <c r="L91" s="157">
        <f t="shared" si="13"/>
        <v>10231.199999999999</v>
      </c>
      <c r="M91" s="157">
        <f t="shared" si="13"/>
        <v>3288.6</v>
      </c>
      <c r="N91" s="157">
        <f t="shared" si="13"/>
        <v>2923.2</v>
      </c>
      <c r="O91" s="157">
        <f t="shared" si="13"/>
        <v>10231.199999999999</v>
      </c>
      <c r="P91" s="157">
        <f t="shared" si="13"/>
        <v>1461.6</v>
      </c>
      <c r="Q91" s="157">
        <f t="shared" si="13"/>
        <v>18270</v>
      </c>
      <c r="R91" s="157">
        <f t="shared" si="13"/>
        <v>17539.199999999997</v>
      </c>
      <c r="S91" s="157">
        <f t="shared" si="13"/>
        <v>3288.6</v>
      </c>
    </row>
    <row r="92" spans="1:19" ht="16.05" customHeight="1">
      <c r="A92" s="18" t="s">
        <v>78</v>
      </c>
      <c r="B92" s="161">
        <f>B90*0.84</f>
        <v>12700.8</v>
      </c>
      <c r="C92" s="161">
        <f t="shared" ref="C92:S92" si="14">C90*0.84</f>
        <v>3175.2</v>
      </c>
      <c r="D92" s="161">
        <f t="shared" si="14"/>
        <v>5292</v>
      </c>
      <c r="E92" s="161">
        <f t="shared" si="14"/>
        <v>3969</v>
      </c>
      <c r="F92" s="161">
        <f t="shared" si="14"/>
        <v>1058.3999999999999</v>
      </c>
      <c r="G92" s="161">
        <f t="shared" si="14"/>
        <v>529.19999999999993</v>
      </c>
      <c r="H92" s="161">
        <f t="shared" si="14"/>
        <v>6350.4</v>
      </c>
      <c r="I92" s="161">
        <f t="shared" si="14"/>
        <v>10584</v>
      </c>
      <c r="J92" s="161">
        <f t="shared" si="14"/>
        <v>4233.5999999999995</v>
      </c>
      <c r="K92" s="161">
        <f t="shared" si="14"/>
        <v>9261</v>
      </c>
      <c r="L92" s="161">
        <f t="shared" si="14"/>
        <v>7408.7999999999993</v>
      </c>
      <c r="M92" s="161">
        <f t="shared" si="14"/>
        <v>2381.4</v>
      </c>
      <c r="N92" s="161">
        <f t="shared" si="14"/>
        <v>2116.7999999999997</v>
      </c>
      <c r="O92" s="161">
        <f t="shared" si="14"/>
        <v>7408.7999999999993</v>
      </c>
      <c r="P92" s="161">
        <f t="shared" si="14"/>
        <v>1058.3999999999999</v>
      </c>
      <c r="Q92" s="161">
        <f t="shared" si="14"/>
        <v>13230</v>
      </c>
      <c r="R92" s="161">
        <f t="shared" si="14"/>
        <v>12700.8</v>
      </c>
      <c r="S92" s="161">
        <f t="shared" si="14"/>
        <v>2381.4</v>
      </c>
    </row>
    <row r="94" spans="1:19" ht="16.05" customHeight="1" thickBot="1"/>
    <row r="95" spans="1:19" ht="16.05" customHeight="1" thickTop="1" thickBot="1">
      <c r="A95" s="270" t="s">
        <v>88</v>
      </c>
      <c r="B95" s="252" t="s">
        <v>17</v>
      </c>
      <c r="C95" s="253"/>
      <c r="D95" s="253"/>
      <c r="E95" s="253"/>
      <c r="F95" s="253"/>
      <c r="G95" s="253"/>
      <c r="H95" s="252" t="s">
        <v>18</v>
      </c>
      <c r="I95" s="253"/>
      <c r="J95" s="253"/>
      <c r="K95" s="253"/>
      <c r="L95" s="253"/>
      <c r="M95" s="253"/>
      <c r="N95" s="252" t="s">
        <v>19</v>
      </c>
      <c r="O95" s="253"/>
      <c r="P95" s="253"/>
      <c r="Q95" s="253"/>
      <c r="R95" s="253"/>
      <c r="S95" s="253"/>
    </row>
    <row r="96" spans="1:19" ht="16.05" customHeight="1" thickTop="1" thickBot="1">
      <c r="A96" s="269"/>
      <c r="B96" s="10" t="s">
        <v>9</v>
      </c>
      <c r="C96" s="10" t="s">
        <v>10</v>
      </c>
      <c r="D96" s="10" t="s">
        <v>11</v>
      </c>
      <c r="E96" s="10" t="s">
        <v>12</v>
      </c>
      <c r="F96" s="10" t="s">
        <v>13</v>
      </c>
      <c r="G96" s="10" t="s">
        <v>14</v>
      </c>
      <c r="H96" s="10" t="s">
        <v>9</v>
      </c>
      <c r="I96" s="10" t="s">
        <v>10</v>
      </c>
      <c r="J96" s="10" t="s">
        <v>11</v>
      </c>
      <c r="K96" s="10" t="s">
        <v>12</v>
      </c>
      <c r="L96" s="10" t="s">
        <v>13</v>
      </c>
      <c r="M96" s="10" t="s">
        <v>14</v>
      </c>
      <c r="N96" s="10" t="s">
        <v>9</v>
      </c>
      <c r="O96" s="10" t="s">
        <v>10</v>
      </c>
      <c r="P96" s="10" t="s">
        <v>11</v>
      </c>
      <c r="Q96" s="10" t="s">
        <v>12</v>
      </c>
      <c r="R96" s="10" t="s">
        <v>13</v>
      </c>
      <c r="S96" s="10" t="s">
        <v>14</v>
      </c>
    </row>
    <row r="97" spans="1:19" ht="16.05" customHeight="1" thickTop="1">
      <c r="A97" s="35" t="s">
        <v>87</v>
      </c>
      <c r="B97" s="209">
        <v>2.1</v>
      </c>
      <c r="C97" s="209">
        <v>2.5</v>
      </c>
      <c r="D97" s="209">
        <v>2.2000000000000002</v>
      </c>
      <c r="E97" s="209">
        <v>2</v>
      </c>
      <c r="F97" s="209">
        <v>2.5</v>
      </c>
      <c r="G97" s="209">
        <v>2.35</v>
      </c>
      <c r="H97" s="209">
        <v>2.75</v>
      </c>
      <c r="I97" s="209">
        <v>4.0999999999999996</v>
      </c>
      <c r="J97" s="209">
        <v>3.2</v>
      </c>
      <c r="K97" s="209">
        <v>2.9</v>
      </c>
      <c r="L97" s="209">
        <v>4</v>
      </c>
      <c r="M97" s="209">
        <v>3.8</v>
      </c>
      <c r="N97" s="209">
        <v>12.5</v>
      </c>
      <c r="O97" s="209">
        <v>12.2</v>
      </c>
      <c r="P97" s="209">
        <v>12.3</v>
      </c>
      <c r="Q97" s="209">
        <v>12.55</v>
      </c>
      <c r="R97" s="209">
        <v>12.05</v>
      </c>
      <c r="S97" s="209">
        <v>12.25</v>
      </c>
    </row>
    <row r="100" spans="1:19" ht="16.05" customHeight="1" thickBot="1">
      <c r="A100" s="182" t="s">
        <v>89</v>
      </c>
      <c r="B100" s="183" t="s">
        <v>9</v>
      </c>
      <c r="C100" s="183" t="s">
        <v>10</v>
      </c>
      <c r="D100" s="183" t="s">
        <v>11</v>
      </c>
      <c r="E100" s="183" t="s">
        <v>12</v>
      </c>
      <c r="F100" s="183" t="s">
        <v>13</v>
      </c>
      <c r="G100" s="183" t="s">
        <v>14</v>
      </c>
    </row>
    <row r="101" spans="1:19" ht="16.05" customHeight="1" thickTop="1">
      <c r="A101" s="184" t="s">
        <v>9</v>
      </c>
      <c r="B101" s="185">
        <v>0</v>
      </c>
      <c r="C101" s="185">
        <v>0.32</v>
      </c>
      <c r="D101" s="185">
        <v>0.64</v>
      </c>
      <c r="E101" s="185">
        <v>2.12</v>
      </c>
      <c r="F101" s="185">
        <v>0.37</v>
      </c>
      <c r="G101" s="185">
        <v>2.08</v>
      </c>
    </row>
    <row r="102" spans="1:19" ht="16.05" customHeight="1">
      <c r="A102" s="186" t="s">
        <v>10</v>
      </c>
      <c r="B102" s="187">
        <v>0.78</v>
      </c>
      <c r="C102" s="187">
        <v>0</v>
      </c>
      <c r="D102" s="187">
        <v>2.08</v>
      </c>
      <c r="E102" s="187">
        <v>1.08</v>
      </c>
      <c r="F102" s="187">
        <v>1.3</v>
      </c>
      <c r="G102" s="187">
        <v>2.77</v>
      </c>
    </row>
    <row r="103" spans="1:19" ht="16.05" customHeight="1">
      <c r="A103" s="186" t="s">
        <v>11</v>
      </c>
      <c r="B103" s="188">
        <v>0.78</v>
      </c>
      <c r="C103" s="188">
        <v>1.1200000000000001</v>
      </c>
      <c r="D103" s="188">
        <v>0</v>
      </c>
      <c r="E103" s="188">
        <v>1.7</v>
      </c>
      <c r="F103" s="188">
        <v>0.89</v>
      </c>
      <c r="G103" s="188">
        <v>2.0499999999999998</v>
      </c>
    </row>
    <row r="104" spans="1:19" ht="16.05" customHeight="1">
      <c r="A104" s="186" t="s">
        <v>12</v>
      </c>
      <c r="B104" s="187">
        <v>0.91</v>
      </c>
      <c r="C104" s="187">
        <v>1.34</v>
      </c>
      <c r="D104" s="187">
        <v>1.72</v>
      </c>
      <c r="E104" s="187">
        <v>0</v>
      </c>
      <c r="F104" s="187">
        <v>1.1000000000000001</v>
      </c>
      <c r="G104" s="187">
        <v>0.88</v>
      </c>
    </row>
    <row r="105" spans="1:19" ht="16.05" customHeight="1">
      <c r="A105" s="186" t="s">
        <v>13</v>
      </c>
      <c r="B105" s="188">
        <v>0.56000000000000005</v>
      </c>
      <c r="C105" s="188">
        <v>0.9</v>
      </c>
      <c r="D105" s="188">
        <v>0.87</v>
      </c>
      <c r="E105" s="188">
        <v>1.1000000000000001</v>
      </c>
      <c r="F105" s="188">
        <v>0</v>
      </c>
      <c r="G105" s="188">
        <v>2.2400000000000002</v>
      </c>
    </row>
    <row r="106" spans="1:19" ht="16.05" customHeight="1">
      <c r="A106" s="186" t="s">
        <v>14</v>
      </c>
      <c r="B106" s="187">
        <v>2.25</v>
      </c>
      <c r="C106" s="187">
        <v>2.97</v>
      </c>
      <c r="D106" s="187">
        <v>2.7</v>
      </c>
      <c r="E106" s="187">
        <v>1.76</v>
      </c>
      <c r="F106" s="187">
        <v>2.41</v>
      </c>
      <c r="G106" s="187">
        <v>0</v>
      </c>
    </row>
    <row r="109" spans="1:19" ht="16.05" customHeight="1" thickBot="1">
      <c r="A109" s="182" t="s">
        <v>90</v>
      </c>
      <c r="B109" s="126" t="s">
        <v>28</v>
      </c>
      <c r="C109" s="126" t="s">
        <v>29</v>
      </c>
      <c r="D109" s="126" t="s">
        <v>30</v>
      </c>
      <c r="E109" s="126" t="s">
        <v>31</v>
      </c>
      <c r="F109" s="126" t="s">
        <v>32</v>
      </c>
      <c r="G109" s="126" t="s">
        <v>33</v>
      </c>
      <c r="H109" s="126" t="s">
        <v>34</v>
      </c>
      <c r="I109" s="126" t="s">
        <v>35</v>
      </c>
      <c r="J109" s="126" t="s">
        <v>36</v>
      </c>
      <c r="K109" s="126" t="s">
        <v>37</v>
      </c>
      <c r="L109" s="126" t="s">
        <v>38</v>
      </c>
      <c r="M109" s="126" t="s">
        <v>39</v>
      </c>
      <c r="N109" s="126" t="s">
        <v>40</v>
      </c>
      <c r="O109" s="126" t="s">
        <v>41</v>
      </c>
      <c r="P109" s="126" t="s">
        <v>42</v>
      </c>
      <c r="Q109" s="126" t="s">
        <v>43</v>
      </c>
      <c r="R109" s="126" t="s">
        <v>44</v>
      </c>
      <c r="S109" s="127" t="s">
        <v>45</v>
      </c>
    </row>
    <row r="110" spans="1:19" ht="16.05" customHeight="1" thickTop="1" thickBot="1">
      <c r="A110" s="184" t="s">
        <v>9</v>
      </c>
      <c r="B110" s="222">
        <f t="shared" ref="B110:G110" si="15">B101/320*1000</f>
        <v>0</v>
      </c>
      <c r="C110" s="222">
        <f t="shared" si="15"/>
        <v>1</v>
      </c>
      <c r="D110" s="222">
        <f t="shared" si="15"/>
        <v>2</v>
      </c>
      <c r="E110" s="222">
        <f t="shared" si="15"/>
        <v>6.6250000000000009</v>
      </c>
      <c r="F110" s="222">
        <f t="shared" si="15"/>
        <v>1.15625</v>
      </c>
      <c r="G110" s="222">
        <f t="shared" si="15"/>
        <v>6.5000000000000009</v>
      </c>
      <c r="H110" s="222">
        <f t="shared" ref="H110:M110" si="16">B101/270*1000</f>
        <v>0</v>
      </c>
      <c r="I110" s="222">
        <f t="shared" si="16"/>
        <v>1.1851851851851851</v>
      </c>
      <c r="J110" s="222">
        <f t="shared" si="16"/>
        <v>2.3703703703703702</v>
      </c>
      <c r="K110" s="222">
        <f t="shared" si="16"/>
        <v>7.851851851851853</v>
      </c>
      <c r="L110" s="222">
        <f t="shared" si="16"/>
        <v>1.3703703703703702</v>
      </c>
      <c r="M110" s="222">
        <f t="shared" si="16"/>
        <v>7.7037037037037042</v>
      </c>
      <c r="N110" s="222">
        <f t="shared" ref="N110:S110" si="17">B101/220*1000</f>
        <v>0</v>
      </c>
      <c r="O110" s="222">
        <f t="shared" si="17"/>
        <v>1.4545454545454546</v>
      </c>
      <c r="P110" s="222">
        <f t="shared" si="17"/>
        <v>2.9090909090909092</v>
      </c>
      <c r="Q110" s="222">
        <f t="shared" si="17"/>
        <v>9.6363636363636367</v>
      </c>
      <c r="R110" s="222">
        <f t="shared" si="17"/>
        <v>1.6818181818181819</v>
      </c>
      <c r="S110" s="222">
        <f t="shared" si="17"/>
        <v>9.454545454545455</v>
      </c>
    </row>
    <row r="111" spans="1:19" ht="16.05" customHeight="1" thickTop="1" thickBot="1">
      <c r="A111" s="186" t="s">
        <v>10</v>
      </c>
      <c r="B111" s="223">
        <f t="shared" ref="B111:G115" si="18">B102/320*1000</f>
        <v>2.4375</v>
      </c>
      <c r="C111" s="223">
        <f t="shared" si="18"/>
        <v>0</v>
      </c>
      <c r="D111" s="223">
        <f t="shared" si="18"/>
        <v>6.5000000000000009</v>
      </c>
      <c r="E111" s="223">
        <f t="shared" si="18"/>
        <v>3.3750000000000004</v>
      </c>
      <c r="F111" s="223">
        <f t="shared" si="18"/>
        <v>4.0625</v>
      </c>
      <c r="G111" s="223">
        <f t="shared" si="18"/>
        <v>8.65625</v>
      </c>
      <c r="H111" s="223">
        <f t="shared" ref="H111:M115" si="19">B102/270*1000</f>
        <v>2.8888888888888893</v>
      </c>
      <c r="I111" s="223">
        <f t="shared" si="19"/>
        <v>0</v>
      </c>
      <c r="J111" s="223">
        <f t="shared" si="19"/>
        <v>7.7037037037037042</v>
      </c>
      <c r="K111" s="223">
        <f t="shared" si="19"/>
        <v>4</v>
      </c>
      <c r="L111" s="223">
        <f t="shared" si="19"/>
        <v>4.8148148148148149</v>
      </c>
      <c r="M111" s="223">
        <f t="shared" si="19"/>
        <v>10.25925925925926</v>
      </c>
      <c r="N111" s="222">
        <f t="shared" ref="N111:S115" si="20">B102/220*1000</f>
        <v>3.5454545454545459</v>
      </c>
      <c r="O111" s="222">
        <f t="shared" si="20"/>
        <v>0</v>
      </c>
      <c r="P111" s="222">
        <f t="shared" si="20"/>
        <v>9.454545454545455</v>
      </c>
      <c r="Q111" s="222">
        <f t="shared" si="20"/>
        <v>4.9090909090909101</v>
      </c>
      <c r="R111" s="222">
        <f t="shared" si="20"/>
        <v>5.9090909090909092</v>
      </c>
      <c r="S111" s="222">
        <f t="shared" si="20"/>
        <v>12.590909090909092</v>
      </c>
    </row>
    <row r="112" spans="1:19" ht="16.05" customHeight="1" thickTop="1" thickBot="1">
      <c r="A112" s="186" t="s">
        <v>11</v>
      </c>
      <c r="B112" s="224">
        <f t="shared" si="18"/>
        <v>2.4375</v>
      </c>
      <c r="C112" s="224">
        <f t="shared" si="18"/>
        <v>3.5000000000000004</v>
      </c>
      <c r="D112" s="224">
        <f t="shared" si="18"/>
        <v>0</v>
      </c>
      <c r="E112" s="224">
        <f t="shared" si="18"/>
        <v>5.3124999999999991</v>
      </c>
      <c r="F112" s="224">
        <f t="shared" si="18"/>
        <v>2.78125</v>
      </c>
      <c r="G112" s="224">
        <f t="shared" si="18"/>
        <v>6.40625</v>
      </c>
      <c r="H112" s="224">
        <f t="shared" si="19"/>
        <v>2.8888888888888893</v>
      </c>
      <c r="I112" s="224">
        <f t="shared" si="19"/>
        <v>4.1481481481481479</v>
      </c>
      <c r="J112" s="224">
        <f t="shared" si="19"/>
        <v>0</v>
      </c>
      <c r="K112" s="224">
        <f t="shared" si="19"/>
        <v>6.2962962962962967</v>
      </c>
      <c r="L112" s="224">
        <f t="shared" si="19"/>
        <v>3.2962962962962963</v>
      </c>
      <c r="M112" s="224">
        <f t="shared" si="19"/>
        <v>7.5925925925925917</v>
      </c>
      <c r="N112" s="222">
        <f t="shared" si="20"/>
        <v>3.5454545454545459</v>
      </c>
      <c r="O112" s="222">
        <f t="shared" si="20"/>
        <v>5.0909090909090908</v>
      </c>
      <c r="P112" s="222">
        <f t="shared" si="20"/>
        <v>0</v>
      </c>
      <c r="Q112" s="222">
        <f t="shared" si="20"/>
        <v>7.7272727272727266</v>
      </c>
      <c r="R112" s="222">
        <f t="shared" si="20"/>
        <v>4.0454545454545459</v>
      </c>
      <c r="S112" s="222">
        <f t="shared" si="20"/>
        <v>9.3181818181818183</v>
      </c>
    </row>
    <row r="113" spans="1:19" ht="16.05" customHeight="1" thickTop="1" thickBot="1">
      <c r="A113" s="186" t="s">
        <v>12</v>
      </c>
      <c r="B113" s="223">
        <f t="shared" si="18"/>
        <v>2.84375</v>
      </c>
      <c r="C113" s="223">
        <f t="shared" si="18"/>
        <v>4.1875</v>
      </c>
      <c r="D113" s="223">
        <f t="shared" si="18"/>
        <v>5.375</v>
      </c>
      <c r="E113" s="223">
        <f t="shared" si="18"/>
        <v>0</v>
      </c>
      <c r="F113" s="223">
        <f t="shared" si="18"/>
        <v>3.4375000000000004</v>
      </c>
      <c r="G113" s="223">
        <f t="shared" si="18"/>
        <v>2.75</v>
      </c>
      <c r="H113" s="223">
        <f t="shared" si="19"/>
        <v>3.3703703703703702</v>
      </c>
      <c r="I113" s="223">
        <f t="shared" si="19"/>
        <v>4.9629629629629637</v>
      </c>
      <c r="J113" s="223">
        <f t="shared" si="19"/>
        <v>6.3703703703703702</v>
      </c>
      <c r="K113" s="223">
        <f t="shared" si="19"/>
        <v>0</v>
      </c>
      <c r="L113" s="223">
        <f t="shared" si="19"/>
        <v>4.0740740740740744</v>
      </c>
      <c r="M113" s="223">
        <f t="shared" si="19"/>
        <v>3.2592592592592595</v>
      </c>
      <c r="N113" s="222">
        <f t="shared" si="20"/>
        <v>4.1363636363636367</v>
      </c>
      <c r="O113" s="222">
        <f t="shared" si="20"/>
        <v>6.0909090909090917</v>
      </c>
      <c r="P113" s="222">
        <f t="shared" si="20"/>
        <v>7.8181818181818175</v>
      </c>
      <c r="Q113" s="222">
        <f t="shared" si="20"/>
        <v>0</v>
      </c>
      <c r="R113" s="222">
        <f t="shared" si="20"/>
        <v>5</v>
      </c>
      <c r="S113" s="222">
        <f t="shared" si="20"/>
        <v>4</v>
      </c>
    </row>
    <row r="114" spans="1:19" ht="16.05" customHeight="1" thickTop="1" thickBot="1">
      <c r="A114" s="186" t="s">
        <v>13</v>
      </c>
      <c r="B114" s="224">
        <f t="shared" si="18"/>
        <v>1.7500000000000002</v>
      </c>
      <c r="C114" s="224">
        <f t="shared" si="18"/>
        <v>2.8125</v>
      </c>
      <c r="D114" s="224">
        <f t="shared" si="18"/>
        <v>2.71875</v>
      </c>
      <c r="E114" s="224">
        <f t="shared" si="18"/>
        <v>3.4375000000000004</v>
      </c>
      <c r="F114" s="224">
        <f t="shared" si="18"/>
        <v>0</v>
      </c>
      <c r="G114" s="224">
        <f t="shared" si="18"/>
        <v>7.0000000000000009</v>
      </c>
      <c r="H114" s="224">
        <f t="shared" si="19"/>
        <v>2.074074074074074</v>
      </c>
      <c r="I114" s="224">
        <f t="shared" si="19"/>
        <v>3.3333333333333335</v>
      </c>
      <c r="J114" s="224">
        <f t="shared" si="19"/>
        <v>3.2222222222222223</v>
      </c>
      <c r="K114" s="224">
        <f t="shared" si="19"/>
        <v>4.0740740740740744</v>
      </c>
      <c r="L114" s="224">
        <f t="shared" si="19"/>
        <v>0</v>
      </c>
      <c r="M114" s="224">
        <f t="shared" si="19"/>
        <v>8.2962962962962958</v>
      </c>
      <c r="N114" s="222">
        <f t="shared" si="20"/>
        <v>2.5454545454545454</v>
      </c>
      <c r="O114" s="222">
        <f t="shared" si="20"/>
        <v>4.0909090909090908</v>
      </c>
      <c r="P114" s="222">
        <f t="shared" si="20"/>
        <v>3.9545454545454546</v>
      </c>
      <c r="Q114" s="222">
        <f t="shared" si="20"/>
        <v>5</v>
      </c>
      <c r="R114" s="222">
        <f t="shared" si="20"/>
        <v>0</v>
      </c>
      <c r="S114" s="222">
        <f t="shared" si="20"/>
        <v>10.181818181818182</v>
      </c>
    </row>
    <row r="115" spans="1:19" ht="16.05" customHeight="1" thickTop="1" thickBot="1">
      <c r="A115" s="186" t="s">
        <v>14</v>
      </c>
      <c r="B115" s="225">
        <f t="shared" si="18"/>
        <v>7.03125</v>
      </c>
      <c r="C115" s="225">
        <f t="shared" si="18"/>
        <v>9.2812500000000018</v>
      </c>
      <c r="D115" s="225">
        <f t="shared" si="18"/>
        <v>8.4375</v>
      </c>
      <c r="E115" s="225">
        <f t="shared" si="18"/>
        <v>5.5</v>
      </c>
      <c r="F115" s="225">
        <f t="shared" si="18"/>
        <v>7.5312500000000009</v>
      </c>
      <c r="G115" s="225">
        <f t="shared" si="18"/>
        <v>0</v>
      </c>
      <c r="H115" s="225">
        <f t="shared" si="19"/>
        <v>8.3333333333333339</v>
      </c>
      <c r="I115" s="225">
        <f t="shared" si="19"/>
        <v>11.000000000000002</v>
      </c>
      <c r="J115" s="225">
        <f t="shared" si="19"/>
        <v>10</v>
      </c>
      <c r="K115" s="225">
        <f t="shared" si="19"/>
        <v>6.518518518518519</v>
      </c>
      <c r="L115" s="225">
        <f t="shared" si="19"/>
        <v>8.9259259259259256</v>
      </c>
      <c r="M115" s="225">
        <f t="shared" si="19"/>
        <v>0</v>
      </c>
      <c r="N115" s="222">
        <f t="shared" si="20"/>
        <v>10.227272727272727</v>
      </c>
      <c r="O115" s="222">
        <f t="shared" si="20"/>
        <v>13.500000000000002</v>
      </c>
      <c r="P115" s="222">
        <f t="shared" si="20"/>
        <v>12.272727272727273</v>
      </c>
      <c r="Q115" s="222">
        <f t="shared" si="20"/>
        <v>8</v>
      </c>
      <c r="R115" s="222">
        <f t="shared" si="20"/>
        <v>10.954545454545455</v>
      </c>
      <c r="S115" s="222">
        <f t="shared" si="20"/>
        <v>0</v>
      </c>
    </row>
    <row r="116" spans="1:19" ht="16.05" customHeight="1" thickTop="1"/>
    <row r="118" spans="1:19" ht="16.05" customHeight="1" thickBot="1">
      <c r="A118" s="182" t="s">
        <v>93</v>
      </c>
      <c r="B118" s="183" t="s">
        <v>92</v>
      </c>
    </row>
    <row r="119" spans="1:19" ht="16.05" customHeight="1" thickTop="1">
      <c r="A119" s="184" t="s">
        <v>9</v>
      </c>
      <c r="B119" s="226">
        <v>3.55</v>
      </c>
    </row>
    <row r="120" spans="1:19" ht="16.05" customHeight="1">
      <c r="A120" s="186" t="s">
        <v>10</v>
      </c>
      <c r="B120" s="227">
        <v>1.8</v>
      </c>
    </row>
    <row r="121" spans="1:19" ht="16.05" customHeight="1">
      <c r="A121" s="186" t="s">
        <v>11</v>
      </c>
      <c r="B121" s="228">
        <v>2.3199999999999998</v>
      </c>
    </row>
    <row r="122" spans="1:19" ht="16.05" customHeight="1">
      <c r="A122" s="186" t="s">
        <v>12</v>
      </c>
      <c r="B122" s="227">
        <v>4.8499999999999996</v>
      </c>
    </row>
    <row r="123" spans="1:19" ht="16.05" customHeight="1">
      <c r="A123" s="186" t="s">
        <v>13</v>
      </c>
      <c r="B123" s="228">
        <v>0.89</v>
      </c>
    </row>
    <row r="124" spans="1:19" ht="16.05" customHeight="1">
      <c r="A124" s="186" t="s">
        <v>14</v>
      </c>
      <c r="B124" s="227">
        <v>2.89</v>
      </c>
    </row>
  </sheetData>
  <mergeCells count="8">
    <mergeCell ref="A88:A89"/>
    <mergeCell ref="B88:G88"/>
    <mergeCell ref="H88:M88"/>
    <mergeCell ref="N88:S88"/>
    <mergeCell ref="A95:A96"/>
    <mergeCell ref="B95:G95"/>
    <mergeCell ref="H95:M95"/>
    <mergeCell ref="N95:S95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T0</vt:lpstr>
      <vt:lpstr>T1</vt:lpstr>
      <vt:lpstr>T2</vt:lpstr>
      <vt:lpstr>DONNÉES T0</vt:lpstr>
      <vt:lpstr>DONNÉES T1</vt:lpstr>
      <vt:lpstr>DONNÉES 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Clément PEILLON</cp:lastModifiedBy>
  <dcterms:created xsi:type="dcterms:W3CDTF">2022-12-05T14:20:19Z</dcterms:created>
  <dcterms:modified xsi:type="dcterms:W3CDTF">2025-02-12T16:55:39Z</dcterms:modified>
</cp:coreProperties>
</file>