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7" sheetId="1" r:id="rId4"/>
  </sheets>
  <definedNames/>
  <calcPr/>
</workbook>
</file>

<file path=xl/sharedStrings.xml><?xml version="1.0" encoding="utf-8"?>
<sst xmlns="http://schemas.openxmlformats.org/spreadsheetml/2006/main" count="7" uniqueCount="7">
  <si>
    <t>Rule</t>
  </si>
  <si>
    <t>Element</t>
  </si>
  <si>
    <t>Dimension Element</t>
  </si>
  <si>
    <t>Axis</t>
  </si>
  <si>
    <t>Member</t>
  </si>
  <si>
    <t>Sign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</si>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</sst>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9.14"/>
    <col customWidth="1" min="3" max="3" width="35.86"/>
    <col customWidth="1" min="4" max="4" width="28.57"/>
    <col customWidth="1" min="5" max="5" width="3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f>IFERROR(__xludf.DUMMYFUNCTION("IMPORTDATA(""https://raw.githubusercontent.com/davidtauriello/dqc_us_rules/v17/dqc_us_rules/resources/DQC_IFRS_0129/dqc_0129.csv"","","",""en_US"")"),9600.0)</f>
        <v>9600</v>
      </c>
      <c r="B2" s="2" t="str">
        <f>IFERROR(__xludf.DUMMYFUNCTION("""COMPUTED_VALUE"""),"IssuedCapital")</f>
        <v>IssuedCapital</v>
      </c>
      <c r="C2" s="2" t="str">
        <f>IFERROR(__xludf.DUMMYFUNCTION("""COMPUTED_VALUE"""),"Equity")</f>
        <v>Equity</v>
      </c>
      <c r="D2" s="2" t="str">
        <f>IFERROR(__xludf.DUMMYFUNCTION("""COMPUTED_VALUE"""),"ComponentsOfEquityAxis")</f>
        <v>ComponentsOfEquityAxis</v>
      </c>
      <c r="E2" s="2" t="str">
        <f>IFERROR(__xludf.DUMMYFUNCTION("""COMPUTED_VALUE"""),"IssuedCapitalMember")</f>
        <v>IssuedCapitalMember</v>
      </c>
      <c r="F2" s="2">
        <f>IFERROR(__xludf.DUMMYFUNCTION("""COMPUTED_VALUE"""),1.0)</f>
        <v>1</v>
      </c>
    </row>
    <row r="3">
      <c r="A3" s="2">
        <f>IFERROR(__xludf.DUMMYFUNCTION("""COMPUTED_VALUE"""),9601.0)</f>
        <v>9601</v>
      </c>
      <c r="B3" s="2" t="str">
        <f>IFERROR(__xludf.DUMMYFUNCTION("""COMPUTED_VALUE"""),"RetainedEarnings")</f>
        <v>RetainedEarnings</v>
      </c>
      <c r="C3" s="2" t="str">
        <f>IFERROR(__xludf.DUMMYFUNCTION("""COMPUTED_VALUE"""),"Equity")</f>
        <v>Equity</v>
      </c>
      <c r="D3" s="2" t="str">
        <f>IFERROR(__xludf.DUMMYFUNCTION("""COMPUTED_VALUE"""),"ComponentsOfEquityAxis")</f>
        <v>ComponentsOfEquityAxis</v>
      </c>
      <c r="E3" s="2" t="str">
        <f>IFERROR(__xludf.DUMMYFUNCTION("""COMPUTED_VALUE"""),"RetainedEarningsMember")</f>
        <v>RetainedEarningsMember</v>
      </c>
      <c r="F3" s="2">
        <f>IFERROR(__xludf.DUMMYFUNCTION("""COMPUTED_VALUE"""),1.0)</f>
        <v>1</v>
      </c>
    </row>
    <row r="4">
      <c r="A4" s="2">
        <f>IFERROR(__xludf.DUMMYFUNCTION("""COMPUTED_VALUE"""),9602.0)</f>
        <v>9602</v>
      </c>
      <c r="B4" s="2" t="str">
        <f>IFERROR(__xludf.DUMMYFUNCTION("""COMPUTED_VALUE"""),"SharePremium")</f>
        <v>SharePremium</v>
      </c>
      <c r="C4" s="2" t="str">
        <f>IFERROR(__xludf.DUMMYFUNCTION("""COMPUTED_VALUE"""),"Equity")</f>
        <v>Equity</v>
      </c>
      <c r="D4" s="2" t="str">
        <f>IFERROR(__xludf.DUMMYFUNCTION("""COMPUTED_VALUE"""),"ComponentsOfEquityAxis")</f>
        <v>ComponentsOfEquityAxis</v>
      </c>
      <c r="E4" s="2" t="str">
        <f>IFERROR(__xludf.DUMMYFUNCTION("""COMPUTED_VALUE"""),"SharePremiumMember")</f>
        <v>SharePremiumMember</v>
      </c>
      <c r="F4" s="2">
        <f>IFERROR(__xludf.DUMMYFUNCTION("""COMPUTED_VALUE"""),1.0)</f>
        <v>1</v>
      </c>
    </row>
    <row r="5">
      <c r="A5" s="2">
        <f>IFERROR(__xludf.DUMMYFUNCTION("""COMPUTED_VALUE"""),9603.0)</f>
        <v>9603</v>
      </c>
      <c r="B5" s="2" t="str">
        <f>IFERROR(__xludf.DUMMYFUNCTION("""COMPUTED_VALUE"""),"TreasuryShares")</f>
        <v>TreasuryShares</v>
      </c>
      <c r="C5" s="2" t="str">
        <f>IFERROR(__xludf.DUMMYFUNCTION("""COMPUTED_VALUE"""),"Equity")</f>
        <v>Equity</v>
      </c>
      <c r="D5" s="2" t="str">
        <f>IFERROR(__xludf.DUMMYFUNCTION("""COMPUTED_VALUE"""),"ComponentsOfEquityAxis")</f>
        <v>ComponentsOfEquityAxis</v>
      </c>
      <c r="E5" s="2" t="str">
        <f>IFERROR(__xludf.DUMMYFUNCTION("""COMPUTED_VALUE"""),"TreasurySharesMember")</f>
        <v>TreasurySharesMember</v>
      </c>
      <c r="F5" s="2">
        <f>IFERROR(__xludf.DUMMYFUNCTION("""COMPUTED_VALUE"""),-1.0)</f>
        <v>-1</v>
      </c>
    </row>
    <row r="6">
      <c r="A6" s="2">
        <f>IFERROR(__xludf.DUMMYFUNCTION("""COMPUTED_VALUE"""),9604.0)</f>
        <v>9604</v>
      </c>
      <c r="B6" s="2" t="str">
        <f>IFERROR(__xludf.DUMMYFUNCTION("""COMPUTED_VALUE"""),"OtherEquityInterest")</f>
        <v>OtherEquityInterest</v>
      </c>
      <c r="C6" s="2" t="str">
        <f>IFERROR(__xludf.DUMMYFUNCTION("""COMPUTED_VALUE"""),"Equity")</f>
        <v>Equity</v>
      </c>
      <c r="D6" s="2" t="str">
        <f>IFERROR(__xludf.DUMMYFUNCTION("""COMPUTED_VALUE"""),"ComponentsOfEquityAxis")</f>
        <v>ComponentsOfEquityAxis</v>
      </c>
      <c r="E6" s="2" t="str">
        <f>IFERROR(__xludf.DUMMYFUNCTION("""COMPUTED_VALUE"""),"OtherEquityInterestMember")</f>
        <v>OtherEquityInterestMember</v>
      </c>
      <c r="F6" s="2">
        <f>IFERROR(__xludf.DUMMYFUNCTION("""COMPUTED_VALUE"""),1.0)</f>
        <v>1</v>
      </c>
    </row>
    <row r="7">
      <c r="A7" s="2">
        <f>IFERROR(__xludf.DUMMYFUNCTION("""COMPUTED_VALUE"""),9605.0)</f>
        <v>9605</v>
      </c>
      <c r="B7" s="2" t="str">
        <f>IFERROR(__xludf.DUMMYFUNCTION("""COMPUTED_VALUE"""),"OtherReserves")</f>
        <v>OtherReserves</v>
      </c>
      <c r="C7" s="2" t="str">
        <f>IFERROR(__xludf.DUMMYFUNCTION("""COMPUTED_VALUE"""),"Equity")</f>
        <v>Equity</v>
      </c>
      <c r="D7" s="2" t="str">
        <f>IFERROR(__xludf.DUMMYFUNCTION("""COMPUTED_VALUE"""),"ComponentsOfEquityAxis")</f>
        <v>ComponentsOfEquityAxis</v>
      </c>
      <c r="E7" s="2" t="str">
        <f>IFERROR(__xludf.DUMMYFUNCTION("""COMPUTED_VALUE"""),"OtherReservesMember")</f>
        <v>OtherReservesMember</v>
      </c>
      <c r="F7" s="2">
        <f>IFERROR(__xludf.DUMMYFUNCTION("""COMPUTED_VALUE"""),1.0)</f>
        <v>1</v>
      </c>
    </row>
    <row r="8">
      <c r="A8" s="2">
        <f>IFERROR(__xludf.DUMMYFUNCTION("""COMPUTED_VALUE"""),9606.0)</f>
        <v>9606</v>
      </c>
      <c r="B8" s="2" t="str">
        <f>IFERROR(__xludf.DUMMYFUNCTION("""COMPUTED_VALUE"""),"EquityAttributableToOwnersOfParent")</f>
        <v>EquityAttributableToOwnersOfParent</v>
      </c>
      <c r="C8" s="2" t="str">
        <f>IFERROR(__xludf.DUMMYFUNCTION("""COMPUTED_VALUE"""),"Equity")</f>
        <v>Equity</v>
      </c>
      <c r="D8" s="2" t="str">
        <f>IFERROR(__xludf.DUMMYFUNCTION("""COMPUTED_VALUE"""),"ComponentsOfEquityAxis")</f>
        <v>ComponentsOfEquityAxis</v>
      </c>
      <c r="E8" s="2" t="str">
        <f>IFERROR(__xludf.DUMMYFUNCTION("""COMPUTED_VALUE"""),"EquityAttributableToOwnersOfParentMember")</f>
        <v>EquityAttributableToOwnersOfParentMember</v>
      </c>
      <c r="F8" s="2">
        <f>IFERROR(__xludf.DUMMYFUNCTION("""COMPUTED_VALUE"""),1.0)</f>
        <v>1</v>
      </c>
    </row>
    <row r="9">
      <c r="A9" s="2">
        <f>IFERROR(__xludf.DUMMYFUNCTION("""COMPUTED_VALUE"""),9607.0)</f>
        <v>9607</v>
      </c>
      <c r="B9" s="2" t="str">
        <f>IFERROR(__xludf.DUMMYFUNCTION("""COMPUTED_VALUE"""),"NoncontrollingInterests")</f>
        <v>NoncontrollingInterests</v>
      </c>
      <c r="C9" s="2" t="str">
        <f>IFERROR(__xludf.DUMMYFUNCTION("""COMPUTED_VALUE"""),"Equity")</f>
        <v>Equity</v>
      </c>
      <c r="D9" s="2" t="str">
        <f>IFERROR(__xludf.DUMMYFUNCTION("""COMPUTED_VALUE"""),"ComponentsOfEquityAxis")</f>
        <v>ComponentsOfEquityAxis</v>
      </c>
      <c r="E9" s="2" t="str">
        <f>IFERROR(__xludf.DUMMYFUNCTION("""COMPUTED_VALUE"""),"NoncontrollingInterestsMember")</f>
        <v>NoncontrollingInterestsMember</v>
      </c>
      <c r="F9" s="2">
        <f>IFERROR(__xludf.DUMMYFUNCTION("""COMPUTED_VALUE"""),1.0)</f>
        <v>1</v>
      </c>
    </row>
    <row r="10">
      <c r="A10" s="2">
        <f>IFERROR(__xludf.DUMMYFUNCTION("""COMPUTED_VALUE"""),9608.0)</f>
        <v>9608</v>
      </c>
      <c r="B10" s="2" t="str">
        <f>IFERROR(__xludf.DUMMYFUNCTION("""COMPUTED_VALUE"""),"RevaluationSurplus")</f>
        <v>RevaluationSurplus</v>
      </c>
      <c r="C10" s="2" t="str">
        <f>IFERROR(__xludf.DUMMYFUNCTION("""COMPUTED_VALUE"""),"Equity")</f>
        <v>Equity</v>
      </c>
      <c r="D10" s="2" t="str">
        <f>IFERROR(__xludf.DUMMYFUNCTION("""COMPUTED_VALUE"""),"ComponentsOfEquityAxis")</f>
        <v>ComponentsOfEquityAxis</v>
      </c>
      <c r="E10" s="2" t="str">
        <f>IFERROR(__xludf.DUMMYFUNCTION("""COMPUTED_VALUE"""),"RevaluationSurplusMember")</f>
        <v>RevaluationSurplusMember</v>
      </c>
      <c r="F10" s="2">
        <f>IFERROR(__xludf.DUMMYFUNCTION("""COMPUTED_VALUE"""),1.0)</f>
        <v>1</v>
      </c>
    </row>
    <row r="11">
      <c r="A11" s="2">
        <f>IFERROR(__xludf.DUMMYFUNCTION("""COMPUTED_VALUE"""),9609.0)</f>
        <v>9609</v>
      </c>
      <c r="B11" s="2" t="str">
        <f>IFERROR(__xludf.DUMMYFUNCTION("""COMPUTED_VALUE"""),"ReserveOfExchangeDifferencesOnTranslation")</f>
        <v>ReserveOfExchangeDifferencesOnTranslation</v>
      </c>
      <c r="C11" s="2" t="str">
        <f>IFERROR(__xludf.DUMMYFUNCTION("""COMPUTED_VALUE"""),"Equity")</f>
        <v>Equity</v>
      </c>
      <c r="D11" s="2" t="str">
        <f>IFERROR(__xludf.DUMMYFUNCTION("""COMPUTED_VALUE"""),"ComponentsOfEquityAxis")</f>
        <v>ComponentsOfEquityAxis</v>
      </c>
      <c r="E11" s="2" t="str">
        <f>IFERROR(__xludf.DUMMYFUNCTION("""COMPUTED_VALUE"""),"ReserveOfExchangeDifferencesOnTranslationMember")</f>
        <v>ReserveOfExchangeDifferencesOnTranslationMember</v>
      </c>
      <c r="F11" s="2">
        <f>IFERROR(__xludf.DUMMYFUNCTION("""COMPUTED_VALUE"""),1.0)</f>
        <v>1</v>
      </c>
    </row>
    <row r="12">
      <c r="A12" s="2">
        <f>IFERROR(__xludf.DUMMYFUNCTION("""COMPUTED_VALUE"""),9610.0)</f>
        <v>9610</v>
      </c>
      <c r="B12" s="2" t="str">
        <f>IFERROR(__xludf.DUMMYFUNCTION("""COMPUTED_VALUE"""),"ReserveOfCashFlowHedges")</f>
        <v>ReserveOfCashFlowHedges</v>
      </c>
      <c r="C12" s="2" t="str">
        <f>IFERROR(__xludf.DUMMYFUNCTION("""COMPUTED_VALUE"""),"Equity")</f>
        <v>Equity</v>
      </c>
      <c r="D12" s="2" t="str">
        <f>IFERROR(__xludf.DUMMYFUNCTION("""COMPUTED_VALUE"""),"ComponentsOfEquityAxis")</f>
        <v>ComponentsOfEquityAxis</v>
      </c>
      <c r="E12" s="2" t="str">
        <f>IFERROR(__xludf.DUMMYFUNCTION("""COMPUTED_VALUE"""),"ReserveOfCashFlowHedgesMember")</f>
        <v>ReserveOfCashFlowHedgesMember</v>
      </c>
      <c r="F12" s="2">
        <f>IFERROR(__xludf.DUMMYFUNCTION("""COMPUTED_VALUE"""),1.0)</f>
        <v>1</v>
      </c>
    </row>
    <row r="13">
      <c r="A13" s="2">
        <f>IFERROR(__xludf.DUMMYFUNCTION("""COMPUTED_VALUE"""),9611.0)</f>
        <v>9611</v>
      </c>
      <c r="B13" s="2" t="str">
        <f>IFERROR(__xludf.DUMMYFUNCTION("""COMPUTED_VALUE"""),"ReserveOfGainsAndLossesOnRemeasuringAvailableforsaleFinancialAssets")</f>
        <v>ReserveOfGainsAndLossesOnRemeasuringAvailableforsaleFinancialAssets</v>
      </c>
      <c r="C13" s="2" t="str">
        <f>IFERROR(__xludf.DUMMYFUNCTION("""COMPUTED_VALUE"""),"Equity")</f>
        <v>Equity</v>
      </c>
      <c r="D13" s="2" t="str">
        <f>IFERROR(__xludf.DUMMYFUNCTION("""COMPUTED_VALUE"""),"ComponentsOfEquityAxis")</f>
        <v>ComponentsOfEquityAxis</v>
      </c>
      <c r="E13" s="2" t="str">
        <f>IFERROR(__xludf.DUMMYFUNCTION("""COMPUTED_VALUE"""),"ReserveOfGainsAndLossesOnRemeasuringAvailableforsaleFinancialAssetsMember")</f>
        <v>ReserveOfGainsAndLossesOnRemeasuringAvailableforsaleFinancialAssetsMember</v>
      </c>
      <c r="F13" s="2">
        <f>IFERROR(__xludf.DUMMYFUNCTION("""COMPUTED_VALUE"""),1.0)</f>
        <v>1</v>
      </c>
    </row>
    <row r="14">
      <c r="A14" s="2">
        <f>IFERROR(__xludf.DUMMYFUNCTION("""COMPUTED_VALUE"""),9612.0)</f>
        <v>9612</v>
      </c>
      <c r="B14" s="2" t="str">
        <f>IFERROR(__xludf.DUMMYFUNCTION("""COMPUTED_VALUE"""),"ReserveOfSharebasedPayments")</f>
        <v>ReserveOfSharebasedPayments</v>
      </c>
      <c r="C14" s="2" t="str">
        <f>IFERROR(__xludf.DUMMYFUNCTION("""COMPUTED_VALUE"""),"Equity")</f>
        <v>Equity</v>
      </c>
      <c r="D14" s="2" t="str">
        <f>IFERROR(__xludf.DUMMYFUNCTION("""COMPUTED_VALUE"""),"ComponentsOfEquityAxis")</f>
        <v>ComponentsOfEquityAxis</v>
      </c>
      <c r="E14" s="2" t="str">
        <f>IFERROR(__xludf.DUMMYFUNCTION("""COMPUTED_VALUE"""),"ReserveOfSharebasedPaymentsMember")</f>
        <v>ReserveOfSharebasedPaymentsMember</v>
      </c>
      <c r="F14" s="2">
        <f>IFERROR(__xludf.DUMMYFUNCTION("""COMPUTED_VALUE"""),1.0)</f>
        <v>1</v>
      </c>
    </row>
    <row r="15">
      <c r="A15" s="2">
        <f>IFERROR(__xludf.DUMMYFUNCTION("""COMPUTED_VALUE"""),9613.0)</f>
        <v>9613</v>
      </c>
      <c r="B15" s="2" t="str">
        <f>IFERROR(__xludf.DUMMYFUNCTION("""COMPUTED_VALUE"""),"AmountRecognisedInOtherComprehensiveIncomeAndAccumulatedInEquityRelatingToNoncurrentAssetsOrDisposalGroupsHeldForSale")</f>
        <v>AmountRecognisedInOtherComprehensiveIncomeAndAccumulatedInEquityRelatingToNoncurrentAssetsOrDisposalGroupsHeldForSale</v>
      </c>
      <c r="C15" s="2" t="str">
        <f>IFERROR(__xludf.DUMMYFUNCTION("""COMPUTED_VALUE"""),"Equity")</f>
        <v>Equity</v>
      </c>
      <c r="D15" s="2" t="str">
        <f>IFERROR(__xludf.DUMMYFUNCTION("""COMPUTED_VALUE"""),"ComponentsOfEquityAxis")</f>
        <v>ComponentsOfEquityAxis</v>
      </c>
      <c r="E15" s="2" t="str">
        <f>IFERROR(__xludf.DUMMYFUNCTION("""COMPUTED_VALUE"""),"AmountRecognisedInOtherComprehensiveIncomeAndAccumulatedInEquityRelatingToNoncurrentAssetsOrDisposalGroupsHeldForSaleMember")</f>
        <v>AmountRecognisedInOtherComprehensiveIncomeAndAccumulatedInEquityRelatingToNoncurrentAssetsOrDisposalGroupsHeldForSaleMember</v>
      </c>
      <c r="F15" s="2">
        <f>IFERROR(__xludf.DUMMYFUNCTION("""COMPUTED_VALUE"""),1.0)</f>
        <v>1</v>
      </c>
    </row>
    <row r="16">
      <c r="A16" s="2">
        <f>IFERROR(__xludf.DUMMYFUNCTION("""COMPUTED_VALUE"""),9614.0)</f>
        <v>9614</v>
      </c>
      <c r="B16" s="2" t="str">
        <f>IFERROR(__xludf.DUMMYFUNCTION("""COMPUTED_VALUE"""),"ReserveOfGainsAndLossesFromInvestmentsInEquityInstruments")</f>
        <v>ReserveOfGainsAndLossesFromInvestmentsInEquityInstruments</v>
      </c>
      <c r="C16" s="2" t="str">
        <f>IFERROR(__xludf.DUMMYFUNCTION("""COMPUTED_VALUE"""),"Equity")</f>
        <v>Equity</v>
      </c>
      <c r="D16" s="2" t="str">
        <f>IFERROR(__xludf.DUMMYFUNCTION("""COMPUTED_VALUE"""),"ComponentsOfEquityAxis")</f>
        <v>ComponentsOfEquityAxis</v>
      </c>
      <c r="E16" s="2" t="str">
        <f>IFERROR(__xludf.DUMMYFUNCTION("""COMPUTED_VALUE"""),"ReserveOfGainsAndLossesFromInvestmentsInEquityInstrumentsMember")</f>
        <v>ReserveOfGainsAndLossesFromInvestmentsInEquityInstrumentsMember</v>
      </c>
      <c r="F16" s="2">
        <f>IFERROR(__xludf.DUMMYFUNCTION("""COMPUTED_VALUE"""),1.0)</f>
        <v>1</v>
      </c>
    </row>
    <row r="17">
      <c r="A17" s="2">
        <f>IFERROR(__xludf.DUMMYFUNCTION("""COMPUTED_VALUE"""),9615.0)</f>
        <v>9615</v>
      </c>
      <c r="B17" s="2" t="str">
        <f>IFERROR(__xludf.DUMMYFUNCTION("""COMPUTED_VALUE"""),"ReserveOfChangeInFairValueOfFinancialLiabilityAttributableToChangeInCreditRiskOfLiability")</f>
        <v>ReserveOfChangeInFairValueOfFinancialLiabilityAttributableToChangeInCreditRiskOfLiability</v>
      </c>
      <c r="C17" s="2" t="str">
        <f>IFERROR(__xludf.DUMMYFUNCTION("""COMPUTED_VALUE"""),"Equity")</f>
        <v>Equity</v>
      </c>
      <c r="D17" s="2" t="str">
        <f>IFERROR(__xludf.DUMMYFUNCTION("""COMPUTED_VALUE"""),"ComponentsOfEquityAxis")</f>
        <v>ComponentsOfEquityAxis</v>
      </c>
      <c r="E17" s="2" t="str">
        <f>IFERROR(__xludf.DUMMYFUNCTION("""COMPUTED_VALUE"""),"ReserveOfChangeInFairValueOfFinancialLiabilityAttributableToChangeInCreditRiskOfLiabilityMember")</f>
        <v>ReserveOfChangeInFairValueOfFinancialLiabilityAttributableToChangeInCreditRiskOfLiabilityMember</v>
      </c>
      <c r="F17" s="2">
        <f>IFERROR(__xludf.DUMMYFUNCTION("""COMPUTED_VALUE"""),1.0)</f>
        <v>1</v>
      </c>
    </row>
    <row r="18">
      <c r="A18" s="2">
        <f>IFERROR(__xludf.DUMMYFUNCTION("""COMPUTED_VALUE"""),9616.0)</f>
        <v>9616</v>
      </c>
      <c r="B18" s="2" t="str">
        <f>IFERROR(__xludf.DUMMYFUNCTION("""COMPUTED_VALUE"""),"ReserveForCatastrophe")</f>
        <v>ReserveForCatastrophe</v>
      </c>
      <c r="C18" s="2" t="str">
        <f>IFERROR(__xludf.DUMMYFUNCTION("""COMPUTED_VALUE"""),"Equity")</f>
        <v>Equity</v>
      </c>
      <c r="D18" s="2" t="str">
        <f>IFERROR(__xludf.DUMMYFUNCTION("""COMPUTED_VALUE"""),"ComponentsOfEquityAxis")</f>
        <v>ComponentsOfEquityAxis</v>
      </c>
      <c r="E18" s="2" t="str">
        <f>IFERROR(__xludf.DUMMYFUNCTION("""COMPUTED_VALUE"""),"ReserveForCatastropheMember")</f>
        <v>ReserveForCatastropheMember</v>
      </c>
      <c r="F18" s="2">
        <f>IFERROR(__xludf.DUMMYFUNCTION("""COMPUTED_VALUE"""),1.0)</f>
        <v>1</v>
      </c>
    </row>
    <row r="19">
      <c r="A19" s="2">
        <f>IFERROR(__xludf.DUMMYFUNCTION("""COMPUTED_VALUE"""),9617.0)</f>
        <v>9617</v>
      </c>
      <c r="B19" s="2" t="str">
        <f>IFERROR(__xludf.DUMMYFUNCTION("""COMPUTED_VALUE"""),"ReserveForEqualisation")</f>
        <v>ReserveForEqualisation</v>
      </c>
      <c r="C19" s="2" t="str">
        <f>IFERROR(__xludf.DUMMYFUNCTION("""COMPUTED_VALUE"""),"Equity")</f>
        <v>Equity</v>
      </c>
      <c r="D19" s="2" t="str">
        <f>IFERROR(__xludf.DUMMYFUNCTION("""COMPUTED_VALUE"""),"ComponentsOfEquityAxis")</f>
        <v>ComponentsOfEquityAxis</v>
      </c>
      <c r="E19" s="2" t="str">
        <f>IFERROR(__xludf.DUMMYFUNCTION("""COMPUTED_VALUE"""),"ReserveForEqualisationMember")</f>
        <v>ReserveForEqualisationMember</v>
      </c>
      <c r="F19" s="2">
        <f>IFERROR(__xludf.DUMMYFUNCTION("""COMPUTED_VALUE"""),1.0)</f>
        <v>1</v>
      </c>
    </row>
    <row r="20">
      <c r="A20" s="2">
        <f>IFERROR(__xludf.DUMMYFUNCTION("""COMPUTED_VALUE"""),9618.0)</f>
        <v>9618</v>
      </c>
      <c r="B20" s="2" t="str">
        <f>IFERROR(__xludf.DUMMYFUNCTION("""COMPUTED_VALUE"""),"ReserveOfDiscretionaryParticipationFeatures")</f>
        <v>ReserveOfDiscretionaryParticipationFeatures</v>
      </c>
      <c r="C20" s="2" t="str">
        <f>IFERROR(__xludf.DUMMYFUNCTION("""COMPUTED_VALUE"""),"Equity")</f>
        <v>Equity</v>
      </c>
      <c r="D20" s="2" t="str">
        <f>IFERROR(__xludf.DUMMYFUNCTION("""COMPUTED_VALUE"""),"ComponentsOfEquityAxis")</f>
        <v>ComponentsOfEquityAxis</v>
      </c>
      <c r="E20" s="2" t="str">
        <f>IFERROR(__xludf.DUMMYFUNCTION("""COMPUTED_VALUE"""),"ReserveOfDiscretionaryParticipationFeaturesMember")</f>
        <v>ReserveOfDiscretionaryParticipationFeaturesMember</v>
      </c>
      <c r="F20" s="2">
        <f>IFERROR(__xludf.DUMMYFUNCTION("""COMPUTED_VALUE"""),1.0)</f>
        <v>1</v>
      </c>
    </row>
    <row r="21">
      <c r="A21" s="2">
        <f>IFERROR(__xludf.DUMMYFUNCTION("""COMPUTED_VALUE"""),9619.0)</f>
        <v>9619</v>
      </c>
      <c r="B21" s="2" t="str">
        <f>IFERROR(__xludf.DUMMYFUNCTION("""COMPUTED_VALUE"""),"ReserveOfRemeasurementsOfDefinedBenefitPlans")</f>
        <v>ReserveOfRemeasurementsOfDefinedBenefitPlans</v>
      </c>
      <c r="C21" s="2" t="str">
        <f>IFERROR(__xludf.DUMMYFUNCTION("""COMPUTED_VALUE"""),"Equity")</f>
        <v>Equity</v>
      </c>
      <c r="D21" s="2" t="str">
        <f>IFERROR(__xludf.DUMMYFUNCTION("""COMPUTED_VALUE"""),"ComponentsOfEquityAxis")</f>
        <v>ComponentsOfEquityAxis</v>
      </c>
      <c r="E21" s="2" t="str">
        <f>IFERROR(__xludf.DUMMYFUNCTION("""COMPUTED_VALUE"""),"ReserveOfRemeasurementsOfDefinedBenefitPlansMember")</f>
        <v>ReserveOfRemeasurementsOfDefinedBenefitPlansMember</v>
      </c>
      <c r="F21" s="2">
        <f>IFERROR(__xludf.DUMMYFUNCTION("""COMPUTED_VALUE"""),1.0)</f>
        <v>1</v>
      </c>
    </row>
    <row r="22">
      <c r="A22" s="2">
        <f>IFERROR(__xludf.DUMMYFUNCTION("""COMPUTED_VALUE"""),9620.0)</f>
        <v>9620</v>
      </c>
      <c r="B22" s="2" t="str">
        <f>IFERROR(__xludf.DUMMYFUNCTION("""COMPUTED_VALUE"""),"ReserveOfChangeInValueOfTimeValueOfOptions")</f>
        <v>ReserveOfChangeInValueOfTimeValueOfOptions</v>
      </c>
      <c r="C22" s="2" t="str">
        <f>IFERROR(__xludf.DUMMYFUNCTION("""COMPUTED_VALUE"""),"Equity")</f>
        <v>Equity</v>
      </c>
      <c r="D22" s="2" t="str">
        <f>IFERROR(__xludf.DUMMYFUNCTION("""COMPUTED_VALUE"""),"ComponentsOfEquityAxis")</f>
        <v>ComponentsOfEquityAxis</v>
      </c>
      <c r="E22" s="2" t="str">
        <f>IFERROR(__xludf.DUMMYFUNCTION("""COMPUTED_VALUE"""),"ReserveOfChangeInValueOfTimeValueOfOptionsMember")</f>
        <v>ReserveOfChangeInValueOfTimeValueOfOptionsMember</v>
      </c>
      <c r="F22" s="2">
        <f>IFERROR(__xludf.DUMMYFUNCTION("""COMPUTED_VALUE"""),1.0)</f>
        <v>1</v>
      </c>
    </row>
    <row r="23">
      <c r="A23" s="2">
        <f>IFERROR(__xludf.DUMMYFUNCTION("""COMPUTED_VALUE"""),9621.0)</f>
        <v>9621</v>
      </c>
      <c r="B23" s="2" t="str">
        <f>IFERROR(__xludf.DUMMYFUNCTION("""COMPUTED_VALUE"""),"ReserveOfChangeInValueOfForwardElementsOfForwardContracts")</f>
        <v>ReserveOfChangeInValueOfForwardElementsOfForwardContracts</v>
      </c>
      <c r="C23" s="2" t="str">
        <f>IFERROR(__xludf.DUMMYFUNCTION("""COMPUTED_VALUE"""),"Equity")</f>
        <v>Equity</v>
      </c>
      <c r="D23" s="2" t="str">
        <f>IFERROR(__xludf.DUMMYFUNCTION("""COMPUTED_VALUE"""),"ComponentsOfEquityAxis")</f>
        <v>ComponentsOfEquityAxis</v>
      </c>
      <c r="E23" s="2" t="str">
        <f>IFERROR(__xludf.DUMMYFUNCTION("""COMPUTED_VALUE"""),"ReserveOfChangeInValueOfForwardElementsOfForwardContractsMember")</f>
        <v>ReserveOfChangeInValueOfForwardElementsOfForwardContractsMember</v>
      </c>
      <c r="F23" s="2">
        <f>IFERROR(__xludf.DUMMYFUNCTION("""COMPUTED_VALUE"""),1.0)</f>
        <v>1</v>
      </c>
    </row>
    <row r="24">
      <c r="A24" s="2">
        <f>IFERROR(__xludf.DUMMYFUNCTION("""COMPUTED_VALUE"""),9622.0)</f>
        <v>9622</v>
      </c>
      <c r="B24" s="2" t="str">
        <f>IFERROR(__xludf.DUMMYFUNCTION("""COMPUTED_VALUE"""),"ReserveOfChangeInValueOfForeignCurrencyBasisSpreads")</f>
        <v>ReserveOfChangeInValueOfForeignCurrencyBasisSpreads</v>
      </c>
      <c r="C24" s="2" t="str">
        <f>IFERROR(__xludf.DUMMYFUNCTION("""COMPUTED_VALUE"""),"Equity")</f>
        <v>Equity</v>
      </c>
      <c r="D24" s="2" t="str">
        <f>IFERROR(__xludf.DUMMYFUNCTION("""COMPUTED_VALUE"""),"ComponentsOfEquityAxis")</f>
        <v>ComponentsOfEquityAxis</v>
      </c>
      <c r="E24" s="2" t="str">
        <f>IFERROR(__xludf.DUMMYFUNCTION("""COMPUTED_VALUE"""),"ReserveOfChangeInValueOfForeignCurrencyBasisSpreadsMember")</f>
        <v>ReserveOfChangeInValueOfForeignCurrencyBasisSpreadsMember</v>
      </c>
      <c r="F24" s="2">
        <f>IFERROR(__xludf.DUMMYFUNCTION("""COMPUTED_VALUE"""),1.0)</f>
        <v>1</v>
      </c>
    </row>
    <row r="25">
      <c r="A25" s="2">
        <f>IFERROR(__xludf.DUMMYFUNCTION("""COMPUTED_VALUE"""),9623.0)</f>
        <v>9623</v>
      </c>
      <c r="B25" s="2" t="str">
        <f>IFERROR(__xludf.DUMMYFUNCTION("""COMPUTED_VALUE"""),"ReserveOfGainsAndLossesOnHedgingInstrumentsThatHedgeInvestmentsInEquityInstruments")</f>
        <v>ReserveOfGainsAndLossesOnHedgingInstrumentsThatHedgeInvestmentsInEquityInstruments</v>
      </c>
      <c r="C25" s="2" t="str">
        <f>IFERROR(__xludf.DUMMYFUNCTION("""COMPUTED_VALUE"""),"Equity")</f>
        <v>Equity</v>
      </c>
      <c r="D25" s="2" t="str">
        <f>IFERROR(__xludf.DUMMYFUNCTION("""COMPUTED_VALUE"""),"ComponentsOfEquityAxis")</f>
        <v>ComponentsOfEquityAxis</v>
      </c>
      <c r="E25" s="2" t="str">
        <f>IFERROR(__xludf.DUMMYFUNCTION("""COMPUTED_VALUE"""),"ReserveOfGainsAndLossesOnHedgingInstrumentsThatHedgeInvestmentsInEquityInstrumentsMember")</f>
        <v>ReserveOfGainsAndLossesOnHedgingInstrumentsThatHedgeInvestmentsInEquityInstrumentsMember</v>
      </c>
      <c r="F25" s="2">
        <f>IFERROR(__xludf.DUMMYFUNCTION("""COMPUTED_VALUE"""),1.0)</f>
        <v>1</v>
      </c>
    </row>
    <row r="26">
      <c r="A26" s="2">
        <f>IFERROR(__xludf.DUMMYFUNCTION("""COMPUTED_VALUE"""),9624.0)</f>
        <v>9624</v>
      </c>
      <c r="B26" s="2" t="str">
        <f>IFERROR(__xludf.DUMMYFUNCTION("""COMPUTED_VALUE"""),"ReserveOfGainsAndLossesOnFinancialAssetsMeasuredAtFairValueThroughOtherComprehensiveIncome")</f>
        <v>ReserveOfGainsAndLossesOnFinancialAssetsMeasuredAtFairValueThroughOtherComprehensiveIncome</v>
      </c>
      <c r="C26" s="2" t="str">
        <f>IFERROR(__xludf.DUMMYFUNCTION("""COMPUTED_VALUE"""),"Equity")</f>
        <v>Equity</v>
      </c>
      <c r="D26" s="2" t="str">
        <f>IFERROR(__xludf.DUMMYFUNCTION("""COMPUTED_VALUE"""),"ComponentsOfEquityAxis")</f>
        <v>ComponentsOfEquityAxis</v>
      </c>
      <c r="E26" s="2" t="str">
        <f>IFERROR(__xludf.DUMMYFUNCTION("""COMPUTED_VALUE"""),"ReserveOfGainsAndLossesOnFinancialAssetsMeasuredAtFairValueThroughOtherComprehensiveIncomeMember")</f>
        <v>ReserveOfGainsAndLossesOnFinancialAssetsMeasuredAtFairValueThroughOtherComprehensiveIncomeMember</v>
      </c>
      <c r="F26" s="2">
        <f>IFERROR(__xludf.DUMMYFUNCTION("""COMPUTED_VALUE"""),1.0)</f>
        <v>1</v>
      </c>
    </row>
    <row r="27">
      <c r="A27" s="2">
        <f>IFERROR(__xludf.DUMMYFUNCTION("""COMPUTED_VALUE"""),9625.0)</f>
        <v>9625</v>
      </c>
      <c r="B27" s="2" t="str">
        <f>IFERROR(__xludf.DUMMYFUNCTION("""COMPUTED_VALUE"""),"ProfitLossAttributableToOwnersOfParent")</f>
        <v>ProfitLossAttributableToOwnersOfParent</v>
      </c>
      <c r="C27" s="2" t="str">
        <f>IFERROR(__xludf.DUMMYFUNCTION("""COMPUTED_VALUE"""),"ProfitLoss")</f>
        <v>ProfitLoss</v>
      </c>
      <c r="D27" s="2" t="str">
        <f>IFERROR(__xludf.DUMMYFUNCTION("""COMPUTED_VALUE"""),"ComponentsOfEquityAxis")</f>
        <v>ComponentsOfEquityAxis</v>
      </c>
      <c r="E27" s="2" t="str">
        <f>IFERROR(__xludf.DUMMYFUNCTION("""COMPUTED_VALUE"""),"EquityAttributableToOwnersOfParentMember")</f>
        <v>EquityAttributableToOwnersOfParentMember</v>
      </c>
      <c r="F27" s="2">
        <f>IFERROR(__xludf.DUMMYFUNCTION("""COMPUTED_VALUE"""),1.0)</f>
        <v>1</v>
      </c>
    </row>
    <row r="28">
      <c r="A28" s="2">
        <f>IFERROR(__xludf.DUMMYFUNCTION("""COMPUTED_VALUE"""),9626.0)</f>
        <v>9626</v>
      </c>
      <c r="B28" s="2" t="str">
        <f>IFERROR(__xludf.DUMMYFUNCTION("""COMPUTED_VALUE"""),"ComprehensiveIncomeAttributableToOwnersOfParent")</f>
        <v>ComprehensiveIncomeAttributableToOwnersOfParent</v>
      </c>
      <c r="C28" s="2" t="str">
        <f>IFERROR(__xludf.DUMMYFUNCTION("""COMPUTED_VALUE"""),"ComprehensiveIncome")</f>
        <v>ComprehensiveIncome</v>
      </c>
      <c r="D28" s="2" t="str">
        <f>IFERROR(__xludf.DUMMYFUNCTION("""COMPUTED_VALUE"""),"ComponentsOfEquityAxis")</f>
        <v>ComponentsOfEquityAxis</v>
      </c>
      <c r="E28" s="2" t="str">
        <f>IFERROR(__xludf.DUMMYFUNCTION("""COMPUTED_VALUE"""),"EquityAttributableToOwnersOfParentMember")</f>
        <v>EquityAttributableToOwnersOfParentMember</v>
      </c>
      <c r="F28" s="2">
        <f>IFERROR(__xludf.DUMMYFUNCTION("""COMPUTED_VALUE"""),1.0)</f>
        <v>1</v>
      </c>
    </row>
    <row r="29">
      <c r="A29" s="2">
        <f>IFERROR(__xludf.DUMMYFUNCTION("""COMPUTED_VALUE"""),9627.0)</f>
        <v>9627</v>
      </c>
      <c r="B29" s="2" t="str">
        <f>IFERROR(__xludf.DUMMYFUNCTION("""COMPUTED_VALUE"""),"ProfitLossAttributableToNoncontrollingInterests")</f>
        <v>ProfitLossAttributableToNoncontrollingInterests</v>
      </c>
      <c r="C29" s="2" t="str">
        <f>IFERROR(__xludf.DUMMYFUNCTION("""COMPUTED_VALUE"""),"ProfitLoss")</f>
        <v>ProfitLoss</v>
      </c>
      <c r="D29" s="2" t="str">
        <f>IFERROR(__xludf.DUMMYFUNCTION("""COMPUTED_VALUE"""),"ComponentsOfEquityAxis")</f>
        <v>ComponentsOfEquityAxis</v>
      </c>
      <c r="E29" s="2" t="str">
        <f>IFERROR(__xludf.DUMMYFUNCTION("""COMPUTED_VALUE"""),"NoncontrollingInterestsMember")</f>
        <v>NoncontrollingInterestsMember</v>
      </c>
      <c r="F29" s="2">
        <f>IFERROR(__xludf.DUMMYFUNCTION("""COMPUTED_VALUE"""),1.0)</f>
        <v>1</v>
      </c>
    </row>
    <row r="30">
      <c r="A30" s="2">
        <f>IFERROR(__xludf.DUMMYFUNCTION("""COMPUTED_VALUE"""),9628.0)</f>
        <v>9628</v>
      </c>
      <c r="B30" s="2" t="str">
        <f>IFERROR(__xludf.DUMMYFUNCTION("""COMPUTED_VALUE"""),"ComprehensiveIncomeAttributableToNoncontrollingInterests")</f>
        <v>ComprehensiveIncomeAttributableToNoncontrollingInterests</v>
      </c>
      <c r="C30" s="2" t="str">
        <f>IFERROR(__xludf.DUMMYFUNCTION("""COMPUTED_VALUE"""),"ComprehensiveIncome")</f>
        <v>ComprehensiveIncome</v>
      </c>
      <c r="D30" s="2" t="str">
        <f>IFERROR(__xludf.DUMMYFUNCTION("""COMPUTED_VALUE"""),"ComponentsOfEquityAxis")</f>
        <v>ComponentsOfEquityAxis</v>
      </c>
      <c r="E30" s="2" t="str">
        <f>IFERROR(__xludf.DUMMYFUNCTION("""COMPUTED_VALUE"""),"NoncontrollingInterestsMember")</f>
        <v>NoncontrollingInterestsMember</v>
      </c>
      <c r="F30" s="2">
        <f>IFERROR(__xludf.DUMMYFUNCTION("""COMPUTED_VALUE"""),1.0)</f>
        <v>1</v>
      </c>
    </row>
    <row r="31">
      <c r="A31" s="2">
        <f>IFERROR(__xludf.DUMMYFUNCTION("""COMPUTED_VALUE"""),9629.0)</f>
        <v>9629</v>
      </c>
      <c r="B31" s="2" t="str">
        <f>IFERROR(__xludf.DUMMYFUNCTION("""COMPUTED_VALUE"""),"Land")</f>
        <v>Land</v>
      </c>
      <c r="C31" s="2" t="str">
        <f>IFERROR(__xludf.DUMMYFUNCTION("""COMPUTED_VALUE"""),"PropertyPlantAndEquipment")</f>
        <v>PropertyPlantAndEquipment</v>
      </c>
      <c r="D31" s="2" t="str">
        <f>IFERROR(__xludf.DUMMYFUNCTION("""COMPUTED_VALUE"""),"ClassesOfPropertyPlantAndEquipmentAxis")</f>
        <v>ClassesOfPropertyPlantAndEquipmentAxis</v>
      </c>
      <c r="E31" s="2" t="str">
        <f>IFERROR(__xludf.DUMMYFUNCTION("""COMPUTED_VALUE"""),"LandMember")</f>
        <v>LandMember</v>
      </c>
      <c r="F31" s="2">
        <f>IFERROR(__xludf.DUMMYFUNCTION("""COMPUTED_VALUE"""),1.0)</f>
        <v>1</v>
      </c>
    </row>
    <row r="32">
      <c r="A32" s="2">
        <f>IFERROR(__xludf.DUMMYFUNCTION("""COMPUTED_VALUE"""),9630.0)</f>
        <v>9630</v>
      </c>
      <c r="B32" s="2" t="str">
        <f>IFERROR(__xludf.DUMMYFUNCTION("""COMPUTED_VALUE"""),"Buildings")</f>
        <v>Buildings</v>
      </c>
      <c r="C32" s="2" t="str">
        <f>IFERROR(__xludf.DUMMYFUNCTION("""COMPUTED_VALUE"""),"PropertyPlantAndEquipment")</f>
        <v>PropertyPlantAndEquipment</v>
      </c>
      <c r="D32" s="2" t="str">
        <f>IFERROR(__xludf.DUMMYFUNCTION("""COMPUTED_VALUE"""),"ClassesOfPropertyPlantAndEquipmentAxis")</f>
        <v>ClassesOfPropertyPlantAndEquipmentAxis</v>
      </c>
      <c r="E32" s="2" t="str">
        <f>IFERROR(__xludf.DUMMYFUNCTION("""COMPUTED_VALUE"""),"BuildingsMember")</f>
        <v>BuildingsMember</v>
      </c>
      <c r="F32" s="2">
        <f>IFERROR(__xludf.DUMMYFUNCTION("""COMPUTED_VALUE"""),1.0)</f>
        <v>1</v>
      </c>
    </row>
    <row r="33">
      <c r="A33" s="2">
        <f>IFERROR(__xludf.DUMMYFUNCTION("""COMPUTED_VALUE"""),9631.0)</f>
        <v>9631</v>
      </c>
      <c r="B33" s="2" t="str">
        <f>IFERROR(__xludf.DUMMYFUNCTION("""COMPUTED_VALUE"""),"LandAndBuildings")</f>
        <v>LandAndBuildings</v>
      </c>
      <c r="C33" s="2" t="str">
        <f>IFERROR(__xludf.DUMMYFUNCTION("""COMPUTED_VALUE"""),"PropertyPlantAndEquipment")</f>
        <v>PropertyPlantAndEquipment</v>
      </c>
      <c r="D33" s="2" t="str">
        <f>IFERROR(__xludf.DUMMYFUNCTION("""COMPUTED_VALUE"""),"ClassesOfPropertyPlantAndEquipmentAxis")</f>
        <v>ClassesOfPropertyPlantAndEquipmentAxis</v>
      </c>
      <c r="E33" s="2" t="str">
        <f>IFERROR(__xludf.DUMMYFUNCTION("""COMPUTED_VALUE"""),"LandAndBuildingsMember")</f>
        <v>LandAndBuildingsMember</v>
      </c>
      <c r="F33" s="2">
        <f>IFERROR(__xludf.DUMMYFUNCTION("""COMPUTED_VALUE"""),1.0)</f>
        <v>1</v>
      </c>
    </row>
    <row r="34">
      <c r="A34" s="2">
        <f>IFERROR(__xludf.DUMMYFUNCTION("""COMPUTED_VALUE"""),9632.0)</f>
        <v>9632</v>
      </c>
      <c r="B34" s="2" t="str">
        <f>IFERROR(__xludf.DUMMYFUNCTION("""COMPUTED_VALUE"""),"Machinery")</f>
        <v>Machinery</v>
      </c>
      <c r="C34" s="2" t="str">
        <f>IFERROR(__xludf.DUMMYFUNCTION("""COMPUTED_VALUE"""),"PropertyPlantAndEquipment")</f>
        <v>PropertyPlantAndEquipment</v>
      </c>
      <c r="D34" s="2" t="str">
        <f>IFERROR(__xludf.DUMMYFUNCTION("""COMPUTED_VALUE"""),"ClassesOfPropertyPlantAndEquipmentAxis")</f>
        <v>ClassesOfPropertyPlantAndEquipmentAxis</v>
      </c>
      <c r="E34" s="2" t="str">
        <f>IFERROR(__xludf.DUMMYFUNCTION("""COMPUTED_VALUE"""),"MachineryMember")</f>
        <v>MachineryMember</v>
      </c>
      <c r="F34" s="2">
        <f>IFERROR(__xludf.DUMMYFUNCTION("""COMPUTED_VALUE"""),1.0)</f>
        <v>1</v>
      </c>
    </row>
    <row r="35">
      <c r="A35" s="2">
        <f>IFERROR(__xludf.DUMMYFUNCTION("""COMPUTED_VALUE"""),9633.0)</f>
        <v>9633</v>
      </c>
      <c r="B35" s="2" t="str">
        <f>IFERROR(__xludf.DUMMYFUNCTION("""COMPUTED_VALUE"""),"Ships")</f>
        <v>Ships</v>
      </c>
      <c r="C35" s="2" t="str">
        <f>IFERROR(__xludf.DUMMYFUNCTION("""COMPUTED_VALUE"""),"PropertyPlantAndEquipment")</f>
        <v>PropertyPlantAndEquipment</v>
      </c>
      <c r="D35" s="2" t="str">
        <f>IFERROR(__xludf.DUMMYFUNCTION("""COMPUTED_VALUE"""),"ClassesOfPropertyPlantAndEquipmentAxis")</f>
        <v>ClassesOfPropertyPlantAndEquipmentAxis</v>
      </c>
      <c r="E35" s="2" t="str">
        <f>IFERROR(__xludf.DUMMYFUNCTION("""COMPUTED_VALUE"""),"ShipsMember")</f>
        <v>ShipsMember</v>
      </c>
      <c r="F35" s="2">
        <f>IFERROR(__xludf.DUMMYFUNCTION("""COMPUTED_VALUE"""),1.0)</f>
        <v>1</v>
      </c>
    </row>
    <row r="36">
      <c r="A36" s="2">
        <f>IFERROR(__xludf.DUMMYFUNCTION("""COMPUTED_VALUE"""),9634.0)</f>
        <v>9634</v>
      </c>
      <c r="B36" s="2" t="str">
        <f>IFERROR(__xludf.DUMMYFUNCTION("""COMPUTED_VALUE"""),"Aircraft")</f>
        <v>Aircraft</v>
      </c>
      <c r="C36" s="2" t="str">
        <f>IFERROR(__xludf.DUMMYFUNCTION("""COMPUTED_VALUE"""),"PropertyPlantAndEquipment")</f>
        <v>PropertyPlantAndEquipment</v>
      </c>
      <c r="D36" s="2" t="str">
        <f>IFERROR(__xludf.DUMMYFUNCTION("""COMPUTED_VALUE"""),"ClassesOfPropertyPlantAndEquipmentAxis")</f>
        <v>ClassesOfPropertyPlantAndEquipmentAxis</v>
      </c>
      <c r="E36" s="2" t="str">
        <f>IFERROR(__xludf.DUMMYFUNCTION("""COMPUTED_VALUE"""),"AircraftMember")</f>
        <v>AircraftMember</v>
      </c>
      <c r="F36" s="2">
        <f>IFERROR(__xludf.DUMMYFUNCTION("""COMPUTED_VALUE"""),1.0)</f>
        <v>1</v>
      </c>
    </row>
    <row r="37">
      <c r="A37" s="2">
        <f>IFERROR(__xludf.DUMMYFUNCTION("""COMPUTED_VALUE"""),9635.0)</f>
        <v>9635</v>
      </c>
      <c r="B37" s="2" t="str">
        <f>IFERROR(__xludf.DUMMYFUNCTION("""COMPUTED_VALUE"""),"MotorVehicles")</f>
        <v>MotorVehicles</v>
      </c>
      <c r="C37" s="2" t="str">
        <f>IFERROR(__xludf.DUMMYFUNCTION("""COMPUTED_VALUE"""),"PropertyPlantAndEquipment")</f>
        <v>PropertyPlantAndEquipment</v>
      </c>
      <c r="D37" s="2" t="str">
        <f>IFERROR(__xludf.DUMMYFUNCTION("""COMPUTED_VALUE"""),"ClassesOfPropertyPlantAndEquipmentAxis")</f>
        <v>ClassesOfPropertyPlantAndEquipmentAxis</v>
      </c>
      <c r="E37" s="2" t="str">
        <f>IFERROR(__xludf.DUMMYFUNCTION("""COMPUTED_VALUE"""),"MotorVehiclesMember")</f>
        <v>MotorVehiclesMember</v>
      </c>
      <c r="F37" s="2">
        <f>IFERROR(__xludf.DUMMYFUNCTION("""COMPUTED_VALUE"""),1.0)</f>
        <v>1</v>
      </c>
    </row>
    <row r="38">
      <c r="A38" s="2">
        <f>IFERROR(__xludf.DUMMYFUNCTION("""COMPUTED_VALUE"""),9636.0)</f>
        <v>9636</v>
      </c>
      <c r="B38" s="2" t="str">
        <f>IFERROR(__xludf.DUMMYFUNCTION("""COMPUTED_VALUE"""),"Vehicles")</f>
        <v>Vehicles</v>
      </c>
      <c r="C38" s="2" t="str">
        <f>IFERROR(__xludf.DUMMYFUNCTION("""COMPUTED_VALUE"""),"PropertyPlantAndEquipment")</f>
        <v>PropertyPlantAndEquipment</v>
      </c>
      <c r="D38" s="2" t="str">
        <f>IFERROR(__xludf.DUMMYFUNCTION("""COMPUTED_VALUE"""),"ClassesOfPropertyPlantAndEquipmentAxis")</f>
        <v>ClassesOfPropertyPlantAndEquipmentAxis</v>
      </c>
      <c r="E38" s="2" t="str">
        <f>IFERROR(__xludf.DUMMYFUNCTION("""COMPUTED_VALUE"""),"VehiclesMember")</f>
        <v>VehiclesMember</v>
      </c>
      <c r="F38" s="2">
        <f>IFERROR(__xludf.DUMMYFUNCTION("""COMPUTED_VALUE"""),1.0)</f>
        <v>1</v>
      </c>
    </row>
    <row r="39">
      <c r="A39" s="2">
        <f>IFERROR(__xludf.DUMMYFUNCTION("""COMPUTED_VALUE"""),9637.0)</f>
        <v>9637</v>
      </c>
      <c r="B39" s="2" t="str">
        <f>IFERROR(__xludf.DUMMYFUNCTION("""COMPUTED_VALUE"""),"FixturesAndFittings")</f>
        <v>FixturesAndFittings</v>
      </c>
      <c r="C39" s="2" t="str">
        <f>IFERROR(__xludf.DUMMYFUNCTION("""COMPUTED_VALUE"""),"PropertyPlantAndEquipment")</f>
        <v>PropertyPlantAndEquipment</v>
      </c>
      <c r="D39" s="2" t="str">
        <f>IFERROR(__xludf.DUMMYFUNCTION("""COMPUTED_VALUE"""),"ClassesOfPropertyPlantAndEquipmentAxis")</f>
        <v>ClassesOfPropertyPlantAndEquipmentAxis</v>
      </c>
      <c r="E39" s="2" t="str">
        <f>IFERROR(__xludf.DUMMYFUNCTION("""COMPUTED_VALUE"""),"FixturesAndFittingsMember")</f>
        <v>FixturesAndFittingsMember</v>
      </c>
      <c r="F39" s="2">
        <f>IFERROR(__xludf.DUMMYFUNCTION("""COMPUTED_VALUE"""),1.0)</f>
        <v>1</v>
      </c>
    </row>
    <row r="40">
      <c r="A40" s="2">
        <f>IFERROR(__xludf.DUMMYFUNCTION("""COMPUTED_VALUE"""),9638.0)</f>
        <v>9638</v>
      </c>
      <c r="B40" s="2" t="str">
        <f>IFERROR(__xludf.DUMMYFUNCTION("""COMPUTED_VALUE"""),"OfficeEquipment")</f>
        <v>OfficeEquipment</v>
      </c>
      <c r="C40" s="2" t="str">
        <f>IFERROR(__xludf.DUMMYFUNCTION("""COMPUTED_VALUE"""),"PropertyPlantAndEquipment")</f>
        <v>PropertyPlantAndEquipment</v>
      </c>
      <c r="D40" s="2" t="str">
        <f>IFERROR(__xludf.DUMMYFUNCTION("""COMPUTED_VALUE"""),"ClassesOfPropertyPlantAndEquipmentAxis")</f>
        <v>ClassesOfPropertyPlantAndEquipmentAxis</v>
      </c>
      <c r="E40" s="2" t="str">
        <f>IFERROR(__xludf.DUMMYFUNCTION("""COMPUTED_VALUE"""),"OfficeEquipmentMember")</f>
        <v>OfficeEquipmentMember</v>
      </c>
      <c r="F40" s="2">
        <f>IFERROR(__xludf.DUMMYFUNCTION("""COMPUTED_VALUE"""),1.0)</f>
        <v>1</v>
      </c>
    </row>
    <row r="41">
      <c r="A41" s="2">
        <f>IFERROR(__xludf.DUMMYFUNCTION("""COMPUTED_VALUE"""),9639.0)</f>
        <v>9639</v>
      </c>
      <c r="B41" s="2" t="str">
        <f>IFERROR(__xludf.DUMMYFUNCTION("""COMPUTED_VALUE"""),"TangibleExplorationAndEvaluationAssets")</f>
        <v>TangibleExplorationAndEvaluationAssets</v>
      </c>
      <c r="C41" s="2" t="str">
        <f>IFERROR(__xludf.DUMMYFUNCTION("""COMPUTED_VALUE"""),"PropertyPlantAndEquipment")</f>
        <v>PropertyPlantAndEquipment</v>
      </c>
      <c r="D41" s="2" t="str">
        <f>IFERROR(__xludf.DUMMYFUNCTION("""COMPUTED_VALUE"""),"ClassesOfPropertyPlantAndEquipmentAxis")</f>
        <v>ClassesOfPropertyPlantAndEquipmentAxis</v>
      </c>
      <c r="E41" s="2" t="str">
        <f>IFERROR(__xludf.DUMMYFUNCTION("""COMPUTED_VALUE"""),"TangibleExplorationAndEvaluationAssetsMember")</f>
        <v>TangibleExplorationAndEvaluationAssetsMember</v>
      </c>
      <c r="F41" s="2">
        <f>IFERROR(__xludf.DUMMYFUNCTION("""COMPUTED_VALUE"""),1.0)</f>
        <v>1</v>
      </c>
    </row>
    <row r="42">
      <c r="A42" s="2">
        <f>IFERROR(__xludf.DUMMYFUNCTION("""COMPUTED_VALUE"""),9640.0)</f>
        <v>9640</v>
      </c>
      <c r="B42" s="2" t="str">
        <f>IFERROR(__xludf.DUMMYFUNCTION("""COMPUTED_VALUE"""),"ConstructionInProgress")</f>
        <v>ConstructionInProgress</v>
      </c>
      <c r="C42" s="2" t="str">
        <f>IFERROR(__xludf.DUMMYFUNCTION("""COMPUTED_VALUE"""),"PropertyPlantAndEquipment")</f>
        <v>PropertyPlantAndEquipment</v>
      </c>
      <c r="D42" s="2" t="str">
        <f>IFERROR(__xludf.DUMMYFUNCTION("""COMPUTED_VALUE"""),"ClassesOfPropertyPlantAndEquipmentAxis")</f>
        <v>ClassesOfPropertyPlantAndEquipmentAxis</v>
      </c>
      <c r="E42" s="2" t="str">
        <f>IFERROR(__xludf.DUMMYFUNCTION("""COMPUTED_VALUE"""),"ConstructionInProgressMember")</f>
        <v>ConstructionInProgressMember</v>
      </c>
      <c r="F42" s="2">
        <f>IFERROR(__xludf.DUMMYFUNCTION("""COMPUTED_VALUE"""),1.0)</f>
        <v>1</v>
      </c>
    </row>
    <row r="43">
      <c r="A43" s="2">
        <f>IFERROR(__xludf.DUMMYFUNCTION("""COMPUTED_VALUE"""),9641.0)</f>
        <v>9641</v>
      </c>
      <c r="B43" s="2" t="str">
        <f>IFERROR(__xludf.DUMMYFUNCTION("""COMPUTED_VALUE"""),"OtherPropertyPlantAndEquipment")</f>
        <v>OtherPropertyPlantAndEquipment</v>
      </c>
      <c r="C43" s="2" t="str">
        <f>IFERROR(__xludf.DUMMYFUNCTION("""COMPUTED_VALUE"""),"PropertyPlantAndEquipment")</f>
        <v>PropertyPlantAndEquipment</v>
      </c>
      <c r="D43" s="2" t="str">
        <f>IFERROR(__xludf.DUMMYFUNCTION("""COMPUTED_VALUE"""),"ClassesOfPropertyPlantAndEquipmentAxis")</f>
        <v>ClassesOfPropertyPlantAndEquipmentAxis</v>
      </c>
      <c r="E43" s="2" t="str">
        <f>IFERROR(__xludf.DUMMYFUNCTION("""COMPUTED_VALUE"""),"OtherPropertyPlantAndEquipmentMember")</f>
        <v>OtherPropertyPlantAndEquipmentMember</v>
      </c>
      <c r="F43" s="2">
        <f>IFERROR(__xludf.DUMMYFUNCTION("""COMPUTED_VALUE"""),1.0)</f>
        <v>1</v>
      </c>
    </row>
    <row r="44">
      <c r="A44" s="2">
        <f>IFERROR(__xludf.DUMMYFUNCTION("""COMPUTED_VALUE"""),9642.0)</f>
        <v>9642</v>
      </c>
      <c r="B44" s="2" t="str">
        <f>IFERROR(__xludf.DUMMYFUNCTION("""COMPUTED_VALUE"""),"MiningAssets")</f>
        <v>MiningAssets</v>
      </c>
      <c r="C44" s="2" t="str">
        <f>IFERROR(__xludf.DUMMYFUNCTION("""COMPUTED_VALUE"""),"PropertyPlantAndEquipment")</f>
        <v>PropertyPlantAndEquipment</v>
      </c>
      <c r="D44" s="2" t="str">
        <f>IFERROR(__xludf.DUMMYFUNCTION("""COMPUTED_VALUE"""),"ClassesOfPropertyPlantAndEquipmentAxis")</f>
        <v>ClassesOfPropertyPlantAndEquipmentAxis</v>
      </c>
      <c r="E44" s="2" t="str">
        <f>IFERROR(__xludf.DUMMYFUNCTION("""COMPUTED_VALUE"""),"MiningAssetsMember")</f>
        <v>MiningAssetsMember</v>
      </c>
      <c r="F44" s="2">
        <f>IFERROR(__xludf.DUMMYFUNCTION("""COMPUTED_VALUE"""),1.0)</f>
        <v>1</v>
      </c>
    </row>
    <row r="45">
      <c r="A45" s="2">
        <f>IFERROR(__xludf.DUMMYFUNCTION("""COMPUTED_VALUE"""),9643.0)</f>
        <v>9643</v>
      </c>
      <c r="B45" s="2" t="str">
        <f>IFERROR(__xludf.DUMMYFUNCTION("""COMPUTED_VALUE"""),"OilAndGasAssets")</f>
        <v>OilAndGasAssets</v>
      </c>
      <c r="C45" s="2" t="str">
        <f>IFERROR(__xludf.DUMMYFUNCTION("""COMPUTED_VALUE"""),"PropertyPlantAndEquipment")</f>
        <v>PropertyPlantAndEquipment</v>
      </c>
      <c r="D45" s="2" t="str">
        <f>IFERROR(__xludf.DUMMYFUNCTION("""COMPUTED_VALUE"""),"ClassesOfPropertyPlantAndEquipmentAxis")</f>
        <v>ClassesOfPropertyPlantAndEquipmentAxis</v>
      </c>
      <c r="E45" s="2" t="str">
        <f>IFERROR(__xludf.DUMMYFUNCTION("""COMPUTED_VALUE"""),"OilAndGasAssetsMember")</f>
        <v>OilAndGasAssetsMember</v>
      </c>
      <c r="F45" s="2">
        <f>IFERROR(__xludf.DUMMYFUNCTION("""COMPUTED_VALUE"""),1.0)</f>
        <v>1</v>
      </c>
    </row>
    <row r="46">
      <c r="A46" s="2">
        <f>IFERROR(__xludf.DUMMYFUNCTION("""COMPUTED_VALUE"""),9644.0)</f>
        <v>9644</v>
      </c>
      <c r="B46" s="2" t="str">
        <f>IFERROR(__xludf.DUMMYFUNCTION("""COMPUTED_VALUE"""),"BrandNames")</f>
        <v>BrandNames</v>
      </c>
      <c r="C46" s="2" t="str">
        <f>IFERROR(__xludf.DUMMYFUNCTION("""COMPUTED_VALUE"""),"IntangibleAssetsOtherThanGoodwill")</f>
        <v>IntangibleAssetsOtherThanGoodwill</v>
      </c>
      <c r="D46" s="2" t="str">
        <f>IFERROR(__xludf.DUMMYFUNCTION("""COMPUTED_VALUE"""),"ClassesOfIntangibleAssetsOtherThanGoodwillAxis")</f>
        <v>ClassesOfIntangibleAssetsOtherThanGoodwillAxis</v>
      </c>
      <c r="E46" s="2" t="str">
        <f>IFERROR(__xludf.DUMMYFUNCTION("""COMPUTED_VALUE"""),"BrandNamesMember")</f>
        <v>BrandNamesMember</v>
      </c>
      <c r="F46" s="2">
        <f>IFERROR(__xludf.DUMMYFUNCTION("""COMPUTED_VALUE"""),1.0)</f>
        <v>1</v>
      </c>
    </row>
    <row r="47">
      <c r="A47" s="2">
        <f>IFERROR(__xludf.DUMMYFUNCTION("""COMPUTED_VALUE"""),9645.0)</f>
        <v>9645</v>
      </c>
      <c r="B47" s="2" t="str">
        <f>IFERROR(__xludf.DUMMYFUNCTION("""COMPUTED_VALUE"""),"IntangibleExplorationAndEvaluationAssets")</f>
        <v>IntangibleExplorationAndEvaluationAssets</v>
      </c>
      <c r="C47" s="2" t="str">
        <f>IFERROR(__xludf.DUMMYFUNCTION("""COMPUTED_VALUE"""),"IntangibleAssetsOtherThanGoodwill")</f>
        <v>IntangibleAssetsOtherThanGoodwill</v>
      </c>
      <c r="D47" s="2" t="str">
        <f>IFERROR(__xludf.DUMMYFUNCTION("""COMPUTED_VALUE"""),"ClassesOfIntangibleAssetsOtherThanGoodwillAxis")</f>
        <v>ClassesOfIntangibleAssetsOtherThanGoodwillAxis</v>
      </c>
      <c r="E47" s="2" t="str">
        <f>IFERROR(__xludf.DUMMYFUNCTION("""COMPUTED_VALUE"""),"IntangibleExplorationAndEvaluationAssetsMember")</f>
        <v>IntangibleExplorationAndEvaluationAssetsMember</v>
      </c>
      <c r="F47" s="2">
        <f>IFERROR(__xludf.DUMMYFUNCTION("""COMPUTED_VALUE"""),1.0)</f>
        <v>1</v>
      </c>
    </row>
    <row r="48">
      <c r="A48" s="2">
        <f>IFERROR(__xludf.DUMMYFUNCTION("""COMPUTED_VALUE"""),9646.0)</f>
        <v>9646</v>
      </c>
      <c r="B48" s="2" t="str">
        <f>IFERROR(__xludf.DUMMYFUNCTION("""COMPUTED_VALUE"""),"MastheadsAndPublishingTitles")</f>
        <v>MastheadsAndPublishingTitles</v>
      </c>
      <c r="C48" s="2" t="str">
        <f>IFERROR(__xludf.DUMMYFUNCTION("""COMPUTED_VALUE"""),"IntangibleAssetsOtherThanGoodwill")</f>
        <v>IntangibleAssetsOtherThanGoodwill</v>
      </c>
      <c r="D48" s="2" t="str">
        <f>IFERROR(__xludf.DUMMYFUNCTION("""COMPUTED_VALUE"""),"ClassesOfIntangibleAssetsOtherThanGoodwillAxis")</f>
        <v>ClassesOfIntangibleAssetsOtherThanGoodwillAxis</v>
      </c>
      <c r="E48" s="2" t="str">
        <f>IFERROR(__xludf.DUMMYFUNCTION("""COMPUTED_VALUE"""),"MastheadsAndPublishingTitlesMember")</f>
        <v>MastheadsAndPublishingTitlesMember</v>
      </c>
      <c r="F48" s="2">
        <f>IFERROR(__xludf.DUMMYFUNCTION("""COMPUTED_VALUE"""),1.0)</f>
        <v>1</v>
      </c>
    </row>
    <row r="49">
      <c r="A49" s="2">
        <f>IFERROR(__xludf.DUMMYFUNCTION("""COMPUTED_VALUE"""),9647.0)</f>
        <v>9647</v>
      </c>
      <c r="B49" s="2" t="str">
        <f>IFERROR(__xludf.DUMMYFUNCTION("""COMPUTED_VALUE"""),"ComputerSoftware")</f>
        <v>ComputerSoftware</v>
      </c>
      <c r="C49" s="2" t="str">
        <f>IFERROR(__xludf.DUMMYFUNCTION("""COMPUTED_VALUE"""),"IntangibleAssetsOtherThanGoodwill")</f>
        <v>IntangibleAssetsOtherThanGoodwill</v>
      </c>
      <c r="D49" s="2" t="str">
        <f>IFERROR(__xludf.DUMMYFUNCTION("""COMPUTED_VALUE"""),"ClassesOfIntangibleAssetsOtherThanGoodwillAxis")</f>
        <v>ClassesOfIntangibleAssetsOtherThanGoodwillAxis</v>
      </c>
      <c r="E49" s="2" t="str">
        <f>IFERROR(__xludf.DUMMYFUNCTION("""COMPUTED_VALUE"""),"ComputerSoftwareMember")</f>
        <v>ComputerSoftwareMember</v>
      </c>
      <c r="F49" s="2">
        <f>IFERROR(__xludf.DUMMYFUNCTION("""COMPUTED_VALUE"""),1.0)</f>
        <v>1</v>
      </c>
    </row>
    <row r="50">
      <c r="A50" s="2">
        <f>IFERROR(__xludf.DUMMYFUNCTION("""COMPUTED_VALUE"""),9648.0)</f>
        <v>9648</v>
      </c>
      <c r="B50" s="2" t="str">
        <f>IFERROR(__xludf.DUMMYFUNCTION("""COMPUTED_VALUE"""),"LicencesAndFranchises")</f>
        <v>LicencesAndFranchises</v>
      </c>
      <c r="C50" s="2" t="str">
        <f>IFERROR(__xludf.DUMMYFUNCTION("""COMPUTED_VALUE"""),"IntangibleAssetsOtherThanGoodwill")</f>
        <v>IntangibleAssetsOtherThanGoodwill</v>
      </c>
      <c r="D50" s="2" t="str">
        <f>IFERROR(__xludf.DUMMYFUNCTION("""COMPUTED_VALUE"""),"ClassesOfIntangibleAssetsOtherThanGoodwillAxis")</f>
        <v>ClassesOfIntangibleAssetsOtherThanGoodwillAxis</v>
      </c>
      <c r="E50" s="2" t="str">
        <f>IFERROR(__xludf.DUMMYFUNCTION("""COMPUTED_VALUE"""),"LicencesAndFranchisesMember")</f>
        <v>LicencesAndFranchisesMember</v>
      </c>
      <c r="F50" s="2">
        <f>IFERROR(__xludf.DUMMYFUNCTION("""COMPUTED_VALUE"""),1.0)</f>
        <v>1</v>
      </c>
    </row>
    <row r="51">
      <c r="A51" s="2">
        <f>IFERROR(__xludf.DUMMYFUNCTION("""COMPUTED_VALUE"""),9649.0)</f>
        <v>9649</v>
      </c>
      <c r="B51" s="2" t="str">
        <f>IFERROR(__xludf.DUMMYFUNCTION("""COMPUTED_VALUE"""),"CopyrightsPatentsAndOtherIndustrialPropertyRightsServiceAndOperatingRights")</f>
        <v>CopyrightsPatentsAndOtherIndustrialPropertyRightsServiceAndOperatingRights</v>
      </c>
      <c r="C51" s="2" t="str">
        <f>IFERROR(__xludf.DUMMYFUNCTION("""COMPUTED_VALUE"""),"IntangibleAssetsOtherThanGoodwill")</f>
        <v>IntangibleAssetsOtherThanGoodwill</v>
      </c>
      <c r="D51" s="2" t="str">
        <f>IFERROR(__xludf.DUMMYFUNCTION("""COMPUTED_VALUE"""),"ClassesOfIntangibleAssetsOtherThanGoodwillAxis")</f>
        <v>ClassesOfIntangibleAssetsOtherThanGoodwillAxis</v>
      </c>
      <c r="E51" s="2" t="str">
        <f>IFERROR(__xludf.DUMMYFUNCTION("""COMPUTED_VALUE"""),"CopyrightsPatentsAndOtherIndustrialPropertyRightsServiceAndOperatingRightsMember")</f>
        <v>CopyrightsPatentsAndOtherIndustrialPropertyRightsServiceAndOperatingRightsMember</v>
      </c>
      <c r="F51" s="2">
        <f>IFERROR(__xludf.DUMMYFUNCTION("""COMPUTED_VALUE"""),1.0)</f>
        <v>1</v>
      </c>
    </row>
    <row r="52">
      <c r="A52" s="2">
        <f>IFERROR(__xludf.DUMMYFUNCTION("""COMPUTED_VALUE"""),9650.0)</f>
        <v>9650</v>
      </c>
      <c r="B52" s="2" t="str">
        <f>IFERROR(__xludf.DUMMYFUNCTION("""COMPUTED_VALUE"""),"RecipesFormulaeModelsDesignsAndPrototypes")</f>
        <v>RecipesFormulaeModelsDesignsAndPrototypes</v>
      </c>
      <c r="C52" s="2" t="str">
        <f>IFERROR(__xludf.DUMMYFUNCTION("""COMPUTED_VALUE"""),"IntangibleAssetsOtherThanGoodwill")</f>
        <v>IntangibleAssetsOtherThanGoodwill</v>
      </c>
      <c r="D52" s="2" t="str">
        <f>IFERROR(__xludf.DUMMYFUNCTION("""COMPUTED_VALUE"""),"ClassesOfIntangibleAssetsOtherThanGoodwillAxis")</f>
        <v>ClassesOfIntangibleAssetsOtherThanGoodwillAxis</v>
      </c>
      <c r="E52" s="2" t="str">
        <f>IFERROR(__xludf.DUMMYFUNCTION("""COMPUTED_VALUE"""),"RecipesFormulaeModelsDesignsAndPrototypesMember")</f>
        <v>RecipesFormulaeModelsDesignsAndPrototypesMember</v>
      </c>
      <c r="F52" s="2">
        <f>IFERROR(__xludf.DUMMYFUNCTION("""COMPUTED_VALUE"""),1.0)</f>
        <v>1</v>
      </c>
    </row>
    <row r="53">
      <c r="A53" s="2">
        <f>IFERROR(__xludf.DUMMYFUNCTION("""COMPUTED_VALUE"""),9651.0)</f>
        <v>9651</v>
      </c>
      <c r="B53" s="2" t="str">
        <f>IFERROR(__xludf.DUMMYFUNCTION("""COMPUTED_VALUE"""),"IntangibleAssetsUnderDevelopment")</f>
        <v>IntangibleAssetsUnderDevelopment</v>
      </c>
      <c r="C53" s="2" t="str">
        <f>IFERROR(__xludf.DUMMYFUNCTION("""COMPUTED_VALUE"""),"IntangibleAssetsOtherThanGoodwill")</f>
        <v>IntangibleAssetsOtherThanGoodwill</v>
      </c>
      <c r="D53" s="2" t="str">
        <f>IFERROR(__xludf.DUMMYFUNCTION("""COMPUTED_VALUE"""),"ClassesOfIntangibleAssetsOtherThanGoodwillAxis")</f>
        <v>ClassesOfIntangibleAssetsOtherThanGoodwillAxis</v>
      </c>
      <c r="E53" s="2" t="str">
        <f>IFERROR(__xludf.DUMMYFUNCTION("""COMPUTED_VALUE"""),"IntangibleAssetsUnderDevelopmentMember")</f>
        <v>IntangibleAssetsUnderDevelopmentMember</v>
      </c>
      <c r="F53" s="2">
        <f>IFERROR(__xludf.DUMMYFUNCTION("""COMPUTED_VALUE"""),1.0)</f>
        <v>1</v>
      </c>
    </row>
    <row r="54">
      <c r="A54" s="2">
        <f>IFERROR(__xludf.DUMMYFUNCTION("""COMPUTED_VALUE"""),9652.0)</f>
        <v>9652</v>
      </c>
      <c r="B54" s="2" t="str">
        <f>IFERROR(__xludf.DUMMYFUNCTION("""COMPUTED_VALUE"""),"OtherIntangibleAssets")</f>
        <v>OtherIntangibleAssets</v>
      </c>
      <c r="C54" s="2" t="str">
        <f>IFERROR(__xludf.DUMMYFUNCTION("""COMPUTED_VALUE"""),"IntangibleAssetsOtherThanGoodwill")</f>
        <v>IntangibleAssetsOtherThanGoodwill</v>
      </c>
      <c r="D54" s="2" t="str">
        <f>IFERROR(__xludf.DUMMYFUNCTION("""COMPUTED_VALUE"""),"ClassesOfIntangibleAssetsOtherThanGoodwillAxis")</f>
        <v>ClassesOfIntangibleAssetsOtherThanGoodwillAxis</v>
      </c>
      <c r="E54" s="2" t="str">
        <f>IFERROR(__xludf.DUMMYFUNCTION("""COMPUTED_VALUE"""),"OtherIntangibleAssetsMember")</f>
        <v>OtherIntangibleAssetsMember</v>
      </c>
      <c r="F54" s="2">
        <f>IFERROR(__xludf.DUMMYFUNCTION("""COMPUTED_VALUE"""),1.0)</f>
        <v>1</v>
      </c>
    </row>
    <row r="55">
      <c r="A55" s="2">
        <f>IFERROR(__xludf.DUMMYFUNCTION("""COMPUTED_VALUE"""),9653.0)</f>
        <v>9653</v>
      </c>
      <c r="B55" s="2" t="str">
        <f>IFERROR(__xludf.DUMMYFUNCTION("""COMPUTED_VALUE"""),"BrandNames")</f>
        <v>BrandNames</v>
      </c>
      <c r="C55" s="2" t="str">
        <f>IFERROR(__xludf.DUMMYFUNCTION("""COMPUTED_VALUE"""),"IntangibleAssetsAndGoodwill")</f>
        <v>IntangibleAssetsAndGoodwill</v>
      </c>
      <c r="D55" s="2" t="str">
        <f>IFERROR(__xludf.DUMMYFUNCTION("""COMPUTED_VALUE"""),"ClassesOfIntangibleAssetsAndGoodwillAxis")</f>
        <v>ClassesOfIntangibleAssetsAndGoodwillAxis</v>
      </c>
      <c r="E55" s="2" t="str">
        <f>IFERROR(__xludf.DUMMYFUNCTION("""COMPUTED_VALUE"""),"BrandNamesMember")</f>
        <v>BrandNamesMember</v>
      </c>
      <c r="F55" s="2">
        <f>IFERROR(__xludf.DUMMYFUNCTION("""COMPUTED_VALUE"""),1.0)</f>
        <v>1</v>
      </c>
    </row>
    <row r="56">
      <c r="A56" s="2">
        <f>IFERROR(__xludf.DUMMYFUNCTION("""COMPUTED_VALUE"""),9654.0)</f>
        <v>9654</v>
      </c>
      <c r="B56" s="2" t="str">
        <f>IFERROR(__xludf.DUMMYFUNCTION("""COMPUTED_VALUE"""),"IntangibleExplorationAndEvaluationAssets")</f>
        <v>IntangibleExplorationAndEvaluationAssets</v>
      </c>
      <c r="C56" s="2" t="str">
        <f>IFERROR(__xludf.DUMMYFUNCTION("""COMPUTED_VALUE"""),"IntangibleAssetsAndGoodwill")</f>
        <v>IntangibleAssetsAndGoodwill</v>
      </c>
      <c r="D56" s="2" t="str">
        <f>IFERROR(__xludf.DUMMYFUNCTION("""COMPUTED_VALUE"""),"ClassesOfIntangibleAssetsAndGoodwillAxis")</f>
        <v>ClassesOfIntangibleAssetsAndGoodwillAxis</v>
      </c>
      <c r="E56" s="2" t="str">
        <f>IFERROR(__xludf.DUMMYFUNCTION("""COMPUTED_VALUE"""),"IntangibleExplorationAndEvaluationAssetsMember")</f>
        <v>IntangibleExplorationAndEvaluationAssetsMember</v>
      </c>
      <c r="F56" s="2">
        <f>IFERROR(__xludf.DUMMYFUNCTION("""COMPUTED_VALUE"""),1.0)</f>
        <v>1</v>
      </c>
    </row>
    <row r="57">
      <c r="A57" s="2">
        <f>IFERROR(__xludf.DUMMYFUNCTION("""COMPUTED_VALUE"""),9655.0)</f>
        <v>9655</v>
      </c>
      <c r="B57" s="2" t="str">
        <f>IFERROR(__xludf.DUMMYFUNCTION("""COMPUTED_VALUE"""),"MastheadsAndPublishingTitles")</f>
        <v>MastheadsAndPublishingTitles</v>
      </c>
      <c r="C57" s="2" t="str">
        <f>IFERROR(__xludf.DUMMYFUNCTION("""COMPUTED_VALUE"""),"IntangibleAssetsAndGoodwill")</f>
        <v>IntangibleAssetsAndGoodwill</v>
      </c>
      <c r="D57" s="2" t="str">
        <f>IFERROR(__xludf.DUMMYFUNCTION("""COMPUTED_VALUE"""),"ClassesOfIntangibleAssetsAndGoodwillAxis")</f>
        <v>ClassesOfIntangibleAssetsAndGoodwillAxis</v>
      </c>
      <c r="E57" s="2" t="str">
        <f>IFERROR(__xludf.DUMMYFUNCTION("""COMPUTED_VALUE"""),"MastheadsAndPublishingTitlesMember")</f>
        <v>MastheadsAndPublishingTitlesMember</v>
      </c>
      <c r="F57" s="2">
        <f>IFERROR(__xludf.DUMMYFUNCTION("""COMPUTED_VALUE"""),1.0)</f>
        <v>1</v>
      </c>
    </row>
    <row r="58">
      <c r="A58" s="2">
        <f>IFERROR(__xludf.DUMMYFUNCTION("""COMPUTED_VALUE"""),9656.0)</f>
        <v>9656</v>
      </c>
      <c r="B58" s="2" t="str">
        <f>IFERROR(__xludf.DUMMYFUNCTION("""COMPUTED_VALUE"""),"ComputerSoftware")</f>
        <v>ComputerSoftware</v>
      </c>
      <c r="C58" s="2" t="str">
        <f>IFERROR(__xludf.DUMMYFUNCTION("""COMPUTED_VALUE"""),"IntangibleAssetsAndGoodwill")</f>
        <v>IntangibleAssetsAndGoodwill</v>
      </c>
      <c r="D58" s="2" t="str">
        <f>IFERROR(__xludf.DUMMYFUNCTION("""COMPUTED_VALUE"""),"ClassesOfIntangibleAssetsAndGoodwillAxis")</f>
        <v>ClassesOfIntangibleAssetsAndGoodwillAxis</v>
      </c>
      <c r="E58" s="2" t="str">
        <f>IFERROR(__xludf.DUMMYFUNCTION("""COMPUTED_VALUE"""),"ComputerSoftwareMember")</f>
        <v>ComputerSoftwareMember</v>
      </c>
      <c r="F58" s="2">
        <f>IFERROR(__xludf.DUMMYFUNCTION("""COMPUTED_VALUE"""),1.0)</f>
        <v>1</v>
      </c>
    </row>
    <row r="59">
      <c r="A59" s="2">
        <f>IFERROR(__xludf.DUMMYFUNCTION("""COMPUTED_VALUE"""),9657.0)</f>
        <v>9657</v>
      </c>
      <c r="B59" s="2" t="str">
        <f>IFERROR(__xludf.DUMMYFUNCTION("""COMPUTED_VALUE"""),"LicencesAndFranchises")</f>
        <v>LicencesAndFranchises</v>
      </c>
      <c r="C59" s="2" t="str">
        <f>IFERROR(__xludf.DUMMYFUNCTION("""COMPUTED_VALUE"""),"IntangibleAssetsAndGoodwill")</f>
        <v>IntangibleAssetsAndGoodwill</v>
      </c>
      <c r="D59" s="2" t="str">
        <f>IFERROR(__xludf.DUMMYFUNCTION("""COMPUTED_VALUE"""),"ClassesOfIntangibleAssetsAndGoodwillAxis")</f>
        <v>ClassesOfIntangibleAssetsAndGoodwillAxis</v>
      </c>
      <c r="E59" s="2" t="str">
        <f>IFERROR(__xludf.DUMMYFUNCTION("""COMPUTED_VALUE"""),"LicencesAndFranchisesMember")</f>
        <v>LicencesAndFranchisesMember</v>
      </c>
      <c r="F59" s="2">
        <f>IFERROR(__xludf.DUMMYFUNCTION("""COMPUTED_VALUE"""),1.0)</f>
        <v>1</v>
      </c>
    </row>
    <row r="60">
      <c r="A60" s="2">
        <f>IFERROR(__xludf.DUMMYFUNCTION("""COMPUTED_VALUE"""),9658.0)</f>
        <v>9658</v>
      </c>
      <c r="B60" s="2" t="str">
        <f>IFERROR(__xludf.DUMMYFUNCTION("""COMPUTED_VALUE"""),"CopyrightsPatentsAndOtherIndustrialPropertyRightsServiceAndOperatingRights")</f>
        <v>CopyrightsPatentsAndOtherIndustrialPropertyRightsServiceAndOperatingRights</v>
      </c>
      <c r="C60" s="2" t="str">
        <f>IFERROR(__xludf.DUMMYFUNCTION("""COMPUTED_VALUE"""),"IntangibleAssetsAndGoodwill")</f>
        <v>IntangibleAssetsAndGoodwill</v>
      </c>
      <c r="D60" s="2" t="str">
        <f>IFERROR(__xludf.DUMMYFUNCTION("""COMPUTED_VALUE"""),"ClassesOfIntangibleAssetsAndGoodwillAxis")</f>
        <v>ClassesOfIntangibleAssetsAndGoodwillAxis</v>
      </c>
      <c r="E60" s="2" t="str">
        <f>IFERROR(__xludf.DUMMYFUNCTION("""COMPUTED_VALUE"""),"CopyrightsPatentsAndOtherIndustrialPropertyRightsServiceAndOperatingRightsMember")</f>
        <v>CopyrightsPatentsAndOtherIndustrialPropertyRightsServiceAndOperatingRightsMember</v>
      </c>
      <c r="F60" s="2">
        <f>IFERROR(__xludf.DUMMYFUNCTION("""COMPUTED_VALUE"""),1.0)</f>
        <v>1</v>
      </c>
    </row>
    <row r="61">
      <c r="A61" s="2">
        <f>IFERROR(__xludf.DUMMYFUNCTION("""COMPUTED_VALUE"""),9659.0)</f>
        <v>9659</v>
      </c>
      <c r="B61" s="2" t="str">
        <f>IFERROR(__xludf.DUMMYFUNCTION("""COMPUTED_VALUE"""),"RecipesFormulaeModelsDesignsAndPrototypes")</f>
        <v>RecipesFormulaeModelsDesignsAndPrototypes</v>
      </c>
      <c r="C61" s="2" t="str">
        <f>IFERROR(__xludf.DUMMYFUNCTION("""COMPUTED_VALUE"""),"IntangibleAssetsAndGoodwill")</f>
        <v>IntangibleAssetsAndGoodwill</v>
      </c>
      <c r="D61" s="2" t="str">
        <f>IFERROR(__xludf.DUMMYFUNCTION("""COMPUTED_VALUE"""),"ClassesOfIntangibleAssetsAndGoodwillAxis")</f>
        <v>ClassesOfIntangibleAssetsAndGoodwillAxis</v>
      </c>
      <c r="E61" s="2" t="str">
        <f>IFERROR(__xludf.DUMMYFUNCTION("""COMPUTED_VALUE"""),"RecipesFormulaeModelsDesignsAndPrototypesMember")</f>
        <v>RecipesFormulaeModelsDesignsAndPrototypesMember</v>
      </c>
      <c r="F61" s="2">
        <f>IFERROR(__xludf.DUMMYFUNCTION("""COMPUTED_VALUE"""),1.0)</f>
        <v>1</v>
      </c>
    </row>
    <row r="62">
      <c r="A62" s="2">
        <f>IFERROR(__xludf.DUMMYFUNCTION("""COMPUTED_VALUE"""),9660.0)</f>
        <v>9660</v>
      </c>
      <c r="B62" s="2" t="str">
        <f>IFERROR(__xludf.DUMMYFUNCTION("""COMPUTED_VALUE"""),"IntangibleAssetsUnderDevelopment")</f>
        <v>IntangibleAssetsUnderDevelopment</v>
      </c>
      <c r="C62" s="2" t="str">
        <f>IFERROR(__xludf.DUMMYFUNCTION("""COMPUTED_VALUE"""),"IntangibleAssetsAndGoodwill")</f>
        <v>IntangibleAssetsAndGoodwill</v>
      </c>
      <c r="D62" s="2" t="str">
        <f>IFERROR(__xludf.DUMMYFUNCTION("""COMPUTED_VALUE"""),"ClassesOfIntangibleAssetsAndGoodwillAxis")</f>
        <v>ClassesOfIntangibleAssetsAndGoodwillAxis</v>
      </c>
      <c r="E62" s="2" t="str">
        <f>IFERROR(__xludf.DUMMYFUNCTION("""COMPUTED_VALUE"""),"IntangibleAssetsUnderDevelopmentMember")</f>
        <v>IntangibleAssetsUnderDevelopmentMember</v>
      </c>
      <c r="F62" s="2">
        <f>IFERROR(__xludf.DUMMYFUNCTION("""COMPUTED_VALUE"""),1.0)</f>
        <v>1</v>
      </c>
    </row>
    <row r="63">
      <c r="A63" s="2">
        <f>IFERROR(__xludf.DUMMYFUNCTION("""COMPUTED_VALUE"""),9661.0)</f>
        <v>9661</v>
      </c>
      <c r="B63" s="2" t="str">
        <f>IFERROR(__xludf.DUMMYFUNCTION("""COMPUTED_VALUE"""),"OtherIntangibleAssets")</f>
        <v>OtherIntangibleAssets</v>
      </c>
      <c r="C63" s="2" t="str">
        <f>IFERROR(__xludf.DUMMYFUNCTION("""COMPUTED_VALUE"""),"IntangibleAssetsAndGoodwill")</f>
        <v>IntangibleAssetsAndGoodwill</v>
      </c>
      <c r="D63" s="2" t="str">
        <f>IFERROR(__xludf.DUMMYFUNCTION("""COMPUTED_VALUE"""),"ClassesOfIntangibleAssetsAndGoodwillAxis")</f>
        <v>ClassesOfIntangibleAssetsAndGoodwillAxis</v>
      </c>
      <c r="E63" s="2" t="str">
        <f>IFERROR(__xludf.DUMMYFUNCTION("""COMPUTED_VALUE"""),"OtherIntangibleAssetsMember")</f>
        <v>OtherIntangibleAssetsMember</v>
      </c>
      <c r="F63" s="2">
        <f>IFERROR(__xludf.DUMMYFUNCTION("""COMPUTED_VALUE"""),1.0)</f>
        <v>1</v>
      </c>
    </row>
    <row r="64">
      <c r="A64" s="2">
        <f>IFERROR(__xludf.DUMMYFUNCTION("""COMPUTED_VALUE"""),9662.0)</f>
        <v>9662</v>
      </c>
      <c r="B64" s="2" t="str">
        <f>IFERROR(__xludf.DUMMYFUNCTION("""COMPUTED_VALUE"""),"Goodwill")</f>
        <v>Goodwill</v>
      </c>
      <c r="C64" s="2" t="str">
        <f>IFERROR(__xludf.DUMMYFUNCTION("""COMPUTED_VALUE"""),"IntangibleAssetsAndGoodwill")</f>
        <v>IntangibleAssetsAndGoodwill</v>
      </c>
      <c r="D64" s="2" t="str">
        <f>IFERROR(__xludf.DUMMYFUNCTION("""COMPUTED_VALUE"""),"ClassesOfIntangibleAssetsAndGoodwillAxis")</f>
        <v>ClassesOfIntangibleAssetsAndGoodwillAxis</v>
      </c>
      <c r="E64" s="2" t="str">
        <f>IFERROR(__xludf.DUMMYFUNCTION("""COMPUTED_VALUE"""),"GoodwillMember")</f>
        <v>GoodwillMember</v>
      </c>
      <c r="F64" s="2">
        <f>IFERROR(__xludf.DUMMYFUNCTION("""COMPUTED_VALUE"""),1.0)</f>
        <v>1</v>
      </c>
    </row>
    <row r="65">
      <c r="A65" s="2">
        <f>IFERROR(__xludf.DUMMYFUNCTION("""COMPUTED_VALUE"""),9663.0)</f>
        <v>9663</v>
      </c>
      <c r="B65" s="2" t="str">
        <f>IFERROR(__xludf.DUMMYFUNCTION("""COMPUTED_VALUE"""),"IntangibleAssetsOtherThanGoodwill")</f>
        <v>IntangibleAssetsOtherThanGoodwill</v>
      </c>
      <c r="C65" s="2" t="str">
        <f>IFERROR(__xludf.DUMMYFUNCTION("""COMPUTED_VALUE"""),"IntangibleAssetsAndGoodwill")</f>
        <v>IntangibleAssetsAndGoodwill</v>
      </c>
      <c r="D65" s="2" t="str">
        <f>IFERROR(__xludf.DUMMYFUNCTION("""COMPUTED_VALUE"""),"ClassesOfIntangibleAssetsAndGoodwillAxis")</f>
        <v>ClassesOfIntangibleAssetsAndGoodwillAxis</v>
      </c>
      <c r="E65" s="2" t="str">
        <f>IFERROR(__xludf.DUMMYFUNCTION("""COMPUTED_VALUE"""),"IntangibleAssetsOtherThanGoodwillMember")</f>
        <v>IntangibleAssetsOtherThanGoodwillMember</v>
      </c>
      <c r="F65" s="2">
        <f>IFERROR(__xludf.DUMMYFUNCTION("""COMPUTED_VALUE"""),1.0)</f>
        <v>1</v>
      </c>
    </row>
    <row r="66">
      <c r="A66" s="2">
        <f>IFERROR(__xludf.DUMMYFUNCTION("""COMPUTED_VALUE"""),9664.0)</f>
        <v>9664</v>
      </c>
      <c r="B66" s="2" t="str">
        <f>IFERROR(__xludf.DUMMYFUNCTION("""COMPUTED_VALUE"""),"InvestmentPropertyUnderConstructionOrDevelopment")</f>
        <v>InvestmentPropertyUnderConstructionOrDevelopment</v>
      </c>
      <c r="C66" s="2" t="str">
        <f>IFERROR(__xludf.DUMMYFUNCTION("""COMPUTED_VALUE"""),"InvestmentProperty")</f>
        <v>InvestmentProperty</v>
      </c>
      <c r="D66" s="2" t="str">
        <f>IFERROR(__xludf.DUMMYFUNCTION("""COMPUTED_VALUE"""),"TypesOfInvestmentPropertyAxis")</f>
        <v>TypesOfInvestmentPropertyAxis</v>
      </c>
      <c r="E66" s="2" t="str">
        <f>IFERROR(__xludf.DUMMYFUNCTION("""COMPUTED_VALUE"""),"InvestmentPropertyUnderConstructionOrDevelopmentMember")</f>
        <v>InvestmentPropertyUnderConstructionOrDevelopmentMember</v>
      </c>
      <c r="F66" s="2">
        <f>IFERROR(__xludf.DUMMYFUNCTION("""COMPUTED_VALUE"""),1.0)</f>
        <v>1</v>
      </c>
    </row>
    <row r="67">
      <c r="A67" s="2">
        <f>IFERROR(__xludf.DUMMYFUNCTION("""COMPUTED_VALUE"""),9665.0)</f>
        <v>9665</v>
      </c>
      <c r="B67" s="2" t="str">
        <f>IFERROR(__xludf.DUMMYFUNCTION("""COMPUTED_VALUE"""),"InvestmentPropertyCompleted")</f>
        <v>InvestmentPropertyCompleted</v>
      </c>
      <c r="C67" s="2" t="str">
        <f>IFERROR(__xludf.DUMMYFUNCTION("""COMPUTED_VALUE"""),"InvestmentProperty")</f>
        <v>InvestmentProperty</v>
      </c>
      <c r="D67" s="2" t="str">
        <f>IFERROR(__xludf.DUMMYFUNCTION("""COMPUTED_VALUE"""),"TypesOfInvestmentPropertyAxis")</f>
        <v>TypesOfInvestmentPropertyAxis</v>
      </c>
      <c r="E67" s="2" t="str">
        <f>IFERROR(__xludf.DUMMYFUNCTION("""COMPUTED_VALUE"""),"InvestmentPropertyCompletedMember")</f>
        <v>InvestmentPropertyCompletedMember</v>
      </c>
      <c r="F67" s="2">
        <f>IFERROR(__xludf.DUMMYFUNCTION("""COMPUTED_VALUE"""),1.0)</f>
        <v>1</v>
      </c>
    </row>
    <row r="68">
      <c r="A68" s="2">
        <f>IFERROR(__xludf.DUMMYFUNCTION("""COMPUTED_VALUE"""),9666.0)</f>
        <v>9666</v>
      </c>
      <c r="B68" s="2" t="str">
        <f>IFERROR(__xludf.DUMMYFUNCTION("""COMPUTED_VALUE"""),"WarrantyProvision")</f>
        <v>WarrantyProvision</v>
      </c>
      <c r="C68" s="2" t="str">
        <f>IFERROR(__xludf.DUMMYFUNCTION("""COMPUTED_VALUE"""),"OtherProvisions")</f>
        <v>OtherProvisions</v>
      </c>
      <c r="D68" s="2" t="str">
        <f>IFERROR(__xludf.DUMMYFUNCTION("""COMPUTED_VALUE"""),"ClassesOfProvisionsAxis")</f>
        <v>ClassesOfProvisionsAxis</v>
      </c>
      <c r="E68" s="2" t="str">
        <f>IFERROR(__xludf.DUMMYFUNCTION("""COMPUTED_VALUE"""),"WarrantyProvisionMember")</f>
        <v>WarrantyProvisionMember</v>
      </c>
      <c r="F68" s="2">
        <f>IFERROR(__xludf.DUMMYFUNCTION("""COMPUTED_VALUE"""),1.0)</f>
        <v>1</v>
      </c>
    </row>
    <row r="69">
      <c r="A69" s="2">
        <f>IFERROR(__xludf.DUMMYFUNCTION("""COMPUTED_VALUE"""),9667.0)</f>
        <v>9667</v>
      </c>
      <c r="B69" s="2" t="str">
        <f>IFERROR(__xludf.DUMMYFUNCTION("""COMPUTED_VALUE"""),"RestructuringProvision")</f>
        <v>RestructuringProvision</v>
      </c>
      <c r="C69" s="2" t="str">
        <f>IFERROR(__xludf.DUMMYFUNCTION("""COMPUTED_VALUE"""),"OtherProvisions")</f>
        <v>OtherProvisions</v>
      </c>
      <c r="D69" s="2" t="str">
        <f>IFERROR(__xludf.DUMMYFUNCTION("""COMPUTED_VALUE"""),"ClassesOfProvisionsAxis")</f>
        <v>ClassesOfProvisionsAxis</v>
      </c>
      <c r="E69" s="2" t="str">
        <f>IFERROR(__xludf.DUMMYFUNCTION("""COMPUTED_VALUE"""),"RestructuringProvisionMember")</f>
        <v>RestructuringProvisionMember</v>
      </c>
      <c r="F69" s="2">
        <f>IFERROR(__xludf.DUMMYFUNCTION("""COMPUTED_VALUE"""),1.0)</f>
        <v>1</v>
      </c>
    </row>
    <row r="70">
      <c r="A70" s="2">
        <f>IFERROR(__xludf.DUMMYFUNCTION("""COMPUTED_VALUE"""),9668.0)</f>
        <v>9668</v>
      </c>
      <c r="B70" s="2" t="str">
        <f>IFERROR(__xludf.DUMMYFUNCTION("""COMPUTED_VALUE"""),"LegalProceedingsProvision")</f>
        <v>LegalProceedingsProvision</v>
      </c>
      <c r="C70" s="2" t="str">
        <f>IFERROR(__xludf.DUMMYFUNCTION("""COMPUTED_VALUE"""),"OtherProvisions")</f>
        <v>OtherProvisions</v>
      </c>
      <c r="D70" s="2" t="str">
        <f>IFERROR(__xludf.DUMMYFUNCTION("""COMPUTED_VALUE"""),"ClassesOfProvisionsAxis")</f>
        <v>ClassesOfProvisionsAxis</v>
      </c>
      <c r="E70" s="2" t="str">
        <f>IFERROR(__xludf.DUMMYFUNCTION("""COMPUTED_VALUE"""),"LegalProceedingsProvisionMember")</f>
        <v>LegalProceedingsProvisionMember</v>
      </c>
      <c r="F70" s="2">
        <f>IFERROR(__xludf.DUMMYFUNCTION("""COMPUTED_VALUE"""),1.0)</f>
        <v>1</v>
      </c>
    </row>
    <row r="71">
      <c r="A71" s="2">
        <f>IFERROR(__xludf.DUMMYFUNCTION("""COMPUTED_VALUE"""),9669.0)</f>
        <v>9669</v>
      </c>
      <c r="B71" s="2" t="str">
        <f>IFERROR(__xludf.DUMMYFUNCTION("""COMPUTED_VALUE"""),"RefundsProvision")</f>
        <v>RefundsProvision</v>
      </c>
      <c r="C71" s="2" t="str">
        <f>IFERROR(__xludf.DUMMYFUNCTION("""COMPUTED_VALUE"""),"OtherProvisions")</f>
        <v>OtherProvisions</v>
      </c>
      <c r="D71" s="2" t="str">
        <f>IFERROR(__xludf.DUMMYFUNCTION("""COMPUTED_VALUE"""),"ClassesOfProvisionsAxis")</f>
        <v>ClassesOfProvisionsAxis</v>
      </c>
      <c r="E71" s="2" t="str">
        <f>IFERROR(__xludf.DUMMYFUNCTION("""COMPUTED_VALUE"""),"RefundsProvisionMember")</f>
        <v>RefundsProvisionMember</v>
      </c>
      <c r="F71" s="2">
        <f>IFERROR(__xludf.DUMMYFUNCTION("""COMPUTED_VALUE"""),1.0)</f>
        <v>1</v>
      </c>
    </row>
    <row r="72">
      <c r="A72" s="2">
        <f>IFERROR(__xludf.DUMMYFUNCTION("""COMPUTED_VALUE"""),9670.0)</f>
        <v>9670</v>
      </c>
      <c r="B72" s="2" t="str">
        <f>IFERROR(__xludf.DUMMYFUNCTION("""COMPUTED_VALUE"""),"OnerousContractsProvision")</f>
        <v>OnerousContractsProvision</v>
      </c>
      <c r="C72" s="2" t="str">
        <f>IFERROR(__xludf.DUMMYFUNCTION("""COMPUTED_VALUE"""),"OtherProvisions")</f>
        <v>OtherProvisions</v>
      </c>
      <c r="D72" s="2" t="str">
        <f>IFERROR(__xludf.DUMMYFUNCTION("""COMPUTED_VALUE"""),"ClassesOfProvisionsAxis")</f>
        <v>ClassesOfProvisionsAxis</v>
      </c>
      <c r="E72" s="2" t="str">
        <f>IFERROR(__xludf.DUMMYFUNCTION("""COMPUTED_VALUE"""),"OnerousContractsProvisionMember")</f>
        <v>OnerousContractsProvisionMember</v>
      </c>
      <c r="F72" s="2">
        <f>IFERROR(__xludf.DUMMYFUNCTION("""COMPUTED_VALUE"""),1.0)</f>
        <v>1</v>
      </c>
    </row>
    <row r="73">
      <c r="A73" s="2">
        <f>IFERROR(__xludf.DUMMYFUNCTION("""COMPUTED_VALUE"""),9671.0)</f>
        <v>9671</v>
      </c>
      <c r="B73" s="2" t="str">
        <f>IFERROR(__xludf.DUMMYFUNCTION("""COMPUTED_VALUE"""),"ProvisionForDecommissioningRestorationAndRehabilitationCosts")</f>
        <v>ProvisionForDecommissioningRestorationAndRehabilitationCosts</v>
      </c>
      <c r="C73" s="2" t="str">
        <f>IFERROR(__xludf.DUMMYFUNCTION("""COMPUTED_VALUE"""),"OtherProvisions")</f>
        <v>OtherProvisions</v>
      </c>
      <c r="D73" s="2" t="str">
        <f>IFERROR(__xludf.DUMMYFUNCTION("""COMPUTED_VALUE"""),"ClassesOfProvisionsAxis")</f>
        <v>ClassesOfProvisionsAxis</v>
      </c>
      <c r="E73" s="2" t="str">
        <f>IFERROR(__xludf.DUMMYFUNCTION("""COMPUTED_VALUE"""),"ProvisionForDecommissioningRestorationAndRehabilitationCostsMember")</f>
        <v>ProvisionForDecommissioningRestorationAndRehabilitationCostsMember</v>
      </c>
      <c r="F73" s="2">
        <f>IFERROR(__xludf.DUMMYFUNCTION("""COMPUTED_VALUE"""),1.0)</f>
        <v>1</v>
      </c>
    </row>
    <row r="74">
      <c r="A74" s="2">
        <f>IFERROR(__xludf.DUMMYFUNCTION("""COMPUTED_VALUE"""),9672.0)</f>
        <v>9672</v>
      </c>
      <c r="B74" s="2" t="str">
        <f>IFERROR(__xludf.DUMMYFUNCTION("""COMPUTED_VALUE"""),"MiscellaneousOtherProvisions")</f>
        <v>MiscellaneousOtherProvisions</v>
      </c>
      <c r="C74" s="2" t="str">
        <f>IFERROR(__xludf.DUMMYFUNCTION("""COMPUTED_VALUE"""),"OtherProvisions")</f>
        <v>OtherProvisions</v>
      </c>
      <c r="D74" s="2" t="str">
        <f>IFERROR(__xludf.DUMMYFUNCTION("""COMPUTED_VALUE"""),"ClassesOfProvisionsAxis")</f>
        <v>ClassesOfProvisionsAxis</v>
      </c>
      <c r="E74" s="2" t="str">
        <f>IFERROR(__xludf.DUMMYFUNCTION("""COMPUTED_VALUE"""),"MiscellaneousOtherProvisionsMember")</f>
        <v>MiscellaneousOtherProvisionsMember</v>
      </c>
      <c r="F74" s="2">
        <f>IFERROR(__xludf.DUMMYFUNCTION("""COMPUTED_VALUE"""),1.0)</f>
        <v>1</v>
      </c>
    </row>
    <row r="75">
      <c r="A75" s="2">
        <f>IFERROR(__xludf.DUMMYFUNCTION("""COMPUTED_VALUE"""),9673.0)</f>
        <v>9673</v>
      </c>
      <c r="B75" s="2" t="str">
        <f>IFERROR(__xludf.DUMMYFUNCTION("""COMPUTED_VALUE"""),"ImpairmentLossRecognisedInProfitOrLossPropertyPlantAndEquipment")</f>
        <v>ImpairmentLossRecognisedInProfitOrLossPropertyPlantAndEquipment</v>
      </c>
      <c r="C75" s="2" t="str">
        <f>IFERROR(__xludf.DUMMYFUNCTION("""COMPUTED_VALUE"""),"ImpairmentLossRecognisedInProfitOrLoss")</f>
        <v>ImpairmentLossRecognisedInProfitOrLoss</v>
      </c>
      <c r="D75" s="2" t="str">
        <f>IFERROR(__xludf.DUMMYFUNCTION("""COMPUTED_VALUE"""),"ClassesOfAssetsAxis")</f>
        <v>ClassesOfAssetsAxis</v>
      </c>
      <c r="E75" s="2" t="str">
        <f>IFERROR(__xludf.DUMMYFUNCTION("""COMPUTED_VALUE"""),"PropertyPlantAndEquipmentMember")</f>
        <v>PropertyPlantAndEquipmentMember</v>
      </c>
      <c r="F75" s="2">
        <f>IFERROR(__xludf.DUMMYFUNCTION("""COMPUTED_VALUE"""),1.0)</f>
        <v>1</v>
      </c>
    </row>
    <row r="76">
      <c r="A76" s="2">
        <f>IFERROR(__xludf.DUMMYFUNCTION("""COMPUTED_VALUE"""),9674.0)</f>
        <v>9674</v>
      </c>
      <c r="B76" s="2" t="str">
        <f>IFERROR(__xludf.DUMMYFUNCTION("""COMPUTED_VALUE"""),"ReversalOfImpairmentLossRecognisedInProfitOrLossPropertyPlantAndEquipment")</f>
        <v>ReversalOfImpairmentLossRecognisedInProfitOrLossPropertyPlantAndEquipment</v>
      </c>
      <c r="C76" s="2" t="str">
        <f>IFERROR(__xludf.DUMMYFUNCTION("""COMPUTED_VALUE"""),"ReversalOfImpairmentLossRecognisedInProfitOrLoss")</f>
        <v>ReversalOfImpairmentLossRecognisedInProfitOrLoss</v>
      </c>
      <c r="D76" s="2" t="str">
        <f>IFERROR(__xludf.DUMMYFUNCTION("""COMPUTED_VALUE"""),"ClassesOfAssetsAxis")</f>
        <v>ClassesOfAssetsAxis</v>
      </c>
      <c r="E76" s="2" t="str">
        <f>IFERROR(__xludf.DUMMYFUNCTION("""COMPUTED_VALUE"""),"PropertyPlantAndEquipmentMember")</f>
        <v>PropertyPlantAndEquipmentMember</v>
      </c>
      <c r="F76" s="2">
        <f>IFERROR(__xludf.DUMMYFUNCTION("""COMPUTED_VALUE"""),1.0)</f>
        <v>1</v>
      </c>
    </row>
    <row r="77">
      <c r="A77" s="2">
        <f>IFERROR(__xludf.DUMMYFUNCTION("""COMPUTED_VALUE"""),9675.0)</f>
        <v>9675</v>
      </c>
      <c r="B77" s="2" t="str">
        <f>IFERROR(__xludf.DUMMYFUNCTION("""COMPUTED_VALUE"""),"ImpairmentLossRecognisedInOtherComprehensiveIncomePropertyPlantAndEquipment")</f>
        <v>ImpairmentLossRecognisedInOtherComprehensiveIncomePropertyPlantAndEquipment</v>
      </c>
      <c r="C77" s="2" t="str">
        <f>IFERROR(__xludf.DUMMYFUNCTION("""COMPUTED_VALUE"""),"ImpairmentLossRecognisedInOtherComprehensiveIncome")</f>
        <v>ImpairmentLossRecognisedInOtherComprehensiveIncome</v>
      </c>
      <c r="D77" s="2" t="str">
        <f>IFERROR(__xludf.DUMMYFUNCTION("""COMPUTED_VALUE"""),"ClassesOfAssetsAxis")</f>
        <v>ClassesOfAssetsAxis</v>
      </c>
      <c r="E77" s="2" t="str">
        <f>IFERROR(__xludf.DUMMYFUNCTION("""COMPUTED_VALUE"""),"PropertyPlantAndEquipmentMember")</f>
        <v>PropertyPlantAndEquipmentMember</v>
      </c>
      <c r="F77" s="2">
        <f>IFERROR(__xludf.DUMMYFUNCTION("""COMPUTED_VALUE"""),1.0)</f>
        <v>1</v>
      </c>
    </row>
    <row r="78">
      <c r="A78" s="2">
        <f>IFERROR(__xludf.DUMMYFUNCTION("""COMPUTED_VALUE"""),9676.0)</f>
        <v>9676</v>
      </c>
      <c r="B78" s="2" t="str">
        <f>IFERROR(__xludf.DUMMYFUNCTION("""COMPUTED_VALUE"""),"ReversalOfImpairmentLossRecognisedInOtherComprehensiveIncomePropertyPlantAndEquipment")</f>
        <v>ReversalOfImpairmentLossRecognisedInOtherComprehensiveIncomePropertyPlantAndEquipment</v>
      </c>
      <c r="C78" s="2" t="str">
        <f>IFERROR(__xludf.DUMMYFUNCTION("""COMPUTED_VALUE"""),"ReversalOfImpairmentLossRecognisedInOtherComprehensiveIncome")</f>
        <v>ReversalOfImpairmentLossRecognisedInOtherComprehensiveIncome</v>
      </c>
      <c r="D78" s="2" t="str">
        <f>IFERROR(__xludf.DUMMYFUNCTION("""COMPUTED_VALUE"""),"ClassesOfAssetsAxis")</f>
        <v>ClassesOfAssetsAxis</v>
      </c>
      <c r="E78" s="2" t="str">
        <f>IFERROR(__xludf.DUMMYFUNCTION("""COMPUTED_VALUE"""),"PropertyPlantAndEquipmentMember")</f>
        <v>PropertyPlantAndEquipmentMember</v>
      </c>
      <c r="F78" s="2">
        <f>IFERROR(__xludf.DUMMYFUNCTION("""COMPUTED_VALUE"""),1.0)</f>
        <v>1</v>
      </c>
    </row>
    <row r="79">
      <c r="A79" s="2">
        <f>IFERROR(__xludf.DUMMYFUNCTION("""COMPUTED_VALUE"""),9677.0)</f>
        <v>9677</v>
      </c>
      <c r="B79" s="2" t="str">
        <f>IFERROR(__xludf.DUMMYFUNCTION("""COMPUTED_VALUE"""),"ImpairmentLossRecognisedInProfitOrLossIntangibleAssetsOtherThanGoodwill")</f>
        <v>ImpairmentLossRecognisedInProfitOrLossIntangibleAssetsOtherThanGoodwill</v>
      </c>
      <c r="C79" s="2" t="str">
        <f>IFERROR(__xludf.DUMMYFUNCTION("""COMPUTED_VALUE"""),"ImpairmentLossRecognisedInProfitOrLoss")</f>
        <v>ImpairmentLossRecognisedInProfitOrLoss</v>
      </c>
      <c r="D79" s="2" t="str">
        <f>IFERROR(__xludf.DUMMYFUNCTION("""COMPUTED_VALUE"""),"ClassesOfAssetsAxis")</f>
        <v>ClassesOfAssetsAxis</v>
      </c>
      <c r="E79" s="2" t="str">
        <f>IFERROR(__xludf.DUMMYFUNCTION("""COMPUTED_VALUE"""),"IntangibleAssetsOtherThanGoodwillMember")</f>
        <v>IntangibleAssetsOtherThanGoodwillMember</v>
      </c>
      <c r="F79" s="2">
        <f>IFERROR(__xludf.DUMMYFUNCTION("""COMPUTED_VALUE"""),1.0)</f>
        <v>1</v>
      </c>
    </row>
    <row r="80">
      <c r="A80" s="2">
        <f>IFERROR(__xludf.DUMMYFUNCTION("""COMPUTED_VALUE"""),9678.0)</f>
        <v>9678</v>
      </c>
      <c r="B80" s="2" t="str">
        <f>IFERROR(__xludf.DUMMYFUNCTION("""COMPUTED_VALUE"""),"ReversalOfImpairmentLossRecognisedInProfitOrLossIntangibleAssetsOtherThanGoodwill")</f>
        <v>ReversalOfImpairmentLossRecognisedInProfitOrLossIntangibleAssetsOtherThanGoodwill</v>
      </c>
      <c r="C80" s="2" t="str">
        <f>IFERROR(__xludf.DUMMYFUNCTION("""COMPUTED_VALUE"""),"ReversalOfImpairmentLossRecognisedInProfitOrLoss")</f>
        <v>ReversalOfImpairmentLossRecognisedInProfitOrLoss</v>
      </c>
      <c r="D80" s="2" t="str">
        <f>IFERROR(__xludf.DUMMYFUNCTION("""COMPUTED_VALUE"""),"ClassesOfAssetsAxis")</f>
        <v>ClassesOfAssetsAxis</v>
      </c>
      <c r="E80" s="2" t="str">
        <f>IFERROR(__xludf.DUMMYFUNCTION("""COMPUTED_VALUE"""),"IntangibleAssetsOtherThanGoodwillMember")</f>
        <v>IntangibleAssetsOtherThanGoodwillMember</v>
      </c>
      <c r="F80" s="2">
        <f>IFERROR(__xludf.DUMMYFUNCTION("""COMPUTED_VALUE"""),1.0)</f>
        <v>1</v>
      </c>
    </row>
    <row r="81">
      <c r="A81" s="2">
        <f>IFERROR(__xludf.DUMMYFUNCTION("""COMPUTED_VALUE"""),9679.0)</f>
        <v>9679</v>
      </c>
      <c r="B81" s="2" t="str">
        <f>IFERROR(__xludf.DUMMYFUNCTION("""COMPUTED_VALUE"""),"ImpairmentLossRecognisedInOtherComprehensiveIncomeIntangibleAssetsOtherThanGoodwill")</f>
        <v>ImpairmentLossRecognisedInOtherComprehensiveIncomeIntangibleAssetsOtherThanGoodwill</v>
      </c>
      <c r="C81" s="2" t="str">
        <f>IFERROR(__xludf.DUMMYFUNCTION("""COMPUTED_VALUE"""),"ImpairmentLossRecognisedInOtherComprehensiveIncome")</f>
        <v>ImpairmentLossRecognisedInOtherComprehensiveIncome</v>
      </c>
      <c r="D81" s="2" t="str">
        <f>IFERROR(__xludf.DUMMYFUNCTION("""COMPUTED_VALUE"""),"ClassesOfAssetsAxis")</f>
        <v>ClassesOfAssetsAxis</v>
      </c>
      <c r="E81" s="2" t="str">
        <f>IFERROR(__xludf.DUMMYFUNCTION("""COMPUTED_VALUE"""),"IntangibleAssetsOtherThanGoodwillMember")</f>
        <v>IntangibleAssetsOtherThanGoodwillMember</v>
      </c>
      <c r="F81" s="2">
        <f>IFERROR(__xludf.DUMMYFUNCTION("""COMPUTED_VALUE"""),1.0)</f>
        <v>1</v>
      </c>
    </row>
    <row r="82">
      <c r="A82" s="2">
        <f>IFERROR(__xludf.DUMMYFUNCTION("""COMPUTED_VALUE"""),9680.0)</f>
        <v>9680</v>
      </c>
      <c r="B82" s="2" t="str">
        <f>IFERROR(__xludf.DUMMYFUNCTION("""COMPUTED_VALUE"""),"ReversalOfImpairmentLossRecognisedInOtherComprehensiveIncomeIntangibleAssetsOtherThanGoodwill")</f>
        <v>ReversalOfImpairmentLossRecognisedInOtherComprehensiveIncomeIntangibleAssetsOtherThanGoodwill</v>
      </c>
      <c r="C82" s="2" t="str">
        <f>IFERROR(__xludf.DUMMYFUNCTION("""COMPUTED_VALUE"""),"ReversalOfImpairmentLossRecognisedInOtherComprehensiveIncome")</f>
        <v>ReversalOfImpairmentLossRecognisedInOtherComprehensiveIncome</v>
      </c>
      <c r="D82" s="2" t="str">
        <f>IFERROR(__xludf.DUMMYFUNCTION("""COMPUTED_VALUE"""),"ClassesOfAssetsAxis")</f>
        <v>ClassesOfAssetsAxis</v>
      </c>
      <c r="E82" s="2" t="str">
        <f>IFERROR(__xludf.DUMMYFUNCTION("""COMPUTED_VALUE"""),"IntangibleAssetsOtherThanGoodwillMember")</f>
        <v>IntangibleAssetsOtherThanGoodwillMember</v>
      </c>
      <c r="F82" s="2">
        <f>IFERROR(__xludf.DUMMYFUNCTION("""COMPUTED_VALUE"""),1.0)</f>
        <v>1</v>
      </c>
    </row>
    <row r="83">
      <c r="A83" s="2">
        <f>IFERROR(__xludf.DUMMYFUNCTION("""COMPUTED_VALUE"""),9681.0)</f>
        <v>9681</v>
      </c>
      <c r="B83" s="2" t="str">
        <f>IFERROR(__xludf.DUMMYFUNCTION("""COMPUTED_VALUE"""),"ImpairmentLossRecognisedInProfitOrLossGoodwill")</f>
        <v>ImpairmentLossRecognisedInProfitOrLossGoodwill</v>
      </c>
      <c r="C83" s="2" t="str">
        <f>IFERROR(__xludf.DUMMYFUNCTION("""COMPUTED_VALUE"""),"ImpairmentLossRecognisedInProfitOrLoss")</f>
        <v>ImpairmentLossRecognisedInProfitOrLoss</v>
      </c>
      <c r="D83" s="2" t="str">
        <f>IFERROR(__xludf.DUMMYFUNCTION("""COMPUTED_VALUE"""),"ClassesOfAssetsAxis")</f>
        <v>ClassesOfAssetsAxis</v>
      </c>
      <c r="E83" s="2" t="str">
        <f>IFERROR(__xludf.DUMMYFUNCTION("""COMPUTED_VALUE"""),"GoodwillMember")</f>
        <v>GoodwillMember</v>
      </c>
      <c r="F83" s="2">
        <f>IFERROR(__xludf.DUMMYFUNCTION("""COMPUTED_VALUE"""),1.0)</f>
        <v>1</v>
      </c>
    </row>
    <row r="84">
      <c r="A84" s="2">
        <f>IFERROR(__xludf.DUMMYFUNCTION("""COMPUTED_VALUE"""),9682.0)</f>
        <v>9682</v>
      </c>
      <c r="B84" s="2" t="str">
        <f>IFERROR(__xludf.DUMMYFUNCTION("""COMPUTED_VALUE"""),"CashFlowsFromUsedInOperatingActivitiesContinuingOperations")</f>
        <v>CashFlowsFromUsedInOperatingActivitiesContinuingOperations</v>
      </c>
      <c r="C84" s="2" t="str">
        <f>IFERROR(__xludf.DUMMYFUNCTION("""COMPUTED_VALUE"""),"CashFlowsFromUsedInOperatingActivities")</f>
        <v>CashFlowsFromUsedInOperatingActivities</v>
      </c>
      <c r="D84" s="2" t="str">
        <f>IFERROR(__xludf.DUMMYFUNCTION("""COMPUTED_VALUE"""),"ContinuingAndDiscontinuedOperationsAxis")</f>
        <v>ContinuingAndDiscontinuedOperationsAxis</v>
      </c>
      <c r="E84" s="2" t="str">
        <f>IFERROR(__xludf.DUMMYFUNCTION("""COMPUTED_VALUE"""),"ContinuingOperationsMember")</f>
        <v>ContinuingOperationsMember</v>
      </c>
      <c r="F84" s="2">
        <f>IFERROR(__xludf.DUMMYFUNCTION("""COMPUTED_VALUE"""),1.0)</f>
        <v>1</v>
      </c>
    </row>
    <row r="85">
      <c r="A85" s="2">
        <f>IFERROR(__xludf.DUMMYFUNCTION("""COMPUTED_VALUE"""),9683.0)</f>
        <v>9683</v>
      </c>
      <c r="B85" s="2" t="str">
        <f>IFERROR(__xludf.DUMMYFUNCTION("""COMPUTED_VALUE"""),"CashFlowsFromUsedInOperatingActivitiesDiscontinuedOperations")</f>
        <v>CashFlowsFromUsedInOperatingActivitiesDiscontinuedOperations</v>
      </c>
      <c r="C85" s="2" t="str">
        <f>IFERROR(__xludf.DUMMYFUNCTION("""COMPUTED_VALUE"""),"CashFlowsFromUsedInOperatingActivities")</f>
        <v>CashFlowsFromUsedInOperatingActivities</v>
      </c>
      <c r="D85" s="2" t="str">
        <f>IFERROR(__xludf.DUMMYFUNCTION("""COMPUTED_VALUE"""),"ContinuingAndDiscontinuedOperationsAxis")</f>
        <v>ContinuingAndDiscontinuedOperationsAxis</v>
      </c>
      <c r="E85" s="2" t="str">
        <f>IFERROR(__xludf.DUMMYFUNCTION("""COMPUTED_VALUE"""),"DiscontinuedOperationsMember")</f>
        <v>DiscontinuedOperationsMember</v>
      </c>
      <c r="F85" s="2">
        <f>IFERROR(__xludf.DUMMYFUNCTION("""COMPUTED_VALUE"""),1.0)</f>
        <v>1</v>
      </c>
    </row>
    <row r="86">
      <c r="A86" s="2">
        <f>IFERROR(__xludf.DUMMYFUNCTION("""COMPUTED_VALUE"""),9684.0)</f>
        <v>9684</v>
      </c>
      <c r="B86" s="2" t="str">
        <f>IFERROR(__xludf.DUMMYFUNCTION("""COMPUTED_VALUE"""),"CashFlowsFromUsedInInvestingActivitiesContinuingOperations")</f>
        <v>CashFlowsFromUsedInInvestingActivitiesContinuingOperations</v>
      </c>
      <c r="C86" s="2" t="str">
        <f>IFERROR(__xludf.DUMMYFUNCTION("""COMPUTED_VALUE"""),"CashFlowsFromUsedInInvestingActivities")</f>
        <v>CashFlowsFromUsedInInvestingActivities</v>
      </c>
      <c r="D86" s="2" t="str">
        <f>IFERROR(__xludf.DUMMYFUNCTION("""COMPUTED_VALUE"""),"ContinuingAndDiscontinuedOperationsAxis")</f>
        <v>ContinuingAndDiscontinuedOperationsAxis</v>
      </c>
      <c r="E86" s="2" t="str">
        <f>IFERROR(__xludf.DUMMYFUNCTION("""COMPUTED_VALUE"""),"ContinuingOperationsMember")</f>
        <v>ContinuingOperationsMember</v>
      </c>
      <c r="F86" s="2">
        <f>IFERROR(__xludf.DUMMYFUNCTION("""COMPUTED_VALUE"""),1.0)</f>
        <v>1</v>
      </c>
    </row>
    <row r="87">
      <c r="A87" s="2">
        <f>IFERROR(__xludf.DUMMYFUNCTION("""COMPUTED_VALUE"""),9685.0)</f>
        <v>9685</v>
      </c>
      <c r="B87" s="2" t="str">
        <f>IFERROR(__xludf.DUMMYFUNCTION("""COMPUTED_VALUE"""),"CashFlowsFromUsedInInvestingActivitiesDiscontinuedOperations")</f>
        <v>CashFlowsFromUsedInInvestingActivitiesDiscontinuedOperations</v>
      </c>
      <c r="C87" s="2" t="str">
        <f>IFERROR(__xludf.DUMMYFUNCTION("""COMPUTED_VALUE"""),"CashFlowsFromUsedInInvestingActivities")</f>
        <v>CashFlowsFromUsedInInvestingActivities</v>
      </c>
      <c r="D87" s="2" t="str">
        <f>IFERROR(__xludf.DUMMYFUNCTION("""COMPUTED_VALUE"""),"ContinuingAndDiscontinuedOperationsAxis")</f>
        <v>ContinuingAndDiscontinuedOperationsAxis</v>
      </c>
      <c r="E87" s="2" t="str">
        <f>IFERROR(__xludf.DUMMYFUNCTION("""COMPUTED_VALUE"""),"DiscontinuedOperationsMember")</f>
        <v>DiscontinuedOperationsMember</v>
      </c>
      <c r="F87" s="2">
        <f>IFERROR(__xludf.DUMMYFUNCTION("""COMPUTED_VALUE"""),1.0)</f>
        <v>1</v>
      </c>
    </row>
    <row r="88">
      <c r="A88" s="2">
        <f>IFERROR(__xludf.DUMMYFUNCTION("""COMPUTED_VALUE"""),9686.0)</f>
        <v>9686</v>
      </c>
      <c r="B88" s="2" t="str">
        <f>IFERROR(__xludf.DUMMYFUNCTION("""COMPUTED_VALUE"""),"CashFlowsFromUsedInFinancingActivitiesContinuingOperations")</f>
        <v>CashFlowsFromUsedInFinancingActivitiesContinuingOperations</v>
      </c>
      <c r="C88" s="2" t="str">
        <f>IFERROR(__xludf.DUMMYFUNCTION("""COMPUTED_VALUE"""),"CashFlowsFromUsedInFinancingActivities")</f>
        <v>CashFlowsFromUsedInFinancingActivities</v>
      </c>
      <c r="D88" s="2" t="str">
        <f>IFERROR(__xludf.DUMMYFUNCTION("""COMPUTED_VALUE"""),"ContinuingAndDiscontinuedOperationsAxis")</f>
        <v>ContinuingAndDiscontinuedOperationsAxis</v>
      </c>
      <c r="E88" s="2" t="str">
        <f>IFERROR(__xludf.DUMMYFUNCTION("""COMPUTED_VALUE"""),"ContinuingOperationsMember")</f>
        <v>ContinuingOperationsMember</v>
      </c>
      <c r="F88" s="2">
        <f>IFERROR(__xludf.DUMMYFUNCTION("""COMPUTED_VALUE"""),1.0)</f>
        <v>1</v>
      </c>
    </row>
    <row r="89">
      <c r="A89" s="2">
        <f>IFERROR(__xludf.DUMMYFUNCTION("""COMPUTED_VALUE"""),9687.0)</f>
        <v>9687</v>
      </c>
      <c r="B89" s="2" t="str">
        <f>IFERROR(__xludf.DUMMYFUNCTION("""COMPUTED_VALUE"""),"CashFlowsFromUsedInFinancingActivitiesDiscontinuedOperations")</f>
        <v>CashFlowsFromUsedInFinancingActivitiesDiscontinuedOperations</v>
      </c>
      <c r="C89" s="2" t="str">
        <f>IFERROR(__xludf.DUMMYFUNCTION("""COMPUTED_VALUE"""),"CashFlowsFromUsedInFinancingActivities")</f>
        <v>CashFlowsFromUsedInFinancingActivities</v>
      </c>
      <c r="D89" s="2" t="str">
        <f>IFERROR(__xludf.DUMMYFUNCTION("""COMPUTED_VALUE"""),"ContinuingAndDiscontinuedOperationsAxis")</f>
        <v>ContinuingAndDiscontinuedOperationsAxis</v>
      </c>
      <c r="E89" s="2" t="str">
        <f>IFERROR(__xludf.DUMMYFUNCTION("""COMPUTED_VALUE"""),"DiscontinuedOperationsMember")</f>
        <v>DiscontinuedOperationsMember</v>
      </c>
      <c r="F89" s="2">
        <f>IFERROR(__xludf.DUMMYFUNCTION("""COMPUTED_VALUE"""),1.0)</f>
        <v>1</v>
      </c>
    </row>
    <row r="90">
      <c r="A90" s="2">
        <f>IFERROR(__xludf.DUMMYFUNCTION("""COMPUTED_VALUE"""),9688.0)</f>
        <v>9688</v>
      </c>
      <c r="B90" s="2" t="str">
        <f>IFERROR(__xludf.DUMMYFUNCTION("""COMPUTED_VALUE"""),"IncomeFromContinuingOperationsAttributableToOwnersOfParent")</f>
        <v>IncomeFromContinuingOperationsAttributableToOwnersOfParent</v>
      </c>
      <c r="C90" s="2" t="str">
        <f>IFERROR(__xludf.DUMMYFUNCTION("""COMPUTED_VALUE"""),"ProfitLoss")</f>
        <v>ProfitLoss</v>
      </c>
      <c r="D90" s="2" t="str">
        <f>IFERROR(__xludf.DUMMYFUNCTION("""COMPUTED_VALUE"""),"ContinuingAndDiscontinuedOperationsAxis")</f>
        <v>ContinuingAndDiscontinuedOperationsAxis</v>
      </c>
      <c r="E90" s="2" t="str">
        <f>IFERROR(__xludf.DUMMYFUNCTION("""COMPUTED_VALUE"""),"ContinuingOperationsMember")</f>
        <v>ContinuingOperationsMember</v>
      </c>
      <c r="F90" s="2">
        <f>IFERROR(__xludf.DUMMYFUNCTION("""COMPUTED_VALUE"""),1.0)</f>
        <v>1</v>
      </c>
    </row>
    <row r="91">
      <c r="A91" s="2">
        <f>IFERROR(__xludf.DUMMYFUNCTION("""COMPUTED_VALUE"""),9689.0)</f>
        <v>9689</v>
      </c>
      <c r="B91" s="2" t="str">
        <f>IFERROR(__xludf.DUMMYFUNCTION("""COMPUTED_VALUE"""),"IncomeFromDiscontinuedOperationsAttributableToOwnersOfParent")</f>
        <v>IncomeFromDiscontinuedOperationsAttributableToOwnersOfParent</v>
      </c>
      <c r="C91" s="2" t="str">
        <f>IFERROR(__xludf.DUMMYFUNCTION("""COMPUTED_VALUE"""),"ProfitLoss")</f>
        <v>ProfitLoss</v>
      </c>
      <c r="D91" s="2" t="str">
        <f>IFERROR(__xludf.DUMMYFUNCTION("""COMPUTED_VALUE"""),"ContinuingAndDiscontinuedOperationsAxis")</f>
        <v>ContinuingAndDiscontinuedOperationsAxis</v>
      </c>
      <c r="E91" s="2" t="str">
        <f>IFERROR(__xludf.DUMMYFUNCTION("""COMPUTED_VALUE"""),"DiscontinuedOperationsMember")</f>
        <v>DiscontinuedOperationsMember</v>
      </c>
      <c r="F91" s="2">
        <f>IFERROR(__xludf.DUMMYFUNCTION("""COMPUTED_VALUE"""),1.0)</f>
        <v>1</v>
      </c>
    </row>
    <row r="92">
      <c r="A92" s="2">
        <f>IFERROR(__xludf.DUMMYFUNCTION("""COMPUTED_VALUE"""),9690.0)</f>
        <v>9690</v>
      </c>
      <c r="B92" s="2" t="str">
        <f>IFERROR(__xludf.DUMMYFUNCTION("""COMPUTED_VALUE"""),"ProfitLossFromContinuingOperationsAttributableToNoncontrollingInterests")</f>
        <v>ProfitLossFromContinuingOperationsAttributableToNoncontrollingInterests</v>
      </c>
      <c r="C92" s="2" t="str">
        <f>IFERROR(__xludf.DUMMYFUNCTION("""COMPUTED_VALUE"""),"ProfitLoss")</f>
        <v>ProfitLoss</v>
      </c>
      <c r="D92" s="2" t="str">
        <f>IFERROR(__xludf.DUMMYFUNCTION("""COMPUTED_VALUE"""),"ContinuingAndDiscontinuedOperationsAxis")</f>
        <v>ContinuingAndDiscontinuedOperationsAxis</v>
      </c>
      <c r="E92" s="2" t="str">
        <f>IFERROR(__xludf.DUMMYFUNCTION("""COMPUTED_VALUE"""),"ContinuingOperationsMember")</f>
        <v>ContinuingOperationsMember</v>
      </c>
      <c r="F92" s="2">
        <f>IFERROR(__xludf.DUMMYFUNCTION("""COMPUTED_VALUE"""),1.0)</f>
        <v>1</v>
      </c>
    </row>
    <row r="93">
      <c r="A93" s="2">
        <f>IFERROR(__xludf.DUMMYFUNCTION("""COMPUTED_VALUE"""),9691.0)</f>
        <v>9691</v>
      </c>
      <c r="B93" s="2" t="str">
        <f>IFERROR(__xludf.DUMMYFUNCTION("""COMPUTED_VALUE"""),"ProfitLossFromDiscontinuedOperationsAttributableToNoncontrollingInterests")</f>
        <v>ProfitLossFromDiscontinuedOperationsAttributableToNoncontrollingInterests</v>
      </c>
      <c r="C93" s="2" t="str">
        <f>IFERROR(__xludf.DUMMYFUNCTION("""COMPUTED_VALUE"""),"ProfitLoss")</f>
        <v>ProfitLoss</v>
      </c>
      <c r="D93" s="2" t="str">
        <f>IFERROR(__xludf.DUMMYFUNCTION("""COMPUTED_VALUE"""),"ContinuingAndDiscontinuedOperationsAxis")</f>
        <v>ContinuingAndDiscontinuedOperationsAxis</v>
      </c>
      <c r="E93" s="2" t="str">
        <f>IFERROR(__xludf.DUMMYFUNCTION("""COMPUTED_VALUE"""),"DiscontinuedOperationsMember")</f>
        <v>DiscontinuedOperationsMember</v>
      </c>
      <c r="F93" s="2">
        <f>IFERROR(__xludf.DUMMYFUNCTION("""COMPUTED_VALUE"""),1.0)</f>
        <v>1</v>
      </c>
    </row>
    <row r="94">
      <c r="A94" s="2">
        <f>IFERROR(__xludf.DUMMYFUNCTION("""COMPUTED_VALUE"""),9692.0)</f>
        <v>9692</v>
      </c>
      <c r="B94" s="2" t="str">
        <f>IFERROR(__xludf.DUMMYFUNCTION("""COMPUTED_VALUE"""),"IncomeFromContinuingOperationsAttributableToOwnersOfParent")</f>
        <v>IncomeFromContinuingOperationsAttributableToOwnersOfParent</v>
      </c>
      <c r="C94" s="2" t="str">
        <f>IFERROR(__xludf.DUMMYFUNCTION("""COMPUTED_VALUE"""),"ProfitLossAttributableToOwnersOfParent")</f>
        <v>ProfitLossAttributableToOwnersOfParent</v>
      </c>
      <c r="D94" s="2" t="str">
        <f>IFERROR(__xludf.DUMMYFUNCTION("""COMPUTED_VALUE"""),"ContinuingAndDiscontinuedOperationsAxis")</f>
        <v>ContinuingAndDiscontinuedOperationsAxis</v>
      </c>
      <c r="E94" s="2" t="str">
        <f>IFERROR(__xludf.DUMMYFUNCTION("""COMPUTED_VALUE"""),"ContinuingOperationsMember")</f>
        <v>ContinuingOperationsMember</v>
      </c>
      <c r="F94" s="2">
        <f>IFERROR(__xludf.DUMMYFUNCTION("""COMPUTED_VALUE"""),1.0)</f>
        <v>1</v>
      </c>
    </row>
    <row r="95">
      <c r="A95" s="2">
        <f>IFERROR(__xludf.DUMMYFUNCTION("""COMPUTED_VALUE"""),9693.0)</f>
        <v>9693</v>
      </c>
      <c r="B95" s="2" t="str">
        <f>IFERROR(__xludf.DUMMYFUNCTION("""COMPUTED_VALUE"""),"IncomeFromDiscontinuedOperationsAttributableToOwnersOfParent")</f>
        <v>IncomeFromDiscontinuedOperationsAttributableToOwnersOfParent</v>
      </c>
      <c r="C95" s="2" t="str">
        <f>IFERROR(__xludf.DUMMYFUNCTION("""COMPUTED_VALUE"""),"ProfitLossAttributableToOwnersOfParent")</f>
        <v>ProfitLossAttributableToOwnersOfParent</v>
      </c>
      <c r="D95" s="2" t="str">
        <f>IFERROR(__xludf.DUMMYFUNCTION("""COMPUTED_VALUE"""),"ContinuingAndDiscontinuedOperationsAxis")</f>
        <v>ContinuingAndDiscontinuedOperationsAxis</v>
      </c>
      <c r="E95" s="2" t="str">
        <f>IFERROR(__xludf.DUMMYFUNCTION("""COMPUTED_VALUE"""),"DiscontinuedOperationsMember")</f>
        <v>DiscontinuedOperationsMember</v>
      </c>
      <c r="F95" s="2">
        <f>IFERROR(__xludf.DUMMYFUNCTION("""COMPUTED_VALUE"""),1.0)</f>
        <v>1</v>
      </c>
    </row>
    <row r="96">
      <c r="A96" s="2">
        <f>IFERROR(__xludf.DUMMYFUNCTION("""COMPUTED_VALUE"""),9694.0)</f>
        <v>9694</v>
      </c>
      <c r="B96" s="2" t="str">
        <f>IFERROR(__xludf.DUMMYFUNCTION("""COMPUTED_VALUE"""),"ProfitLossFromContinuingOperationsAttributableToNoncontrollingInterests")</f>
        <v>ProfitLossFromContinuingOperationsAttributableToNoncontrollingInterests</v>
      </c>
      <c r="C96" s="2" t="str">
        <f>IFERROR(__xludf.DUMMYFUNCTION("""COMPUTED_VALUE"""),"ProfitLossAttributableToNoncontrollingInterests")</f>
        <v>ProfitLossAttributableToNoncontrollingInterests</v>
      </c>
      <c r="D96" s="2" t="str">
        <f>IFERROR(__xludf.DUMMYFUNCTION("""COMPUTED_VALUE"""),"ContinuingAndDiscontinuedOperationsAxis")</f>
        <v>ContinuingAndDiscontinuedOperationsAxis</v>
      </c>
      <c r="E96" s="2" t="str">
        <f>IFERROR(__xludf.DUMMYFUNCTION("""COMPUTED_VALUE"""),"ContinuingOperationsMember")</f>
        <v>ContinuingOperationsMember</v>
      </c>
      <c r="F96" s="2">
        <f>IFERROR(__xludf.DUMMYFUNCTION("""COMPUTED_VALUE"""),1.0)</f>
        <v>1</v>
      </c>
    </row>
    <row r="97">
      <c r="A97" s="2">
        <f>IFERROR(__xludf.DUMMYFUNCTION("""COMPUTED_VALUE"""),9695.0)</f>
        <v>9695</v>
      </c>
      <c r="B97" s="2" t="str">
        <f>IFERROR(__xludf.DUMMYFUNCTION("""COMPUTED_VALUE"""),"ProfitLossFromDiscontinuedOperationsAttributableToNoncontrollingInterests")</f>
        <v>ProfitLossFromDiscontinuedOperationsAttributableToNoncontrollingInterests</v>
      </c>
      <c r="C97" s="2" t="str">
        <f>IFERROR(__xludf.DUMMYFUNCTION("""COMPUTED_VALUE"""),"ProfitLossAttributableToNoncontrollingInterests")</f>
        <v>ProfitLossAttributableToNoncontrollingInterests</v>
      </c>
      <c r="D97" s="2" t="str">
        <f>IFERROR(__xludf.DUMMYFUNCTION("""COMPUTED_VALUE"""),"ContinuingAndDiscontinuedOperationsAxis")</f>
        <v>ContinuingAndDiscontinuedOperationsAxis</v>
      </c>
      <c r="E97" s="2" t="str">
        <f>IFERROR(__xludf.DUMMYFUNCTION("""COMPUTED_VALUE"""),"DiscontinuedOperationsMember")</f>
        <v>DiscontinuedOperationsMember</v>
      </c>
      <c r="F97" s="2">
        <f>IFERROR(__xludf.DUMMYFUNCTION("""COMPUTED_VALUE"""),1.0)</f>
        <v>1</v>
      </c>
    </row>
    <row r="98">
      <c r="A98" s="2">
        <f>IFERROR(__xludf.DUMMYFUNCTION("""COMPUTED_VALUE"""),9696.0)</f>
        <v>9696</v>
      </c>
      <c r="B98" s="2" t="str">
        <f>IFERROR(__xludf.DUMMYFUNCTION("""COMPUTED_VALUE"""),"IncomeFromContinuingOperationsAttributableToOwnersOfParent")</f>
        <v>IncomeFromContinuingOperationsAttributableToOwnersOfParent</v>
      </c>
      <c r="C98" s="2" t="str">
        <f>IFERROR(__xludf.DUMMYFUNCTION("""COMPUTED_VALUE"""),"ProfitLossFromContinuingOperations")</f>
        <v>ProfitLossFromContinuingOperations</v>
      </c>
      <c r="D98" s="2" t="str">
        <f>IFERROR(__xludf.DUMMYFUNCTION("""COMPUTED_VALUE"""),"ComponentsOfEquityAxis")</f>
        <v>ComponentsOfEquityAxis</v>
      </c>
      <c r="E98" s="2" t="str">
        <f>IFERROR(__xludf.DUMMYFUNCTION("""COMPUTED_VALUE"""),"EquityAttributableToOwnersOfParentMember")</f>
        <v>EquityAttributableToOwnersOfParentMember</v>
      </c>
      <c r="F98" s="2">
        <f>IFERROR(__xludf.DUMMYFUNCTION("""COMPUTED_VALUE"""),1.0)</f>
        <v>1</v>
      </c>
    </row>
    <row r="99">
      <c r="A99" s="2">
        <f>IFERROR(__xludf.DUMMYFUNCTION("""COMPUTED_VALUE"""),9697.0)</f>
        <v>9697</v>
      </c>
      <c r="B99" s="2" t="str">
        <f>IFERROR(__xludf.DUMMYFUNCTION("""COMPUTED_VALUE"""),"IncomeFromDiscontinuedOperationsAttributableToOwnersOfParent")</f>
        <v>IncomeFromDiscontinuedOperationsAttributableToOwnersOfParent</v>
      </c>
      <c r="C99" s="2" t="str">
        <f>IFERROR(__xludf.DUMMYFUNCTION("""COMPUTED_VALUE"""),"ProfitLossFromDiscontinuedOperations")</f>
        <v>ProfitLossFromDiscontinuedOperations</v>
      </c>
      <c r="D99" s="2" t="str">
        <f>IFERROR(__xludf.DUMMYFUNCTION("""COMPUTED_VALUE"""),"ComponentsOfEquityAxis")</f>
        <v>ComponentsOfEquityAxis</v>
      </c>
      <c r="E99" s="2" t="str">
        <f>IFERROR(__xludf.DUMMYFUNCTION("""COMPUTED_VALUE"""),"EquityAttributableToOwnersOfParentMember")</f>
        <v>EquityAttributableToOwnersOfParentMember</v>
      </c>
      <c r="F99" s="2">
        <f>IFERROR(__xludf.DUMMYFUNCTION("""COMPUTED_VALUE"""),1.0)</f>
        <v>1</v>
      </c>
    </row>
    <row r="100">
      <c r="A100" s="2">
        <f>IFERROR(__xludf.DUMMYFUNCTION("""COMPUTED_VALUE"""),9698.0)</f>
        <v>9698</v>
      </c>
      <c r="B100" s="2" t="str">
        <f>IFERROR(__xludf.DUMMYFUNCTION("""COMPUTED_VALUE"""),"ProfitLossFromContinuingOperationsAttributableToNoncontrollingInterests")</f>
        <v>ProfitLossFromContinuingOperationsAttributableToNoncontrollingInterests</v>
      </c>
      <c r="C100" s="2" t="str">
        <f>IFERROR(__xludf.DUMMYFUNCTION("""COMPUTED_VALUE"""),"ProfitLossFromContinuingOperations")</f>
        <v>ProfitLossFromContinuingOperations</v>
      </c>
      <c r="D100" s="2" t="str">
        <f>IFERROR(__xludf.DUMMYFUNCTION("""COMPUTED_VALUE"""),"ComponentsOfEquityAxis")</f>
        <v>ComponentsOfEquityAxis</v>
      </c>
      <c r="E100" s="2" t="str">
        <f>IFERROR(__xludf.DUMMYFUNCTION("""COMPUTED_VALUE"""),"NoncontrollingInterestsMember")</f>
        <v>NoncontrollingInterestsMember</v>
      </c>
      <c r="F100" s="2">
        <f>IFERROR(__xludf.DUMMYFUNCTION("""COMPUTED_VALUE"""),1.0)</f>
        <v>1</v>
      </c>
    </row>
    <row r="101">
      <c r="A101" s="2">
        <f>IFERROR(__xludf.DUMMYFUNCTION("""COMPUTED_VALUE"""),9699.0)</f>
        <v>9699</v>
      </c>
      <c r="B101" s="2" t="str">
        <f>IFERROR(__xludf.DUMMYFUNCTION("""COMPUTED_VALUE"""),"ProfitLossFromDiscontinuedOperationsAttributableToNoncontrollingInterests")</f>
        <v>ProfitLossFromDiscontinuedOperationsAttributableToNoncontrollingInterests</v>
      </c>
      <c r="C101" s="2" t="str">
        <f>IFERROR(__xludf.DUMMYFUNCTION("""COMPUTED_VALUE"""),"ProfitLossFromDiscontinuedOperations")</f>
        <v>ProfitLossFromDiscontinuedOperations</v>
      </c>
      <c r="D101" s="2" t="str">
        <f>IFERROR(__xludf.DUMMYFUNCTION("""COMPUTED_VALUE"""),"ComponentsOfEquityAxis")</f>
        <v>ComponentsOfEquityAxis</v>
      </c>
      <c r="E101" s="2" t="str">
        <f>IFERROR(__xludf.DUMMYFUNCTION("""COMPUTED_VALUE"""),"NoncontrollingInterestsMember")</f>
        <v>NoncontrollingInterestsMember</v>
      </c>
      <c r="F101" s="2">
        <f>IFERROR(__xludf.DUMMYFUNCTION("""COMPUTED_VALUE"""),1.0)</f>
        <v>1</v>
      </c>
    </row>
    <row r="102">
      <c r="A102" s="2">
        <f>IFERROR(__xludf.DUMMYFUNCTION("""COMPUTED_VALUE"""),9700.0)</f>
        <v>9700</v>
      </c>
      <c r="B102" s="2" t="str">
        <f>IFERROR(__xludf.DUMMYFUNCTION("""COMPUTED_VALUE"""),"FinancialAssetsAtFairValueThroughProfitOrLossDesignatedAsUponInitialRecognition")</f>
        <v>FinancialAssetsAtFairValueThroughProfitOrLossDesignatedAsUponInitialRecognition</v>
      </c>
      <c r="C102" s="2" t="str">
        <f>IFERROR(__xludf.DUMMYFUNCTION("""COMPUTED_VALUE"""),"FinancialAssets")</f>
        <v>FinancialAssets</v>
      </c>
      <c r="D102" s="2" t="str">
        <f>IFERROR(__xludf.DUMMYFUNCTION("""COMPUTED_VALUE"""),"CategoriesOfFinancialAssetsAxis")</f>
        <v>CategoriesOfFinancialAssetsAxis</v>
      </c>
      <c r="E102" s="2" t="str">
        <f>IFERROR(__xludf.DUMMYFUNCTION("""COMPUTED_VALUE"""),"FinancialAssetsAtFairValueThroughProfitOrLossDesignatedUponInitialRecognitionCategoryMember")</f>
        <v>FinancialAssetsAtFairValueThroughProfitOrLossDesignatedUponInitialRecognitionCategoryMember</v>
      </c>
      <c r="F102" s="2">
        <f>IFERROR(__xludf.DUMMYFUNCTION("""COMPUTED_VALUE"""),1.0)</f>
        <v>1</v>
      </c>
    </row>
    <row r="103">
      <c r="A103" s="2">
        <f>IFERROR(__xludf.DUMMYFUNCTION("""COMPUTED_VALUE"""),9701.0)</f>
        <v>9701</v>
      </c>
      <c r="B103" s="2" t="str">
        <f>IFERROR(__xludf.DUMMYFUNCTION("""COMPUTED_VALUE"""),"FinancialAssetsAtFairValueThroughProfitOrLossClassifiedAsHeldForTrading")</f>
        <v>FinancialAssetsAtFairValueThroughProfitOrLossClassifiedAsHeldForTrading</v>
      </c>
      <c r="C103" s="2" t="str">
        <f>IFERROR(__xludf.DUMMYFUNCTION("""COMPUTED_VALUE"""),"FinancialAssets")</f>
        <v>FinancialAssets</v>
      </c>
      <c r="D103" s="2" t="str">
        <f>IFERROR(__xludf.DUMMYFUNCTION("""COMPUTED_VALUE"""),"CategoriesOfFinancialAssetsAxis")</f>
        <v>CategoriesOfFinancialAssetsAxis</v>
      </c>
      <c r="E103" s="2" t="str">
        <f>IFERROR(__xludf.DUMMYFUNCTION("""COMPUTED_VALUE"""),"FinancialAssetsAtFairValueThroughProfitOrLossClassifiedAsHeldForTradingCategoryMember")</f>
        <v>FinancialAssetsAtFairValueThroughProfitOrLossClassifiedAsHeldForTradingCategoryMember</v>
      </c>
      <c r="F103" s="2">
        <f>IFERROR(__xludf.DUMMYFUNCTION("""COMPUTED_VALUE"""),1.0)</f>
        <v>1</v>
      </c>
    </row>
    <row r="104">
      <c r="A104" s="2">
        <f>IFERROR(__xludf.DUMMYFUNCTION("""COMPUTED_VALUE"""),9702.0)</f>
        <v>9702</v>
      </c>
      <c r="B104" s="2" t="str">
        <f>IFERROR(__xludf.DUMMYFUNCTION("""COMPUTED_VALUE"""),"FinancialAssetsAtFairValueThroughProfitOrLossMandatorilyMeasuredAtFairValue")</f>
        <v>FinancialAssetsAtFairValueThroughProfitOrLossMandatorilyMeasuredAtFairValue</v>
      </c>
      <c r="C104" s="2" t="str">
        <f>IFERROR(__xludf.DUMMYFUNCTION("""COMPUTED_VALUE"""),"FinancialAssets")</f>
        <v>FinancialAssets</v>
      </c>
      <c r="D104" s="2" t="str">
        <f>IFERROR(__xludf.DUMMYFUNCTION("""COMPUTED_VALUE"""),"CategoriesOfFinancialAssetsAxis")</f>
        <v>CategoriesOfFinancialAssetsAxis</v>
      </c>
      <c r="E104" s="2" t="str">
        <f>IFERROR(__xludf.DUMMYFUNCTION("""COMPUTED_VALUE"""),"FinancialAssetsAtFairValueThroughProfitOrLossMandatorilyMeasuredAtFairValueCategoryMember")</f>
        <v>FinancialAssetsAtFairValueThroughProfitOrLossMandatorilyMeasuredAtFairValueCategoryMember</v>
      </c>
      <c r="F104" s="2">
        <f>IFERROR(__xludf.DUMMYFUNCTION("""COMPUTED_VALUE"""),1.0)</f>
        <v>1</v>
      </c>
    </row>
    <row r="105">
      <c r="A105" s="2">
        <f>IFERROR(__xludf.DUMMYFUNCTION("""COMPUTED_VALUE"""),9703.0)</f>
        <v>9703</v>
      </c>
      <c r="B105" s="2" t="str">
        <f>IFERROR(__xludf.DUMMYFUNCTION("""COMPUTED_VALUE"""),"FinancialAssetsAtFairValueThroughProfitOrLoss")</f>
        <v>FinancialAssetsAtFairValueThroughProfitOrLoss</v>
      </c>
      <c r="C105" s="2" t="str">
        <f>IFERROR(__xludf.DUMMYFUNCTION("""COMPUTED_VALUE"""),"FinancialAssets")</f>
        <v>FinancialAssets</v>
      </c>
      <c r="D105" s="2" t="str">
        <f>IFERROR(__xludf.DUMMYFUNCTION("""COMPUTED_VALUE"""),"CategoriesOfFinancialAssetsAxis")</f>
        <v>CategoriesOfFinancialAssetsAxis</v>
      </c>
      <c r="E105" s="2" t="str">
        <f>IFERROR(__xludf.DUMMYFUNCTION("""COMPUTED_VALUE"""),"FinancialAssetsAtFairValueThroughProfitOrLossCategoryMember")</f>
        <v>FinancialAssetsAtFairValueThroughProfitOrLossCategoryMember</v>
      </c>
      <c r="F105" s="2">
        <f>IFERROR(__xludf.DUMMYFUNCTION("""COMPUTED_VALUE"""),1.0)</f>
        <v>1</v>
      </c>
    </row>
    <row r="106">
      <c r="A106" s="2">
        <f>IFERROR(__xludf.DUMMYFUNCTION("""COMPUTED_VALUE"""),9704.0)</f>
        <v>9704</v>
      </c>
      <c r="B106" s="2" t="str">
        <f>IFERROR(__xludf.DUMMYFUNCTION("""COMPUTED_VALUE"""),"FinancialAssetsAvailableforsale")</f>
        <v>FinancialAssetsAvailableforsale</v>
      </c>
      <c r="C106" s="2" t="str">
        <f>IFERROR(__xludf.DUMMYFUNCTION("""COMPUTED_VALUE"""),"FinancialAssets")</f>
        <v>FinancialAssets</v>
      </c>
      <c r="D106" s="2" t="str">
        <f>IFERROR(__xludf.DUMMYFUNCTION("""COMPUTED_VALUE"""),"CategoriesOfFinancialAssetsAxis")</f>
        <v>CategoriesOfFinancialAssetsAxis</v>
      </c>
      <c r="E106" s="2" t="str">
        <f>IFERROR(__xludf.DUMMYFUNCTION("""COMPUTED_VALUE"""),"FinancialAssetsAvailableforsaleCategoryMember")</f>
        <v>FinancialAssetsAvailableforsaleCategoryMember</v>
      </c>
      <c r="F106" s="2">
        <f>IFERROR(__xludf.DUMMYFUNCTION("""COMPUTED_VALUE"""),1.0)</f>
        <v>1</v>
      </c>
    </row>
    <row r="107">
      <c r="A107" s="2">
        <f>IFERROR(__xludf.DUMMYFUNCTION("""COMPUTED_VALUE"""),9705.0)</f>
        <v>9705</v>
      </c>
      <c r="B107" s="2" t="str">
        <f>IFERROR(__xludf.DUMMYFUNCTION("""COMPUTED_VALUE"""),"HeldtomaturityInvestments")</f>
        <v>HeldtomaturityInvestments</v>
      </c>
      <c r="C107" s="2" t="str">
        <f>IFERROR(__xludf.DUMMYFUNCTION("""COMPUTED_VALUE"""),"FinancialAssets")</f>
        <v>FinancialAssets</v>
      </c>
      <c r="D107" s="2" t="str">
        <f>IFERROR(__xludf.DUMMYFUNCTION("""COMPUTED_VALUE"""),"CategoriesOfFinancialAssetsAxis")</f>
        <v>CategoriesOfFinancialAssetsAxis</v>
      </c>
      <c r="E107" s="2" t="str">
        <f>IFERROR(__xludf.DUMMYFUNCTION("""COMPUTED_VALUE"""),"HeldtomaturityInvestmentsCategoryMember")</f>
        <v>HeldtomaturityInvestmentsCategoryMember</v>
      </c>
      <c r="F107" s="2">
        <f>IFERROR(__xludf.DUMMYFUNCTION("""COMPUTED_VALUE"""),1.0)</f>
        <v>1</v>
      </c>
    </row>
    <row r="108">
      <c r="A108" s="2">
        <f>IFERROR(__xludf.DUMMYFUNCTION("""COMPUTED_VALUE"""),9706.0)</f>
        <v>9706</v>
      </c>
      <c r="B108" s="2" t="str">
        <f>IFERROR(__xludf.DUMMYFUNCTION("""COMPUTED_VALUE"""),"LoansAndReceivables")</f>
        <v>LoansAndReceivables</v>
      </c>
      <c r="C108" s="2" t="str">
        <f>IFERROR(__xludf.DUMMYFUNCTION("""COMPUTED_VALUE"""),"FinancialAssets")</f>
        <v>FinancialAssets</v>
      </c>
      <c r="D108" s="2" t="str">
        <f>IFERROR(__xludf.DUMMYFUNCTION("""COMPUTED_VALUE"""),"CategoriesOfFinancialAssetsAxis")</f>
        <v>CategoriesOfFinancialAssetsAxis</v>
      </c>
      <c r="E108" s="2" t="str">
        <f>IFERROR(__xludf.DUMMYFUNCTION("""COMPUTED_VALUE"""),"LoansAndReceivablesCategoryMember")</f>
        <v>LoansAndReceivablesCategoryMember</v>
      </c>
      <c r="F108" s="2">
        <f>IFERROR(__xludf.DUMMYFUNCTION("""COMPUTED_VALUE"""),1.0)</f>
        <v>1</v>
      </c>
    </row>
    <row r="109">
      <c r="A109" s="2">
        <f>IFERROR(__xludf.DUMMYFUNCTION("""COMPUTED_VALUE"""),9707.0)</f>
        <v>9707</v>
      </c>
      <c r="B109" s="2" t="str">
        <f>IFERROR(__xludf.DUMMYFUNCTION("""COMPUTED_VALUE"""),"FinancialAssetsAtFairValueThroughOtherComprehensiveIncome")</f>
        <v>FinancialAssetsAtFairValueThroughOtherComprehensiveIncome</v>
      </c>
      <c r="C109" s="2" t="str">
        <f>IFERROR(__xludf.DUMMYFUNCTION("""COMPUTED_VALUE"""),"FinancialAssets")</f>
        <v>FinancialAssets</v>
      </c>
      <c r="D109" s="2" t="str">
        <f>IFERROR(__xludf.DUMMYFUNCTION("""COMPUTED_VALUE"""),"CategoriesOfFinancialAssetsAxis")</f>
        <v>CategoriesOfFinancialAssetsAxis</v>
      </c>
      <c r="E109" s="2" t="str">
        <f>IFERROR(__xludf.DUMMYFUNCTION("""COMPUTED_VALUE"""),"FinancialAssetsAtFairValueThroughOtherComprehensiveIncomeCategoryMember")</f>
        <v>FinancialAssetsAtFairValueThroughOtherComprehensiveIncomeCategoryMember</v>
      </c>
      <c r="F109" s="2">
        <f>IFERROR(__xludf.DUMMYFUNCTION("""COMPUTED_VALUE"""),1.0)</f>
        <v>1</v>
      </c>
    </row>
    <row r="110">
      <c r="A110" s="2">
        <f>IFERROR(__xludf.DUMMYFUNCTION("""COMPUTED_VALUE"""),9708.0)</f>
        <v>9708</v>
      </c>
      <c r="B110" s="2" t="str">
        <f>IFERROR(__xludf.DUMMYFUNCTION("""COMPUTED_VALUE"""),"FinancialAssetsMeasuredAtFairValueThroughOtherComprehensiveIncome")</f>
        <v>FinancialAssetsMeasuredAtFairValueThroughOtherComprehensiveIncome</v>
      </c>
      <c r="C110" s="2" t="str">
        <f>IFERROR(__xludf.DUMMYFUNCTION("""COMPUTED_VALUE"""),"FinancialAssets")</f>
        <v>FinancialAssets</v>
      </c>
      <c r="D110" s="2" t="str">
        <f>IFERROR(__xludf.DUMMYFUNCTION("""COMPUTED_VALUE"""),"CategoriesOfFinancialAssetsAxis")</f>
        <v>CategoriesOfFinancialAssetsAxis</v>
      </c>
      <c r="E110" s="2" t="str">
        <f>IFERROR(__xludf.DUMMYFUNCTION("""COMPUTED_VALUE"""),"FinancialAssetsMeasuredAtFairValueThroughOtherComprehensiveIncomeCategoryMember")</f>
        <v>FinancialAssetsMeasuredAtFairValueThroughOtherComprehensiveIncomeCategoryMember</v>
      </c>
      <c r="F110" s="2">
        <f>IFERROR(__xludf.DUMMYFUNCTION("""COMPUTED_VALUE"""),1.0)</f>
        <v>1</v>
      </c>
    </row>
    <row r="111">
      <c r="A111" s="2">
        <f>IFERROR(__xludf.DUMMYFUNCTION("""COMPUTED_VALUE"""),9709.0)</f>
        <v>9709</v>
      </c>
      <c r="B111" s="2" t="str">
        <f>IFERROR(__xludf.DUMMYFUNCTION("""COMPUTED_VALUE"""),"FairValueOfInvestmentsInEquityInstrumentsDesignatedAsMeasuredAtFairValueThroughOtherComprehensiveIncome")</f>
        <v>FairValueOfInvestmentsInEquityInstrumentsDesignatedAsMeasuredAtFairValueThroughOtherComprehensiveIncome</v>
      </c>
      <c r="C111" s="2" t="str">
        <f>IFERROR(__xludf.DUMMYFUNCTION("""COMPUTED_VALUE"""),"FinancialAssets")</f>
        <v>FinancialAssets</v>
      </c>
      <c r="D111" s="2" t="str">
        <f>IFERROR(__xludf.DUMMYFUNCTION("""COMPUTED_VALUE"""),"CategoriesOfFinancialAssetsAxis")</f>
        <v>CategoriesOfFinancialAssetsAxis</v>
      </c>
      <c r="E111" s="2" t="str">
        <f>IFERROR(__xludf.DUMMYFUNCTION("""COMPUTED_VALUE"""),"InvestmentsInEquityInstrumentsMeasuredAtFairValueThroughOtherComprehensiveIncomeMember")</f>
        <v>InvestmentsInEquityInstrumentsMeasuredAtFairValueThroughOtherComprehensiveIncomeMember</v>
      </c>
      <c r="F111" s="2">
        <f>IFERROR(__xludf.DUMMYFUNCTION("""COMPUTED_VALUE"""),1.0)</f>
        <v>1</v>
      </c>
    </row>
    <row r="112">
      <c r="A112" s="2">
        <f>IFERROR(__xludf.DUMMYFUNCTION("""COMPUTED_VALUE"""),9710.0)</f>
        <v>9710</v>
      </c>
      <c r="B112" s="2" t="str">
        <f>IFERROR(__xludf.DUMMYFUNCTION("""COMPUTED_VALUE"""),"FinancialAssetsAtAmortisedCost")</f>
        <v>FinancialAssetsAtAmortisedCost</v>
      </c>
      <c r="C112" s="2" t="str">
        <f>IFERROR(__xludf.DUMMYFUNCTION("""COMPUTED_VALUE"""),"FinancialAssets")</f>
        <v>FinancialAssets</v>
      </c>
      <c r="D112" s="2" t="str">
        <f>IFERROR(__xludf.DUMMYFUNCTION("""COMPUTED_VALUE"""),"CategoriesOfFinancialAssetsAxis")</f>
        <v>CategoriesOfFinancialAssetsAxis</v>
      </c>
      <c r="E112" s="2" t="str">
        <f>IFERROR(__xludf.DUMMYFUNCTION("""COMPUTED_VALUE"""),"FinancialAssetsAtAmortisedCostCategoryMember")</f>
        <v>FinancialAssetsAtAmortisedCostCategoryMember</v>
      </c>
      <c r="F112" s="2">
        <f>IFERROR(__xludf.DUMMYFUNCTION("""COMPUTED_VALUE"""),1.0)</f>
        <v>1</v>
      </c>
    </row>
    <row r="113">
      <c r="A113" s="2">
        <f>IFERROR(__xludf.DUMMYFUNCTION("""COMPUTED_VALUE"""),9711.0)</f>
        <v>9711</v>
      </c>
      <c r="B113" s="2" t="str">
        <f>IFERROR(__xludf.DUMMYFUNCTION("""COMPUTED_VALUE"""),"FinancialLiabilitiesAtFairValueThroughProfitOrLossClassifiedAsHeldForTrading")</f>
        <v>FinancialLiabilitiesAtFairValueThroughProfitOrLossClassifiedAsHeldForTrading</v>
      </c>
      <c r="C113" s="2" t="str">
        <f>IFERROR(__xludf.DUMMYFUNCTION("""COMPUTED_VALUE"""),"FinancialLiabilities")</f>
        <v>FinancialLiabilities</v>
      </c>
      <c r="D113" s="2" t="str">
        <f>IFERROR(__xludf.DUMMYFUNCTION("""COMPUTED_VALUE"""),"CategoriesOfFinancialLiabilitiesAxis")</f>
        <v>CategoriesOfFinancialLiabilitiesAxis</v>
      </c>
      <c r="E113" s="2" t="str">
        <f>IFERROR(__xludf.DUMMYFUNCTION("""COMPUTED_VALUE"""),"FinancialLiabilitiesAtFairValueThroughProfitOrLossThatMeetDefinitionOfHeldForTradingCategoryMember")</f>
        <v>FinancialLiabilitiesAtFairValueThroughProfitOrLossThatMeetDefinitionOfHeldForTradingCategoryMember</v>
      </c>
      <c r="F113" s="2">
        <f>IFERROR(__xludf.DUMMYFUNCTION("""COMPUTED_VALUE"""),1.0)</f>
        <v>1</v>
      </c>
    </row>
    <row r="114">
      <c r="A114" s="2">
        <f>IFERROR(__xludf.DUMMYFUNCTION("""COMPUTED_VALUE"""),9712.0)</f>
        <v>9712</v>
      </c>
      <c r="B114" s="2" t="str">
        <f>IFERROR(__xludf.DUMMYFUNCTION("""COMPUTED_VALUE"""),"FinancialLiabilitiesAtFairValueThroughProfitOrLossDesignatedAsUponInitialRecognition")</f>
        <v>FinancialLiabilitiesAtFairValueThroughProfitOrLossDesignatedAsUponInitialRecognition</v>
      </c>
      <c r="C114" s="2" t="str">
        <f>IFERROR(__xludf.DUMMYFUNCTION("""COMPUTED_VALUE"""),"FinancialLiabilities")</f>
        <v>FinancialLiabilities</v>
      </c>
      <c r="D114" s="2" t="str">
        <f>IFERROR(__xludf.DUMMYFUNCTION("""COMPUTED_VALUE"""),"CategoriesOfFinancialLiabilitiesAxis")</f>
        <v>CategoriesOfFinancialLiabilitiesAxis</v>
      </c>
      <c r="E114" s="2" t="str">
        <f>IFERROR(__xludf.DUMMYFUNCTION("""COMPUTED_VALUE"""),"FinancialLiabilitiesAtFairValueThroughProfitOrLossDesignatedUponInitialRecognitionCategoryMember")</f>
        <v>FinancialLiabilitiesAtFairValueThroughProfitOrLossDesignatedUponInitialRecognitionCategoryMember</v>
      </c>
      <c r="F114" s="2">
        <f>IFERROR(__xludf.DUMMYFUNCTION("""COMPUTED_VALUE"""),1.0)</f>
        <v>1</v>
      </c>
    </row>
    <row r="115">
      <c r="A115" s="2">
        <f>IFERROR(__xludf.DUMMYFUNCTION("""COMPUTED_VALUE"""),9713.0)</f>
        <v>9713</v>
      </c>
      <c r="B115" s="2" t="str">
        <f>IFERROR(__xludf.DUMMYFUNCTION("""COMPUTED_VALUE"""),"FinancialLiabilitiesAtFairValueThroughProfitOrLoss")</f>
        <v>FinancialLiabilitiesAtFairValueThroughProfitOrLoss</v>
      </c>
      <c r="C115" s="2" t="str">
        <f>IFERROR(__xludf.DUMMYFUNCTION("""COMPUTED_VALUE"""),"FinancialLiabilities")</f>
        <v>FinancialLiabilities</v>
      </c>
      <c r="D115" s="2" t="str">
        <f>IFERROR(__xludf.DUMMYFUNCTION("""COMPUTED_VALUE"""),"CategoriesOfFinancialLiabilitiesAxis")</f>
        <v>CategoriesOfFinancialLiabilitiesAxis</v>
      </c>
      <c r="E115" s="2" t="str">
        <f>IFERROR(__xludf.DUMMYFUNCTION("""COMPUTED_VALUE"""),"FinancialLiabilitiesAtFairValueThroughProfitOrLossCategoryMember")</f>
        <v>FinancialLiabilitiesAtFairValueThroughProfitOrLossCategoryMember</v>
      </c>
      <c r="F115" s="2">
        <f>IFERROR(__xludf.DUMMYFUNCTION("""COMPUTED_VALUE"""),1.0)</f>
        <v>1</v>
      </c>
    </row>
    <row r="116">
      <c r="A116" s="2">
        <f>IFERROR(__xludf.DUMMYFUNCTION("""COMPUTED_VALUE"""),9714.0)</f>
        <v>9714</v>
      </c>
      <c r="B116" s="2" t="str">
        <f>IFERROR(__xludf.DUMMYFUNCTION("""COMPUTED_VALUE"""),"FinancialLiabilitiesAtAmortisedCost")</f>
        <v>FinancialLiabilitiesAtAmortisedCost</v>
      </c>
      <c r="C116" s="2" t="str">
        <f>IFERROR(__xludf.DUMMYFUNCTION("""COMPUTED_VALUE"""),"FinancialLiabilities")</f>
        <v>FinancialLiabilities</v>
      </c>
      <c r="D116" s="2" t="str">
        <f>IFERROR(__xludf.DUMMYFUNCTION("""COMPUTED_VALUE"""),"CategoriesOfFinancialLiabilitiesAxis")</f>
        <v>CategoriesOfFinancialLiabilitiesAxis</v>
      </c>
      <c r="E116" s="2" t="str">
        <f>IFERROR(__xludf.DUMMYFUNCTION("""COMPUTED_VALUE"""),"FinancialLiabilitiesAtAmortisedCostCategoryMember")</f>
        <v>FinancialLiabilitiesAtAmortisedCostCategoryMember</v>
      </c>
      <c r="F116" s="2">
        <f>IFERROR(__xludf.DUMMYFUNCTION("""COMPUTED_VALUE"""),1.0)</f>
        <v>1</v>
      </c>
    </row>
    <row r="117">
      <c r="A117" s="2">
        <f>IFERROR(__xludf.DUMMYFUNCTION("""COMPUTED_VALUE"""),9715.0)</f>
        <v>9715</v>
      </c>
      <c r="B117" s="2" t="str">
        <f>IFERROR(__xludf.DUMMYFUNCTION("""COMPUTED_VALUE"""),"DerivativeFinancialAssets")</f>
        <v>DerivativeFinancialAssets</v>
      </c>
      <c r="C117" s="2" t="str">
        <f>IFERROR(__xludf.DUMMYFUNCTION("""COMPUTED_VALUE"""),"FinancialAssets")</f>
        <v>FinancialAssets</v>
      </c>
      <c r="D117" s="2" t="str">
        <f>IFERROR(__xludf.DUMMYFUNCTION("""COMPUTED_VALUE"""),"ClassesOfFinancialAssetsAxis")</f>
        <v>ClassesOfFinancialAssetsAxis</v>
      </c>
      <c r="E117" s="2" t="str">
        <f>IFERROR(__xludf.DUMMYFUNCTION("""COMPUTED_VALUE"""),"DerivativesMember")</f>
        <v>DerivativesMember</v>
      </c>
      <c r="F117" s="2">
        <f>IFERROR(__xludf.DUMMYFUNCTION("""COMPUTED_VALUE"""),1.0)</f>
        <v>1</v>
      </c>
    </row>
    <row r="118">
      <c r="A118" s="2">
        <f>IFERROR(__xludf.DUMMYFUNCTION("""COMPUTED_VALUE"""),9716.0)</f>
        <v>9716</v>
      </c>
      <c r="B118" s="2" t="str">
        <f>IFERROR(__xludf.DUMMYFUNCTION("""COMPUTED_VALUE"""),"DefinedBenefitObligationAtPresentValue")</f>
        <v>DefinedBenefitObligationAtPresentValue</v>
      </c>
      <c r="C118" s="2" t="str">
        <f>IFERROR(__xludf.DUMMYFUNCTION("""COMPUTED_VALUE"""),"LiabilityAssetOfDefinedBenefitPlans")</f>
        <v>LiabilityAssetOfDefinedBenefitPlans</v>
      </c>
      <c r="D118" s="2" t="str">
        <f>IFERROR(__xludf.DUMMYFUNCTION("""COMPUTED_VALUE"""),"NetDefinedBenefitLiabilityAssetAxis")</f>
        <v>NetDefinedBenefitLiabilityAssetAxis</v>
      </c>
      <c r="E118" s="2" t="str">
        <f>IFERROR(__xludf.DUMMYFUNCTION("""COMPUTED_VALUE"""),"PresentValueOfDefinedBenefitObligationMember")</f>
        <v>PresentValueOfDefinedBenefitObligationMember</v>
      </c>
      <c r="F118" s="2">
        <f>IFERROR(__xludf.DUMMYFUNCTION("""COMPUTED_VALUE"""),1.0)</f>
        <v>1</v>
      </c>
    </row>
    <row r="119">
      <c r="A119" s="2">
        <f>IFERROR(__xludf.DUMMYFUNCTION("""COMPUTED_VALUE"""),9717.0)</f>
        <v>9717</v>
      </c>
      <c r="B119" s="2" t="str">
        <f>IFERROR(__xludf.DUMMYFUNCTION("""COMPUTED_VALUE"""),"PlanAssetsAtFairValue")</f>
        <v>PlanAssetsAtFairValue</v>
      </c>
      <c r="C119" s="2" t="str">
        <f>IFERROR(__xludf.DUMMYFUNCTION("""COMPUTED_VALUE"""),"LiabilityAssetOfDefinedBenefitPlans")</f>
        <v>LiabilityAssetOfDefinedBenefitPlans</v>
      </c>
      <c r="D119" s="2" t="str">
        <f>IFERROR(__xludf.DUMMYFUNCTION("""COMPUTED_VALUE"""),"NetDefinedBenefitLiabilityAssetAxis")</f>
        <v>NetDefinedBenefitLiabilityAssetAxis</v>
      </c>
      <c r="E119" s="2" t="str">
        <f>IFERROR(__xludf.DUMMYFUNCTION("""COMPUTED_VALUE"""),"PlanAssetsMember")</f>
        <v>PlanAssetsMember</v>
      </c>
      <c r="F119" s="2">
        <f>IFERROR(__xludf.DUMMYFUNCTION("""COMPUTED_VALUE"""),-1.0)</f>
        <v>-1</v>
      </c>
    </row>
    <row r="120">
      <c r="A120" s="2">
        <f>IFERROR(__xludf.DUMMYFUNCTION("""COMPUTED_VALUE"""),9718.0)</f>
        <v>9718</v>
      </c>
      <c r="B120" s="2" t="str">
        <f>IFERROR(__xludf.DUMMYFUNCTION("""COMPUTED_VALUE"""),"CurrentBiologicalAssets")</f>
        <v>CurrentBiologicalAssets</v>
      </c>
      <c r="C120" s="2" t="str">
        <f>IFERROR(__xludf.DUMMYFUNCTION("""COMPUTED_VALUE"""),"BiologicalAssets")</f>
        <v>BiologicalAssets</v>
      </c>
      <c r="D120" s="2" t="str">
        <f>IFERROR(__xludf.DUMMYFUNCTION("""COMPUTED_VALUE"""),"BiologicalAssetsAxis")</f>
        <v>BiologicalAssetsAxis</v>
      </c>
      <c r="E120" s="2" t="str">
        <f>IFERROR(__xludf.DUMMYFUNCTION("""COMPUTED_VALUE"""),"CurrentBiologicalAssetsMember")</f>
        <v>CurrentBiologicalAssetsMember</v>
      </c>
      <c r="F120" s="2">
        <f>IFERROR(__xludf.DUMMYFUNCTION("""COMPUTED_VALUE"""),1.0)</f>
        <v>1</v>
      </c>
    </row>
    <row r="121">
      <c r="A121" s="2">
        <f>IFERROR(__xludf.DUMMYFUNCTION("""COMPUTED_VALUE"""),9719.0)</f>
        <v>9719</v>
      </c>
      <c r="B121" s="2" t="str">
        <f>IFERROR(__xludf.DUMMYFUNCTION("""COMPUTED_VALUE"""),"NoncurrentBiologicalAssets")</f>
        <v>NoncurrentBiologicalAssets</v>
      </c>
      <c r="C121" s="2" t="str">
        <f>IFERROR(__xludf.DUMMYFUNCTION("""COMPUTED_VALUE"""),"BiologicalAssets")</f>
        <v>BiologicalAssets</v>
      </c>
      <c r="D121" s="2" t="str">
        <f>IFERROR(__xludf.DUMMYFUNCTION("""COMPUTED_VALUE"""),"BiologicalAssetsAxis")</f>
        <v>BiologicalAssetsAxis</v>
      </c>
      <c r="E121" s="2" t="str">
        <f>IFERROR(__xludf.DUMMYFUNCTION("""COMPUTED_VALUE"""),"NoncurrentBiologicalAssetsMember")</f>
        <v>NoncurrentBiologicalAssetsMember</v>
      </c>
      <c r="F121" s="2">
        <f>IFERROR(__xludf.DUMMYFUNCTION("""COMPUTED_VALUE"""),1.0)</f>
        <v>1</v>
      </c>
    </row>
    <row r="122">
      <c r="A122" s="2">
        <f>IFERROR(__xludf.DUMMYFUNCTION("""COMPUTED_VALUE"""),9720.0)</f>
        <v>9720</v>
      </c>
      <c r="B122" s="2" t="str">
        <f>IFERROR(__xludf.DUMMYFUNCTION("""COMPUTED_VALUE"""),"ReserveOfFinanceIncomeExpensesFromReinsuranceContractsHeldExcludedFromProfitOrLoss")</f>
        <v>ReserveOfFinanceIncomeExpensesFromReinsuranceContractsHeldExcludedFromProfitOrLoss</v>
      </c>
      <c r="C122" s="2" t="str">
        <f>IFERROR(__xludf.DUMMYFUNCTION("""COMPUTED_VALUE"""),"Equity")</f>
        <v>Equity</v>
      </c>
      <c r="D122" s="2" t="str">
        <f>IFERROR(__xludf.DUMMYFUNCTION("""COMPUTED_VALUE"""),"ComponentsOfEquityAxis")</f>
        <v>ComponentsOfEquityAxis</v>
      </c>
      <c r="E122" s="2" t="str">
        <f>IFERROR(__xludf.DUMMYFUNCTION("""COMPUTED_VALUE"""),"ReserveOfFinanceIncomeExpensesFromReinsuranceContractsHeldExcludedFromProfitOrLossMember")</f>
        <v>ReserveOfFinanceIncomeExpensesFromReinsuranceContractsHeldExcludedFromProfitOrLossMember</v>
      </c>
      <c r="F122" s="2">
        <f>IFERROR(__xludf.DUMMYFUNCTION("""COMPUTED_VALUE"""),1.0)</f>
        <v>1</v>
      </c>
    </row>
    <row r="123">
      <c r="A123" s="2">
        <f>IFERROR(__xludf.DUMMYFUNCTION("""COMPUTED_VALUE"""),9721.0)</f>
        <v>9721</v>
      </c>
      <c r="B123" s="2" t="str">
        <f>IFERROR(__xludf.DUMMYFUNCTION("""COMPUTED_VALUE"""),"ReserveOfInsuranceFinanceIncomeExpensesFromInsuranceContractsIssuedExcludedFromProfitOrLossThatWillBeReclassifiedToProfitOrLoss")</f>
        <v>ReserveOfInsuranceFinanceIncomeExpensesFromInsuranceContractsIssuedExcludedFromProfitOrLossThatWillBeReclassifiedToProfitOrLoss</v>
      </c>
      <c r="C123" s="2" t="str">
        <f>IFERROR(__xludf.DUMMYFUNCTION("""COMPUTED_VALUE"""),"Equity")</f>
        <v>Equity</v>
      </c>
      <c r="D123" s="2" t="str">
        <f>IFERROR(__xludf.DUMMYFUNCTION("""COMPUTED_VALUE"""),"ComponentsOfEquityAxis")</f>
        <v>ComponentsOfEquityAxis</v>
      </c>
      <c r="E123" s="2" t="str">
        <f>IFERROR(__xludf.DUMMYFUNCTION("""COMPUTED_VALUE"""),"ReserveOfInsuranceFinanceIncomeExpensesFromInsuranceContractsIssuedExcludedFromProfitOrLossThatWillBeReclassifiedToProfitOrLossMember")</f>
        <v>ReserveOfInsuranceFinanceIncomeExpensesFromInsuranceContractsIssuedExcludedFromProfitOrLossThatWillBeReclassifiedToProfitOrLossMember</v>
      </c>
      <c r="F123" s="2">
        <f>IFERROR(__xludf.DUMMYFUNCTION("""COMPUTED_VALUE"""),1.0)</f>
        <v>1</v>
      </c>
    </row>
    <row r="124">
      <c r="A124" s="2">
        <f>IFERROR(__xludf.DUMMYFUNCTION("""COMPUTED_VALUE"""),9722.0)</f>
        <v>9722</v>
      </c>
      <c r="B124" s="2" t="str">
        <f>IFERROR(__xludf.DUMMYFUNCTION("""COMPUTED_VALUE"""),"ReserveOfInsuranceFinanceIncomeExpensesFromInsuranceContractsIssuedExcludedFromProfitOrLossThatWillNotBeReclassifiedToProfitOrLoss")</f>
        <v>ReserveOfInsuranceFinanceIncomeExpensesFromInsuranceContractsIssuedExcludedFromProfitOrLossThatWillNotBeReclassifiedToProfitOrLoss</v>
      </c>
      <c r="C124" s="2" t="str">
        <f>IFERROR(__xludf.DUMMYFUNCTION("""COMPUTED_VALUE"""),"Equity")</f>
        <v>Equity</v>
      </c>
      <c r="D124" s="2" t="str">
        <f>IFERROR(__xludf.DUMMYFUNCTION("""COMPUTED_VALUE"""),"ComponentsOfEquityAxis")</f>
        <v>ComponentsOfEquityAxis</v>
      </c>
      <c r="E124" s="2" t="str">
        <f>IFERROR(__xludf.DUMMYFUNCTION("""COMPUTED_VALUE"""),"ReserveOfInsuranceFinanceIncomeExpensesFromInsuranceContractsIssuedExcludedFromProfitOrLossThatWillNotBeReclassifiedToProfitOrLossMember")</f>
        <v>ReserveOfInsuranceFinanceIncomeExpensesFromInsuranceContractsIssuedExcludedFromProfitOrLossThatWillNotBeReclassifiedToProfitOrLossMember</v>
      </c>
      <c r="F124" s="2">
        <f>IFERROR(__xludf.DUMMYFUNCTION("""COMPUTED_VALUE"""),1.0)</f>
        <v>1</v>
      </c>
    </row>
    <row r="125">
      <c r="A125" s="2">
        <f>IFERROR(__xludf.DUMMYFUNCTION("""COMPUTED_VALUE"""),9723.0)</f>
        <v>9723</v>
      </c>
      <c r="B125" s="2" t="str">
        <f>IFERROR(__xludf.DUMMYFUNCTION("""COMPUTED_VALUE"""),"ContractualServiceMargin")</f>
        <v>ContractualServiceMargin</v>
      </c>
      <c r="C125" s="2" t="str">
        <f>IFERROR(__xludf.DUMMYFUNCTION("""COMPUTED_VALUE"""),"InsuranceContractsLiabilityAsset")</f>
        <v>InsuranceContractsLiabilityAsset</v>
      </c>
      <c r="D125" s="2" t="str">
        <f>IFERROR(__xludf.DUMMYFUNCTION("""COMPUTED_VALUE"""),"InsuranceContractsByComponentsAxis")</f>
        <v>InsuranceContractsByComponentsAxis</v>
      </c>
      <c r="E125" s="2" t="str">
        <f>IFERROR(__xludf.DUMMYFUNCTION("""COMPUTED_VALUE"""),"ContractualServiceMarginMember")</f>
        <v>ContractualServiceMarginMember</v>
      </c>
      <c r="F125" s="2">
        <f>IFERROR(__xludf.DUMMYFUNCTION("""COMPUTED_VALUE"""),1.0)</f>
        <v>1</v>
      </c>
    </row>
  </sheetData>
  <drawing r:id="rId1"/>
</worksheet>
</file>