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pier\Documents\WORK_DRL\Content\My_Tools\MT05_MyLoanTracker\src\"/>
    </mc:Choice>
  </mc:AlternateContent>
  <xr:revisionPtr revIDLastSave="0" documentId="13_ncr:1_{C86C2735-D7DF-4DCF-8BCC-82F0B7CEC190}" xr6:coauthVersionLast="47" xr6:coauthVersionMax="47" xr10:uidLastSave="{00000000-0000-0000-0000-000000000000}"/>
  <bookViews>
    <workbookView xWindow="22932" yWindow="-108" windowWidth="23256" windowHeight="13176" xr2:uid="{00000000-000D-0000-FFFF-FFFF00000000}"/>
  </bookViews>
  <sheets>
    <sheet name="Amortization Schedule" sheetId="1" r:id="rId1"/>
    <sheet name="Graphs" sheetId="4" r:id="rId2"/>
    <sheet name="Help" sheetId="2" r:id="rId3"/>
    <sheet name="About" sheetId="3" r:id="rId4"/>
    <sheet name="Release Notes" sheetId="5" r:id="rId5"/>
  </sheets>
  <definedNames>
    <definedName name="_xlnm._FilterDatabase" localSheetId="0" hidden="1">'Amortization Schedule'!$B$17:$M$537</definedName>
    <definedName name="AnnualFixedInterestRate">'Amortization Schedule'!$D$9</definedName>
    <definedName name="Beginning_Bal">'Amortization Schedule'!$D$18:$D$537</definedName>
    <definedName name="Cumulative_Interest">'Amortization Schedule'!$M$18:$M$537</definedName>
    <definedName name="Cumulative_Principal">'Amortization Schedule'!$L$18:$L$537</definedName>
    <definedName name="Early_Pmt">'Amortization Schedule'!$E$18:$E$537</definedName>
    <definedName name="ErrMissingValues">'Amortization Schedule'!$I$1</definedName>
    <definedName name="Interest_Pmt">'Amortization Schedule'!$G$18:$G$537</definedName>
    <definedName name="IsValuesEntered">'Amortization Schedule'!$H$1</definedName>
    <definedName name="LoanAmount">'Amortization Schedule'!$D$8</definedName>
    <definedName name="LoanPeriodInYears">'Amortization Schedule'!$D$10</definedName>
    <definedName name="LoanStartDate">'Amortization Schedule'!$D$12</definedName>
    <definedName name="MostRecentPmtDt">'Amortization Schedule'!$M$5</definedName>
    <definedName name="Optional_Extra_Payments">'Amortization Schedule'!$D$13</definedName>
    <definedName name="PaymentsPerYear">'Amortization Schedule'!$D$11</definedName>
    <definedName name="Pmt_Date">'Amortization Schedule'!$C$18:$C$537</definedName>
    <definedName name="Pmt_Date_NoBlanks">OFFSET('Amortization Schedule'!$C$18,0,0,ROWS(Pmt_Date)-COUNTIF(Pmt_Date,""))</definedName>
    <definedName name="Pmt_Nbr">'Amortization Schedule'!$B$18:$B$537</definedName>
    <definedName name="Principal_Pmt">'Amortization Schedule'!$H$18:$H$537</definedName>
    <definedName name="PropertyName">'Amortization Schedule'!$G$5:$H$5</definedName>
    <definedName name="Sched_Pmt">'Amortization Schedule'!$I$18:$I$537</definedName>
    <definedName name="Scheduled_Payment_Amt">'Amortization Schedule'!$D$14</definedName>
    <definedName name="Total_Pmt">'Amortization Schedule'!$J$18:$J$537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1" l="1"/>
  <c r="I1" i="1"/>
  <c r="B28" i="4" l="1"/>
  <c r="H1" i="1"/>
  <c r="H8" i="1" l="1"/>
  <c r="B18" i="1" l="1"/>
  <c r="D18" i="1" s="1"/>
  <c r="H15" i="1"/>
  <c r="D14" i="1"/>
  <c r="H13" i="1"/>
  <c r="H11" i="1"/>
  <c r="H14" i="1" l="1"/>
  <c r="G18" i="1"/>
  <c r="M18" i="1" s="1"/>
  <c r="C18" i="1"/>
  <c r="N18" i="1"/>
  <c r="H12" i="1"/>
  <c r="I18" i="1"/>
  <c r="E18" i="1" l="1"/>
  <c r="J18" i="1" l="1"/>
  <c r="H18" i="1" s="1"/>
  <c r="K18" i="1" s="1"/>
  <c r="B19" i="1" s="1"/>
  <c r="C19" i="1" l="1"/>
  <c r="D19" i="1"/>
  <c r="G19" i="1" s="1"/>
  <c r="M19" i="1" s="1"/>
  <c r="I19" i="1" l="1"/>
  <c r="E19" i="1" s="1"/>
  <c r="J19" i="1" l="1"/>
  <c r="H19" i="1" l="1"/>
  <c r="K19" i="1" s="1"/>
  <c r="B20" i="1" s="1"/>
  <c r="L18" i="1" l="1"/>
  <c r="C20" i="1"/>
  <c r="D20" i="1"/>
  <c r="G20" i="1" s="1"/>
  <c r="M20" i="1" s="1"/>
  <c r="I20" i="1" l="1"/>
  <c r="E20" i="1" s="1"/>
  <c r="J20" i="1" l="1"/>
  <c r="H20" i="1" l="1"/>
  <c r="K20" i="1" s="1"/>
  <c r="B21" i="1" s="1"/>
  <c r="L19" i="1" l="1"/>
  <c r="C21" i="1"/>
  <c r="D21" i="1"/>
  <c r="G21" i="1" s="1"/>
  <c r="M21" i="1" s="1"/>
  <c r="I21" i="1" l="1"/>
  <c r="E21" i="1" s="1"/>
  <c r="J21" i="1" l="1"/>
  <c r="H21" i="1" l="1"/>
  <c r="K21" i="1" l="1"/>
  <c r="B22" i="1" s="1"/>
  <c r="L20" i="1" l="1"/>
  <c r="C22" i="1"/>
  <c r="D22" i="1"/>
  <c r="G22" i="1" s="1"/>
  <c r="M22" i="1" s="1"/>
  <c r="I22" i="1" l="1"/>
  <c r="E22" i="1" s="1"/>
  <c r="J22" i="1" l="1"/>
  <c r="H22" i="1" l="1"/>
  <c r="K22" i="1" s="1"/>
  <c r="B23" i="1" s="1"/>
  <c r="C23" i="1" l="1"/>
  <c r="L21" i="1"/>
  <c r="D23" i="1"/>
  <c r="G23" i="1" s="1"/>
  <c r="M23" i="1" s="1"/>
  <c r="I23" i="1" l="1"/>
  <c r="E23" i="1" l="1"/>
  <c r="J23" i="1" s="1"/>
  <c r="H23" i="1" s="1"/>
  <c r="K23" i="1" s="1"/>
  <c r="B24" i="1" s="1"/>
  <c r="L22" i="1" l="1"/>
  <c r="C24" i="1"/>
  <c r="D24" i="1"/>
  <c r="G24" i="1" s="1"/>
  <c r="M24" i="1" s="1"/>
  <c r="I24" i="1" l="1"/>
  <c r="E24" i="1" s="1"/>
  <c r="J24" i="1" l="1"/>
  <c r="H24" i="1" s="1"/>
  <c r="K24" i="1" l="1"/>
  <c r="B25" i="1" s="1"/>
  <c r="L23" i="1" l="1"/>
  <c r="C25" i="1"/>
  <c r="D25" i="1"/>
  <c r="G25" i="1" s="1"/>
  <c r="M25" i="1" s="1"/>
  <c r="I25" i="1" l="1"/>
  <c r="E25" i="1" s="1"/>
  <c r="J25" i="1" l="1"/>
  <c r="H25" i="1" s="1"/>
  <c r="K25" i="1" s="1"/>
  <c r="B26" i="1" s="1"/>
  <c r="C26" i="1" l="1"/>
  <c r="L24" i="1"/>
  <c r="D26" i="1"/>
  <c r="G26" i="1" s="1"/>
  <c r="M26" i="1" s="1"/>
  <c r="I26" i="1" l="1"/>
  <c r="E26" i="1" l="1"/>
  <c r="J26" i="1" s="1"/>
  <c r="H26" i="1" s="1"/>
  <c r="K26" i="1" s="1"/>
  <c r="B27" i="1" s="1"/>
  <c r="L25" i="1"/>
  <c r="D27" i="1" l="1"/>
  <c r="G27" i="1" s="1"/>
  <c r="M27" i="1" s="1"/>
  <c r="C27" i="1"/>
  <c r="I27" i="1" l="1"/>
  <c r="E27" i="1" s="1"/>
  <c r="J27" i="1" s="1"/>
  <c r="H27" i="1" s="1"/>
  <c r="K27" i="1" s="1"/>
  <c r="B28" i="1" l="1"/>
  <c r="C28" i="1" l="1"/>
  <c r="L26" i="1"/>
  <c r="D28" i="1"/>
  <c r="G28" i="1" s="1"/>
  <c r="M28" i="1" s="1"/>
  <c r="I28" i="1" l="1"/>
  <c r="E28" i="1" s="1"/>
  <c r="J28" i="1" l="1"/>
  <c r="H28" i="1" s="1"/>
  <c r="K28" i="1" s="1"/>
  <c r="B29" i="1" s="1"/>
  <c r="C29" i="1" l="1"/>
  <c r="L27" i="1"/>
  <c r="D29" i="1"/>
  <c r="G29" i="1" s="1"/>
  <c r="M29" i="1" s="1"/>
  <c r="I29" i="1" l="1"/>
  <c r="E29" i="1" s="1"/>
  <c r="J29" i="1" l="1"/>
  <c r="H29" i="1" s="1"/>
  <c r="K29" i="1" s="1"/>
  <c r="B30" i="1" s="1"/>
  <c r="C30" i="1" l="1"/>
  <c r="L28" i="1"/>
  <c r="D30" i="1"/>
  <c r="G30" i="1" s="1"/>
  <c r="M30" i="1" s="1"/>
  <c r="I30" i="1" l="1"/>
  <c r="E30" i="1" s="1"/>
  <c r="J30" i="1" l="1"/>
  <c r="H30" i="1" s="1"/>
  <c r="K30" i="1" s="1"/>
  <c r="B31" i="1" s="1"/>
  <c r="C31" i="1" l="1"/>
  <c r="L29" i="1"/>
  <c r="D31" i="1"/>
  <c r="G31" i="1" s="1"/>
  <c r="M31" i="1" s="1"/>
  <c r="I31" i="1" l="1"/>
  <c r="E31" i="1" s="1"/>
  <c r="J31" i="1" l="1"/>
  <c r="H31" i="1" s="1"/>
  <c r="K31" i="1" s="1"/>
  <c r="B32" i="1" s="1"/>
  <c r="C32" i="1" l="1"/>
  <c r="L30" i="1"/>
  <c r="D32" i="1"/>
  <c r="G32" i="1" l="1"/>
  <c r="M32" i="1" s="1"/>
  <c r="I32" i="1"/>
  <c r="E32" i="1" s="1"/>
  <c r="J32" i="1" l="1"/>
  <c r="H32" i="1" s="1"/>
  <c r="K32" i="1" s="1"/>
  <c r="B33" i="1" s="1"/>
  <c r="C33" i="1" l="1"/>
  <c r="L31" i="1"/>
  <c r="D33" i="1"/>
  <c r="G33" i="1" l="1"/>
  <c r="M33" i="1" s="1"/>
  <c r="I33" i="1"/>
  <c r="E33" i="1" s="1"/>
  <c r="J33" i="1" l="1"/>
  <c r="H33" i="1" s="1"/>
  <c r="K33" i="1" s="1"/>
  <c r="B34" i="1" l="1"/>
  <c r="C34" i="1" l="1"/>
  <c r="L32" i="1"/>
  <c r="D34" i="1"/>
  <c r="G34" i="1" s="1"/>
  <c r="M34" i="1" s="1"/>
  <c r="I34" i="1" l="1"/>
  <c r="E34" i="1" s="1"/>
  <c r="J34" i="1" l="1"/>
  <c r="H34" i="1" s="1"/>
  <c r="K34" i="1" s="1"/>
  <c r="B35" i="1" s="1"/>
  <c r="C35" i="1" l="1"/>
  <c r="L33" i="1"/>
  <c r="D35" i="1"/>
  <c r="G35" i="1" l="1"/>
  <c r="M35" i="1" s="1"/>
  <c r="I35" i="1"/>
  <c r="E35" i="1" s="1"/>
  <c r="J35" i="1" l="1"/>
  <c r="H35" i="1" s="1"/>
  <c r="K35" i="1" s="1"/>
  <c r="B36" i="1" l="1"/>
  <c r="C36" i="1" l="1"/>
  <c r="L34" i="1"/>
  <c r="D36" i="1"/>
  <c r="I36" i="1" s="1"/>
  <c r="E36" i="1" l="1"/>
  <c r="G36" i="1"/>
  <c r="M36" i="1" s="1"/>
  <c r="J36" i="1" l="1"/>
  <c r="H36" i="1" s="1"/>
  <c r="K36" i="1" s="1"/>
  <c r="B37" i="1" s="1"/>
  <c r="C37" i="1" l="1"/>
  <c r="L35" i="1"/>
  <c r="D37" i="1"/>
  <c r="G37" i="1" s="1"/>
  <c r="M37" i="1" s="1"/>
  <c r="I37" i="1" l="1"/>
  <c r="E37" i="1" s="1"/>
  <c r="J37" i="1" l="1"/>
  <c r="H37" i="1" s="1"/>
  <c r="K37" i="1" s="1"/>
  <c r="B38" i="1" l="1"/>
  <c r="C38" i="1" l="1"/>
  <c r="L36" i="1"/>
  <c r="D38" i="1"/>
  <c r="G38" i="1" s="1"/>
  <c r="M38" i="1" s="1"/>
  <c r="I38" i="1" l="1"/>
  <c r="E38" i="1" s="1"/>
  <c r="J38" i="1" l="1"/>
  <c r="H38" i="1" s="1"/>
  <c r="K38" i="1" s="1"/>
  <c r="B39" i="1" s="1"/>
  <c r="C39" i="1" l="1"/>
  <c r="L37" i="1"/>
  <c r="D39" i="1"/>
  <c r="I39" i="1" s="1"/>
  <c r="E39" i="1" l="1"/>
  <c r="G39" i="1"/>
  <c r="M39" i="1" s="1"/>
  <c r="J39" i="1" l="1"/>
  <c r="H39" i="1" s="1"/>
  <c r="K39" i="1" s="1"/>
  <c r="B40" i="1" s="1"/>
  <c r="C40" i="1" l="1"/>
  <c r="L38" i="1"/>
  <c r="D40" i="1"/>
  <c r="I40" i="1" s="1"/>
  <c r="E40" i="1" l="1"/>
  <c r="G40" i="1"/>
  <c r="M40" i="1" s="1"/>
  <c r="J40" i="1" l="1"/>
  <c r="H40" i="1" s="1"/>
  <c r="K40" i="1" s="1"/>
  <c r="B41" i="1" s="1"/>
  <c r="C41" i="1" l="1"/>
  <c r="L39" i="1"/>
  <c r="D41" i="1"/>
  <c r="G41" i="1" s="1"/>
  <c r="M41" i="1" s="1"/>
  <c r="I41" i="1" l="1"/>
  <c r="E41" i="1" s="1"/>
  <c r="J41" i="1" l="1"/>
  <c r="H41" i="1" s="1"/>
  <c r="K41" i="1" s="1"/>
  <c r="B42" i="1" s="1"/>
  <c r="C42" i="1" l="1"/>
  <c r="L40" i="1"/>
  <c r="D42" i="1"/>
  <c r="G42" i="1" s="1"/>
  <c r="M42" i="1" s="1"/>
  <c r="I42" i="1" l="1"/>
  <c r="E42" i="1" s="1"/>
  <c r="J42" i="1" l="1"/>
  <c r="H42" i="1" s="1"/>
  <c r="K42" i="1" s="1"/>
  <c r="B43" i="1" s="1"/>
  <c r="C43" i="1" l="1"/>
  <c r="L41" i="1"/>
  <c r="D43" i="1"/>
  <c r="G43" i="1" l="1"/>
  <c r="M43" i="1" s="1"/>
  <c r="I43" i="1"/>
  <c r="E43" i="1" s="1"/>
  <c r="J43" i="1" l="1"/>
  <c r="H43" i="1" s="1"/>
  <c r="K43" i="1" s="1"/>
  <c r="B44" i="1" l="1"/>
  <c r="C44" i="1" l="1"/>
  <c r="L42" i="1"/>
  <c r="D44" i="1"/>
  <c r="G44" i="1" s="1"/>
  <c r="M44" i="1" s="1"/>
  <c r="I44" i="1" l="1"/>
  <c r="E44" i="1" s="1"/>
  <c r="J44" i="1" l="1"/>
  <c r="H44" i="1" s="1"/>
  <c r="K44" i="1" s="1"/>
  <c r="B45" i="1" s="1"/>
  <c r="C45" i="1" l="1"/>
  <c r="L43" i="1"/>
  <c r="D45" i="1"/>
  <c r="G45" i="1" l="1"/>
  <c r="M45" i="1" s="1"/>
  <c r="I45" i="1"/>
  <c r="E45" i="1" s="1"/>
  <c r="J45" i="1" l="1"/>
  <c r="H45" i="1" s="1"/>
  <c r="K45" i="1" s="1"/>
  <c r="B46" i="1" l="1"/>
  <c r="C46" i="1" l="1"/>
  <c r="L44" i="1"/>
  <c r="D46" i="1"/>
  <c r="G46" i="1" s="1"/>
  <c r="M46" i="1" s="1"/>
  <c r="I46" i="1" l="1"/>
  <c r="E46" i="1" s="1"/>
  <c r="J46" i="1" l="1"/>
  <c r="H46" i="1" s="1"/>
  <c r="K46" i="1" s="1"/>
  <c r="B47" i="1" s="1"/>
  <c r="C47" i="1" l="1"/>
  <c r="L45" i="1"/>
  <c r="D47" i="1"/>
  <c r="G47" i="1" s="1"/>
  <c r="M47" i="1" s="1"/>
  <c r="I47" i="1" l="1"/>
  <c r="E47" i="1" s="1"/>
  <c r="J47" i="1" l="1"/>
  <c r="H47" i="1" s="1"/>
  <c r="K47" i="1" s="1"/>
  <c r="B48" i="1" s="1"/>
  <c r="C48" i="1" l="1"/>
  <c r="L46" i="1"/>
  <c r="D48" i="1"/>
  <c r="G48" i="1" s="1"/>
  <c r="M48" i="1" s="1"/>
  <c r="I48" i="1" l="1"/>
  <c r="E48" i="1" s="1"/>
  <c r="J48" i="1" l="1"/>
  <c r="H48" i="1" s="1"/>
  <c r="K48" i="1" s="1"/>
  <c r="B49" i="1" l="1"/>
  <c r="C49" i="1" l="1"/>
  <c r="L47" i="1"/>
  <c r="D49" i="1"/>
  <c r="G49" i="1" s="1"/>
  <c r="M49" i="1" s="1"/>
  <c r="I49" i="1" l="1"/>
  <c r="E49" i="1" s="1"/>
  <c r="J49" i="1" l="1"/>
  <c r="H49" i="1" s="1"/>
  <c r="K49" i="1" s="1"/>
  <c r="B50" i="1" l="1"/>
  <c r="C50" i="1" l="1"/>
  <c r="L48" i="1"/>
  <c r="D50" i="1"/>
  <c r="G50" i="1" s="1"/>
  <c r="M50" i="1" s="1"/>
  <c r="I50" i="1" l="1"/>
  <c r="E50" i="1" s="1"/>
  <c r="J50" i="1" l="1"/>
  <c r="H50" i="1" s="1"/>
  <c r="K50" i="1" s="1"/>
  <c r="B51" i="1" s="1"/>
  <c r="C51" i="1" l="1"/>
  <c r="L49" i="1"/>
  <c r="D51" i="1"/>
  <c r="G51" i="1" s="1"/>
  <c r="M51" i="1" s="1"/>
  <c r="I51" i="1" l="1"/>
  <c r="E51" i="1" s="1"/>
  <c r="J51" i="1" l="1"/>
  <c r="H51" i="1" s="1"/>
  <c r="K51" i="1" s="1"/>
  <c r="B52" i="1" l="1"/>
  <c r="C52" i="1" l="1"/>
  <c r="L50" i="1"/>
  <c r="D52" i="1"/>
  <c r="G52" i="1" s="1"/>
  <c r="M52" i="1" s="1"/>
  <c r="I52" i="1" l="1"/>
  <c r="E52" i="1" s="1"/>
  <c r="J52" i="1" l="1"/>
  <c r="H52" i="1" s="1"/>
  <c r="K52" i="1" s="1"/>
  <c r="B53" i="1" s="1"/>
  <c r="C53" i="1" l="1"/>
  <c r="L51" i="1"/>
  <c r="D53" i="1"/>
  <c r="G53" i="1" s="1"/>
  <c r="M53" i="1" s="1"/>
  <c r="I53" i="1" l="1"/>
  <c r="E53" i="1" s="1"/>
  <c r="J53" i="1" l="1"/>
  <c r="H53" i="1" s="1"/>
  <c r="K53" i="1" s="1"/>
  <c r="B54" i="1" s="1"/>
  <c r="C54" i="1" l="1"/>
  <c r="L52" i="1"/>
  <c r="D54" i="1"/>
  <c r="I54" i="1" s="1"/>
  <c r="E54" i="1" l="1"/>
  <c r="G54" i="1"/>
  <c r="M54" i="1" s="1"/>
  <c r="J54" i="1" l="1"/>
  <c r="H54" i="1" s="1"/>
  <c r="K54" i="1" s="1"/>
  <c r="B55" i="1" s="1"/>
  <c r="C55" i="1" l="1"/>
  <c r="L53" i="1"/>
  <c r="D55" i="1"/>
  <c r="G55" i="1" s="1"/>
  <c r="M55" i="1" s="1"/>
  <c r="I55" i="1" l="1"/>
  <c r="E55" i="1" s="1"/>
  <c r="J55" i="1" l="1"/>
  <c r="H55" i="1" s="1"/>
  <c r="K55" i="1" s="1"/>
  <c r="B56" i="1" s="1"/>
  <c r="C56" i="1" l="1"/>
  <c r="L54" i="1"/>
  <c r="D56" i="1"/>
  <c r="I56" i="1" l="1"/>
  <c r="E56" i="1" s="1"/>
  <c r="G56" i="1"/>
  <c r="M56" i="1" s="1"/>
  <c r="J56" i="1" l="1"/>
  <c r="H56" i="1" s="1"/>
  <c r="K56" i="1" s="1"/>
  <c r="B57" i="1" l="1"/>
  <c r="C57" i="1" l="1"/>
  <c r="L55" i="1"/>
  <c r="D57" i="1"/>
  <c r="G57" i="1" s="1"/>
  <c r="M57" i="1" s="1"/>
  <c r="I57" i="1" l="1"/>
  <c r="E57" i="1" s="1"/>
  <c r="J57" i="1" l="1"/>
  <c r="H57" i="1" s="1"/>
  <c r="K57" i="1" s="1"/>
  <c r="B58" i="1" s="1"/>
  <c r="C58" i="1" l="1"/>
  <c r="L56" i="1"/>
  <c r="D58" i="1"/>
  <c r="I58" i="1" s="1"/>
  <c r="E58" i="1" l="1"/>
  <c r="G58" i="1"/>
  <c r="M58" i="1" s="1"/>
  <c r="J58" i="1" l="1"/>
  <c r="H58" i="1" s="1"/>
  <c r="K58" i="1" s="1"/>
  <c r="B59" i="1" s="1"/>
  <c r="C59" i="1" l="1"/>
  <c r="L57" i="1"/>
  <c r="D59" i="1"/>
  <c r="G59" i="1" s="1"/>
  <c r="M59" i="1" s="1"/>
  <c r="I59" i="1" l="1"/>
  <c r="E59" i="1" l="1"/>
  <c r="J59" i="1" s="1"/>
  <c r="H59" i="1" s="1"/>
  <c r="K59" i="1" l="1"/>
  <c r="B60" i="1" s="1"/>
  <c r="C60" i="1" l="1"/>
  <c r="L58" i="1"/>
  <c r="D60" i="1"/>
  <c r="G60" i="1" l="1"/>
  <c r="M60" i="1" s="1"/>
  <c r="I60" i="1"/>
  <c r="E60" i="1" s="1"/>
  <c r="J60" i="1" l="1"/>
  <c r="H60" i="1" s="1"/>
  <c r="K60" i="1" s="1"/>
  <c r="B61" i="1" s="1"/>
  <c r="C61" i="1" l="1"/>
  <c r="L59" i="1"/>
  <c r="D61" i="1"/>
  <c r="G61" i="1" s="1"/>
  <c r="M61" i="1" s="1"/>
  <c r="I61" i="1" l="1"/>
  <c r="E61" i="1" s="1"/>
  <c r="J61" i="1" l="1"/>
  <c r="H61" i="1" s="1"/>
  <c r="K61" i="1" s="1"/>
  <c r="B62" i="1" s="1"/>
  <c r="C62" i="1" l="1"/>
  <c r="L60" i="1"/>
  <c r="D62" i="1"/>
  <c r="G62" i="1" s="1"/>
  <c r="M62" i="1" s="1"/>
  <c r="I62" i="1" l="1"/>
  <c r="E62" i="1" s="1"/>
  <c r="J62" i="1" l="1"/>
  <c r="H62" i="1" s="1"/>
  <c r="K62" i="1" s="1"/>
  <c r="B63" i="1" s="1"/>
  <c r="C63" i="1" l="1"/>
  <c r="L61" i="1"/>
  <c r="D63" i="1"/>
  <c r="G63" i="1" s="1"/>
  <c r="M63" i="1" s="1"/>
  <c r="I63" i="1" l="1"/>
  <c r="E63" i="1" l="1"/>
  <c r="J63" i="1" s="1"/>
  <c r="H63" i="1" s="1"/>
  <c r="K63" i="1" s="1"/>
  <c r="B64" i="1" s="1"/>
  <c r="L62" i="1"/>
  <c r="C64" i="1" l="1"/>
  <c r="D64" i="1"/>
  <c r="G64" i="1" s="1"/>
  <c r="M64" i="1" s="1"/>
  <c r="I64" i="1" l="1"/>
  <c r="E64" i="1" s="1"/>
  <c r="J64" i="1" s="1"/>
  <c r="H64" i="1" s="1"/>
  <c r="K64" i="1" s="1"/>
  <c r="B65" i="1" s="1"/>
  <c r="C65" i="1" l="1"/>
  <c r="L63" i="1"/>
  <c r="D65" i="1"/>
  <c r="G65" i="1" s="1"/>
  <c r="M65" i="1" s="1"/>
  <c r="I65" i="1" l="1"/>
  <c r="E65" i="1" s="1"/>
  <c r="J65" i="1" l="1"/>
  <c r="H65" i="1" s="1"/>
  <c r="K65" i="1" s="1"/>
  <c r="B66" i="1" s="1"/>
  <c r="C66" i="1" l="1"/>
  <c r="L64" i="1"/>
  <c r="D66" i="1"/>
  <c r="G66" i="1" s="1"/>
  <c r="M66" i="1" s="1"/>
  <c r="I66" i="1" l="1"/>
  <c r="E66" i="1" l="1"/>
  <c r="J66" i="1" s="1"/>
  <c r="H66" i="1" s="1"/>
  <c r="K66" i="1" s="1"/>
  <c r="B67" i="1" s="1"/>
  <c r="C67" i="1" l="1"/>
  <c r="L65" i="1"/>
  <c r="D67" i="1"/>
  <c r="G67" i="1" s="1"/>
  <c r="M67" i="1" s="1"/>
  <c r="I67" i="1" l="1"/>
  <c r="E67" i="1" s="1"/>
  <c r="J67" i="1" l="1"/>
  <c r="H67" i="1" s="1"/>
  <c r="K67" i="1" s="1"/>
  <c r="B68" i="1" s="1"/>
  <c r="C68" i="1" l="1"/>
  <c r="L66" i="1"/>
  <c r="D68" i="1"/>
  <c r="G68" i="1" s="1"/>
  <c r="M68" i="1" s="1"/>
  <c r="I68" i="1" l="1"/>
  <c r="E68" i="1" s="1"/>
  <c r="J68" i="1" l="1"/>
  <c r="H68" i="1" s="1"/>
  <c r="K68" i="1" s="1"/>
  <c r="B69" i="1" s="1"/>
  <c r="C69" i="1" l="1"/>
  <c r="L67" i="1"/>
  <c r="D69" i="1"/>
  <c r="G69" i="1" s="1"/>
  <c r="M69" i="1" s="1"/>
  <c r="I69" i="1" l="1"/>
  <c r="E69" i="1" s="1"/>
  <c r="J69" i="1" l="1"/>
  <c r="H69" i="1" s="1"/>
  <c r="K69" i="1" s="1"/>
  <c r="B70" i="1" s="1"/>
  <c r="C70" i="1" l="1"/>
  <c r="L68" i="1"/>
  <c r="D70" i="1"/>
  <c r="G70" i="1" l="1"/>
  <c r="M70" i="1" s="1"/>
  <c r="I70" i="1"/>
  <c r="E70" i="1" s="1"/>
  <c r="J70" i="1" l="1"/>
  <c r="H70" i="1" s="1"/>
  <c r="K70" i="1" s="1"/>
  <c r="B71" i="1" l="1"/>
  <c r="C71" i="1" l="1"/>
  <c r="L69" i="1"/>
  <c r="D71" i="1"/>
  <c r="G71" i="1" s="1"/>
  <c r="M71" i="1" s="1"/>
  <c r="I71" i="1" l="1"/>
  <c r="E71" i="1" s="1"/>
  <c r="J71" i="1" l="1"/>
  <c r="H71" i="1" s="1"/>
  <c r="K71" i="1" s="1"/>
  <c r="B72" i="1" s="1"/>
  <c r="C72" i="1" l="1"/>
  <c r="L70" i="1"/>
  <c r="D72" i="1"/>
  <c r="G72" i="1" s="1"/>
  <c r="M72" i="1" s="1"/>
  <c r="I72" i="1" l="1"/>
  <c r="E72" i="1" s="1"/>
  <c r="J72" i="1" l="1"/>
  <c r="H72" i="1" s="1"/>
  <c r="K72" i="1" s="1"/>
  <c r="B73" i="1" s="1"/>
  <c r="C73" i="1" l="1"/>
  <c r="L71" i="1"/>
  <c r="D73" i="1"/>
  <c r="G73" i="1" s="1"/>
  <c r="M73" i="1" s="1"/>
  <c r="I73" i="1" l="1"/>
  <c r="E73" i="1" s="1"/>
  <c r="J73" i="1" l="1"/>
  <c r="H73" i="1" s="1"/>
  <c r="K73" i="1" s="1"/>
  <c r="B74" i="1" s="1"/>
  <c r="C74" i="1" l="1"/>
  <c r="L72" i="1"/>
  <c r="D74" i="1"/>
  <c r="G74" i="1" s="1"/>
  <c r="M74" i="1" s="1"/>
  <c r="I74" i="1" l="1"/>
  <c r="E74" i="1" s="1"/>
  <c r="J74" i="1" l="1"/>
  <c r="H74" i="1" l="1"/>
  <c r="K74" i="1" l="1"/>
  <c r="B75" i="1" s="1"/>
  <c r="C75" i="1" l="1"/>
  <c r="L73" i="1"/>
  <c r="D75" i="1"/>
  <c r="G75" i="1" s="1"/>
  <c r="M75" i="1" s="1"/>
  <c r="I75" i="1" l="1"/>
  <c r="E75" i="1" l="1"/>
  <c r="J75" i="1" s="1"/>
  <c r="H75" i="1" s="1"/>
  <c r="K75" i="1" s="1"/>
  <c r="B76" i="1" s="1"/>
  <c r="L74" i="1"/>
  <c r="C76" i="1" l="1"/>
  <c r="D76" i="1"/>
  <c r="G76" i="1" s="1"/>
  <c r="M76" i="1" s="1"/>
  <c r="I76" i="1" l="1"/>
  <c r="E76" i="1" s="1"/>
  <c r="J76" i="1" s="1"/>
  <c r="H76" i="1" s="1"/>
  <c r="K76" i="1" s="1"/>
  <c r="B77" i="1" s="1"/>
  <c r="L75" i="1" l="1"/>
  <c r="D77" i="1"/>
  <c r="I77" i="1" s="1"/>
  <c r="C77" i="1"/>
  <c r="G77" i="1" l="1"/>
  <c r="M77" i="1" s="1"/>
  <c r="E77" i="1"/>
  <c r="J77" i="1" s="1"/>
  <c r="H77" i="1" l="1"/>
  <c r="K77" i="1" s="1"/>
  <c r="B78" i="1" s="1"/>
  <c r="C78" i="1" s="1"/>
  <c r="L76" i="1"/>
  <c r="D78" i="1" l="1"/>
  <c r="G78" i="1" s="1"/>
  <c r="M78" i="1" s="1"/>
  <c r="I78" i="1" l="1"/>
  <c r="E78" i="1" s="1"/>
  <c r="J78" i="1" s="1"/>
  <c r="H78" i="1" s="1"/>
  <c r="K78" i="1" s="1"/>
  <c r="B79" i="1" s="1"/>
  <c r="L77" i="1"/>
  <c r="D79" i="1" l="1"/>
  <c r="G79" i="1" s="1"/>
  <c r="M79" i="1" s="1"/>
  <c r="C79" i="1"/>
  <c r="I79" i="1" l="1"/>
  <c r="E79" i="1" s="1"/>
  <c r="J79" i="1" s="1"/>
  <c r="H79" i="1" s="1"/>
  <c r="K79" i="1" s="1"/>
  <c r="B80" i="1" s="1"/>
  <c r="L78" i="1"/>
  <c r="D80" i="1" l="1"/>
  <c r="I80" i="1" s="1"/>
  <c r="E80" i="1" s="1"/>
  <c r="J80" i="1" s="1"/>
  <c r="C80" i="1"/>
  <c r="G80" i="1" l="1"/>
  <c r="M80" i="1" s="1"/>
  <c r="L79" i="1"/>
  <c r="H80" i="1" l="1"/>
  <c r="K80" i="1" s="1"/>
  <c r="B81" i="1" s="1"/>
  <c r="C81" i="1" l="1"/>
  <c r="D81" i="1"/>
  <c r="G81" i="1" s="1"/>
  <c r="M81" i="1" s="1"/>
  <c r="I81" i="1" l="1"/>
  <c r="L80" i="1"/>
  <c r="E81" i="1" l="1"/>
  <c r="J81" i="1" s="1"/>
  <c r="H81" i="1" s="1"/>
  <c r="K81" i="1" s="1"/>
  <c r="B82" i="1" s="1"/>
  <c r="C82" i="1" l="1"/>
  <c r="D82" i="1"/>
  <c r="G82" i="1" s="1"/>
  <c r="M82" i="1" s="1"/>
  <c r="I82" i="1" l="1"/>
  <c r="L81" i="1"/>
  <c r="E82" i="1" l="1"/>
  <c r="J82" i="1" s="1"/>
  <c r="H82" i="1" s="1"/>
  <c r="K82" i="1" s="1"/>
  <c r="B83" i="1" s="1"/>
  <c r="C83" i="1" l="1"/>
  <c r="D83" i="1"/>
  <c r="G83" i="1" s="1"/>
  <c r="M83" i="1" s="1"/>
  <c r="I83" i="1" l="1"/>
  <c r="L82" i="1"/>
  <c r="E83" i="1" l="1"/>
  <c r="J83" i="1" s="1"/>
  <c r="H83" i="1" s="1"/>
  <c r="K83" i="1" s="1"/>
  <c r="B84" i="1" s="1"/>
  <c r="C84" i="1" l="1"/>
  <c r="D84" i="1"/>
  <c r="G84" i="1" s="1"/>
  <c r="M84" i="1" s="1"/>
  <c r="I84" i="1" l="1"/>
  <c r="L83" i="1"/>
  <c r="E84" i="1" l="1"/>
  <c r="J84" i="1" s="1"/>
  <c r="H84" i="1" s="1"/>
  <c r="K84" i="1" s="1"/>
  <c r="B85" i="1" s="1"/>
  <c r="C85" i="1" l="1"/>
  <c r="D85" i="1"/>
  <c r="I85" i="1" s="1"/>
  <c r="E85" i="1" s="1"/>
  <c r="G85" i="1" l="1"/>
  <c r="M85" i="1" s="1"/>
  <c r="J85" i="1"/>
  <c r="L84" i="1"/>
  <c r="H85" i="1" l="1"/>
  <c r="K85" i="1" s="1"/>
  <c r="B86" i="1" s="1"/>
  <c r="C86" i="1" s="1"/>
  <c r="D86" i="1" l="1"/>
  <c r="G86" i="1" s="1"/>
  <c r="M86" i="1" s="1"/>
  <c r="I86" i="1" l="1"/>
  <c r="E86" i="1" s="1"/>
  <c r="J86" i="1" s="1"/>
  <c r="H86" i="1" s="1"/>
  <c r="K86" i="1" s="1"/>
  <c r="B87" i="1" s="1"/>
  <c r="C87" i="1" s="1"/>
  <c r="L85" i="1"/>
  <c r="D87" i="1" l="1"/>
  <c r="G87" i="1" s="1"/>
  <c r="M87" i="1" s="1"/>
  <c r="I87" i="1" l="1"/>
  <c r="E87" i="1" s="1"/>
  <c r="J87" i="1" l="1"/>
  <c r="H87" i="1" s="1"/>
  <c r="K87" i="1" s="1"/>
  <c r="B88" i="1" s="1"/>
  <c r="C88" i="1" s="1"/>
  <c r="L86" i="1"/>
  <c r="D88" i="1" l="1"/>
  <c r="G88" i="1" s="1"/>
  <c r="M88" i="1" s="1"/>
  <c r="I88" i="1" l="1"/>
  <c r="E88" i="1" s="1"/>
  <c r="J88" i="1" l="1"/>
  <c r="H88" i="1" s="1"/>
  <c r="K88" i="1" s="1"/>
  <c r="B89" i="1" s="1"/>
  <c r="C89" i="1" s="1"/>
  <c r="L87" i="1"/>
  <c r="D89" i="1" l="1"/>
  <c r="G89" i="1" s="1"/>
  <c r="M89" i="1" s="1"/>
  <c r="I89" i="1" l="1"/>
  <c r="E89" i="1" s="1"/>
  <c r="J89" i="1" l="1"/>
  <c r="H89" i="1" s="1"/>
  <c r="K89" i="1" s="1"/>
  <c r="B90" i="1" s="1"/>
  <c r="C90" i="1" s="1"/>
  <c r="L88" i="1"/>
  <c r="D90" i="1" l="1"/>
  <c r="G90" i="1" s="1"/>
  <c r="M90" i="1" s="1"/>
  <c r="I90" i="1" l="1"/>
  <c r="E90" i="1" s="1"/>
  <c r="J90" i="1" l="1"/>
  <c r="H90" i="1" s="1"/>
  <c r="K90" i="1" s="1"/>
  <c r="B91" i="1" s="1"/>
  <c r="C91" i="1" s="1"/>
  <c r="L89" i="1"/>
  <c r="D91" i="1" l="1"/>
  <c r="G91" i="1" s="1"/>
  <c r="M91" i="1" s="1"/>
  <c r="I91" i="1" l="1"/>
  <c r="E91" i="1" s="1"/>
  <c r="J91" i="1" l="1"/>
  <c r="H91" i="1" s="1"/>
  <c r="K91" i="1" s="1"/>
  <c r="B92" i="1" s="1"/>
  <c r="C92" i="1" s="1"/>
  <c r="L90" i="1"/>
  <c r="D92" i="1" l="1"/>
  <c r="G92" i="1" s="1"/>
  <c r="M92" i="1" s="1"/>
  <c r="I92" i="1" l="1"/>
  <c r="E92" i="1" s="1"/>
  <c r="J92" i="1" l="1"/>
  <c r="H92" i="1" s="1"/>
  <c r="K92" i="1" s="1"/>
  <c r="B93" i="1" s="1"/>
  <c r="C93" i="1" s="1"/>
  <c r="L91" i="1"/>
  <c r="D93" i="1" l="1"/>
  <c r="G93" i="1" s="1"/>
  <c r="M93" i="1" s="1"/>
  <c r="I93" i="1" l="1"/>
  <c r="E93" i="1" s="1"/>
  <c r="J93" i="1" s="1"/>
  <c r="H93" i="1" s="1"/>
  <c r="K93" i="1" s="1"/>
  <c r="B94" i="1" s="1"/>
  <c r="C94" i="1" l="1"/>
  <c r="L92" i="1"/>
  <c r="D94" i="1"/>
  <c r="G94" i="1" l="1"/>
  <c r="M94" i="1" s="1"/>
  <c r="I94" i="1"/>
  <c r="E94" i="1" s="1"/>
  <c r="J94" i="1" l="1"/>
  <c r="H94" i="1" s="1"/>
  <c r="K94" i="1" s="1"/>
  <c r="B95" i="1" s="1"/>
  <c r="C95" i="1" l="1"/>
  <c r="L93" i="1"/>
  <c r="D95" i="1"/>
  <c r="G95" i="1" l="1"/>
  <c r="M95" i="1" s="1"/>
  <c r="I95" i="1"/>
  <c r="E95" i="1" s="1"/>
  <c r="J95" i="1" l="1"/>
  <c r="H95" i="1" s="1"/>
  <c r="K95" i="1" s="1"/>
  <c r="B96" i="1" s="1"/>
  <c r="C96" i="1" l="1"/>
  <c r="L94" i="1"/>
  <c r="D96" i="1"/>
  <c r="G96" i="1" s="1"/>
  <c r="M96" i="1" s="1"/>
  <c r="I96" i="1" l="1"/>
  <c r="E96" i="1" s="1"/>
  <c r="J96" i="1" l="1"/>
  <c r="H96" i="1" s="1"/>
  <c r="K96" i="1" s="1"/>
  <c r="B97" i="1" s="1"/>
  <c r="C97" i="1" l="1"/>
  <c r="L95" i="1"/>
  <c r="D97" i="1"/>
  <c r="G97" i="1" l="1"/>
  <c r="M97" i="1" s="1"/>
  <c r="I97" i="1"/>
  <c r="E97" i="1" s="1"/>
  <c r="J97" i="1" l="1"/>
  <c r="H97" i="1" s="1"/>
  <c r="K97" i="1" s="1"/>
  <c r="B98" i="1" s="1"/>
  <c r="C98" i="1" l="1"/>
  <c r="L96" i="1"/>
  <c r="D98" i="1"/>
  <c r="G98" i="1" s="1"/>
  <c r="M98" i="1" s="1"/>
  <c r="I98" i="1" l="1"/>
  <c r="E98" i="1" s="1"/>
  <c r="J98" i="1" l="1"/>
  <c r="H98" i="1" l="1"/>
  <c r="K98" i="1" l="1"/>
  <c r="B99" i="1" s="1"/>
  <c r="C99" i="1" l="1"/>
  <c r="L97" i="1"/>
  <c r="D99" i="1"/>
  <c r="G99" i="1" s="1"/>
  <c r="M99" i="1" s="1"/>
  <c r="I99" i="1" l="1"/>
  <c r="E99" i="1" s="1"/>
  <c r="J99" i="1" l="1"/>
  <c r="H99" i="1" s="1"/>
  <c r="K99" i="1" s="1"/>
  <c r="B100" i="1" s="1"/>
  <c r="C100" i="1" l="1"/>
  <c r="L98" i="1"/>
  <c r="D100" i="1"/>
  <c r="G100" i="1" s="1"/>
  <c r="M100" i="1" s="1"/>
  <c r="I100" i="1" l="1"/>
  <c r="E100" i="1" l="1"/>
  <c r="J100" i="1" s="1"/>
  <c r="H100" i="1" s="1"/>
  <c r="K100" i="1" s="1"/>
  <c r="B101" i="1" s="1"/>
  <c r="L99" i="1" l="1"/>
  <c r="D101" i="1"/>
  <c r="G101" i="1" s="1"/>
  <c r="M101" i="1" s="1"/>
  <c r="C101" i="1"/>
  <c r="I101" i="1" l="1"/>
  <c r="E101" i="1" s="1"/>
  <c r="J101" i="1" s="1"/>
  <c r="H101" i="1" s="1"/>
  <c r="K101" i="1" s="1"/>
  <c r="B102" i="1" s="1"/>
  <c r="C102" i="1" l="1"/>
  <c r="L100" i="1"/>
  <c r="D102" i="1"/>
  <c r="G102" i="1" s="1"/>
  <c r="M102" i="1" s="1"/>
  <c r="I102" i="1" l="1"/>
  <c r="E102" i="1" s="1"/>
  <c r="J102" i="1" l="1"/>
  <c r="H102" i="1" s="1"/>
  <c r="K102" i="1" s="1"/>
  <c r="B103" i="1" s="1"/>
  <c r="C103" i="1" l="1"/>
  <c r="L101" i="1"/>
  <c r="D103" i="1"/>
  <c r="G103" i="1" s="1"/>
  <c r="M103" i="1" s="1"/>
  <c r="I103" i="1" l="1"/>
  <c r="E103" i="1" l="1"/>
  <c r="J103" i="1" s="1"/>
  <c r="H103" i="1" s="1"/>
  <c r="K103" i="1" s="1"/>
  <c r="B104" i="1" s="1"/>
  <c r="L102" i="1" l="1"/>
  <c r="D104" i="1"/>
  <c r="G104" i="1" s="1"/>
  <c r="M104" i="1" s="1"/>
  <c r="C104" i="1"/>
  <c r="I104" i="1" l="1"/>
  <c r="E104" i="1" s="1"/>
  <c r="J104" i="1" s="1"/>
  <c r="H104" i="1" s="1"/>
  <c r="K104" i="1" s="1"/>
  <c r="B105" i="1" s="1"/>
  <c r="C105" i="1" l="1"/>
  <c r="L103" i="1"/>
  <c r="D105" i="1"/>
  <c r="G105" i="1" s="1"/>
  <c r="M105" i="1" s="1"/>
  <c r="I105" i="1" l="1"/>
  <c r="E105" i="1" s="1"/>
  <c r="J105" i="1" l="1"/>
  <c r="H105" i="1" s="1"/>
  <c r="K105" i="1" s="1"/>
  <c r="B106" i="1" l="1"/>
  <c r="C106" i="1" l="1"/>
  <c r="L104" i="1"/>
  <c r="D106" i="1"/>
  <c r="G106" i="1" s="1"/>
  <c r="M106" i="1" s="1"/>
  <c r="I106" i="1" l="1"/>
  <c r="E106" i="1" s="1"/>
  <c r="J106" i="1" l="1"/>
  <c r="H106" i="1" s="1"/>
  <c r="K106" i="1" s="1"/>
  <c r="B107" i="1" s="1"/>
  <c r="C107" i="1" l="1"/>
  <c r="L105" i="1"/>
  <c r="D107" i="1"/>
  <c r="G107" i="1" s="1"/>
  <c r="M107" i="1" s="1"/>
  <c r="I107" i="1" l="1"/>
  <c r="E107" i="1" s="1"/>
  <c r="J107" i="1" l="1"/>
  <c r="H107" i="1" s="1"/>
  <c r="K107" i="1" s="1"/>
  <c r="B108" i="1" s="1"/>
  <c r="C108" i="1" l="1"/>
  <c r="L106" i="1"/>
  <c r="D108" i="1"/>
  <c r="G108" i="1" s="1"/>
  <c r="M108" i="1" s="1"/>
  <c r="I108" i="1" l="1"/>
  <c r="E108" i="1" s="1"/>
  <c r="J108" i="1" l="1"/>
  <c r="H108" i="1" s="1"/>
  <c r="K108" i="1" s="1"/>
  <c r="B109" i="1" s="1"/>
  <c r="C109" i="1" l="1"/>
  <c r="L107" i="1"/>
  <c r="D109" i="1"/>
  <c r="G109" i="1" s="1"/>
  <c r="M109" i="1" s="1"/>
  <c r="I109" i="1" l="1"/>
  <c r="E109" i="1" s="1"/>
  <c r="J109" i="1" l="1"/>
  <c r="H109" i="1" s="1"/>
  <c r="K109" i="1" s="1"/>
  <c r="B110" i="1" l="1"/>
  <c r="C110" i="1" l="1"/>
  <c r="L108" i="1"/>
  <c r="D110" i="1"/>
  <c r="G110" i="1" s="1"/>
  <c r="M110" i="1" s="1"/>
  <c r="I110" i="1" l="1"/>
  <c r="E110" i="1" s="1"/>
  <c r="J110" i="1" l="1"/>
  <c r="H110" i="1" s="1"/>
  <c r="K110" i="1" s="1"/>
  <c r="B111" i="1" s="1"/>
  <c r="C111" i="1" l="1"/>
  <c r="L109" i="1"/>
  <c r="D111" i="1"/>
  <c r="G111" i="1" s="1"/>
  <c r="M111" i="1" s="1"/>
  <c r="I111" i="1" l="1"/>
  <c r="E111" i="1" s="1"/>
  <c r="J111" i="1" l="1"/>
  <c r="H111" i="1" s="1"/>
  <c r="K111" i="1" s="1"/>
  <c r="B112" i="1" l="1"/>
  <c r="C112" i="1" l="1"/>
  <c r="L110" i="1"/>
  <c r="D112" i="1"/>
  <c r="G112" i="1" s="1"/>
  <c r="M112" i="1" s="1"/>
  <c r="I112" i="1" l="1"/>
  <c r="E112" i="1" s="1"/>
  <c r="J112" i="1" l="1"/>
  <c r="H112" i="1" s="1"/>
  <c r="K112" i="1" s="1"/>
  <c r="B113" i="1" s="1"/>
  <c r="C113" i="1" l="1"/>
  <c r="L111" i="1"/>
  <c r="D113" i="1"/>
  <c r="G113" i="1" s="1"/>
  <c r="M113" i="1" s="1"/>
  <c r="I113" i="1" l="1"/>
  <c r="E113" i="1" s="1"/>
  <c r="J113" i="1" l="1"/>
  <c r="H113" i="1" s="1"/>
  <c r="K113" i="1" s="1"/>
  <c r="B114" i="1" l="1"/>
  <c r="C114" i="1" l="1"/>
  <c r="L112" i="1"/>
  <c r="D114" i="1"/>
  <c r="G114" i="1" s="1"/>
  <c r="M114" i="1" s="1"/>
  <c r="I114" i="1" l="1"/>
  <c r="E114" i="1" s="1"/>
  <c r="J114" i="1" l="1"/>
  <c r="H114" i="1" s="1"/>
  <c r="K114" i="1" s="1"/>
  <c r="B115" i="1" s="1"/>
  <c r="C115" i="1" l="1"/>
  <c r="L113" i="1"/>
  <c r="D115" i="1"/>
  <c r="G115" i="1" s="1"/>
  <c r="M115" i="1" s="1"/>
  <c r="I115" i="1" l="1"/>
  <c r="E115" i="1" s="1"/>
  <c r="J115" i="1" l="1"/>
  <c r="H115" i="1" s="1"/>
  <c r="K115" i="1" s="1"/>
  <c r="B116" i="1" s="1"/>
  <c r="C116" i="1" l="1"/>
  <c r="L114" i="1"/>
  <c r="D116" i="1"/>
  <c r="G116" i="1" s="1"/>
  <c r="M116" i="1" s="1"/>
  <c r="I116" i="1" l="1"/>
  <c r="E116" i="1" s="1"/>
  <c r="J116" i="1" l="1"/>
  <c r="H116" i="1" s="1"/>
  <c r="K116" i="1" s="1"/>
  <c r="B117" i="1" s="1"/>
  <c r="C117" i="1" l="1"/>
  <c r="L115" i="1"/>
  <c r="D117" i="1"/>
  <c r="G117" i="1" s="1"/>
  <c r="M117" i="1" s="1"/>
  <c r="I117" i="1" l="1"/>
  <c r="E117" i="1" s="1"/>
  <c r="J117" i="1" l="1"/>
  <c r="H117" i="1" s="1"/>
  <c r="K117" i="1" s="1"/>
  <c r="B118" i="1" l="1"/>
  <c r="C118" i="1" l="1"/>
  <c r="L116" i="1"/>
  <c r="D118" i="1"/>
  <c r="G118" i="1" s="1"/>
  <c r="M118" i="1" s="1"/>
  <c r="I118" i="1" l="1"/>
  <c r="E118" i="1" s="1"/>
  <c r="J118" i="1" l="1"/>
  <c r="H118" i="1" s="1"/>
  <c r="K118" i="1" s="1"/>
  <c r="B119" i="1" s="1"/>
  <c r="C119" i="1" l="1"/>
  <c r="L117" i="1"/>
  <c r="D119" i="1"/>
  <c r="G119" i="1" s="1"/>
  <c r="M119" i="1" s="1"/>
  <c r="I119" i="1" l="1"/>
  <c r="E119" i="1" s="1"/>
  <c r="J119" i="1" l="1"/>
  <c r="H119" i="1" s="1"/>
  <c r="K119" i="1" s="1"/>
  <c r="B120" i="1" l="1"/>
  <c r="C120" i="1" l="1"/>
  <c r="L118" i="1"/>
  <c r="D120" i="1"/>
  <c r="G120" i="1" s="1"/>
  <c r="M120" i="1" s="1"/>
  <c r="I120" i="1" l="1"/>
  <c r="E120" i="1" s="1"/>
  <c r="J120" i="1" l="1"/>
  <c r="H120" i="1" s="1"/>
  <c r="K120" i="1" s="1"/>
  <c r="B121" i="1" s="1"/>
  <c r="C121" i="1" l="1"/>
  <c r="L119" i="1"/>
  <c r="D121" i="1"/>
  <c r="G121" i="1" s="1"/>
  <c r="M121" i="1" s="1"/>
  <c r="I121" i="1" l="1"/>
  <c r="E121" i="1" s="1"/>
  <c r="J121" i="1" l="1"/>
  <c r="H121" i="1" s="1"/>
  <c r="K121" i="1" s="1"/>
  <c r="B122" i="1" s="1"/>
  <c r="C122" i="1" l="1"/>
  <c r="L120" i="1"/>
  <c r="D122" i="1"/>
  <c r="G122" i="1" s="1"/>
  <c r="M122" i="1" s="1"/>
  <c r="I122" i="1" l="1"/>
  <c r="E122" i="1" s="1"/>
  <c r="J122" i="1" l="1"/>
  <c r="H122" i="1" s="1"/>
  <c r="K122" i="1" s="1"/>
  <c r="B123" i="1" l="1"/>
  <c r="C123" i="1" l="1"/>
  <c r="L121" i="1"/>
  <c r="D123" i="1"/>
  <c r="G123" i="1" s="1"/>
  <c r="M123" i="1" s="1"/>
  <c r="I123" i="1" l="1"/>
  <c r="E123" i="1" s="1"/>
  <c r="J123" i="1" l="1"/>
  <c r="H123" i="1" s="1"/>
  <c r="K123" i="1" s="1"/>
  <c r="B124" i="1" s="1"/>
  <c r="C124" i="1" l="1"/>
  <c r="L122" i="1"/>
  <c r="D124" i="1"/>
  <c r="G124" i="1" s="1"/>
  <c r="M124" i="1" s="1"/>
  <c r="I124" i="1" l="1"/>
  <c r="E124" i="1" s="1"/>
  <c r="J124" i="1" l="1"/>
  <c r="H124" i="1" s="1"/>
  <c r="K124" i="1" s="1"/>
  <c r="B125" i="1" l="1"/>
  <c r="C125" i="1" l="1"/>
  <c r="L123" i="1"/>
  <c r="D125" i="1"/>
  <c r="G125" i="1" s="1"/>
  <c r="M125" i="1" s="1"/>
  <c r="I125" i="1" l="1"/>
  <c r="E125" i="1" s="1"/>
  <c r="J125" i="1" l="1"/>
  <c r="H125" i="1" s="1"/>
  <c r="K125" i="1" s="1"/>
  <c r="B126" i="1" l="1"/>
  <c r="C126" i="1" l="1"/>
  <c r="L124" i="1"/>
  <c r="D126" i="1"/>
  <c r="G126" i="1" s="1"/>
  <c r="M126" i="1" s="1"/>
  <c r="I126" i="1" l="1"/>
  <c r="E126" i="1" s="1"/>
  <c r="J126" i="1" l="1"/>
  <c r="H126" i="1" s="1"/>
  <c r="K126" i="1" s="1"/>
  <c r="B127" i="1" s="1"/>
  <c r="C127" i="1" l="1"/>
  <c r="L125" i="1"/>
  <c r="D127" i="1"/>
  <c r="G127" i="1" s="1"/>
  <c r="M127" i="1" s="1"/>
  <c r="I127" i="1" l="1"/>
  <c r="E127" i="1" s="1"/>
  <c r="J127" i="1" l="1"/>
  <c r="H127" i="1" s="1"/>
  <c r="K127" i="1" s="1"/>
  <c r="B128" i="1" s="1"/>
  <c r="C128" i="1" l="1"/>
  <c r="L126" i="1"/>
  <c r="D128" i="1"/>
  <c r="G128" i="1" s="1"/>
  <c r="M128" i="1" s="1"/>
  <c r="I128" i="1" l="1"/>
  <c r="E128" i="1" s="1"/>
  <c r="J128" i="1" l="1"/>
  <c r="H128" i="1" s="1"/>
  <c r="K128" i="1" s="1"/>
  <c r="B129" i="1" s="1"/>
  <c r="C129" i="1" l="1"/>
  <c r="L127" i="1"/>
  <c r="D129" i="1"/>
  <c r="G129" i="1" s="1"/>
  <c r="M129" i="1" s="1"/>
  <c r="I129" i="1" l="1"/>
  <c r="E129" i="1" s="1"/>
  <c r="J129" i="1" l="1"/>
  <c r="H129" i="1" s="1"/>
  <c r="K129" i="1" s="1"/>
  <c r="B130" i="1" s="1"/>
  <c r="C130" i="1" l="1"/>
  <c r="L128" i="1"/>
  <c r="D130" i="1"/>
  <c r="G130" i="1" s="1"/>
  <c r="M130" i="1" s="1"/>
  <c r="I130" i="1" l="1"/>
  <c r="E130" i="1" s="1"/>
  <c r="J130" i="1" l="1"/>
  <c r="H130" i="1" s="1"/>
  <c r="K130" i="1" s="1"/>
  <c r="B131" i="1" s="1"/>
  <c r="C131" i="1" l="1"/>
  <c r="L129" i="1"/>
  <c r="D131" i="1"/>
  <c r="G131" i="1" s="1"/>
  <c r="M131" i="1" s="1"/>
  <c r="I131" i="1" l="1"/>
  <c r="E131" i="1" s="1"/>
  <c r="J131" i="1" l="1"/>
  <c r="H131" i="1" s="1"/>
  <c r="K131" i="1" s="1"/>
  <c r="B132" i="1" l="1"/>
  <c r="C132" i="1" l="1"/>
  <c r="L130" i="1"/>
  <c r="D132" i="1"/>
  <c r="G132" i="1" s="1"/>
  <c r="M132" i="1" s="1"/>
  <c r="I132" i="1" l="1"/>
  <c r="E132" i="1" s="1"/>
  <c r="J132" i="1" l="1"/>
  <c r="H132" i="1" s="1"/>
  <c r="K132" i="1" s="1"/>
  <c r="B133" i="1" s="1"/>
  <c r="C133" i="1" l="1"/>
  <c r="L131" i="1"/>
  <c r="D133" i="1"/>
  <c r="G133" i="1" s="1"/>
  <c r="M133" i="1" s="1"/>
  <c r="I133" i="1" l="1"/>
  <c r="E133" i="1" s="1"/>
  <c r="J133" i="1" l="1"/>
  <c r="H133" i="1" s="1"/>
  <c r="K133" i="1" s="1"/>
  <c r="B134" i="1" l="1"/>
  <c r="C134" i="1" l="1"/>
  <c r="L132" i="1"/>
  <c r="D134" i="1"/>
  <c r="G134" i="1" s="1"/>
  <c r="M134" i="1" s="1"/>
  <c r="I134" i="1" l="1"/>
  <c r="E134" i="1" s="1"/>
  <c r="J134" i="1" l="1"/>
  <c r="H134" i="1" s="1"/>
  <c r="K134" i="1" s="1"/>
  <c r="B135" i="1" s="1"/>
  <c r="C135" i="1" l="1"/>
  <c r="L133" i="1"/>
  <c r="D135" i="1"/>
  <c r="G135" i="1" s="1"/>
  <c r="M135" i="1" s="1"/>
  <c r="I135" i="1" l="1"/>
  <c r="E135" i="1" s="1"/>
  <c r="J135" i="1" l="1"/>
  <c r="H135" i="1" s="1"/>
  <c r="K135" i="1" s="1"/>
  <c r="B136" i="1" s="1"/>
  <c r="C136" i="1" l="1"/>
  <c r="L134" i="1"/>
  <c r="D136" i="1"/>
  <c r="G136" i="1" s="1"/>
  <c r="M136" i="1" s="1"/>
  <c r="I136" i="1" l="1"/>
  <c r="E136" i="1" s="1"/>
  <c r="J136" i="1" l="1"/>
  <c r="H136" i="1" s="1"/>
  <c r="K136" i="1" s="1"/>
  <c r="B137" i="1" l="1"/>
  <c r="C137" i="1" l="1"/>
  <c r="L135" i="1"/>
  <c r="D137" i="1"/>
  <c r="G137" i="1" s="1"/>
  <c r="M137" i="1" s="1"/>
  <c r="I137" i="1" l="1"/>
  <c r="E137" i="1" s="1"/>
  <c r="J137" i="1" l="1"/>
  <c r="H137" i="1" s="1"/>
  <c r="K137" i="1" s="1"/>
  <c r="B138" i="1" s="1"/>
  <c r="C138" i="1" l="1"/>
  <c r="L136" i="1"/>
  <c r="D138" i="1"/>
  <c r="G138" i="1" s="1"/>
  <c r="M138" i="1" s="1"/>
  <c r="I138" i="1" l="1"/>
  <c r="E138" i="1" s="1"/>
  <c r="J138" i="1" l="1"/>
  <c r="H138" i="1" s="1"/>
  <c r="K138" i="1" s="1"/>
  <c r="B139" i="1" s="1"/>
  <c r="C139" i="1" l="1"/>
  <c r="L137" i="1"/>
  <c r="D139" i="1"/>
  <c r="G139" i="1" s="1"/>
  <c r="M139" i="1" s="1"/>
  <c r="I139" i="1" l="1"/>
  <c r="E139" i="1" s="1"/>
  <c r="J139" i="1" l="1"/>
  <c r="H139" i="1" s="1"/>
  <c r="K139" i="1" s="1"/>
  <c r="B140" i="1" s="1"/>
  <c r="C140" i="1" l="1"/>
  <c r="L138" i="1"/>
  <c r="D140" i="1"/>
  <c r="G140" i="1" s="1"/>
  <c r="M140" i="1" s="1"/>
  <c r="I140" i="1" l="1"/>
  <c r="E140" i="1" s="1"/>
  <c r="J140" i="1" l="1"/>
  <c r="H140" i="1" s="1"/>
  <c r="K140" i="1" s="1"/>
  <c r="B141" i="1" l="1"/>
  <c r="C141" i="1" l="1"/>
  <c r="L139" i="1"/>
  <c r="D141" i="1"/>
  <c r="G141" i="1" s="1"/>
  <c r="M141" i="1" s="1"/>
  <c r="I141" i="1" l="1"/>
  <c r="E141" i="1" s="1"/>
  <c r="J141" i="1" l="1"/>
  <c r="H141" i="1" l="1"/>
  <c r="K141" i="1" l="1"/>
  <c r="B142" i="1" s="1"/>
  <c r="C142" i="1" l="1"/>
  <c r="L140" i="1"/>
  <c r="D142" i="1"/>
  <c r="G142" i="1" l="1"/>
  <c r="M142" i="1" s="1"/>
  <c r="I142" i="1"/>
  <c r="E142" i="1" s="1"/>
  <c r="J142" i="1" l="1"/>
  <c r="H142" i="1" s="1"/>
  <c r="K142" i="1" s="1"/>
  <c r="B143" i="1" s="1"/>
  <c r="C143" i="1" l="1"/>
  <c r="L141" i="1"/>
  <c r="D143" i="1"/>
  <c r="G143" i="1" s="1"/>
  <c r="M143" i="1" s="1"/>
  <c r="I143" i="1" l="1"/>
  <c r="E143" i="1" s="1"/>
  <c r="J143" i="1" l="1"/>
  <c r="H143" i="1" s="1"/>
  <c r="K143" i="1" s="1"/>
  <c r="B144" i="1" s="1"/>
  <c r="C144" i="1" l="1"/>
  <c r="L142" i="1"/>
  <c r="D144" i="1"/>
  <c r="G144" i="1" s="1"/>
  <c r="M144" i="1" s="1"/>
  <c r="I144" i="1" l="1"/>
  <c r="E144" i="1" s="1"/>
  <c r="J144" i="1" l="1"/>
  <c r="H144" i="1" s="1"/>
  <c r="K144" i="1" s="1"/>
  <c r="B145" i="1" s="1"/>
  <c r="C145" i="1" l="1"/>
  <c r="L143" i="1"/>
  <c r="D145" i="1"/>
  <c r="G145" i="1" s="1"/>
  <c r="M145" i="1" s="1"/>
  <c r="I145" i="1" l="1"/>
  <c r="E145" i="1" s="1"/>
  <c r="J145" i="1" l="1"/>
  <c r="H145" i="1" s="1"/>
  <c r="K145" i="1" s="1"/>
  <c r="B146" i="1" s="1"/>
  <c r="C146" i="1" l="1"/>
  <c r="L144" i="1"/>
  <c r="D146" i="1"/>
  <c r="G146" i="1" s="1"/>
  <c r="M146" i="1" s="1"/>
  <c r="I146" i="1" l="1"/>
  <c r="E146" i="1" s="1"/>
  <c r="J146" i="1" l="1"/>
  <c r="H146" i="1" s="1"/>
  <c r="K146" i="1" s="1"/>
  <c r="B147" i="1" s="1"/>
  <c r="C147" i="1" l="1"/>
  <c r="L145" i="1"/>
  <c r="D147" i="1"/>
  <c r="G147" i="1" s="1"/>
  <c r="M147" i="1" s="1"/>
  <c r="I147" i="1" l="1"/>
  <c r="E147" i="1" s="1"/>
  <c r="J147" i="1" l="1"/>
  <c r="H147" i="1" s="1"/>
  <c r="K147" i="1" s="1"/>
  <c r="B148" i="1" s="1"/>
  <c r="C148" i="1" l="1"/>
  <c r="L146" i="1"/>
  <c r="D148" i="1"/>
  <c r="G148" i="1" s="1"/>
  <c r="M148" i="1" s="1"/>
  <c r="I148" i="1" l="1"/>
  <c r="E148" i="1" s="1"/>
  <c r="J148" i="1" l="1"/>
  <c r="H148" i="1" s="1"/>
  <c r="K148" i="1" s="1"/>
  <c r="B149" i="1" s="1"/>
  <c r="C149" i="1" l="1"/>
  <c r="L147" i="1"/>
  <c r="D149" i="1"/>
  <c r="G149" i="1" s="1"/>
  <c r="M149" i="1" s="1"/>
  <c r="I149" i="1" l="1"/>
  <c r="E149" i="1" l="1"/>
  <c r="J149" i="1" s="1"/>
  <c r="H149" i="1" s="1"/>
  <c r="K149" i="1" s="1"/>
  <c r="B150" i="1" s="1"/>
  <c r="C150" i="1" l="1"/>
  <c r="L148" i="1"/>
  <c r="D150" i="1"/>
  <c r="G150" i="1" s="1"/>
  <c r="M150" i="1" s="1"/>
  <c r="I150" i="1" l="1"/>
  <c r="E150" i="1" s="1"/>
  <c r="J150" i="1" l="1"/>
  <c r="H150" i="1" s="1"/>
  <c r="K150" i="1" s="1"/>
  <c r="B151" i="1" s="1"/>
  <c r="C151" i="1" l="1"/>
  <c r="L149" i="1"/>
  <c r="D151" i="1"/>
  <c r="G151" i="1" s="1"/>
  <c r="M151" i="1" s="1"/>
  <c r="I151" i="1" l="1"/>
  <c r="E151" i="1" s="1"/>
  <c r="J151" i="1" l="1"/>
  <c r="H151" i="1" s="1"/>
  <c r="K151" i="1" s="1"/>
  <c r="B152" i="1" l="1"/>
  <c r="C152" i="1" l="1"/>
  <c r="L150" i="1"/>
  <c r="D152" i="1"/>
  <c r="G152" i="1" s="1"/>
  <c r="M152" i="1" s="1"/>
  <c r="I152" i="1" l="1"/>
  <c r="E152" i="1" s="1"/>
  <c r="J152" i="1" l="1"/>
  <c r="H152" i="1" s="1"/>
  <c r="K152" i="1" s="1"/>
  <c r="B153" i="1" s="1"/>
  <c r="C153" i="1" l="1"/>
  <c r="L151" i="1"/>
  <c r="D153" i="1"/>
  <c r="G153" i="1" s="1"/>
  <c r="M153" i="1" s="1"/>
  <c r="I153" i="1" l="1"/>
  <c r="E153" i="1" s="1"/>
  <c r="J153" i="1" l="1"/>
  <c r="H153" i="1" s="1"/>
  <c r="K153" i="1" s="1"/>
  <c r="B154" i="1" s="1"/>
  <c r="C154" i="1" l="1"/>
  <c r="L152" i="1"/>
  <c r="D154" i="1"/>
  <c r="G154" i="1" s="1"/>
  <c r="M154" i="1" s="1"/>
  <c r="I154" i="1" l="1"/>
  <c r="E154" i="1" s="1"/>
  <c r="J154" i="1" l="1"/>
  <c r="H154" i="1" s="1"/>
  <c r="K154" i="1" s="1"/>
  <c r="B155" i="1" s="1"/>
  <c r="C155" i="1" l="1"/>
  <c r="L153" i="1"/>
  <c r="D155" i="1"/>
  <c r="G155" i="1" s="1"/>
  <c r="M155" i="1" s="1"/>
  <c r="I155" i="1" l="1"/>
  <c r="E155" i="1" s="1"/>
  <c r="J155" i="1" l="1"/>
  <c r="H155" i="1" s="1"/>
  <c r="K155" i="1" s="1"/>
  <c r="B156" i="1" s="1"/>
  <c r="C156" i="1" l="1"/>
  <c r="L154" i="1"/>
  <c r="D156" i="1"/>
  <c r="G156" i="1" s="1"/>
  <c r="M156" i="1" s="1"/>
  <c r="I156" i="1" l="1"/>
  <c r="E156" i="1" s="1"/>
  <c r="J156" i="1" l="1"/>
  <c r="H156" i="1" s="1"/>
  <c r="K156" i="1" s="1"/>
  <c r="B157" i="1" l="1"/>
  <c r="C157" i="1" l="1"/>
  <c r="L155" i="1"/>
  <c r="D157" i="1"/>
  <c r="G157" i="1" s="1"/>
  <c r="M157" i="1" s="1"/>
  <c r="I157" i="1" l="1"/>
  <c r="E157" i="1" s="1"/>
  <c r="J157" i="1" l="1"/>
  <c r="H157" i="1" s="1"/>
  <c r="K157" i="1" s="1"/>
  <c r="B158" i="1" s="1"/>
  <c r="C158" i="1" l="1"/>
  <c r="L156" i="1"/>
  <c r="D158" i="1"/>
  <c r="G158" i="1" s="1"/>
  <c r="M158" i="1" s="1"/>
  <c r="I158" i="1" l="1"/>
  <c r="E158" i="1" s="1"/>
  <c r="J158" i="1" l="1"/>
  <c r="H158" i="1" s="1"/>
  <c r="K158" i="1" s="1"/>
  <c r="B159" i="1" s="1"/>
  <c r="C159" i="1" l="1"/>
  <c r="L157" i="1"/>
  <c r="D159" i="1"/>
  <c r="G159" i="1" s="1"/>
  <c r="M159" i="1" s="1"/>
  <c r="I159" i="1" l="1"/>
  <c r="E159" i="1" s="1"/>
  <c r="J159" i="1" l="1"/>
  <c r="H159" i="1" s="1"/>
  <c r="K159" i="1" s="1"/>
  <c r="B160" i="1" s="1"/>
  <c r="C160" i="1" l="1"/>
  <c r="L158" i="1"/>
  <c r="D160" i="1"/>
  <c r="G160" i="1" s="1"/>
  <c r="M160" i="1" s="1"/>
  <c r="I160" i="1" l="1"/>
  <c r="E160" i="1" s="1"/>
  <c r="J160" i="1" l="1"/>
  <c r="H160" i="1" s="1"/>
  <c r="K160" i="1" s="1"/>
  <c r="B161" i="1" s="1"/>
  <c r="C161" i="1" l="1"/>
  <c r="L159" i="1"/>
  <c r="D161" i="1"/>
  <c r="G161" i="1" s="1"/>
  <c r="M161" i="1" s="1"/>
  <c r="I161" i="1" l="1"/>
  <c r="E161" i="1" s="1"/>
  <c r="J161" i="1" l="1"/>
  <c r="H161" i="1" s="1"/>
  <c r="K161" i="1" s="1"/>
  <c r="B162" i="1" l="1"/>
  <c r="C162" i="1" l="1"/>
  <c r="L160" i="1"/>
  <c r="D162" i="1"/>
  <c r="G162" i="1" s="1"/>
  <c r="M162" i="1" s="1"/>
  <c r="I162" i="1" l="1"/>
  <c r="E162" i="1" s="1"/>
  <c r="J162" i="1" l="1"/>
  <c r="H162" i="1" s="1"/>
  <c r="K162" i="1" s="1"/>
  <c r="B163" i="1" l="1"/>
  <c r="C163" i="1" l="1"/>
  <c r="L161" i="1"/>
  <c r="D163" i="1"/>
  <c r="G163" i="1" s="1"/>
  <c r="M163" i="1" s="1"/>
  <c r="I163" i="1" l="1"/>
  <c r="E163" i="1" s="1"/>
  <c r="J163" i="1" l="1"/>
  <c r="H163" i="1" s="1"/>
  <c r="K163" i="1" s="1"/>
  <c r="B164" i="1" s="1"/>
  <c r="C164" i="1" l="1"/>
  <c r="L162" i="1"/>
  <c r="D164" i="1"/>
  <c r="G164" i="1" s="1"/>
  <c r="M164" i="1" s="1"/>
  <c r="I164" i="1" l="1"/>
  <c r="E164" i="1" s="1"/>
  <c r="J164" i="1" l="1"/>
  <c r="H164" i="1" l="1"/>
  <c r="K164" i="1" l="1"/>
  <c r="B165" i="1" s="1"/>
  <c r="C165" i="1" l="1"/>
  <c r="L163" i="1"/>
  <c r="D165" i="1"/>
  <c r="G165" i="1" l="1"/>
  <c r="M165" i="1" s="1"/>
  <c r="I165" i="1"/>
  <c r="E165" i="1" s="1"/>
  <c r="J165" i="1" l="1"/>
  <c r="H165" i="1" s="1"/>
  <c r="K165" i="1" s="1"/>
  <c r="B166" i="1" s="1"/>
  <c r="C166" i="1" l="1"/>
  <c r="L164" i="1"/>
  <c r="D166" i="1"/>
  <c r="G166" i="1" s="1"/>
  <c r="M166" i="1" s="1"/>
  <c r="I166" i="1" l="1"/>
  <c r="E166" i="1" s="1"/>
  <c r="J166" i="1" l="1"/>
  <c r="H166" i="1" s="1"/>
  <c r="K166" i="1" s="1"/>
  <c r="B167" i="1" s="1"/>
  <c r="C167" i="1" l="1"/>
  <c r="L165" i="1"/>
  <c r="D167" i="1"/>
  <c r="G167" i="1" s="1"/>
  <c r="M167" i="1" s="1"/>
  <c r="I167" i="1" l="1"/>
  <c r="E167" i="1" s="1"/>
  <c r="J167" i="1" l="1"/>
  <c r="H167" i="1" s="1"/>
  <c r="K167" i="1" s="1"/>
  <c r="B168" i="1" s="1"/>
  <c r="C168" i="1" l="1"/>
  <c r="L166" i="1"/>
  <c r="D168" i="1"/>
  <c r="G168" i="1" s="1"/>
  <c r="M168" i="1" s="1"/>
  <c r="I168" i="1" l="1"/>
  <c r="E168" i="1" s="1"/>
  <c r="J168" i="1" l="1"/>
  <c r="H168" i="1" s="1"/>
  <c r="K168" i="1" s="1"/>
  <c r="B169" i="1" s="1"/>
  <c r="C169" i="1" l="1"/>
  <c r="L167" i="1"/>
  <c r="D169" i="1"/>
  <c r="G169" i="1" s="1"/>
  <c r="M169" i="1" s="1"/>
  <c r="I169" i="1" l="1"/>
  <c r="E169" i="1" l="1"/>
  <c r="J169" i="1" s="1"/>
  <c r="H169" i="1" s="1"/>
  <c r="K169" i="1" s="1"/>
  <c r="B170" i="1" s="1"/>
  <c r="C170" i="1" l="1"/>
  <c r="L168" i="1"/>
  <c r="D170" i="1"/>
  <c r="G170" i="1" s="1"/>
  <c r="M170" i="1" s="1"/>
  <c r="I170" i="1" l="1"/>
  <c r="E170" i="1" s="1"/>
  <c r="J170" i="1" l="1"/>
  <c r="H170" i="1" s="1"/>
  <c r="K170" i="1" s="1"/>
  <c r="B171" i="1" s="1"/>
  <c r="C171" i="1" l="1"/>
  <c r="L169" i="1"/>
  <c r="D171" i="1"/>
  <c r="G171" i="1" s="1"/>
  <c r="M171" i="1" s="1"/>
  <c r="I171" i="1" l="1"/>
  <c r="E171" i="1" s="1"/>
  <c r="J171" i="1" l="1"/>
  <c r="H171" i="1" s="1"/>
  <c r="K171" i="1" s="1"/>
  <c r="B172" i="1" s="1"/>
  <c r="C172" i="1" l="1"/>
  <c r="L170" i="1"/>
  <c r="D172" i="1"/>
  <c r="G172" i="1" s="1"/>
  <c r="M172" i="1" s="1"/>
  <c r="I172" i="1" l="1"/>
  <c r="E172" i="1" s="1"/>
  <c r="J172" i="1" l="1"/>
  <c r="H172" i="1" s="1"/>
  <c r="K172" i="1" s="1"/>
  <c r="B173" i="1" s="1"/>
  <c r="C173" i="1" l="1"/>
  <c r="L171" i="1"/>
  <c r="D173" i="1"/>
  <c r="G173" i="1" s="1"/>
  <c r="M173" i="1" s="1"/>
  <c r="I173" i="1" l="1"/>
  <c r="E173" i="1" s="1"/>
  <c r="J173" i="1" l="1"/>
  <c r="H173" i="1" s="1"/>
  <c r="K173" i="1" s="1"/>
  <c r="B174" i="1" s="1"/>
  <c r="C174" i="1" l="1"/>
  <c r="L172" i="1"/>
  <c r="D174" i="1"/>
  <c r="G174" i="1" s="1"/>
  <c r="M174" i="1" s="1"/>
  <c r="I174" i="1" l="1"/>
  <c r="E174" i="1" s="1"/>
  <c r="J174" i="1" l="1"/>
  <c r="H174" i="1" s="1"/>
  <c r="K174" i="1" s="1"/>
  <c r="B175" i="1" l="1"/>
  <c r="C175" i="1" l="1"/>
  <c r="L173" i="1"/>
  <c r="D175" i="1"/>
  <c r="G175" i="1" s="1"/>
  <c r="M175" i="1" s="1"/>
  <c r="I175" i="1" l="1"/>
  <c r="E175" i="1" s="1"/>
  <c r="J175" i="1" l="1"/>
  <c r="H175" i="1" s="1"/>
  <c r="K175" i="1" s="1"/>
  <c r="B176" i="1" s="1"/>
  <c r="C176" i="1" l="1"/>
  <c r="L174" i="1"/>
  <c r="D176" i="1"/>
  <c r="G176" i="1" s="1"/>
  <c r="M176" i="1" s="1"/>
  <c r="I176" i="1" l="1"/>
  <c r="E176" i="1" s="1"/>
  <c r="J176" i="1" l="1"/>
  <c r="H176" i="1" s="1"/>
  <c r="K176" i="1" s="1"/>
  <c r="B177" i="1" l="1"/>
  <c r="C177" i="1" l="1"/>
  <c r="L175" i="1"/>
  <c r="D177" i="1"/>
  <c r="G177" i="1" s="1"/>
  <c r="M177" i="1" s="1"/>
  <c r="I177" i="1" l="1"/>
  <c r="E177" i="1" s="1"/>
  <c r="J177" i="1" l="1"/>
  <c r="H177" i="1" s="1"/>
  <c r="K177" i="1" s="1"/>
  <c r="B178" i="1" s="1"/>
  <c r="C178" i="1" l="1"/>
  <c r="L176" i="1"/>
  <c r="D178" i="1"/>
  <c r="G178" i="1" s="1"/>
  <c r="M178" i="1" s="1"/>
  <c r="I178" i="1" l="1"/>
  <c r="E178" i="1" s="1"/>
  <c r="J178" i="1" l="1"/>
  <c r="H178" i="1" s="1"/>
  <c r="K178" i="1" s="1"/>
  <c r="B179" i="1" l="1"/>
  <c r="C179" i="1" l="1"/>
  <c r="L177" i="1"/>
  <c r="D179" i="1"/>
  <c r="G179" i="1" s="1"/>
  <c r="M179" i="1" s="1"/>
  <c r="I179" i="1" l="1"/>
  <c r="E179" i="1" s="1"/>
  <c r="J179" i="1" l="1"/>
  <c r="H179" i="1" s="1"/>
  <c r="K179" i="1" s="1"/>
  <c r="B180" i="1" l="1"/>
  <c r="C180" i="1" l="1"/>
  <c r="L178" i="1"/>
  <c r="D180" i="1"/>
  <c r="G180" i="1" s="1"/>
  <c r="M180" i="1" s="1"/>
  <c r="I180" i="1" l="1"/>
  <c r="E180" i="1" s="1"/>
  <c r="J180" i="1" l="1"/>
  <c r="H180" i="1" s="1"/>
  <c r="K180" i="1" s="1"/>
  <c r="B181" i="1" l="1"/>
  <c r="C181" i="1" l="1"/>
  <c r="L179" i="1"/>
  <c r="D181" i="1"/>
  <c r="G181" i="1" s="1"/>
  <c r="M181" i="1" s="1"/>
  <c r="I181" i="1" l="1"/>
  <c r="E181" i="1" s="1"/>
  <c r="J181" i="1" l="1"/>
  <c r="H181" i="1" s="1"/>
  <c r="K181" i="1" s="1"/>
  <c r="B182" i="1" s="1"/>
  <c r="C182" i="1" l="1"/>
  <c r="L180" i="1"/>
  <c r="D182" i="1"/>
  <c r="G182" i="1" s="1"/>
  <c r="M182" i="1" s="1"/>
  <c r="I182" i="1" l="1"/>
  <c r="E182" i="1" s="1"/>
  <c r="J182" i="1" l="1"/>
  <c r="H182" i="1" s="1"/>
  <c r="K182" i="1" s="1"/>
  <c r="B183" i="1" s="1"/>
  <c r="C183" i="1" l="1"/>
  <c r="L181" i="1"/>
  <c r="D183" i="1"/>
  <c r="G183" i="1" s="1"/>
  <c r="M183" i="1" s="1"/>
  <c r="I183" i="1" l="1"/>
  <c r="E183" i="1" s="1"/>
  <c r="J183" i="1" l="1"/>
  <c r="H183" i="1" s="1"/>
  <c r="K183" i="1" s="1"/>
  <c r="B184" i="1" l="1"/>
  <c r="C184" i="1" l="1"/>
  <c r="L182" i="1"/>
  <c r="D184" i="1"/>
  <c r="G184" i="1" s="1"/>
  <c r="M184" i="1" s="1"/>
  <c r="I184" i="1" l="1"/>
  <c r="E184" i="1" s="1"/>
  <c r="J184" i="1" l="1"/>
  <c r="H184" i="1" s="1"/>
  <c r="K184" i="1" s="1"/>
  <c r="B185" i="1" s="1"/>
  <c r="C185" i="1" l="1"/>
  <c r="L183" i="1"/>
  <c r="D185" i="1"/>
  <c r="G185" i="1" s="1"/>
  <c r="M185" i="1" s="1"/>
  <c r="I185" i="1" l="1"/>
  <c r="E185" i="1" s="1"/>
  <c r="J185" i="1" l="1"/>
  <c r="H185" i="1" s="1"/>
  <c r="K185" i="1" s="1"/>
  <c r="B186" i="1" l="1"/>
  <c r="C186" i="1" l="1"/>
  <c r="L184" i="1"/>
  <c r="D186" i="1"/>
  <c r="G186" i="1" s="1"/>
  <c r="M186" i="1" s="1"/>
  <c r="I186" i="1" l="1"/>
  <c r="E186" i="1" s="1"/>
  <c r="J186" i="1" l="1"/>
  <c r="H186" i="1" s="1"/>
  <c r="K186" i="1" s="1"/>
  <c r="B187" i="1" s="1"/>
  <c r="C187" i="1" l="1"/>
  <c r="L185" i="1"/>
  <c r="D187" i="1"/>
  <c r="G187" i="1" s="1"/>
  <c r="M187" i="1" s="1"/>
  <c r="I187" i="1" l="1"/>
  <c r="E187" i="1" s="1"/>
  <c r="J187" i="1" l="1"/>
  <c r="H187" i="1" s="1"/>
  <c r="K187" i="1" s="1"/>
  <c r="B188" i="1" s="1"/>
  <c r="C188" i="1" l="1"/>
  <c r="L186" i="1"/>
  <c r="D188" i="1"/>
  <c r="G188" i="1" s="1"/>
  <c r="M188" i="1" s="1"/>
  <c r="I188" i="1" l="1"/>
  <c r="E188" i="1" s="1"/>
  <c r="J188" i="1" l="1"/>
  <c r="H188" i="1" s="1"/>
  <c r="K188" i="1" s="1"/>
  <c r="B189" i="1" s="1"/>
  <c r="C189" i="1" l="1"/>
  <c r="L187" i="1"/>
  <c r="D189" i="1"/>
  <c r="G189" i="1" s="1"/>
  <c r="M189" i="1" s="1"/>
  <c r="I189" i="1" l="1"/>
  <c r="E189" i="1" s="1"/>
  <c r="J189" i="1" l="1"/>
  <c r="H189" i="1" s="1"/>
  <c r="K189" i="1" s="1"/>
  <c r="B190" i="1" s="1"/>
  <c r="C190" i="1" l="1"/>
  <c r="L188" i="1"/>
  <c r="D190" i="1"/>
  <c r="G190" i="1" s="1"/>
  <c r="M190" i="1" s="1"/>
  <c r="I190" i="1" l="1"/>
  <c r="E190" i="1" s="1"/>
  <c r="J190" i="1" l="1"/>
  <c r="H190" i="1" s="1"/>
  <c r="K190" i="1" s="1"/>
  <c r="B191" i="1" s="1"/>
  <c r="C191" i="1" l="1"/>
  <c r="L189" i="1"/>
  <c r="D191" i="1"/>
  <c r="G191" i="1" s="1"/>
  <c r="M191" i="1" s="1"/>
  <c r="I191" i="1" l="1"/>
  <c r="E191" i="1" s="1"/>
  <c r="J191" i="1" l="1"/>
  <c r="H191" i="1" s="1"/>
  <c r="K191" i="1" s="1"/>
  <c r="B192" i="1" s="1"/>
  <c r="C192" i="1" l="1"/>
  <c r="L190" i="1"/>
  <c r="D192" i="1"/>
  <c r="G192" i="1" s="1"/>
  <c r="M192" i="1" s="1"/>
  <c r="I192" i="1" l="1"/>
  <c r="E192" i="1" s="1"/>
  <c r="J192" i="1" l="1"/>
  <c r="H192" i="1" s="1"/>
  <c r="K192" i="1" s="1"/>
  <c r="B193" i="1" s="1"/>
  <c r="C193" i="1" l="1"/>
  <c r="L191" i="1"/>
  <c r="D193" i="1"/>
  <c r="G193" i="1" s="1"/>
  <c r="M193" i="1" s="1"/>
  <c r="I193" i="1" l="1"/>
  <c r="E193" i="1" s="1"/>
  <c r="J193" i="1" l="1"/>
  <c r="H193" i="1" s="1"/>
  <c r="K193" i="1" s="1"/>
  <c r="B194" i="1" s="1"/>
  <c r="C194" i="1" l="1"/>
  <c r="L192" i="1"/>
  <c r="D194" i="1"/>
  <c r="G194" i="1" s="1"/>
  <c r="M194" i="1" s="1"/>
  <c r="I194" i="1" l="1"/>
  <c r="E194" i="1" s="1"/>
  <c r="J194" i="1" l="1"/>
  <c r="H194" i="1" s="1"/>
  <c r="K194" i="1" s="1"/>
  <c r="B195" i="1" s="1"/>
  <c r="C195" i="1" l="1"/>
  <c r="L193" i="1"/>
  <c r="D195" i="1"/>
  <c r="G195" i="1" s="1"/>
  <c r="M195" i="1" s="1"/>
  <c r="I195" i="1" l="1"/>
  <c r="E195" i="1" s="1"/>
  <c r="J195" i="1" l="1"/>
  <c r="H195" i="1" s="1"/>
  <c r="K195" i="1" s="1"/>
  <c r="B196" i="1" l="1"/>
  <c r="C196" i="1" l="1"/>
  <c r="L194" i="1"/>
  <c r="D196" i="1"/>
  <c r="G196" i="1" s="1"/>
  <c r="M196" i="1" s="1"/>
  <c r="I196" i="1" l="1"/>
  <c r="E196" i="1" s="1"/>
  <c r="J196" i="1" l="1"/>
  <c r="H196" i="1" s="1"/>
  <c r="K196" i="1" s="1"/>
  <c r="B197" i="1" s="1"/>
  <c r="L195" i="1" l="1"/>
  <c r="C197" i="1"/>
  <c r="N197" i="1"/>
  <c r="D197" i="1"/>
  <c r="I197" i="1" s="1"/>
  <c r="E197" i="1" l="1"/>
  <c r="G197" i="1"/>
  <c r="M197" i="1" s="1"/>
  <c r="J197" i="1" l="1"/>
  <c r="H197" i="1" s="1"/>
  <c r="K197" i="1" s="1"/>
  <c r="B198" i="1" s="1"/>
  <c r="C198" i="1" l="1"/>
  <c r="L196" i="1"/>
  <c r="D198" i="1"/>
  <c r="G198" i="1" s="1"/>
  <c r="M198" i="1" s="1"/>
  <c r="I198" i="1" l="1"/>
  <c r="E198" i="1" s="1"/>
  <c r="J198" i="1" l="1"/>
  <c r="H198" i="1" s="1"/>
  <c r="K198" i="1" s="1"/>
  <c r="B199" i="1" s="1"/>
  <c r="C199" i="1" l="1"/>
  <c r="L197" i="1"/>
  <c r="D199" i="1"/>
  <c r="I199" i="1" s="1"/>
  <c r="E199" i="1" l="1"/>
  <c r="G199" i="1"/>
  <c r="M199" i="1" s="1"/>
  <c r="J199" i="1" l="1"/>
  <c r="H199" i="1" s="1"/>
  <c r="K199" i="1" s="1"/>
  <c r="B200" i="1" s="1"/>
  <c r="C200" i="1" l="1"/>
  <c r="L198" i="1"/>
  <c r="D200" i="1"/>
  <c r="G200" i="1" s="1"/>
  <c r="M200" i="1" s="1"/>
  <c r="I200" i="1" l="1"/>
  <c r="E200" i="1" s="1"/>
  <c r="J200" i="1" l="1"/>
  <c r="H200" i="1" s="1"/>
  <c r="K200" i="1" s="1"/>
  <c r="B201" i="1" l="1"/>
  <c r="C201" i="1" l="1"/>
  <c r="L199" i="1"/>
  <c r="D201" i="1"/>
  <c r="G201" i="1" s="1"/>
  <c r="M201" i="1" s="1"/>
  <c r="I201" i="1" l="1"/>
  <c r="E201" i="1" s="1"/>
  <c r="J201" i="1" l="1"/>
  <c r="H201" i="1" s="1"/>
  <c r="K201" i="1" s="1"/>
  <c r="B202" i="1" s="1"/>
  <c r="C202" i="1" l="1"/>
  <c r="L200" i="1"/>
  <c r="D202" i="1"/>
  <c r="G202" i="1" s="1"/>
  <c r="M202" i="1" s="1"/>
  <c r="I202" i="1" l="1"/>
  <c r="E202" i="1" s="1"/>
  <c r="J202" i="1" l="1"/>
  <c r="H202" i="1" s="1"/>
  <c r="K202" i="1" s="1"/>
  <c r="B203" i="1" s="1"/>
  <c r="C203" i="1" l="1"/>
  <c r="L201" i="1"/>
  <c r="D203" i="1"/>
  <c r="G203" i="1" s="1"/>
  <c r="M203" i="1" s="1"/>
  <c r="I203" i="1" l="1"/>
  <c r="E203" i="1" s="1"/>
  <c r="J203" i="1" l="1"/>
  <c r="H203" i="1" s="1"/>
  <c r="K203" i="1" s="1"/>
  <c r="B204" i="1" l="1"/>
  <c r="C204" i="1" l="1"/>
  <c r="L202" i="1"/>
  <c r="D204" i="1"/>
  <c r="G204" i="1" s="1"/>
  <c r="M204" i="1" s="1"/>
  <c r="I204" i="1" l="1"/>
  <c r="E204" i="1" s="1"/>
  <c r="J204" i="1" l="1"/>
  <c r="H204" i="1" s="1"/>
  <c r="K204" i="1" s="1"/>
  <c r="B205" i="1" s="1"/>
  <c r="C205" i="1" l="1"/>
  <c r="L203" i="1"/>
  <c r="D205" i="1"/>
  <c r="G205" i="1" s="1"/>
  <c r="M205" i="1" s="1"/>
  <c r="I205" i="1" l="1"/>
  <c r="E205" i="1" s="1"/>
  <c r="J205" i="1" l="1"/>
  <c r="H205" i="1" s="1"/>
  <c r="K205" i="1" s="1"/>
  <c r="B206" i="1" l="1"/>
  <c r="C206" i="1" l="1"/>
  <c r="L204" i="1"/>
  <c r="D206" i="1"/>
  <c r="G206" i="1" s="1"/>
  <c r="M206" i="1" s="1"/>
  <c r="I206" i="1" l="1"/>
  <c r="E206" i="1" s="1"/>
  <c r="J206" i="1" l="1"/>
  <c r="H206" i="1" s="1"/>
  <c r="K206" i="1" s="1"/>
  <c r="B207" i="1" l="1"/>
  <c r="C207" i="1" l="1"/>
  <c r="L205" i="1"/>
  <c r="D207" i="1"/>
  <c r="G207" i="1" s="1"/>
  <c r="M207" i="1" s="1"/>
  <c r="I207" i="1" l="1"/>
  <c r="E207" i="1" s="1"/>
  <c r="J207" i="1" l="1"/>
  <c r="H207" i="1" s="1"/>
  <c r="K207" i="1" s="1"/>
  <c r="B208" i="1" l="1"/>
  <c r="C208" i="1" l="1"/>
  <c r="L206" i="1"/>
  <c r="D208" i="1"/>
  <c r="G208" i="1" s="1"/>
  <c r="M208" i="1" s="1"/>
  <c r="I208" i="1" l="1"/>
  <c r="E208" i="1" s="1"/>
  <c r="J208" i="1" l="1"/>
  <c r="H208" i="1" s="1"/>
  <c r="K208" i="1" s="1"/>
  <c r="B209" i="1" l="1"/>
  <c r="C209" i="1" l="1"/>
  <c r="L207" i="1"/>
  <c r="D209" i="1"/>
  <c r="G209" i="1" s="1"/>
  <c r="M209" i="1" s="1"/>
  <c r="I209" i="1" l="1"/>
  <c r="E209" i="1" s="1"/>
  <c r="J209" i="1" l="1"/>
  <c r="H209" i="1" s="1"/>
  <c r="K209" i="1" s="1"/>
  <c r="B210" i="1" l="1"/>
  <c r="C210" i="1" l="1"/>
  <c r="L208" i="1"/>
  <c r="D210" i="1"/>
  <c r="G210" i="1" s="1"/>
  <c r="M210" i="1" s="1"/>
  <c r="I210" i="1" l="1"/>
  <c r="E210" i="1" s="1"/>
  <c r="J210" i="1" l="1"/>
  <c r="H210" i="1" s="1"/>
  <c r="K210" i="1" s="1"/>
  <c r="B211" i="1" s="1"/>
  <c r="C211" i="1" l="1"/>
  <c r="L209" i="1"/>
  <c r="D211" i="1"/>
  <c r="I211" i="1" s="1"/>
  <c r="E211" i="1" l="1"/>
  <c r="G211" i="1"/>
  <c r="M211" i="1" s="1"/>
  <c r="J211" i="1" l="1"/>
  <c r="H211" i="1" s="1"/>
  <c r="K211" i="1" s="1"/>
  <c r="B212" i="1" s="1"/>
  <c r="C212" i="1" l="1"/>
  <c r="L210" i="1"/>
  <c r="D212" i="1"/>
  <c r="G212" i="1" s="1"/>
  <c r="M212" i="1" s="1"/>
  <c r="I212" i="1" l="1"/>
  <c r="E212" i="1" s="1"/>
  <c r="J212" i="1" l="1"/>
  <c r="H212" i="1" s="1"/>
  <c r="K212" i="1" s="1"/>
  <c r="B213" i="1" s="1"/>
  <c r="C213" i="1" l="1"/>
  <c r="L211" i="1"/>
  <c r="D213" i="1"/>
  <c r="G213" i="1" s="1"/>
  <c r="M213" i="1" s="1"/>
  <c r="I213" i="1" l="1"/>
  <c r="E213" i="1" s="1"/>
  <c r="J213" i="1" l="1"/>
  <c r="H213" i="1" s="1"/>
  <c r="K213" i="1" s="1"/>
  <c r="B214" i="1" s="1"/>
  <c r="C214" i="1" l="1"/>
  <c r="L212" i="1"/>
  <c r="D214" i="1"/>
  <c r="G214" i="1" s="1"/>
  <c r="M214" i="1" s="1"/>
  <c r="I214" i="1" l="1"/>
  <c r="E214" i="1" s="1"/>
  <c r="J214" i="1" l="1"/>
  <c r="H214" i="1" s="1"/>
  <c r="K214" i="1" s="1"/>
  <c r="B215" i="1" s="1"/>
  <c r="C215" i="1" l="1"/>
  <c r="L213" i="1"/>
  <c r="D215" i="1"/>
  <c r="G215" i="1" s="1"/>
  <c r="M215" i="1" s="1"/>
  <c r="I215" i="1" l="1"/>
  <c r="E215" i="1" s="1"/>
  <c r="J215" i="1" l="1"/>
  <c r="H215" i="1" s="1"/>
  <c r="K215" i="1" s="1"/>
  <c r="B216" i="1" s="1"/>
  <c r="C216" i="1" l="1"/>
  <c r="L214" i="1"/>
  <c r="D216" i="1"/>
  <c r="G216" i="1" s="1"/>
  <c r="M216" i="1" s="1"/>
  <c r="I216" i="1" l="1"/>
  <c r="E216" i="1" s="1"/>
  <c r="J216" i="1" l="1"/>
  <c r="H216" i="1" s="1"/>
  <c r="K216" i="1" s="1"/>
  <c r="B217" i="1" l="1"/>
  <c r="C217" i="1" l="1"/>
  <c r="L215" i="1"/>
  <c r="D217" i="1"/>
  <c r="G217" i="1" s="1"/>
  <c r="M217" i="1" s="1"/>
  <c r="I217" i="1" l="1"/>
  <c r="E217" i="1" s="1"/>
  <c r="J217" i="1" l="1"/>
  <c r="H217" i="1" s="1"/>
  <c r="K217" i="1" s="1"/>
  <c r="B218" i="1" s="1"/>
  <c r="C218" i="1" l="1"/>
  <c r="L216" i="1"/>
  <c r="D218" i="1"/>
  <c r="G218" i="1" s="1"/>
  <c r="M218" i="1" s="1"/>
  <c r="I218" i="1" l="1"/>
  <c r="E218" i="1" s="1"/>
  <c r="J218" i="1" l="1"/>
  <c r="H218" i="1" s="1"/>
  <c r="K218" i="1" s="1"/>
  <c r="B219" i="1" s="1"/>
  <c r="C219" i="1" l="1"/>
  <c r="L217" i="1"/>
  <c r="D219" i="1"/>
  <c r="G219" i="1" s="1"/>
  <c r="M219" i="1" s="1"/>
  <c r="I219" i="1" l="1"/>
  <c r="E219" i="1" s="1"/>
  <c r="J219" i="1" l="1"/>
  <c r="H219" i="1" s="1"/>
  <c r="K219" i="1" s="1"/>
  <c r="B220" i="1" l="1"/>
  <c r="C220" i="1" l="1"/>
  <c r="L218" i="1"/>
  <c r="D220" i="1"/>
  <c r="G220" i="1" s="1"/>
  <c r="M220" i="1" s="1"/>
  <c r="I220" i="1" l="1"/>
  <c r="E220" i="1" s="1"/>
  <c r="J220" i="1" l="1"/>
  <c r="H220" i="1" s="1"/>
  <c r="K220" i="1" s="1"/>
  <c r="B221" i="1" s="1"/>
  <c r="C221" i="1" l="1"/>
  <c r="L219" i="1"/>
  <c r="D221" i="1"/>
  <c r="G221" i="1" s="1"/>
  <c r="M221" i="1" s="1"/>
  <c r="I221" i="1" l="1"/>
  <c r="E221" i="1" s="1"/>
  <c r="J221" i="1" l="1"/>
  <c r="H221" i="1" s="1"/>
  <c r="K221" i="1" s="1"/>
  <c r="B222" i="1" l="1"/>
  <c r="C222" i="1" l="1"/>
  <c r="L220" i="1"/>
  <c r="D222" i="1"/>
  <c r="G222" i="1" s="1"/>
  <c r="M222" i="1" s="1"/>
  <c r="I222" i="1" l="1"/>
  <c r="E222" i="1" s="1"/>
  <c r="J222" i="1" l="1"/>
  <c r="H222" i="1" s="1"/>
  <c r="K222" i="1" s="1"/>
  <c r="B223" i="1" s="1"/>
  <c r="C223" i="1" l="1"/>
  <c r="L221" i="1"/>
  <c r="D223" i="1"/>
  <c r="G223" i="1" s="1"/>
  <c r="M223" i="1" s="1"/>
  <c r="I223" i="1" l="1"/>
  <c r="E223" i="1" s="1"/>
  <c r="J223" i="1" l="1"/>
  <c r="H223" i="1" s="1"/>
  <c r="K223" i="1" s="1"/>
  <c r="B224" i="1" l="1"/>
  <c r="C224" i="1" l="1"/>
  <c r="L222" i="1"/>
  <c r="D224" i="1"/>
  <c r="G224" i="1" s="1"/>
  <c r="M224" i="1" s="1"/>
  <c r="I224" i="1" l="1"/>
  <c r="E224" i="1" s="1"/>
  <c r="J224" i="1" l="1"/>
  <c r="H224" i="1" s="1"/>
  <c r="K224" i="1" s="1"/>
  <c r="B225" i="1" s="1"/>
  <c r="C225" i="1" l="1"/>
  <c r="L223" i="1"/>
  <c r="D225" i="1"/>
  <c r="G225" i="1" s="1"/>
  <c r="M225" i="1" s="1"/>
  <c r="I225" i="1" l="1"/>
  <c r="E225" i="1" s="1"/>
  <c r="J225" i="1" l="1"/>
  <c r="H225" i="1" s="1"/>
  <c r="K225" i="1" s="1"/>
  <c r="B226" i="1" s="1"/>
  <c r="C226" i="1" l="1"/>
  <c r="L224" i="1"/>
  <c r="D226" i="1"/>
  <c r="G226" i="1" s="1"/>
  <c r="M226" i="1" s="1"/>
  <c r="I226" i="1" l="1"/>
  <c r="E226" i="1" s="1"/>
  <c r="J226" i="1" l="1"/>
  <c r="H226" i="1" s="1"/>
  <c r="K226" i="1" s="1"/>
  <c r="B227" i="1" s="1"/>
  <c r="C227" i="1" l="1"/>
  <c r="L225" i="1"/>
  <c r="D227" i="1"/>
  <c r="G227" i="1" s="1"/>
  <c r="M227" i="1" s="1"/>
  <c r="I227" i="1" l="1"/>
  <c r="E227" i="1" s="1"/>
  <c r="J227" i="1" l="1"/>
  <c r="H227" i="1" s="1"/>
  <c r="K227" i="1" s="1"/>
  <c r="B228" i="1" s="1"/>
  <c r="C228" i="1" l="1"/>
  <c r="L226" i="1"/>
  <c r="D228" i="1"/>
  <c r="G228" i="1" s="1"/>
  <c r="M228" i="1" s="1"/>
  <c r="I228" i="1" l="1"/>
  <c r="E228" i="1" s="1"/>
  <c r="J228" i="1" l="1"/>
  <c r="H228" i="1" s="1"/>
  <c r="K228" i="1" s="1"/>
  <c r="B229" i="1" l="1"/>
  <c r="C229" i="1" l="1"/>
  <c r="L227" i="1"/>
  <c r="D229" i="1"/>
  <c r="G229" i="1" s="1"/>
  <c r="M229" i="1" s="1"/>
  <c r="I229" i="1" l="1"/>
  <c r="E229" i="1" s="1"/>
  <c r="J229" i="1" l="1"/>
  <c r="H229" i="1" s="1"/>
  <c r="K229" i="1" s="1"/>
  <c r="B230" i="1" s="1"/>
  <c r="C230" i="1" l="1"/>
  <c r="L228" i="1"/>
  <c r="D230" i="1"/>
  <c r="G230" i="1" s="1"/>
  <c r="M230" i="1" s="1"/>
  <c r="I230" i="1" l="1"/>
  <c r="E230" i="1" s="1"/>
  <c r="J230" i="1" l="1"/>
  <c r="H230" i="1" s="1"/>
  <c r="K230" i="1" s="1"/>
  <c r="B231" i="1" s="1"/>
  <c r="C231" i="1" l="1"/>
  <c r="L229" i="1"/>
  <c r="D231" i="1"/>
  <c r="G231" i="1" s="1"/>
  <c r="M231" i="1" s="1"/>
  <c r="I231" i="1" l="1"/>
  <c r="E231" i="1" s="1"/>
  <c r="J231" i="1" l="1"/>
  <c r="H231" i="1" s="1"/>
  <c r="K231" i="1" s="1"/>
  <c r="B232" i="1" s="1"/>
  <c r="C232" i="1" l="1"/>
  <c r="L230" i="1"/>
  <c r="D232" i="1"/>
  <c r="G232" i="1" s="1"/>
  <c r="M232" i="1" s="1"/>
  <c r="I232" i="1" l="1"/>
  <c r="E232" i="1" s="1"/>
  <c r="J232" i="1" l="1"/>
  <c r="H232" i="1" s="1"/>
  <c r="K232" i="1" s="1"/>
  <c r="B233" i="1" l="1"/>
  <c r="C233" i="1" l="1"/>
  <c r="L231" i="1"/>
  <c r="D233" i="1"/>
  <c r="G233" i="1" s="1"/>
  <c r="M233" i="1" s="1"/>
  <c r="I233" i="1" l="1"/>
  <c r="E233" i="1" s="1"/>
  <c r="J233" i="1" l="1"/>
  <c r="H233" i="1" s="1"/>
  <c r="K233" i="1" s="1"/>
  <c r="B234" i="1" l="1"/>
  <c r="C234" i="1" l="1"/>
  <c r="L232" i="1"/>
  <c r="D234" i="1"/>
  <c r="G234" i="1" s="1"/>
  <c r="M234" i="1" s="1"/>
  <c r="I234" i="1" l="1"/>
  <c r="E234" i="1" s="1"/>
  <c r="J234" i="1" l="1"/>
  <c r="H234" i="1" s="1"/>
  <c r="K234" i="1" s="1"/>
  <c r="B235" i="1" l="1"/>
  <c r="C235" i="1" l="1"/>
  <c r="L233" i="1"/>
  <c r="D235" i="1"/>
  <c r="G235" i="1" s="1"/>
  <c r="M235" i="1" s="1"/>
  <c r="I235" i="1" l="1"/>
  <c r="E235" i="1" s="1"/>
  <c r="J235" i="1" l="1"/>
  <c r="H235" i="1" s="1"/>
  <c r="K235" i="1" s="1"/>
  <c r="B236" i="1" s="1"/>
  <c r="C236" i="1" l="1"/>
  <c r="L234" i="1"/>
  <c r="D236" i="1"/>
  <c r="G236" i="1" s="1"/>
  <c r="M236" i="1" s="1"/>
  <c r="I236" i="1" l="1"/>
  <c r="E236" i="1" s="1"/>
  <c r="J236" i="1" l="1"/>
  <c r="H236" i="1" s="1"/>
  <c r="K236" i="1" s="1"/>
  <c r="B237" i="1" s="1"/>
  <c r="C237" i="1" l="1"/>
  <c r="L235" i="1"/>
  <c r="D237" i="1"/>
  <c r="G237" i="1" s="1"/>
  <c r="M237" i="1" s="1"/>
  <c r="I237" i="1" l="1"/>
  <c r="E237" i="1" s="1"/>
  <c r="J237" i="1" l="1"/>
  <c r="H237" i="1" s="1"/>
  <c r="K237" i="1" s="1"/>
  <c r="B238" i="1" l="1"/>
  <c r="C238" i="1" l="1"/>
  <c r="L236" i="1"/>
  <c r="D238" i="1"/>
  <c r="G238" i="1" s="1"/>
  <c r="M238" i="1" s="1"/>
  <c r="I238" i="1" l="1"/>
  <c r="E238" i="1" s="1"/>
  <c r="J238" i="1" l="1"/>
  <c r="H238" i="1" s="1"/>
  <c r="K238" i="1" s="1"/>
  <c r="B239" i="1" l="1"/>
  <c r="C239" i="1" l="1"/>
  <c r="L237" i="1"/>
  <c r="D239" i="1"/>
  <c r="G239" i="1" s="1"/>
  <c r="M239" i="1" s="1"/>
  <c r="I239" i="1" l="1"/>
  <c r="E239" i="1" s="1"/>
  <c r="J239" i="1" l="1"/>
  <c r="H239" i="1" s="1"/>
  <c r="K239" i="1" s="1"/>
  <c r="B240" i="1" s="1"/>
  <c r="C240" i="1" l="1"/>
  <c r="L238" i="1"/>
  <c r="D240" i="1"/>
  <c r="G240" i="1" s="1"/>
  <c r="M240" i="1" s="1"/>
  <c r="I240" i="1" l="1"/>
  <c r="E240" i="1" s="1"/>
  <c r="J240" i="1" l="1"/>
  <c r="H240" i="1" s="1"/>
  <c r="K240" i="1" s="1"/>
  <c r="B241" i="1" s="1"/>
  <c r="C241" i="1" l="1"/>
  <c r="L239" i="1"/>
  <c r="D241" i="1"/>
  <c r="G241" i="1" s="1"/>
  <c r="M241" i="1" s="1"/>
  <c r="I241" i="1" l="1"/>
  <c r="E241" i="1" s="1"/>
  <c r="J241" i="1" l="1"/>
  <c r="H241" i="1" s="1"/>
  <c r="K241" i="1" s="1"/>
  <c r="B242" i="1" s="1"/>
  <c r="C242" i="1" l="1"/>
  <c r="L240" i="1"/>
  <c r="D242" i="1"/>
  <c r="G242" i="1" s="1"/>
  <c r="M242" i="1" s="1"/>
  <c r="I242" i="1" l="1"/>
  <c r="E242" i="1" s="1"/>
  <c r="J242" i="1" l="1"/>
  <c r="H242" i="1" s="1"/>
  <c r="K242" i="1" s="1"/>
  <c r="B243" i="1" s="1"/>
  <c r="C243" i="1" l="1"/>
  <c r="L241" i="1"/>
  <c r="D243" i="1"/>
  <c r="G243" i="1" s="1"/>
  <c r="M243" i="1" s="1"/>
  <c r="I243" i="1" l="1"/>
  <c r="E243" i="1" s="1"/>
  <c r="J243" i="1" l="1"/>
  <c r="H243" i="1" s="1"/>
  <c r="K243" i="1" s="1"/>
  <c r="B244" i="1" s="1"/>
  <c r="C244" i="1" l="1"/>
  <c r="L242" i="1"/>
  <c r="D244" i="1"/>
  <c r="G244" i="1" s="1"/>
  <c r="M244" i="1" s="1"/>
  <c r="I244" i="1" l="1"/>
  <c r="E244" i="1" s="1"/>
  <c r="J244" i="1" l="1"/>
  <c r="H244" i="1" s="1"/>
  <c r="K244" i="1" s="1"/>
  <c r="B245" i="1" s="1"/>
  <c r="C245" i="1" l="1"/>
  <c r="L243" i="1"/>
  <c r="D245" i="1"/>
  <c r="G245" i="1" s="1"/>
  <c r="M245" i="1" s="1"/>
  <c r="I245" i="1" l="1"/>
  <c r="E245" i="1" s="1"/>
  <c r="J245" i="1" l="1"/>
  <c r="H245" i="1" s="1"/>
  <c r="K245" i="1" s="1"/>
  <c r="B246" i="1" s="1"/>
  <c r="C246" i="1" l="1"/>
  <c r="L244" i="1"/>
  <c r="D246" i="1"/>
  <c r="G246" i="1" s="1"/>
  <c r="M246" i="1" s="1"/>
  <c r="I246" i="1" l="1"/>
  <c r="E246" i="1" s="1"/>
  <c r="J246" i="1" l="1"/>
  <c r="H246" i="1" s="1"/>
  <c r="K246" i="1" s="1"/>
  <c r="B247" i="1" s="1"/>
  <c r="C247" i="1" l="1"/>
  <c r="L245" i="1"/>
  <c r="D247" i="1"/>
  <c r="I247" i="1" s="1"/>
  <c r="E247" i="1" l="1"/>
  <c r="G247" i="1"/>
  <c r="M247" i="1" s="1"/>
  <c r="J247" i="1" l="1"/>
  <c r="H247" i="1" s="1"/>
  <c r="K247" i="1" s="1"/>
  <c r="B248" i="1" s="1"/>
  <c r="C248" i="1" l="1"/>
  <c r="L246" i="1"/>
  <c r="D248" i="1"/>
  <c r="G248" i="1" s="1"/>
  <c r="M248" i="1" s="1"/>
  <c r="I248" i="1" l="1"/>
  <c r="E248" i="1" s="1"/>
  <c r="J248" i="1" l="1"/>
  <c r="H248" i="1" s="1"/>
  <c r="K248" i="1" s="1"/>
  <c r="B249" i="1" l="1"/>
  <c r="C249" i="1" l="1"/>
  <c r="L247" i="1"/>
  <c r="D249" i="1"/>
  <c r="G249" i="1" s="1"/>
  <c r="M249" i="1" s="1"/>
  <c r="I249" i="1" l="1"/>
  <c r="E249" i="1" s="1"/>
  <c r="J249" i="1" l="1"/>
  <c r="H249" i="1" s="1"/>
  <c r="K249" i="1" s="1"/>
  <c r="B250" i="1" l="1"/>
  <c r="C250" i="1" l="1"/>
  <c r="L248" i="1"/>
  <c r="D250" i="1"/>
  <c r="G250" i="1" s="1"/>
  <c r="M250" i="1" s="1"/>
  <c r="I250" i="1" l="1"/>
  <c r="E250" i="1" s="1"/>
  <c r="J250" i="1" l="1"/>
  <c r="H250" i="1" s="1"/>
  <c r="K250" i="1" s="1"/>
  <c r="B251" i="1" s="1"/>
  <c r="C251" i="1" l="1"/>
  <c r="L249" i="1"/>
  <c r="D251" i="1"/>
  <c r="G251" i="1" s="1"/>
  <c r="M251" i="1" s="1"/>
  <c r="I251" i="1" l="1"/>
  <c r="E251" i="1" s="1"/>
  <c r="J251" i="1" l="1"/>
  <c r="H251" i="1" s="1"/>
  <c r="K251" i="1" s="1"/>
  <c r="B252" i="1" l="1"/>
  <c r="C252" i="1" l="1"/>
  <c r="L250" i="1"/>
  <c r="D252" i="1"/>
  <c r="G252" i="1" s="1"/>
  <c r="M252" i="1" s="1"/>
  <c r="I252" i="1" l="1"/>
  <c r="E252" i="1" s="1"/>
  <c r="J252" i="1" l="1"/>
  <c r="H252" i="1" s="1"/>
  <c r="K252" i="1" s="1"/>
  <c r="B253" i="1" s="1"/>
  <c r="C253" i="1" l="1"/>
  <c r="L251" i="1"/>
  <c r="D253" i="1"/>
  <c r="G253" i="1" s="1"/>
  <c r="M253" i="1" s="1"/>
  <c r="I253" i="1" l="1"/>
  <c r="E253" i="1" s="1"/>
  <c r="J253" i="1" l="1"/>
  <c r="H253" i="1" s="1"/>
  <c r="K253" i="1" s="1"/>
  <c r="B254" i="1" s="1"/>
  <c r="C254" i="1" l="1"/>
  <c r="L252" i="1"/>
  <c r="D254" i="1"/>
  <c r="G254" i="1" s="1"/>
  <c r="M254" i="1" s="1"/>
  <c r="I254" i="1" l="1"/>
  <c r="E254" i="1" s="1"/>
  <c r="J254" i="1" l="1"/>
  <c r="H254" i="1" s="1"/>
  <c r="K254" i="1" s="1"/>
  <c r="B255" i="1" s="1"/>
  <c r="C255" i="1" l="1"/>
  <c r="L253" i="1"/>
  <c r="D255" i="1"/>
  <c r="G255" i="1" s="1"/>
  <c r="M255" i="1" s="1"/>
  <c r="I255" i="1" l="1"/>
  <c r="E255" i="1" s="1"/>
  <c r="J255" i="1" l="1"/>
  <c r="H255" i="1" s="1"/>
  <c r="K255" i="1" s="1"/>
  <c r="B256" i="1" l="1"/>
  <c r="C256" i="1" l="1"/>
  <c r="L254" i="1"/>
  <c r="D256" i="1"/>
  <c r="G256" i="1" s="1"/>
  <c r="M256" i="1" s="1"/>
  <c r="I256" i="1" l="1"/>
  <c r="E256" i="1" s="1"/>
  <c r="J256" i="1" l="1"/>
  <c r="H256" i="1" s="1"/>
  <c r="K256" i="1" s="1"/>
  <c r="B257" i="1" s="1"/>
  <c r="C257" i="1" l="1"/>
  <c r="L255" i="1"/>
  <c r="D257" i="1"/>
  <c r="I257" i="1" l="1"/>
  <c r="E257" i="1" s="1"/>
  <c r="G257" i="1"/>
  <c r="M257" i="1" s="1"/>
  <c r="J257" i="1" l="1"/>
  <c r="H257" i="1" l="1"/>
  <c r="K257" i="1" l="1"/>
  <c r="B258" i="1" s="1"/>
  <c r="C258" i="1" l="1"/>
  <c r="L256" i="1"/>
  <c r="D258" i="1"/>
  <c r="G258" i="1" s="1"/>
  <c r="M258" i="1" s="1"/>
  <c r="I258" i="1" l="1"/>
  <c r="E258" i="1" s="1"/>
  <c r="J258" i="1" l="1"/>
  <c r="H258" i="1" s="1"/>
  <c r="K258" i="1" s="1"/>
  <c r="B259" i="1" s="1"/>
  <c r="C259" i="1" l="1"/>
  <c r="L257" i="1"/>
  <c r="D259" i="1"/>
  <c r="G259" i="1" s="1"/>
  <c r="M259" i="1" s="1"/>
  <c r="I259" i="1" l="1"/>
  <c r="E259" i="1" l="1"/>
  <c r="J259" i="1" s="1"/>
  <c r="H259" i="1" s="1"/>
  <c r="K259" i="1" s="1"/>
  <c r="B260" i="1" s="1"/>
  <c r="L258" i="1"/>
  <c r="C260" i="1" l="1"/>
  <c r="D260" i="1"/>
  <c r="G260" i="1" s="1"/>
  <c r="M260" i="1" s="1"/>
  <c r="I260" i="1" l="1"/>
  <c r="E260" i="1" s="1"/>
  <c r="J260" i="1" s="1"/>
  <c r="H260" i="1" s="1"/>
  <c r="K260" i="1" s="1"/>
  <c r="B261" i="1" s="1"/>
  <c r="C261" i="1" l="1"/>
  <c r="L259" i="1"/>
  <c r="D261" i="1"/>
  <c r="G261" i="1" s="1"/>
  <c r="M261" i="1" s="1"/>
  <c r="I261" i="1" l="1"/>
  <c r="E261" i="1" s="1"/>
  <c r="J261" i="1" l="1"/>
  <c r="H261" i="1" s="1"/>
  <c r="K261" i="1" s="1"/>
  <c r="B262" i="1" s="1"/>
  <c r="C262" i="1" l="1"/>
  <c r="L260" i="1"/>
  <c r="D262" i="1"/>
  <c r="G262" i="1" s="1"/>
  <c r="M262" i="1" s="1"/>
  <c r="I262" i="1" l="1"/>
  <c r="E262" i="1" s="1"/>
  <c r="J262" i="1" l="1"/>
  <c r="H262" i="1" s="1"/>
  <c r="K262" i="1" s="1"/>
  <c r="B263" i="1" s="1"/>
  <c r="C263" i="1" l="1"/>
  <c r="L261" i="1"/>
  <c r="D263" i="1"/>
  <c r="G263" i="1" s="1"/>
  <c r="M263" i="1" s="1"/>
  <c r="I263" i="1" l="1"/>
  <c r="E263" i="1" s="1"/>
  <c r="J263" i="1" l="1"/>
  <c r="H263" i="1" s="1"/>
  <c r="K263" i="1" s="1"/>
  <c r="B264" i="1" s="1"/>
  <c r="C264" i="1" l="1"/>
  <c r="L262" i="1"/>
  <c r="D264" i="1"/>
  <c r="G264" i="1" s="1"/>
  <c r="M264" i="1" s="1"/>
  <c r="I264" i="1" l="1"/>
  <c r="E264" i="1" s="1"/>
  <c r="J264" i="1" l="1"/>
  <c r="H264" i="1" s="1"/>
  <c r="K264" i="1" s="1"/>
  <c r="B265" i="1" s="1"/>
  <c r="C265" i="1" l="1"/>
  <c r="L263" i="1"/>
  <c r="D265" i="1"/>
  <c r="G265" i="1" s="1"/>
  <c r="M265" i="1" s="1"/>
  <c r="I265" i="1" l="1"/>
  <c r="E265" i="1" s="1"/>
  <c r="J265" i="1" l="1"/>
  <c r="H265" i="1" s="1"/>
  <c r="K265" i="1" s="1"/>
  <c r="B266" i="1" s="1"/>
  <c r="C266" i="1" l="1"/>
  <c r="L264" i="1"/>
  <c r="D266" i="1"/>
  <c r="G266" i="1" s="1"/>
  <c r="M266" i="1" s="1"/>
  <c r="I266" i="1" l="1"/>
  <c r="E266" i="1" s="1"/>
  <c r="J266" i="1" l="1"/>
  <c r="H266" i="1" s="1"/>
  <c r="K266" i="1" s="1"/>
  <c r="B267" i="1" s="1"/>
  <c r="C267" i="1" l="1"/>
  <c r="L265" i="1"/>
  <c r="D267" i="1"/>
  <c r="I267" i="1" s="1"/>
  <c r="E267" i="1" l="1"/>
  <c r="G267" i="1"/>
  <c r="M267" i="1" s="1"/>
  <c r="J267" i="1" l="1"/>
  <c r="H267" i="1" s="1"/>
  <c r="K267" i="1" s="1"/>
  <c r="B268" i="1" s="1"/>
  <c r="C268" i="1" l="1"/>
  <c r="L266" i="1"/>
  <c r="D268" i="1"/>
  <c r="G268" i="1" s="1"/>
  <c r="M268" i="1" s="1"/>
  <c r="I268" i="1" l="1"/>
  <c r="E268" i="1" s="1"/>
  <c r="J268" i="1" l="1"/>
  <c r="H268" i="1" s="1"/>
  <c r="K268" i="1" s="1"/>
  <c r="B269" i="1" l="1"/>
  <c r="C269" i="1" l="1"/>
  <c r="L267" i="1"/>
  <c r="D269" i="1"/>
  <c r="G269" i="1" s="1"/>
  <c r="M269" i="1" s="1"/>
  <c r="I269" i="1" l="1"/>
  <c r="E269" i="1" s="1"/>
  <c r="J269" i="1" l="1"/>
  <c r="H269" i="1" s="1"/>
  <c r="K269" i="1" s="1"/>
  <c r="B270" i="1" s="1"/>
  <c r="C270" i="1" l="1"/>
  <c r="L268" i="1"/>
  <c r="D270" i="1"/>
  <c r="G270" i="1" s="1"/>
  <c r="M270" i="1" s="1"/>
  <c r="I270" i="1" l="1"/>
  <c r="E270" i="1" s="1"/>
  <c r="J270" i="1" l="1"/>
  <c r="H270" i="1" s="1"/>
  <c r="K270" i="1" s="1"/>
  <c r="B271" i="1" l="1"/>
  <c r="C271" i="1" l="1"/>
  <c r="L269" i="1"/>
  <c r="D271" i="1"/>
  <c r="G271" i="1" s="1"/>
  <c r="M271" i="1" s="1"/>
  <c r="I271" i="1" l="1"/>
  <c r="E271" i="1" s="1"/>
  <c r="J271" i="1" l="1"/>
  <c r="H271" i="1" s="1"/>
  <c r="K271" i="1" s="1"/>
  <c r="B272" i="1" s="1"/>
  <c r="C272" i="1" l="1"/>
  <c r="L270" i="1"/>
  <c r="D272" i="1"/>
  <c r="G272" i="1" s="1"/>
  <c r="M272" i="1" s="1"/>
  <c r="I272" i="1" l="1"/>
  <c r="E272" i="1" s="1"/>
  <c r="J272" i="1" l="1"/>
  <c r="H272" i="1" s="1"/>
  <c r="K272" i="1" s="1"/>
  <c r="B273" i="1" s="1"/>
  <c r="C273" i="1" l="1"/>
  <c r="L271" i="1"/>
  <c r="D273" i="1"/>
  <c r="G273" i="1" s="1"/>
  <c r="M273" i="1" s="1"/>
  <c r="I273" i="1" l="1"/>
  <c r="E273" i="1" s="1"/>
  <c r="J273" i="1" l="1"/>
  <c r="H273" i="1" s="1"/>
  <c r="K273" i="1" s="1"/>
  <c r="B274" i="1" s="1"/>
  <c r="C274" i="1" l="1"/>
  <c r="L272" i="1"/>
  <c r="D274" i="1"/>
  <c r="G274" i="1" s="1"/>
  <c r="M274" i="1" s="1"/>
  <c r="I274" i="1" l="1"/>
  <c r="E274" i="1" s="1"/>
  <c r="J274" i="1" l="1"/>
  <c r="H274" i="1" s="1"/>
  <c r="K274" i="1" s="1"/>
  <c r="B275" i="1" l="1"/>
  <c r="C275" i="1" l="1"/>
  <c r="L273" i="1"/>
  <c r="D275" i="1"/>
  <c r="G275" i="1" s="1"/>
  <c r="M275" i="1" s="1"/>
  <c r="I275" i="1" l="1"/>
  <c r="E275" i="1" s="1"/>
  <c r="J275" i="1" l="1"/>
  <c r="H275" i="1" s="1"/>
  <c r="K275" i="1" s="1"/>
  <c r="B276" i="1" s="1"/>
  <c r="C276" i="1" l="1"/>
  <c r="L274" i="1"/>
  <c r="D276" i="1"/>
  <c r="G276" i="1" s="1"/>
  <c r="M276" i="1" s="1"/>
  <c r="I276" i="1" l="1"/>
  <c r="E276" i="1" s="1"/>
  <c r="J276" i="1" l="1"/>
  <c r="H276" i="1" s="1"/>
  <c r="K276" i="1" s="1"/>
  <c r="B277" i="1" s="1"/>
  <c r="C277" i="1" l="1"/>
  <c r="L275" i="1"/>
  <c r="D277" i="1"/>
  <c r="G277" i="1" s="1"/>
  <c r="M277" i="1" s="1"/>
  <c r="I277" i="1" l="1"/>
  <c r="E277" i="1" s="1"/>
  <c r="J277" i="1" l="1"/>
  <c r="H277" i="1" s="1"/>
  <c r="K277" i="1" s="1"/>
  <c r="B278" i="1" s="1"/>
  <c r="C278" i="1" l="1"/>
  <c r="L276" i="1"/>
  <c r="D278" i="1"/>
  <c r="G278" i="1" s="1"/>
  <c r="M278" i="1" s="1"/>
  <c r="I278" i="1" l="1"/>
  <c r="E278" i="1" s="1"/>
  <c r="J278" i="1" l="1"/>
  <c r="H278" i="1" s="1"/>
  <c r="K278" i="1" s="1"/>
  <c r="B279" i="1" s="1"/>
  <c r="C279" i="1" l="1"/>
  <c r="L277" i="1"/>
  <c r="D279" i="1"/>
  <c r="I279" i="1" s="1"/>
  <c r="E279" i="1" l="1"/>
  <c r="G279" i="1"/>
  <c r="M279" i="1" s="1"/>
  <c r="J279" i="1" l="1"/>
  <c r="H279" i="1" s="1"/>
  <c r="K279" i="1" s="1"/>
  <c r="B280" i="1" s="1"/>
  <c r="C280" i="1" l="1"/>
  <c r="L278" i="1"/>
  <c r="D280" i="1"/>
  <c r="G280" i="1" s="1"/>
  <c r="M280" i="1" s="1"/>
  <c r="I280" i="1" l="1"/>
  <c r="E280" i="1" s="1"/>
  <c r="J280" i="1" l="1"/>
  <c r="H280" i="1" s="1"/>
  <c r="K280" i="1" s="1"/>
  <c r="B281" i="1" s="1"/>
  <c r="C281" i="1" l="1"/>
  <c r="L279" i="1"/>
  <c r="D281" i="1"/>
  <c r="I281" i="1" s="1"/>
  <c r="E281" i="1" l="1"/>
  <c r="G281" i="1"/>
  <c r="M281" i="1" s="1"/>
  <c r="J281" i="1" l="1"/>
  <c r="H281" i="1" s="1"/>
  <c r="K281" i="1" s="1"/>
  <c r="B282" i="1" s="1"/>
  <c r="C282" i="1" l="1"/>
  <c r="L280" i="1"/>
  <c r="D282" i="1"/>
  <c r="I282" i="1" s="1"/>
  <c r="E282" i="1" l="1"/>
  <c r="J282" i="1" s="1"/>
  <c r="G282" i="1"/>
  <c r="M282" i="1" s="1"/>
  <c r="H282" i="1" l="1"/>
  <c r="K282" i="1" l="1"/>
  <c r="B283" i="1" s="1"/>
  <c r="C283" i="1" l="1"/>
  <c r="L281" i="1"/>
  <c r="D283" i="1"/>
  <c r="I283" i="1" s="1"/>
  <c r="E283" i="1" l="1"/>
  <c r="J283" i="1" s="1"/>
  <c r="G283" i="1"/>
  <c r="M283" i="1" s="1"/>
  <c r="H283" i="1" l="1"/>
  <c r="K283" i="1" l="1"/>
  <c r="B284" i="1" s="1"/>
  <c r="C284" i="1" l="1"/>
  <c r="L282" i="1"/>
  <c r="D284" i="1"/>
  <c r="G284" i="1" s="1"/>
  <c r="M284" i="1" s="1"/>
  <c r="I284" i="1" l="1"/>
  <c r="E284" i="1" s="1"/>
  <c r="J284" i="1" l="1"/>
  <c r="H284" i="1" s="1"/>
  <c r="K284" i="1" s="1"/>
  <c r="B285" i="1" s="1"/>
  <c r="L283" i="1" l="1"/>
  <c r="D285" i="1"/>
  <c r="I285" i="1" s="1"/>
  <c r="C285" i="1"/>
  <c r="E285" i="1" l="1"/>
  <c r="G285" i="1"/>
  <c r="M285" i="1" s="1"/>
  <c r="J285" i="1" l="1"/>
  <c r="H285" i="1" s="1"/>
  <c r="K285" i="1" l="1"/>
  <c r="B286" i="1" s="1"/>
  <c r="L284" i="1" l="1"/>
  <c r="C286" i="1"/>
  <c r="D286" i="1"/>
  <c r="G286" i="1" s="1"/>
  <c r="M286" i="1" s="1"/>
  <c r="I286" i="1" l="1"/>
  <c r="E286" i="1" s="1"/>
  <c r="J286" i="1" l="1"/>
  <c r="H286" i="1" s="1"/>
  <c r="K286" i="1" s="1"/>
  <c r="B287" i="1" s="1"/>
  <c r="L285" i="1" l="1"/>
  <c r="C287" i="1"/>
  <c r="D287" i="1"/>
  <c r="I287" i="1" s="1"/>
  <c r="E287" i="1" l="1"/>
  <c r="J287" i="1" s="1"/>
  <c r="G287" i="1"/>
  <c r="M287" i="1" s="1"/>
  <c r="H287" i="1" l="1"/>
  <c r="K287" i="1" s="1"/>
  <c r="B288" i="1" s="1"/>
  <c r="C288" i="1" l="1"/>
  <c r="L286" i="1"/>
  <c r="D288" i="1"/>
  <c r="G288" i="1" s="1"/>
  <c r="M288" i="1" s="1"/>
  <c r="I288" i="1" l="1"/>
  <c r="E288" i="1" s="1"/>
  <c r="J288" i="1" l="1"/>
  <c r="H288" i="1" s="1"/>
  <c r="K288" i="1" s="1"/>
  <c r="B289" i="1" s="1"/>
  <c r="C289" i="1" l="1"/>
  <c r="L287" i="1"/>
  <c r="D289" i="1"/>
  <c r="I289" i="1" s="1"/>
  <c r="E289" i="1" l="1"/>
  <c r="J289" i="1" s="1"/>
  <c r="G289" i="1"/>
  <c r="M289" i="1" s="1"/>
  <c r="H289" i="1" l="1"/>
  <c r="K289" i="1" l="1"/>
  <c r="B290" i="1" s="1"/>
  <c r="L288" i="1" l="1"/>
  <c r="C290" i="1"/>
  <c r="D290" i="1"/>
  <c r="I290" i="1" s="1"/>
  <c r="E290" i="1" l="1"/>
  <c r="J290" i="1" s="1"/>
  <c r="G290" i="1"/>
  <c r="M290" i="1" s="1"/>
  <c r="H290" i="1" l="1"/>
  <c r="K290" i="1" l="1"/>
  <c r="B291" i="1" s="1"/>
  <c r="L289" i="1" l="1"/>
  <c r="C291" i="1"/>
  <c r="D291" i="1"/>
  <c r="G291" i="1" s="1"/>
  <c r="M291" i="1" s="1"/>
  <c r="I291" i="1" l="1"/>
  <c r="E291" i="1" l="1"/>
  <c r="J291" i="1" s="1"/>
  <c r="H291" i="1" s="1"/>
  <c r="K291" i="1" s="1"/>
  <c r="B292" i="1" s="1"/>
  <c r="L290" i="1"/>
  <c r="C292" i="1" l="1"/>
  <c r="D292" i="1"/>
  <c r="I292" i="1" s="1"/>
  <c r="G292" i="1" l="1"/>
  <c r="M292" i="1" s="1"/>
  <c r="E292" i="1"/>
  <c r="J292" i="1" s="1"/>
  <c r="H292" i="1" l="1"/>
  <c r="K292" i="1" s="1"/>
  <c r="B293" i="1" s="1"/>
  <c r="C293" i="1" s="1"/>
  <c r="L291" i="1"/>
  <c r="D293" i="1" l="1"/>
  <c r="G293" i="1" s="1"/>
  <c r="M293" i="1" s="1"/>
  <c r="I293" i="1" l="1"/>
  <c r="E293" i="1" s="1"/>
  <c r="J293" i="1" s="1"/>
  <c r="H293" i="1" s="1"/>
  <c r="K293" i="1" s="1"/>
  <c r="B294" i="1" s="1"/>
  <c r="L292" i="1" l="1"/>
  <c r="C294" i="1"/>
  <c r="D294" i="1"/>
  <c r="I294" i="1" s="1"/>
  <c r="E294" i="1" l="1"/>
  <c r="G294" i="1"/>
  <c r="M294" i="1" s="1"/>
  <c r="J294" i="1" l="1"/>
  <c r="H294" i="1" s="1"/>
  <c r="K294" i="1" s="1"/>
  <c r="B295" i="1" s="1"/>
  <c r="L293" i="1" l="1"/>
  <c r="C295" i="1"/>
  <c r="D295" i="1"/>
  <c r="G295" i="1" s="1"/>
  <c r="M295" i="1" s="1"/>
  <c r="I295" i="1" l="1"/>
  <c r="E295" i="1" s="1"/>
  <c r="J295" i="1" l="1"/>
  <c r="H295" i="1" s="1"/>
  <c r="K295" i="1" s="1"/>
  <c r="B296" i="1" s="1"/>
  <c r="L294" i="1" l="1"/>
  <c r="C296" i="1"/>
  <c r="D296" i="1"/>
  <c r="I296" i="1" s="1"/>
  <c r="E296" i="1" l="1"/>
  <c r="J296" i="1" s="1"/>
  <c r="G296" i="1"/>
  <c r="M296" i="1" s="1"/>
  <c r="H296" i="1" l="1"/>
  <c r="K296" i="1" s="1"/>
  <c r="B297" i="1" s="1"/>
  <c r="C297" i="1" l="1"/>
  <c r="L295" i="1"/>
  <c r="D297" i="1"/>
  <c r="G297" i="1" s="1"/>
  <c r="M297" i="1" s="1"/>
  <c r="I297" i="1" l="1"/>
  <c r="E297" i="1" l="1"/>
  <c r="J297" i="1" s="1"/>
  <c r="H297" i="1" s="1"/>
  <c r="K297" i="1" s="1"/>
  <c r="B298" i="1" s="1"/>
  <c r="L296" i="1"/>
  <c r="C298" i="1" l="1"/>
  <c r="D298" i="1"/>
  <c r="I298" i="1" s="1"/>
  <c r="G298" i="1" l="1"/>
  <c r="M298" i="1" s="1"/>
  <c r="E298" i="1"/>
  <c r="J298" i="1" s="1"/>
  <c r="H298" i="1" s="1"/>
  <c r="K298" i="1" s="1"/>
  <c r="B299" i="1" s="1"/>
  <c r="C299" i="1" l="1"/>
  <c r="L297" i="1"/>
  <c r="D299" i="1"/>
  <c r="G299" i="1" s="1"/>
  <c r="M299" i="1" s="1"/>
  <c r="I299" i="1" l="1"/>
  <c r="E299" i="1" l="1"/>
  <c r="J299" i="1" s="1"/>
  <c r="H299" i="1" s="1"/>
  <c r="K299" i="1" s="1"/>
  <c r="B300" i="1" s="1"/>
  <c r="L298" i="1"/>
  <c r="C300" i="1" l="1"/>
  <c r="D300" i="1"/>
  <c r="I300" i="1" s="1"/>
  <c r="G300" i="1" l="1"/>
  <c r="M300" i="1" s="1"/>
  <c r="E300" i="1"/>
  <c r="J300" i="1" s="1"/>
  <c r="H300" i="1" l="1"/>
  <c r="K300" i="1" s="1"/>
  <c r="B301" i="1" s="1"/>
  <c r="L299" i="1" l="1"/>
  <c r="D301" i="1"/>
  <c r="I301" i="1" s="1"/>
  <c r="C301" i="1"/>
  <c r="E301" i="1" l="1"/>
  <c r="J301" i="1" s="1"/>
  <c r="G301" i="1"/>
  <c r="M301" i="1" s="1"/>
  <c r="H301" i="1" l="1"/>
  <c r="K301" i="1" l="1"/>
  <c r="B302" i="1" s="1"/>
  <c r="L300" i="1" l="1"/>
  <c r="C302" i="1"/>
  <c r="D302" i="1"/>
  <c r="I302" i="1" l="1"/>
  <c r="G302" i="1"/>
  <c r="M302" i="1" s="1"/>
  <c r="E302" i="1" l="1"/>
  <c r="J302" i="1" s="1"/>
  <c r="H302" i="1" s="1"/>
  <c r="K302" i="1" s="1"/>
  <c r="B303" i="1" s="1"/>
  <c r="D303" i="1" l="1"/>
  <c r="G303" i="1" s="1"/>
  <c r="M303" i="1" s="1"/>
  <c r="L301" i="1"/>
  <c r="C303" i="1"/>
  <c r="I303" i="1" l="1"/>
  <c r="E303" i="1" l="1"/>
  <c r="J303" i="1" s="1"/>
  <c r="H303" i="1" s="1"/>
  <c r="K303" i="1" s="1"/>
  <c r="B304" i="1" s="1"/>
  <c r="L302" i="1" l="1"/>
  <c r="C304" i="1"/>
  <c r="D304" i="1"/>
  <c r="I304" i="1" s="1"/>
  <c r="G304" i="1" l="1"/>
  <c r="M304" i="1" s="1"/>
  <c r="E304" i="1"/>
  <c r="J304" i="1" s="1"/>
  <c r="L303" i="1"/>
  <c r="H304" i="1" l="1"/>
  <c r="K304" i="1" s="1"/>
  <c r="B305" i="1" s="1"/>
  <c r="C305" i="1" s="1"/>
  <c r="D305" i="1" l="1"/>
  <c r="I305" i="1" s="1"/>
  <c r="G305" i="1" l="1"/>
  <c r="M305" i="1" s="1"/>
  <c r="E305" i="1"/>
  <c r="J305" i="1" s="1"/>
  <c r="L304" i="1"/>
  <c r="H305" i="1" l="1"/>
  <c r="K305" i="1" s="1"/>
  <c r="B306" i="1" s="1"/>
  <c r="C306" i="1" s="1"/>
  <c r="D306" i="1" l="1"/>
  <c r="G306" i="1" s="1"/>
  <c r="M306" i="1" s="1"/>
  <c r="I306" i="1" l="1"/>
  <c r="E306" i="1" s="1"/>
  <c r="L305" i="1"/>
  <c r="J306" i="1" l="1"/>
  <c r="H306" i="1" s="1"/>
  <c r="K306" i="1" s="1"/>
  <c r="B307" i="1" s="1"/>
  <c r="C307" i="1" s="1"/>
  <c r="D307" i="1" l="1"/>
  <c r="I307" i="1" s="1"/>
  <c r="G307" i="1" l="1"/>
  <c r="M307" i="1" s="1"/>
  <c r="E307" i="1"/>
  <c r="J307" i="1" s="1"/>
  <c r="H307" i="1" s="1"/>
  <c r="K307" i="1" s="1"/>
  <c r="B308" i="1" s="1"/>
  <c r="C308" i="1" s="1"/>
  <c r="L306" i="1"/>
  <c r="D308" i="1" l="1"/>
  <c r="I308" i="1" s="1"/>
  <c r="E308" i="1" s="1"/>
  <c r="J308" i="1" s="1"/>
  <c r="G308" i="1" l="1"/>
  <c r="M308" i="1" s="1"/>
  <c r="H308" i="1" l="1"/>
  <c r="K308" i="1" s="1"/>
  <c r="B309" i="1" s="1"/>
  <c r="L307" i="1" l="1"/>
  <c r="C309" i="1"/>
  <c r="D309" i="1"/>
  <c r="I309" i="1" s="1"/>
  <c r="E309" i="1" l="1"/>
  <c r="J309" i="1" s="1"/>
  <c r="G309" i="1"/>
  <c r="M309" i="1" s="1"/>
  <c r="H309" i="1" l="1"/>
  <c r="K309" i="1" l="1"/>
  <c r="B310" i="1" s="1"/>
  <c r="L308" i="1" l="1"/>
  <c r="C310" i="1"/>
  <c r="D310" i="1"/>
  <c r="I310" i="1" s="1"/>
  <c r="E310" i="1" l="1"/>
  <c r="J310" i="1" s="1"/>
  <c r="G310" i="1"/>
  <c r="M310" i="1" s="1"/>
  <c r="H310" i="1" l="1"/>
  <c r="K310" i="1" l="1"/>
  <c r="B311" i="1" s="1"/>
  <c r="L309" i="1" l="1"/>
  <c r="C311" i="1"/>
  <c r="D311" i="1"/>
  <c r="I311" i="1" s="1"/>
  <c r="E311" i="1" l="1"/>
  <c r="G311" i="1"/>
  <c r="M311" i="1" s="1"/>
  <c r="J311" i="1" l="1"/>
  <c r="H311" i="1" s="1"/>
  <c r="K311" i="1" l="1"/>
  <c r="B312" i="1" s="1"/>
  <c r="L310" i="1" l="1"/>
  <c r="C312" i="1"/>
  <c r="D312" i="1"/>
  <c r="G312" i="1" s="1"/>
  <c r="M312" i="1" s="1"/>
  <c r="I312" i="1" l="1"/>
  <c r="E312" i="1" s="1"/>
  <c r="J312" i="1" l="1"/>
  <c r="H312" i="1" s="1"/>
  <c r="K312" i="1" s="1"/>
  <c r="B313" i="1" s="1"/>
  <c r="L311" i="1" l="1"/>
  <c r="C313" i="1"/>
  <c r="D313" i="1"/>
  <c r="G313" i="1" s="1"/>
  <c r="M313" i="1" s="1"/>
  <c r="I313" i="1" l="1"/>
  <c r="E313" i="1" l="1"/>
  <c r="J313" i="1" s="1"/>
  <c r="H313" i="1" s="1"/>
  <c r="K313" i="1" s="1"/>
  <c r="B314" i="1" s="1"/>
  <c r="L312" i="1"/>
  <c r="D314" i="1" l="1"/>
  <c r="G314" i="1" s="1"/>
  <c r="M314" i="1" s="1"/>
  <c r="C314" i="1"/>
  <c r="I314" i="1" l="1"/>
  <c r="E314" i="1" s="1"/>
  <c r="J314" i="1" s="1"/>
  <c r="H314" i="1" s="1"/>
  <c r="K314" i="1" s="1"/>
  <c r="B315" i="1" s="1"/>
  <c r="L313" i="1"/>
  <c r="C315" i="1" l="1"/>
  <c r="D315" i="1"/>
  <c r="G315" i="1" s="1"/>
  <c r="M315" i="1" s="1"/>
  <c r="I315" i="1" l="1"/>
  <c r="E315" i="1" s="1"/>
  <c r="J315" i="1" s="1"/>
  <c r="H315" i="1" s="1"/>
  <c r="K315" i="1" s="1"/>
  <c r="B316" i="1" s="1"/>
  <c r="L314" i="1"/>
  <c r="C316" i="1" l="1"/>
  <c r="D316" i="1"/>
  <c r="G316" i="1" s="1"/>
  <c r="M316" i="1" s="1"/>
  <c r="I316" i="1" l="1"/>
  <c r="E316" i="1" s="1"/>
  <c r="J316" i="1" s="1"/>
  <c r="H316" i="1" s="1"/>
  <c r="K316" i="1" s="1"/>
  <c r="B317" i="1" s="1"/>
  <c r="L315" i="1"/>
  <c r="D317" i="1" l="1"/>
  <c r="I317" i="1" s="1"/>
  <c r="C317" i="1"/>
  <c r="G317" i="1" l="1"/>
  <c r="M317" i="1" s="1"/>
  <c r="E317" i="1"/>
  <c r="J317" i="1" s="1"/>
  <c r="H317" i="1" l="1"/>
  <c r="K317" i="1" s="1"/>
  <c r="B318" i="1" s="1"/>
  <c r="C318" i="1" l="1"/>
  <c r="L316" i="1"/>
  <c r="D318" i="1"/>
  <c r="G318" i="1" s="1"/>
  <c r="M318" i="1" s="1"/>
  <c r="I318" i="1" l="1"/>
  <c r="E318" i="1" l="1"/>
  <c r="J318" i="1" s="1"/>
  <c r="H318" i="1" s="1"/>
  <c r="K318" i="1" s="1"/>
  <c r="B319" i="1" s="1"/>
  <c r="L317" i="1" l="1"/>
  <c r="D319" i="1"/>
  <c r="G319" i="1" s="1"/>
  <c r="M319" i="1" s="1"/>
  <c r="C319" i="1"/>
  <c r="I319" i="1" l="1"/>
  <c r="E319" i="1" s="1"/>
  <c r="J319" i="1" s="1"/>
  <c r="H319" i="1" s="1"/>
  <c r="K319" i="1" s="1"/>
  <c r="B320" i="1" s="1"/>
  <c r="L318" i="1"/>
  <c r="C320" i="1" l="1"/>
  <c r="D320" i="1"/>
  <c r="I320" i="1" s="1"/>
  <c r="G320" i="1" l="1"/>
  <c r="M320" i="1" s="1"/>
  <c r="E320" i="1"/>
  <c r="J320" i="1" s="1"/>
  <c r="H320" i="1" l="1"/>
  <c r="K320" i="1" s="1"/>
  <c r="B321" i="1" s="1"/>
  <c r="C321" i="1" s="1"/>
  <c r="L319" i="1"/>
  <c r="D321" i="1" l="1"/>
  <c r="I321" i="1" s="1"/>
  <c r="E321" i="1" s="1"/>
  <c r="G321" i="1" l="1"/>
  <c r="M321" i="1" s="1"/>
  <c r="J321" i="1"/>
  <c r="H321" i="1" l="1"/>
  <c r="K321" i="1" s="1"/>
  <c r="B322" i="1" s="1"/>
  <c r="C322" i="1" s="1"/>
  <c r="L320" i="1"/>
  <c r="D322" i="1" l="1"/>
  <c r="I322" i="1" s="1"/>
  <c r="G322" i="1" l="1"/>
  <c r="M322" i="1" s="1"/>
  <c r="E322" i="1"/>
  <c r="J322" i="1" s="1"/>
  <c r="H322" i="1" s="1"/>
  <c r="K322" i="1" s="1"/>
  <c r="B323" i="1" s="1"/>
  <c r="C323" i="1" l="1"/>
  <c r="L321" i="1"/>
  <c r="D323" i="1"/>
  <c r="G323" i="1" s="1"/>
  <c r="M323" i="1" s="1"/>
  <c r="I323" i="1" l="1"/>
  <c r="E323" i="1" s="1"/>
  <c r="J323" i="1" l="1"/>
  <c r="H323" i="1" s="1"/>
  <c r="K323" i="1" l="1"/>
  <c r="B324" i="1" s="1"/>
  <c r="C324" i="1" l="1"/>
  <c r="L322" i="1"/>
  <c r="D324" i="1"/>
  <c r="G324" i="1" s="1"/>
  <c r="M324" i="1" s="1"/>
  <c r="I324" i="1" l="1"/>
  <c r="E324" i="1" s="1"/>
  <c r="J324" i="1" l="1"/>
  <c r="H324" i="1" s="1"/>
  <c r="K324" i="1" l="1"/>
  <c r="B325" i="1" s="1"/>
  <c r="C325" i="1" l="1"/>
  <c r="L323" i="1"/>
  <c r="D325" i="1"/>
  <c r="I325" i="1" s="1"/>
  <c r="E325" i="1" l="1"/>
  <c r="J325" i="1" s="1"/>
  <c r="G325" i="1"/>
  <c r="M325" i="1" s="1"/>
  <c r="H325" i="1" l="1"/>
  <c r="K325" i="1" l="1"/>
  <c r="B326" i="1" s="1"/>
  <c r="C326" i="1" l="1"/>
  <c r="L324" i="1"/>
  <c r="D326" i="1"/>
  <c r="I326" i="1" s="1"/>
  <c r="E326" i="1" l="1"/>
  <c r="J326" i="1" s="1"/>
  <c r="G326" i="1"/>
  <c r="M326" i="1" s="1"/>
  <c r="H326" i="1" l="1"/>
  <c r="K326" i="1" l="1"/>
  <c r="B327" i="1" s="1"/>
  <c r="C327" i="1" l="1"/>
  <c r="L325" i="1"/>
  <c r="D327" i="1"/>
  <c r="G327" i="1" s="1"/>
  <c r="M327" i="1" s="1"/>
  <c r="I327" i="1" l="1"/>
  <c r="E327" i="1" l="1"/>
  <c r="J327" i="1" s="1"/>
  <c r="H327" i="1" s="1"/>
  <c r="K327" i="1" s="1"/>
  <c r="B328" i="1" s="1"/>
  <c r="L326" i="1" l="1"/>
  <c r="D328" i="1"/>
  <c r="G328" i="1" s="1"/>
  <c r="M328" i="1" s="1"/>
  <c r="C328" i="1"/>
  <c r="I328" i="1" l="1"/>
  <c r="E328" i="1" s="1"/>
  <c r="J328" i="1" s="1"/>
  <c r="H328" i="1" s="1"/>
  <c r="K328" i="1" s="1"/>
  <c r="B329" i="1" s="1"/>
  <c r="L327" i="1"/>
  <c r="C329" i="1" l="1"/>
  <c r="D329" i="1"/>
  <c r="I329" i="1" s="1"/>
  <c r="G329" i="1" l="1"/>
  <c r="M329" i="1" s="1"/>
  <c r="E329" i="1"/>
  <c r="J329" i="1" s="1"/>
  <c r="H329" i="1" l="1"/>
  <c r="K329" i="1" s="1"/>
  <c r="B330" i="1" s="1"/>
  <c r="L328" i="1" l="1"/>
  <c r="C330" i="1"/>
  <c r="D330" i="1"/>
  <c r="G330" i="1" s="1"/>
  <c r="M330" i="1" s="1"/>
  <c r="I330" i="1" l="1"/>
  <c r="E330" i="1" s="1"/>
  <c r="J330" i="1" l="1"/>
  <c r="H330" i="1" s="1"/>
  <c r="K330" i="1" s="1"/>
  <c r="B331" i="1" s="1"/>
  <c r="L329" i="1" l="1"/>
  <c r="C331" i="1"/>
  <c r="D331" i="1"/>
  <c r="G331" i="1" s="1"/>
  <c r="M331" i="1" s="1"/>
  <c r="I331" i="1" l="1"/>
  <c r="E331" i="1" s="1"/>
  <c r="J331" i="1" l="1"/>
  <c r="H331" i="1" s="1"/>
  <c r="K331" i="1" s="1"/>
  <c r="B332" i="1" s="1"/>
  <c r="L330" i="1" l="1"/>
  <c r="C332" i="1"/>
  <c r="D332" i="1"/>
  <c r="G332" i="1" s="1"/>
  <c r="M332" i="1" s="1"/>
  <c r="I332" i="1" l="1"/>
  <c r="E332" i="1" s="1"/>
  <c r="J332" i="1" l="1"/>
  <c r="H332" i="1" s="1"/>
  <c r="K332" i="1" l="1"/>
  <c r="B333" i="1" s="1"/>
  <c r="L331" i="1" l="1"/>
  <c r="C333" i="1"/>
  <c r="D333" i="1"/>
  <c r="I333" i="1" s="1"/>
  <c r="E333" i="1" l="1"/>
  <c r="J333" i="1" s="1"/>
  <c r="G333" i="1"/>
  <c r="M333" i="1" s="1"/>
  <c r="H333" i="1" l="1"/>
  <c r="K333" i="1" s="1"/>
  <c r="B334" i="1" s="1"/>
  <c r="C334" i="1" l="1"/>
  <c r="L332" i="1"/>
  <c r="D334" i="1"/>
  <c r="G334" i="1" l="1"/>
  <c r="M334" i="1" s="1"/>
  <c r="I334" i="1"/>
  <c r="E334" i="1" s="1"/>
  <c r="J334" i="1" l="1"/>
  <c r="H334" i="1" s="1"/>
  <c r="K334" i="1" s="1"/>
  <c r="B335" i="1" s="1"/>
  <c r="L333" i="1" l="1"/>
  <c r="C335" i="1"/>
  <c r="D335" i="1"/>
  <c r="G335" i="1" s="1"/>
  <c r="M335" i="1" s="1"/>
  <c r="I335" i="1" l="1"/>
  <c r="E335" i="1" s="1"/>
  <c r="J335" i="1" l="1"/>
  <c r="H335" i="1" s="1"/>
  <c r="K335" i="1" s="1"/>
  <c r="B336" i="1" s="1"/>
  <c r="L334" i="1" l="1"/>
  <c r="C336" i="1"/>
  <c r="D336" i="1"/>
  <c r="I336" i="1" s="1"/>
  <c r="E336" i="1" l="1"/>
  <c r="J336" i="1" s="1"/>
  <c r="G336" i="1"/>
  <c r="M336" i="1" s="1"/>
  <c r="H336" i="1" l="1"/>
  <c r="K336" i="1" s="1"/>
  <c r="B337" i="1" s="1"/>
  <c r="L335" i="1" l="1"/>
  <c r="C337" i="1"/>
  <c r="D337" i="1"/>
  <c r="G337" i="1" s="1"/>
  <c r="M337" i="1" s="1"/>
  <c r="I337" i="1" l="1"/>
  <c r="E337" i="1" s="1"/>
  <c r="J337" i="1" l="1"/>
  <c r="H337" i="1" s="1"/>
  <c r="K337" i="1" s="1"/>
  <c r="B338" i="1" s="1"/>
  <c r="L336" i="1" l="1"/>
  <c r="C338" i="1"/>
  <c r="D338" i="1"/>
  <c r="G338" i="1" s="1"/>
  <c r="M338" i="1" s="1"/>
  <c r="I338" i="1" l="1"/>
  <c r="E338" i="1" l="1"/>
  <c r="J338" i="1" s="1"/>
  <c r="H338" i="1" s="1"/>
  <c r="K338" i="1" s="1"/>
  <c r="B339" i="1" s="1"/>
  <c r="L337" i="1" l="1"/>
  <c r="C339" i="1"/>
  <c r="D339" i="1"/>
  <c r="G339" i="1" s="1"/>
  <c r="M339" i="1" s="1"/>
  <c r="I339" i="1" l="1"/>
  <c r="E339" i="1" s="1"/>
  <c r="J339" i="1" l="1"/>
  <c r="H339" i="1" s="1"/>
  <c r="K339" i="1" l="1"/>
  <c r="B340" i="1" s="1"/>
  <c r="L338" i="1" l="1"/>
  <c r="C340" i="1"/>
  <c r="D340" i="1"/>
  <c r="G340" i="1" s="1"/>
  <c r="M340" i="1" s="1"/>
  <c r="I340" i="1" l="1"/>
  <c r="E340" i="1" l="1"/>
  <c r="J340" i="1" s="1"/>
  <c r="H340" i="1" s="1"/>
  <c r="K340" i="1" s="1"/>
  <c r="B341" i="1" s="1"/>
  <c r="L339" i="1"/>
  <c r="C341" i="1" l="1"/>
  <c r="D341" i="1"/>
  <c r="G341" i="1" s="1"/>
  <c r="M341" i="1" s="1"/>
  <c r="I341" i="1" l="1"/>
  <c r="E341" i="1" s="1"/>
  <c r="J341" i="1" l="1"/>
  <c r="H341" i="1" s="1"/>
  <c r="K341" i="1" s="1"/>
  <c r="B342" i="1" s="1"/>
  <c r="C342" i="1" s="1"/>
  <c r="L340" i="1"/>
  <c r="D342" i="1" l="1"/>
  <c r="I342" i="1" s="1"/>
  <c r="G342" i="1" l="1"/>
  <c r="M342" i="1" s="1"/>
  <c r="E342" i="1"/>
  <c r="J342" i="1" s="1"/>
  <c r="H342" i="1" l="1"/>
  <c r="K342" i="1" s="1"/>
  <c r="B343" i="1" s="1"/>
  <c r="D343" i="1" s="1"/>
  <c r="I343" i="1" s="1"/>
  <c r="L341" i="1"/>
  <c r="C343" i="1" l="1"/>
  <c r="E343" i="1"/>
  <c r="J343" i="1" s="1"/>
  <c r="G343" i="1"/>
  <c r="M343" i="1" s="1"/>
  <c r="H343" i="1" l="1"/>
  <c r="K343" i="1" s="1"/>
  <c r="B344" i="1" s="1"/>
  <c r="L342" i="1" l="1"/>
  <c r="C344" i="1"/>
  <c r="D344" i="1"/>
  <c r="G344" i="1" l="1"/>
  <c r="M344" i="1" s="1"/>
  <c r="I344" i="1"/>
  <c r="E344" i="1" s="1"/>
  <c r="J344" i="1" l="1"/>
  <c r="H344" i="1" s="1"/>
  <c r="K344" i="1" s="1"/>
  <c r="B345" i="1" s="1"/>
  <c r="L343" i="1" l="1"/>
  <c r="C345" i="1"/>
  <c r="D345" i="1"/>
  <c r="G345" i="1" s="1"/>
  <c r="M345" i="1" s="1"/>
  <c r="I345" i="1" l="1"/>
  <c r="E345" i="1" s="1"/>
  <c r="J345" i="1" l="1"/>
  <c r="H345" i="1" s="1"/>
  <c r="K345" i="1" s="1"/>
  <c r="B346" i="1" s="1"/>
  <c r="C346" i="1" l="1"/>
  <c r="L344" i="1"/>
  <c r="D346" i="1"/>
  <c r="G346" i="1" s="1"/>
  <c r="M346" i="1" s="1"/>
  <c r="I346" i="1" l="1"/>
  <c r="E346" i="1" l="1"/>
  <c r="J346" i="1" s="1"/>
  <c r="H346" i="1" s="1"/>
  <c r="K346" i="1" s="1"/>
  <c r="B347" i="1" s="1"/>
  <c r="L345" i="1" l="1"/>
  <c r="D347" i="1"/>
  <c r="I347" i="1" s="1"/>
  <c r="C347" i="1"/>
  <c r="G347" i="1" l="1"/>
  <c r="M347" i="1" s="1"/>
  <c r="E347" i="1"/>
  <c r="J347" i="1" s="1"/>
  <c r="H347" i="1" l="1"/>
  <c r="K347" i="1" s="1"/>
  <c r="B348" i="1" s="1"/>
  <c r="C348" i="1" s="1"/>
  <c r="L346" i="1"/>
  <c r="D348" i="1" l="1"/>
  <c r="G348" i="1" s="1"/>
  <c r="M348" i="1" s="1"/>
  <c r="I348" i="1" l="1"/>
  <c r="E348" i="1" s="1"/>
  <c r="J348" i="1" l="1"/>
  <c r="H348" i="1" s="1"/>
  <c r="K348" i="1" s="1"/>
  <c r="B349" i="1" s="1"/>
  <c r="C349" i="1" s="1"/>
  <c r="L347" i="1"/>
  <c r="D349" i="1" l="1"/>
  <c r="I349" i="1" s="1"/>
  <c r="G349" i="1"/>
  <c r="M349" i="1" s="1"/>
  <c r="E349" i="1" l="1"/>
  <c r="J349" i="1" s="1"/>
  <c r="H349" i="1" s="1"/>
  <c r="K349" i="1" s="1"/>
  <c r="B350" i="1" s="1"/>
  <c r="C350" i="1" l="1"/>
  <c r="L348" i="1"/>
  <c r="D350" i="1"/>
  <c r="G350" i="1" s="1"/>
  <c r="M350" i="1" s="1"/>
  <c r="I350" i="1" l="1"/>
  <c r="E350" i="1" l="1"/>
  <c r="J350" i="1" s="1"/>
  <c r="H350" i="1" s="1"/>
  <c r="K350" i="1" s="1"/>
  <c r="B351" i="1" s="1"/>
  <c r="C351" i="1" l="1"/>
  <c r="L349" i="1"/>
  <c r="D351" i="1"/>
  <c r="G351" i="1" s="1"/>
  <c r="M351" i="1" s="1"/>
  <c r="I351" i="1" l="1"/>
  <c r="E351" i="1" l="1"/>
  <c r="J351" i="1" s="1"/>
  <c r="H351" i="1" s="1"/>
  <c r="K351" i="1" s="1"/>
  <c r="B352" i="1" s="1"/>
  <c r="C352" i="1" l="1"/>
  <c r="L350" i="1"/>
  <c r="D352" i="1"/>
  <c r="G352" i="1" s="1"/>
  <c r="M352" i="1" s="1"/>
  <c r="I352" i="1" l="1"/>
  <c r="E352" i="1" s="1"/>
  <c r="J352" i="1" l="1"/>
  <c r="H352" i="1" s="1"/>
  <c r="K352" i="1" s="1"/>
  <c r="B353" i="1" s="1"/>
  <c r="C353" i="1" l="1"/>
  <c r="L351" i="1"/>
  <c r="D353" i="1"/>
  <c r="G353" i="1" s="1"/>
  <c r="M353" i="1" s="1"/>
  <c r="I353" i="1" l="1"/>
  <c r="E353" i="1" s="1"/>
  <c r="J353" i="1" l="1"/>
  <c r="H353" i="1" s="1"/>
  <c r="K353" i="1" s="1"/>
  <c r="B354" i="1" s="1"/>
  <c r="C354" i="1" l="1"/>
  <c r="L352" i="1"/>
  <c r="D354" i="1"/>
  <c r="I354" i="1" s="1"/>
  <c r="E354" i="1" l="1"/>
  <c r="G354" i="1"/>
  <c r="M354" i="1" s="1"/>
  <c r="J354" i="1" l="1"/>
  <c r="H354" i="1" s="1"/>
  <c r="K354" i="1" s="1"/>
  <c r="B355" i="1" s="1"/>
  <c r="C355" i="1" l="1"/>
  <c r="L353" i="1"/>
  <c r="D355" i="1"/>
  <c r="G355" i="1" s="1"/>
  <c r="M355" i="1" s="1"/>
  <c r="I355" i="1" l="1"/>
  <c r="E355" i="1" s="1"/>
  <c r="J355" i="1" l="1"/>
  <c r="H355" i="1" s="1"/>
  <c r="K355" i="1" s="1"/>
  <c r="B356" i="1" s="1"/>
  <c r="C356" i="1" l="1"/>
  <c r="L354" i="1"/>
  <c r="D356" i="1"/>
  <c r="I356" i="1" s="1"/>
  <c r="E356" i="1" l="1"/>
  <c r="J356" i="1" s="1"/>
  <c r="G356" i="1"/>
  <c r="M356" i="1" s="1"/>
  <c r="H356" i="1" l="1"/>
  <c r="K356" i="1" l="1"/>
  <c r="B357" i="1" s="1"/>
  <c r="C357" i="1" l="1"/>
  <c r="L355" i="1"/>
  <c r="D357" i="1"/>
  <c r="I357" i="1" s="1"/>
  <c r="E357" i="1" l="1"/>
  <c r="J357" i="1" s="1"/>
  <c r="G357" i="1"/>
  <c r="M357" i="1" s="1"/>
  <c r="H357" i="1" l="1"/>
  <c r="K357" i="1" l="1"/>
  <c r="B358" i="1" s="1"/>
  <c r="L356" i="1" l="1"/>
  <c r="C358" i="1"/>
  <c r="D358" i="1"/>
  <c r="G358" i="1" s="1"/>
  <c r="M358" i="1" s="1"/>
  <c r="I358" i="1" l="1"/>
  <c r="E358" i="1" s="1"/>
  <c r="J358" i="1" l="1"/>
  <c r="H358" i="1" s="1"/>
  <c r="K358" i="1" s="1"/>
  <c r="B359" i="1" s="1"/>
  <c r="L357" i="1" l="1"/>
  <c r="C359" i="1"/>
  <c r="D359" i="1"/>
  <c r="G359" i="1" s="1"/>
  <c r="M359" i="1" s="1"/>
  <c r="I359" i="1" l="1"/>
  <c r="E359" i="1" s="1"/>
  <c r="J359" i="1" l="1"/>
  <c r="H359" i="1" s="1"/>
  <c r="K359" i="1" s="1"/>
  <c r="B360" i="1" s="1"/>
  <c r="L358" i="1" l="1"/>
  <c r="C360" i="1"/>
  <c r="D360" i="1"/>
  <c r="I360" i="1" s="1"/>
  <c r="E360" i="1" l="1"/>
  <c r="J360" i="1" s="1"/>
  <c r="G360" i="1"/>
  <c r="M360" i="1" s="1"/>
  <c r="H360" i="1" l="1"/>
  <c r="K360" i="1" s="1"/>
  <c r="B361" i="1" s="1"/>
  <c r="L359" i="1" l="1"/>
  <c r="C361" i="1"/>
  <c r="D361" i="1"/>
  <c r="G361" i="1" s="1"/>
  <c r="M361" i="1" s="1"/>
  <c r="I361" i="1" l="1"/>
  <c r="E361" i="1" l="1"/>
  <c r="J361" i="1" s="1"/>
  <c r="H361" i="1" s="1"/>
  <c r="K361" i="1" s="1"/>
  <c r="B362" i="1" s="1"/>
  <c r="L360" i="1"/>
  <c r="C362" i="1" l="1"/>
  <c r="D362" i="1"/>
  <c r="I362" i="1" s="1"/>
  <c r="G362" i="1" l="1"/>
  <c r="M362" i="1" s="1"/>
  <c r="E362" i="1"/>
  <c r="J362" i="1" s="1"/>
  <c r="H362" i="1" s="1"/>
  <c r="K362" i="1" l="1"/>
  <c r="B363" i="1" s="1"/>
  <c r="L361" i="1" l="1"/>
  <c r="C363" i="1"/>
  <c r="D363" i="1"/>
  <c r="I363" i="1" s="1"/>
  <c r="E363" i="1" l="1"/>
  <c r="G363" i="1"/>
  <c r="M363" i="1" s="1"/>
  <c r="J363" i="1" l="1"/>
  <c r="H363" i="1" s="1"/>
  <c r="K363" i="1" l="1"/>
  <c r="B364" i="1" s="1"/>
  <c r="L362" i="1" l="1"/>
  <c r="C364" i="1"/>
  <c r="D364" i="1"/>
  <c r="G364" i="1" s="1"/>
  <c r="M364" i="1" s="1"/>
  <c r="I364" i="1" l="1"/>
  <c r="E364" i="1" l="1"/>
  <c r="J364" i="1" s="1"/>
  <c r="H364" i="1" s="1"/>
  <c r="K364" i="1" s="1"/>
  <c r="B365" i="1" s="1"/>
  <c r="L363" i="1"/>
  <c r="C365" i="1" l="1"/>
  <c r="D365" i="1"/>
  <c r="G365" i="1" s="1"/>
  <c r="M365" i="1" s="1"/>
  <c r="I365" i="1" l="1"/>
  <c r="E365" i="1" s="1"/>
  <c r="J365" i="1" s="1"/>
  <c r="H365" i="1" s="1"/>
  <c r="K365" i="1" s="1"/>
  <c r="B366" i="1" s="1"/>
  <c r="L364" i="1" l="1"/>
  <c r="D366" i="1"/>
  <c r="I366" i="1" s="1"/>
  <c r="C366" i="1"/>
  <c r="G366" i="1" l="1"/>
  <c r="M366" i="1" s="1"/>
  <c r="E366" i="1"/>
  <c r="J366" i="1" s="1"/>
  <c r="H366" i="1" s="1"/>
  <c r="K366" i="1" l="1"/>
  <c r="B367" i="1" s="1"/>
  <c r="L365" i="1" l="1"/>
  <c r="C367" i="1"/>
  <c r="D367" i="1"/>
  <c r="I367" i="1" s="1"/>
  <c r="E367" i="1" l="1"/>
  <c r="J367" i="1" s="1"/>
  <c r="G367" i="1"/>
  <c r="M367" i="1" s="1"/>
  <c r="H367" i="1" l="1"/>
  <c r="K367" i="1" s="1"/>
  <c r="B368" i="1" s="1"/>
  <c r="C368" i="1" l="1"/>
  <c r="L366" i="1"/>
  <c r="D368" i="1"/>
  <c r="G368" i="1" s="1"/>
  <c r="M368" i="1" s="1"/>
  <c r="I368" i="1" l="1"/>
  <c r="E368" i="1" l="1"/>
  <c r="J368" i="1" s="1"/>
  <c r="H368" i="1" s="1"/>
  <c r="K368" i="1" s="1"/>
  <c r="B369" i="1" s="1"/>
  <c r="L367" i="1"/>
  <c r="C369" i="1" l="1"/>
  <c r="D369" i="1"/>
  <c r="I369" i="1" s="1"/>
  <c r="G369" i="1" l="1"/>
  <c r="M369" i="1" s="1"/>
  <c r="E369" i="1"/>
  <c r="J369" i="1" s="1"/>
  <c r="H369" i="1" s="1"/>
  <c r="K369" i="1" s="1"/>
  <c r="B370" i="1" s="1"/>
  <c r="L368" i="1" l="1"/>
  <c r="C370" i="1"/>
  <c r="D370" i="1"/>
  <c r="G370" i="1" s="1"/>
  <c r="M370" i="1" s="1"/>
  <c r="I370" i="1" l="1"/>
  <c r="E370" i="1" s="1"/>
  <c r="J370" i="1" l="1"/>
  <c r="H370" i="1" s="1"/>
  <c r="K370" i="1" s="1"/>
  <c r="B371" i="1" s="1"/>
  <c r="L369" i="1" l="1"/>
  <c r="D371" i="1"/>
  <c r="G371" i="1" s="1"/>
  <c r="M371" i="1" s="1"/>
  <c r="C371" i="1"/>
  <c r="I371" i="1" l="1"/>
  <c r="E371" i="1" s="1"/>
  <c r="J371" i="1" l="1"/>
  <c r="H371" i="1" s="1"/>
  <c r="K371" i="1" s="1"/>
  <c r="B372" i="1" s="1"/>
  <c r="C372" i="1" l="1"/>
  <c r="L370" i="1"/>
  <c r="D372" i="1"/>
  <c r="G372" i="1" s="1"/>
  <c r="M372" i="1" s="1"/>
  <c r="I372" i="1" l="1"/>
  <c r="E372" i="1" l="1"/>
  <c r="J372" i="1" s="1"/>
  <c r="H372" i="1" s="1"/>
  <c r="K372" i="1" s="1"/>
  <c r="B373" i="1" s="1"/>
  <c r="L371" i="1" l="1"/>
  <c r="C373" i="1"/>
  <c r="D373" i="1"/>
  <c r="I373" i="1" s="1"/>
  <c r="E373" i="1" l="1"/>
  <c r="J373" i="1" s="1"/>
  <c r="G373" i="1"/>
  <c r="M373" i="1" s="1"/>
  <c r="H373" i="1" l="1"/>
  <c r="K373" i="1" s="1"/>
  <c r="B374" i="1" s="1"/>
  <c r="D374" i="1" l="1"/>
  <c r="I374" i="1" s="1"/>
  <c r="L372" i="1"/>
  <c r="C374" i="1"/>
  <c r="E374" i="1" l="1"/>
  <c r="J374" i="1" s="1"/>
  <c r="G374" i="1"/>
  <c r="M374" i="1" s="1"/>
  <c r="H374" i="1" l="1"/>
  <c r="K374" i="1" s="1"/>
  <c r="B375" i="1" s="1"/>
  <c r="L373" i="1" l="1"/>
  <c r="C375" i="1"/>
  <c r="D375" i="1"/>
  <c r="G375" i="1" s="1"/>
  <c r="M375" i="1" s="1"/>
  <c r="I375" i="1" l="1"/>
  <c r="E375" i="1" s="1"/>
  <c r="J375" i="1" l="1"/>
  <c r="H375" i="1" s="1"/>
  <c r="K375" i="1" s="1"/>
  <c r="B376" i="1" s="1"/>
  <c r="L374" i="1" l="1"/>
  <c r="D376" i="1"/>
  <c r="I376" i="1" s="1"/>
  <c r="C376" i="1"/>
  <c r="E376" i="1" l="1"/>
  <c r="G376" i="1"/>
  <c r="M376" i="1" s="1"/>
  <c r="J376" i="1" l="1"/>
  <c r="H376" i="1" s="1"/>
  <c r="K376" i="1" s="1"/>
  <c r="B377" i="1" s="1"/>
  <c r="L375" i="1"/>
  <c r="N377" i="1" l="1"/>
  <c r="D377" i="1"/>
  <c r="G377" i="1" s="1"/>
  <c r="M377" i="1" s="1"/>
  <c r="C377" i="1"/>
  <c r="I377" i="1" l="1"/>
  <c r="E377" i="1" s="1"/>
  <c r="J377" i="1" l="1"/>
  <c r="H377" i="1" s="1"/>
  <c r="K377" i="1" s="1"/>
  <c r="B378" i="1" s="1"/>
  <c r="L376" i="1" l="1"/>
  <c r="E378" i="1"/>
  <c r="D378" i="1"/>
  <c r="I378" i="1" s="1"/>
  <c r="C378" i="1"/>
  <c r="G378" i="1"/>
  <c r="M378" i="1" s="1"/>
  <c r="J378" i="1" l="1"/>
  <c r="H378" i="1" s="1"/>
  <c r="K378" i="1" s="1"/>
  <c r="B379" i="1" s="1"/>
  <c r="E379" i="1" s="1"/>
  <c r="L377" i="1" l="1"/>
  <c r="C379" i="1"/>
  <c r="D379" i="1"/>
  <c r="G379" i="1" s="1"/>
  <c r="M379" i="1" s="1"/>
  <c r="I379" i="1"/>
  <c r="J379" i="1" l="1"/>
  <c r="H379" i="1" s="1"/>
  <c r="K379" i="1" l="1"/>
  <c r="B380" i="1" s="1"/>
  <c r="E380" i="1" s="1"/>
  <c r="L378" i="1" l="1"/>
  <c r="C380" i="1"/>
  <c r="D380" i="1"/>
  <c r="I380" i="1" s="1"/>
  <c r="J380" i="1" l="1"/>
  <c r="G380" i="1"/>
  <c r="M380" i="1" s="1"/>
  <c r="H380" i="1" l="1"/>
  <c r="K380" i="1" l="1"/>
  <c r="B381" i="1" s="1"/>
  <c r="E381" i="1" s="1"/>
  <c r="L379" i="1" l="1"/>
  <c r="C381" i="1"/>
  <c r="D381" i="1"/>
  <c r="G381" i="1"/>
  <c r="M381" i="1" s="1"/>
  <c r="I381" i="1"/>
  <c r="J381" i="1" l="1"/>
  <c r="H381" i="1" s="1"/>
  <c r="K381" i="1" l="1"/>
  <c r="B382" i="1" s="1"/>
  <c r="E382" i="1" s="1"/>
  <c r="L380" i="1" l="1"/>
  <c r="C382" i="1"/>
  <c r="D382" i="1"/>
  <c r="I382" i="1" s="1"/>
  <c r="G382" i="1"/>
  <c r="M382" i="1" s="1"/>
  <c r="J382" i="1"/>
  <c r="H382" i="1" s="1"/>
  <c r="K382" i="1" s="1"/>
  <c r="B383" i="1" s="1"/>
  <c r="E383" i="1" s="1"/>
  <c r="L381" i="1" l="1"/>
  <c r="C383" i="1"/>
  <c r="D383" i="1"/>
  <c r="G383" i="1" s="1"/>
  <c r="M383" i="1" s="1"/>
  <c r="I383" i="1" l="1"/>
  <c r="J383" i="1" l="1"/>
  <c r="H383" i="1" s="1"/>
  <c r="K383" i="1" s="1"/>
  <c r="B384" i="1" s="1"/>
  <c r="L382" i="1" l="1"/>
  <c r="E384" i="1"/>
  <c r="C384" i="1"/>
  <c r="D384" i="1"/>
  <c r="I384" i="1" s="1"/>
  <c r="G384" i="1" l="1"/>
  <c r="M384" i="1" s="1"/>
  <c r="J384" i="1"/>
  <c r="H384" i="1" s="1"/>
  <c r="K384" i="1" s="1"/>
  <c r="B385" i="1" s="1"/>
  <c r="E385" i="1" s="1"/>
  <c r="C385" i="1" l="1"/>
  <c r="L383" i="1"/>
  <c r="D385" i="1"/>
  <c r="G385" i="1" s="1"/>
  <c r="M385" i="1" s="1"/>
  <c r="I385" i="1" l="1"/>
  <c r="J385" i="1" l="1"/>
  <c r="H385" i="1" s="1"/>
  <c r="K385" i="1" s="1"/>
  <c r="B386" i="1" s="1"/>
  <c r="E386" i="1" s="1"/>
  <c r="C386" i="1" l="1"/>
  <c r="L384" i="1"/>
  <c r="D386" i="1"/>
  <c r="I386" i="1" s="1"/>
  <c r="J386" i="1" s="1"/>
  <c r="G386" i="1" l="1"/>
  <c r="M386" i="1" s="1"/>
  <c r="H386" i="1"/>
  <c r="K386" i="1" s="1"/>
  <c r="B387" i="1" s="1"/>
  <c r="E387" i="1" s="1"/>
  <c r="C387" i="1" l="1"/>
  <c r="L385" i="1"/>
  <c r="D387" i="1"/>
  <c r="I387" i="1" s="1"/>
  <c r="G387" i="1" l="1"/>
  <c r="M387" i="1" s="1"/>
  <c r="J387" i="1" l="1"/>
  <c r="H387" i="1" s="1"/>
  <c r="K387" i="1" s="1"/>
  <c r="B388" i="1" s="1"/>
  <c r="E388" i="1" s="1"/>
  <c r="C388" i="1" l="1"/>
  <c r="L386" i="1"/>
  <c r="D388" i="1"/>
  <c r="I388" i="1" s="1"/>
  <c r="G388" i="1" l="1"/>
  <c r="M388" i="1" s="1"/>
  <c r="J388" i="1" l="1"/>
  <c r="H388" i="1" s="1"/>
  <c r="K388" i="1" s="1"/>
  <c r="B389" i="1" s="1"/>
  <c r="E389" i="1" s="1"/>
  <c r="C389" i="1" l="1"/>
  <c r="L387" i="1"/>
  <c r="D389" i="1"/>
  <c r="I389" i="1" s="1"/>
  <c r="G389" i="1" l="1"/>
  <c r="M389" i="1" s="1"/>
  <c r="J389" i="1"/>
  <c r="H389" i="1" s="1"/>
  <c r="K389" i="1" s="1"/>
  <c r="B390" i="1" l="1"/>
  <c r="L388" i="1" l="1"/>
  <c r="E390" i="1"/>
  <c r="C390" i="1"/>
  <c r="D390" i="1"/>
  <c r="G390" i="1" s="1"/>
  <c r="M390" i="1" s="1"/>
  <c r="I390" i="1" l="1"/>
  <c r="J390" i="1" l="1"/>
  <c r="H390" i="1" s="1"/>
  <c r="K390" i="1" s="1"/>
  <c r="B391" i="1" s="1"/>
  <c r="E391" i="1" s="1"/>
  <c r="C391" i="1" l="1"/>
  <c r="L389" i="1"/>
  <c r="D391" i="1"/>
  <c r="G391" i="1" s="1"/>
  <c r="M391" i="1" s="1"/>
  <c r="I391" i="1" l="1"/>
  <c r="J391" i="1" l="1"/>
  <c r="H391" i="1" s="1"/>
  <c r="K391" i="1" s="1"/>
  <c r="B392" i="1" s="1"/>
  <c r="E392" i="1" s="1"/>
  <c r="C392" i="1" l="1"/>
  <c r="L390" i="1"/>
  <c r="D392" i="1"/>
  <c r="I392" i="1" s="1"/>
  <c r="G392" i="1" l="1"/>
  <c r="M392" i="1" s="1"/>
  <c r="J392" i="1" l="1"/>
  <c r="H392" i="1" s="1"/>
  <c r="K392" i="1" s="1"/>
  <c r="B393" i="1" s="1"/>
  <c r="E393" i="1" s="1"/>
  <c r="C393" i="1" l="1"/>
  <c r="L391" i="1"/>
  <c r="D393" i="1"/>
  <c r="G393" i="1" l="1"/>
  <c r="M393" i="1" s="1"/>
  <c r="I393" i="1"/>
  <c r="J393" i="1" l="1"/>
  <c r="H393" i="1" s="1"/>
  <c r="K393" i="1" s="1"/>
  <c r="B394" i="1" s="1"/>
  <c r="E394" i="1" s="1"/>
  <c r="C394" i="1" l="1"/>
  <c r="L392" i="1"/>
  <c r="D394" i="1"/>
  <c r="G394" i="1" s="1"/>
  <c r="M394" i="1" s="1"/>
  <c r="I394" i="1" l="1"/>
  <c r="J394" i="1" l="1"/>
  <c r="H394" i="1" s="1"/>
  <c r="K394" i="1" s="1"/>
  <c r="B395" i="1" s="1"/>
  <c r="E395" i="1" s="1"/>
  <c r="C395" i="1" l="1"/>
  <c r="L393" i="1"/>
  <c r="D395" i="1"/>
  <c r="I395" i="1" s="1"/>
  <c r="G395" i="1" l="1"/>
  <c r="M395" i="1" s="1"/>
  <c r="J395" i="1" l="1"/>
  <c r="H395" i="1" s="1"/>
  <c r="K395" i="1" s="1"/>
  <c r="B396" i="1" s="1"/>
  <c r="E396" i="1" s="1"/>
  <c r="C396" i="1" l="1"/>
  <c r="L394" i="1"/>
  <c r="D396" i="1"/>
  <c r="G396" i="1" s="1"/>
  <c r="M396" i="1" s="1"/>
  <c r="I396" i="1" l="1"/>
  <c r="J396" i="1" l="1"/>
  <c r="H396" i="1" s="1"/>
  <c r="K396" i="1" s="1"/>
  <c r="B397" i="1" s="1"/>
  <c r="E397" i="1" s="1"/>
  <c r="C397" i="1" l="1"/>
  <c r="L395" i="1"/>
  <c r="D397" i="1"/>
  <c r="G397" i="1" s="1"/>
  <c r="M397" i="1" s="1"/>
  <c r="I397" i="1" l="1"/>
  <c r="J397" i="1" l="1"/>
  <c r="H397" i="1" s="1"/>
  <c r="K397" i="1" s="1"/>
  <c r="B398" i="1" s="1"/>
  <c r="E398" i="1" s="1"/>
  <c r="C398" i="1" l="1"/>
  <c r="L396" i="1"/>
  <c r="D398" i="1"/>
  <c r="I398" i="1" s="1"/>
  <c r="M398" i="1"/>
  <c r="G398" i="1"/>
  <c r="J398" i="1" l="1"/>
  <c r="H398" i="1" s="1"/>
  <c r="K398" i="1" s="1"/>
  <c r="B399" i="1" s="1"/>
  <c r="E399" i="1" s="1"/>
  <c r="C399" i="1" l="1"/>
  <c r="L397" i="1"/>
  <c r="D399" i="1"/>
  <c r="G399" i="1" s="1"/>
  <c r="M399" i="1" s="1"/>
  <c r="I399" i="1" l="1"/>
  <c r="J399" i="1" l="1"/>
  <c r="H399" i="1" s="1"/>
  <c r="K399" i="1" s="1"/>
  <c r="B400" i="1" s="1"/>
  <c r="E400" i="1" s="1"/>
  <c r="C400" i="1" l="1"/>
  <c r="L398" i="1"/>
  <c r="D400" i="1"/>
  <c r="I400" i="1" s="1"/>
  <c r="G400" i="1" l="1"/>
  <c r="M400" i="1" s="1"/>
  <c r="J400" i="1" l="1"/>
  <c r="H400" i="1" s="1"/>
  <c r="K400" i="1" s="1"/>
  <c r="B401" i="1" s="1"/>
  <c r="E401" i="1" s="1"/>
  <c r="C401" i="1" l="1"/>
  <c r="L399" i="1"/>
  <c r="D401" i="1"/>
  <c r="I401" i="1"/>
  <c r="J401" i="1" s="1"/>
  <c r="H401" i="1" s="1"/>
  <c r="G401" i="1"/>
  <c r="M401" i="1" s="1"/>
  <c r="K401" i="1" l="1"/>
  <c r="B402" i="1" s="1"/>
  <c r="E402" i="1" s="1"/>
  <c r="C402" i="1" l="1"/>
  <c r="L400" i="1"/>
  <c r="D402" i="1"/>
  <c r="G402" i="1" s="1"/>
  <c r="M402" i="1" s="1"/>
  <c r="I402" i="1" l="1"/>
  <c r="J402" i="1" l="1"/>
  <c r="H402" i="1" s="1"/>
  <c r="K402" i="1" s="1"/>
  <c r="B403" i="1" s="1"/>
  <c r="E403" i="1" s="1"/>
  <c r="C403" i="1" l="1"/>
  <c r="L401" i="1"/>
  <c r="D403" i="1"/>
  <c r="I403" i="1" s="1"/>
  <c r="G403" i="1" l="1"/>
  <c r="M403" i="1" s="1"/>
  <c r="J403" i="1" l="1"/>
  <c r="H403" i="1" s="1"/>
  <c r="K403" i="1" s="1"/>
  <c r="B404" i="1" s="1"/>
  <c r="E404" i="1" s="1"/>
  <c r="C404" i="1" l="1"/>
  <c r="L402" i="1"/>
  <c r="D404" i="1"/>
  <c r="I404" i="1" s="1"/>
  <c r="G404" i="1" l="1"/>
  <c r="M404" i="1" s="1"/>
  <c r="J404" i="1" l="1"/>
  <c r="H404" i="1" s="1"/>
  <c r="K404" i="1" s="1"/>
  <c r="B405" i="1" s="1"/>
  <c r="E405" i="1" s="1"/>
  <c r="C405" i="1" l="1"/>
  <c r="L403" i="1"/>
  <c r="D405" i="1"/>
  <c r="I405" i="1" s="1"/>
  <c r="G405" i="1" l="1"/>
  <c r="M405" i="1" s="1"/>
  <c r="J405" i="1" l="1"/>
  <c r="H405" i="1" s="1"/>
  <c r="K405" i="1" s="1"/>
  <c r="B406" i="1" s="1"/>
  <c r="E406" i="1" s="1"/>
  <c r="C406" i="1" l="1"/>
  <c r="L404" i="1"/>
  <c r="D406" i="1"/>
  <c r="I406" i="1" s="1"/>
  <c r="J406" i="1" s="1"/>
  <c r="G406" i="1" l="1"/>
  <c r="M406" i="1" s="1"/>
  <c r="H406" i="1" l="1"/>
  <c r="K406" i="1" l="1"/>
  <c r="B407" i="1" s="1"/>
  <c r="E407" i="1" s="1"/>
  <c r="L405" i="1" l="1"/>
  <c r="D407" i="1"/>
  <c r="I407" i="1" s="1"/>
  <c r="C407" i="1"/>
  <c r="G407" i="1"/>
  <c r="M407" i="1" s="1"/>
  <c r="J407" i="1"/>
  <c r="H407" i="1" s="1"/>
  <c r="K407" i="1" l="1"/>
  <c r="B408" i="1" s="1"/>
  <c r="E408" i="1" s="1"/>
  <c r="C408" i="1" l="1"/>
  <c r="L406" i="1"/>
  <c r="D408" i="1"/>
  <c r="G408" i="1" s="1"/>
  <c r="M408" i="1" s="1"/>
  <c r="I408" i="1" l="1"/>
  <c r="J408" i="1" l="1"/>
  <c r="H408" i="1" s="1"/>
  <c r="K408" i="1" s="1"/>
  <c r="B409" i="1" s="1"/>
  <c r="E409" i="1" s="1"/>
  <c r="C409" i="1" l="1"/>
  <c r="L407" i="1"/>
  <c r="D409" i="1"/>
  <c r="G409" i="1" s="1"/>
  <c r="M409" i="1" s="1"/>
  <c r="I409" i="1" l="1"/>
  <c r="J409" i="1" l="1"/>
  <c r="H409" i="1" s="1"/>
  <c r="K409" i="1" s="1"/>
  <c r="B410" i="1" s="1"/>
  <c r="E410" i="1" s="1"/>
  <c r="C410" i="1" l="1"/>
  <c r="L408" i="1"/>
  <c r="D410" i="1"/>
  <c r="G410" i="1" s="1"/>
  <c r="M410" i="1" s="1"/>
  <c r="I410" i="1" l="1"/>
  <c r="J410" i="1" l="1"/>
  <c r="H410" i="1" s="1"/>
  <c r="K410" i="1" s="1"/>
  <c r="B411" i="1" s="1"/>
  <c r="E411" i="1" s="1"/>
  <c r="C411" i="1" l="1"/>
  <c r="L409" i="1"/>
  <c r="D411" i="1"/>
  <c r="G411" i="1" s="1"/>
  <c r="M411" i="1" s="1"/>
  <c r="I411" i="1"/>
  <c r="J411" i="1" s="1"/>
  <c r="H411" i="1" s="1"/>
  <c r="K411" i="1" l="1"/>
  <c r="B412" i="1" s="1"/>
  <c r="E412" i="1" s="1"/>
  <c r="C412" i="1" l="1"/>
  <c r="L410" i="1"/>
  <c r="D412" i="1"/>
  <c r="I412" i="1" s="1"/>
  <c r="J412" i="1" l="1"/>
  <c r="H412" i="1" s="1"/>
  <c r="G412" i="1"/>
  <c r="M412" i="1" s="1"/>
  <c r="K412" i="1" l="1"/>
  <c r="B413" i="1" s="1"/>
  <c r="E413" i="1" s="1"/>
  <c r="C413" i="1" l="1"/>
  <c r="L411" i="1"/>
  <c r="D413" i="1"/>
  <c r="G413" i="1" s="1"/>
  <c r="M413" i="1" s="1"/>
  <c r="I413" i="1"/>
  <c r="J413" i="1" l="1"/>
  <c r="H413" i="1" s="1"/>
  <c r="K413" i="1" s="1"/>
  <c r="B414" i="1" l="1"/>
  <c r="L412" i="1" l="1"/>
  <c r="E414" i="1"/>
  <c r="C414" i="1"/>
  <c r="D414" i="1"/>
  <c r="I414" i="1" s="1"/>
  <c r="J414" i="1" s="1"/>
  <c r="G414" i="1" l="1"/>
  <c r="M414" i="1" s="1"/>
  <c r="H414" i="1" l="1"/>
  <c r="K414" i="1" l="1"/>
  <c r="B415" i="1" s="1"/>
  <c r="E415" i="1" s="1"/>
  <c r="C415" i="1" l="1"/>
  <c r="L413" i="1"/>
  <c r="D415" i="1"/>
  <c r="G415" i="1" s="1"/>
  <c r="M415" i="1" s="1"/>
  <c r="I415" i="1"/>
  <c r="J415" i="1" l="1"/>
  <c r="H415" i="1" l="1"/>
  <c r="K415" i="1" l="1"/>
  <c r="B416" i="1" s="1"/>
  <c r="E416" i="1" s="1"/>
  <c r="C416" i="1" l="1"/>
  <c r="L414" i="1"/>
  <c r="D416" i="1"/>
  <c r="G416" i="1" s="1"/>
  <c r="M416" i="1" s="1"/>
  <c r="I416" i="1" l="1"/>
  <c r="J416" i="1" l="1"/>
  <c r="H416" i="1" l="1"/>
  <c r="K416" i="1" l="1"/>
  <c r="B417" i="1" s="1"/>
  <c r="E417" i="1" s="1"/>
  <c r="C417" i="1" l="1"/>
  <c r="L415" i="1"/>
  <c r="D417" i="1"/>
  <c r="G417" i="1" s="1"/>
  <c r="M417" i="1" s="1"/>
  <c r="I417" i="1"/>
  <c r="J417" i="1" l="1"/>
  <c r="H417" i="1" s="1"/>
  <c r="K417" i="1" s="1"/>
  <c r="B418" i="1" s="1"/>
  <c r="E418" i="1" s="1"/>
  <c r="C418" i="1" l="1"/>
  <c r="L416" i="1"/>
  <c r="D418" i="1"/>
  <c r="G418" i="1" s="1"/>
  <c r="M418" i="1" s="1"/>
  <c r="I418" i="1"/>
  <c r="J418" i="1" s="1"/>
  <c r="H418" i="1" s="1"/>
  <c r="K418" i="1" l="1"/>
  <c r="B419" i="1" s="1"/>
  <c r="E419" i="1" s="1"/>
  <c r="C419" i="1" l="1"/>
  <c r="L417" i="1"/>
  <c r="D419" i="1"/>
  <c r="G419" i="1" s="1"/>
  <c r="M419" i="1" s="1"/>
  <c r="I419" i="1"/>
  <c r="J419" i="1" s="1"/>
  <c r="H419" i="1" s="1"/>
  <c r="K419" i="1" l="1"/>
  <c r="B420" i="1" s="1"/>
  <c r="E420" i="1" s="1"/>
  <c r="C420" i="1" l="1"/>
  <c r="L418" i="1"/>
  <c r="D420" i="1"/>
  <c r="G420" i="1" s="1"/>
  <c r="M420" i="1" s="1"/>
  <c r="I420" i="1"/>
  <c r="J420" i="1" s="1"/>
  <c r="H420" i="1" s="1"/>
  <c r="K420" i="1" l="1"/>
  <c r="B421" i="1" s="1"/>
  <c r="E421" i="1" s="1"/>
  <c r="C421" i="1" l="1"/>
  <c r="L419" i="1"/>
  <c r="D421" i="1"/>
  <c r="I421" i="1" s="1"/>
  <c r="J421" i="1" s="1"/>
  <c r="G421" i="1" l="1"/>
  <c r="M421" i="1" s="1"/>
  <c r="H421" i="1" l="1"/>
  <c r="K421" i="1" l="1"/>
  <c r="B422" i="1" s="1"/>
  <c r="E422" i="1" s="1"/>
  <c r="C422" i="1" l="1"/>
  <c r="L420" i="1"/>
  <c r="D422" i="1"/>
  <c r="I422" i="1" s="1"/>
  <c r="J422" i="1" s="1"/>
  <c r="G422" i="1" l="1"/>
  <c r="M422" i="1" s="1"/>
  <c r="H422" i="1"/>
  <c r="K422" i="1" s="1"/>
  <c r="B423" i="1" s="1"/>
  <c r="E423" i="1" s="1"/>
  <c r="C423" i="1" l="1"/>
  <c r="L421" i="1"/>
  <c r="D423" i="1"/>
  <c r="I423" i="1" s="1"/>
  <c r="J423" i="1" l="1"/>
  <c r="G423" i="1"/>
  <c r="M423" i="1" s="1"/>
  <c r="H423" i="1" l="1"/>
  <c r="K423" i="1" l="1"/>
  <c r="B424" i="1" s="1"/>
  <c r="E424" i="1" s="1"/>
  <c r="C424" i="1" l="1"/>
  <c r="L422" i="1"/>
  <c r="D424" i="1"/>
  <c r="G424" i="1"/>
  <c r="M424" i="1" s="1"/>
  <c r="I424" i="1"/>
  <c r="J424" i="1" s="1"/>
  <c r="H424" i="1" s="1"/>
  <c r="K424" i="1" l="1"/>
  <c r="B425" i="1" s="1"/>
  <c r="E425" i="1" s="1"/>
  <c r="C425" i="1" l="1"/>
  <c r="L423" i="1"/>
  <c r="D425" i="1"/>
  <c r="G425" i="1" s="1"/>
  <c r="M425" i="1" s="1"/>
  <c r="I425" i="1" l="1"/>
  <c r="J425" i="1" l="1"/>
  <c r="H425" i="1" s="1"/>
  <c r="K425" i="1" s="1"/>
  <c r="B426" i="1" s="1"/>
  <c r="E426" i="1" s="1"/>
  <c r="C426" i="1" l="1"/>
  <c r="L424" i="1"/>
  <c r="D426" i="1"/>
  <c r="G426" i="1" s="1"/>
  <c r="M426" i="1" s="1"/>
  <c r="I426" i="1" l="1"/>
  <c r="J426" i="1" l="1"/>
  <c r="H426" i="1" s="1"/>
  <c r="K426" i="1" s="1"/>
  <c r="B427" i="1" s="1"/>
  <c r="E427" i="1" s="1"/>
  <c r="C427" i="1" l="1"/>
  <c r="L425" i="1"/>
  <c r="D427" i="1"/>
  <c r="G427" i="1" s="1"/>
  <c r="M427" i="1" s="1"/>
  <c r="I427" i="1" l="1"/>
  <c r="J427" i="1" l="1"/>
  <c r="H427" i="1" s="1"/>
  <c r="K427" i="1" s="1"/>
  <c r="B428" i="1" s="1"/>
  <c r="E428" i="1" s="1"/>
  <c r="C428" i="1" l="1"/>
  <c r="L426" i="1"/>
  <c r="D428" i="1"/>
  <c r="G428" i="1" s="1"/>
  <c r="M428" i="1" s="1"/>
  <c r="I428" i="1" l="1"/>
  <c r="J428" i="1" l="1"/>
  <c r="H428" i="1" s="1"/>
  <c r="K428" i="1" s="1"/>
  <c r="B429" i="1" s="1"/>
  <c r="E429" i="1" s="1"/>
  <c r="C429" i="1" l="1"/>
  <c r="L427" i="1"/>
  <c r="D429" i="1"/>
  <c r="G429" i="1" s="1"/>
  <c r="M429" i="1" s="1"/>
  <c r="I429" i="1" l="1"/>
  <c r="J429" i="1" l="1"/>
  <c r="H429" i="1" s="1"/>
  <c r="K429" i="1" s="1"/>
  <c r="B430" i="1" s="1"/>
  <c r="E430" i="1" s="1"/>
  <c r="C430" i="1" l="1"/>
  <c r="L428" i="1"/>
  <c r="D430" i="1"/>
  <c r="G430" i="1" s="1"/>
  <c r="M430" i="1" s="1"/>
  <c r="I430" i="1" l="1"/>
  <c r="J430" i="1" l="1"/>
  <c r="H430" i="1" s="1"/>
  <c r="K430" i="1" s="1"/>
  <c r="B431" i="1" s="1"/>
  <c r="E431" i="1" s="1"/>
  <c r="C431" i="1" l="1"/>
  <c r="L429" i="1"/>
  <c r="D431" i="1"/>
  <c r="I431" i="1" s="1"/>
  <c r="G431" i="1" l="1"/>
  <c r="M431" i="1" s="1"/>
  <c r="J431" i="1"/>
  <c r="H431" i="1" s="1"/>
  <c r="K431" i="1" l="1"/>
  <c r="B432" i="1" s="1"/>
  <c r="E432" i="1" s="1"/>
  <c r="C432" i="1" l="1"/>
  <c r="L430" i="1"/>
  <c r="D432" i="1"/>
  <c r="G432" i="1" s="1"/>
  <c r="M432" i="1" s="1"/>
  <c r="I432" i="1"/>
  <c r="J432" i="1" s="1"/>
  <c r="H432" i="1" s="1"/>
  <c r="K432" i="1" s="1"/>
  <c r="B433" i="1" s="1"/>
  <c r="C433" i="1" l="1"/>
  <c r="E433" i="1"/>
  <c r="L431" i="1"/>
  <c r="D433" i="1"/>
  <c r="I433" i="1" s="1"/>
  <c r="J433" i="1"/>
  <c r="G433" i="1" l="1"/>
  <c r="M433" i="1" s="1"/>
  <c r="H433" i="1" l="1"/>
  <c r="K433" i="1" l="1"/>
  <c r="B434" i="1" s="1"/>
  <c r="E434" i="1" s="1"/>
  <c r="L432" i="1" l="1"/>
  <c r="C434" i="1"/>
  <c r="D434" i="1"/>
  <c r="G434" i="1" l="1"/>
  <c r="M434" i="1" s="1"/>
  <c r="I434" i="1"/>
  <c r="J434" i="1" l="1"/>
  <c r="H434" i="1" s="1"/>
  <c r="K434" i="1" s="1"/>
  <c r="B435" i="1" s="1"/>
  <c r="E435" i="1" s="1"/>
  <c r="L433" i="1" l="1"/>
  <c r="C435" i="1"/>
  <c r="D435" i="1"/>
  <c r="I435" i="1" s="1"/>
  <c r="J435" i="1" s="1"/>
  <c r="H435" i="1" s="1"/>
  <c r="G435" i="1"/>
  <c r="M435" i="1" s="1"/>
  <c r="K435" i="1" l="1"/>
  <c r="B436" i="1" s="1"/>
  <c r="E436" i="1" s="1"/>
  <c r="C436" i="1" l="1"/>
  <c r="L434" i="1"/>
  <c r="D436" i="1"/>
  <c r="I436" i="1" s="1"/>
  <c r="J436" i="1" l="1"/>
  <c r="G436" i="1"/>
  <c r="M436" i="1" s="1"/>
  <c r="H436" i="1" l="1"/>
  <c r="K436" i="1" l="1"/>
  <c r="B437" i="1" s="1"/>
  <c r="E437" i="1" s="1"/>
  <c r="L435" i="1" l="1"/>
  <c r="C437" i="1"/>
  <c r="D437" i="1"/>
  <c r="I437" i="1" s="1"/>
  <c r="J437" i="1" s="1"/>
  <c r="H437" i="1" s="1"/>
  <c r="G437" i="1"/>
  <c r="M437" i="1" s="1"/>
  <c r="K437" i="1" l="1"/>
  <c r="B438" i="1" s="1"/>
  <c r="E438" i="1" s="1"/>
  <c r="L436" i="1" l="1"/>
  <c r="C438" i="1"/>
  <c r="D438" i="1"/>
  <c r="I438" i="1" s="1"/>
  <c r="G438" i="1"/>
  <c r="M438" i="1" s="1"/>
  <c r="J438" i="1" l="1"/>
  <c r="H438" i="1" s="1"/>
  <c r="K438" i="1" s="1"/>
  <c r="B439" i="1" s="1"/>
  <c r="E439" i="1" s="1"/>
  <c r="L437" i="1" l="1"/>
  <c r="C439" i="1"/>
  <c r="D439" i="1"/>
  <c r="G439" i="1" s="1"/>
  <c r="M439" i="1" s="1"/>
  <c r="I439" i="1"/>
  <c r="J439" i="1" s="1"/>
  <c r="H439" i="1" s="1"/>
  <c r="K439" i="1" l="1"/>
  <c r="B440" i="1" s="1"/>
  <c r="E440" i="1" s="1"/>
  <c r="L438" i="1" l="1"/>
  <c r="C440" i="1"/>
  <c r="D440" i="1"/>
  <c r="G440" i="1"/>
  <c r="M440" i="1" s="1"/>
  <c r="I440" i="1"/>
  <c r="J440" i="1" s="1"/>
  <c r="H440" i="1" s="1"/>
  <c r="K440" i="1" l="1"/>
  <c r="B441" i="1" s="1"/>
  <c r="E441" i="1" s="1"/>
  <c r="C441" i="1" l="1"/>
  <c r="L439" i="1"/>
  <c r="D441" i="1"/>
  <c r="G441" i="1" s="1"/>
  <c r="M441" i="1" s="1"/>
  <c r="I441" i="1" l="1"/>
  <c r="J441" i="1" l="1"/>
  <c r="H441" i="1" s="1"/>
  <c r="K441" i="1" s="1"/>
  <c r="B442" i="1" s="1"/>
  <c r="E442" i="1" s="1"/>
  <c r="L440" i="1" l="1"/>
  <c r="C442" i="1"/>
  <c r="D442" i="1"/>
  <c r="G442" i="1" s="1"/>
  <c r="M442" i="1" s="1"/>
  <c r="I442" i="1" l="1"/>
  <c r="J442" i="1" l="1"/>
  <c r="H442" i="1" s="1"/>
  <c r="K442" i="1" s="1"/>
  <c r="B443" i="1" s="1"/>
  <c r="L441" i="1" l="1"/>
  <c r="E443" i="1"/>
  <c r="C443" i="1"/>
  <c r="D443" i="1"/>
  <c r="I443" i="1" s="1"/>
  <c r="J443" i="1" s="1"/>
  <c r="H443" i="1" s="1"/>
  <c r="G443" i="1"/>
  <c r="M443" i="1" s="1"/>
  <c r="K443" i="1" l="1"/>
  <c r="B444" i="1" s="1"/>
  <c r="E444" i="1" s="1"/>
  <c r="C444" i="1" l="1"/>
  <c r="L442" i="1"/>
  <c r="D444" i="1"/>
  <c r="G444" i="1" s="1"/>
  <c r="M444" i="1" s="1"/>
  <c r="I444" i="1"/>
  <c r="J444" i="1" l="1"/>
  <c r="H444" i="1" s="1"/>
  <c r="K444" i="1" s="1"/>
  <c r="B445" i="1" s="1"/>
  <c r="E445" i="1" s="1"/>
  <c r="C445" i="1" l="1"/>
  <c r="L443" i="1"/>
  <c r="D445" i="1"/>
  <c r="G445" i="1" s="1"/>
  <c r="M445" i="1" s="1"/>
  <c r="I445" i="1" l="1"/>
  <c r="J445" i="1" l="1"/>
  <c r="H445" i="1" s="1"/>
  <c r="K445" i="1" s="1"/>
  <c r="B446" i="1" s="1"/>
  <c r="E446" i="1" s="1"/>
  <c r="C446" i="1" l="1"/>
  <c r="L444" i="1"/>
  <c r="D446" i="1"/>
  <c r="I446" i="1"/>
  <c r="G446" i="1"/>
  <c r="M446" i="1" s="1"/>
  <c r="J446" i="1" l="1"/>
  <c r="H446" i="1" s="1"/>
  <c r="K446" i="1" s="1"/>
  <c r="B447" i="1" s="1"/>
  <c r="E447" i="1" s="1"/>
  <c r="C447" i="1" l="1"/>
  <c r="L445" i="1"/>
  <c r="D447" i="1"/>
  <c r="I447" i="1" s="1"/>
  <c r="G447" i="1" l="1"/>
  <c r="M447" i="1" s="1"/>
  <c r="J447" i="1"/>
  <c r="H447" i="1" l="1"/>
  <c r="K447" i="1" l="1"/>
  <c r="B448" i="1" s="1"/>
  <c r="E448" i="1" s="1"/>
  <c r="C448" i="1" l="1"/>
  <c r="L446" i="1"/>
  <c r="D448" i="1"/>
  <c r="I448" i="1" s="1"/>
  <c r="G448" i="1" l="1"/>
  <c r="M448" i="1" s="1"/>
  <c r="J448" i="1" l="1"/>
  <c r="H448" i="1" s="1"/>
  <c r="K448" i="1" s="1"/>
  <c r="B449" i="1" s="1"/>
  <c r="E449" i="1" s="1"/>
  <c r="C449" i="1" l="1"/>
  <c r="L447" i="1"/>
  <c r="D449" i="1"/>
  <c r="I449" i="1" s="1"/>
  <c r="G449" i="1"/>
  <c r="M449" i="1" s="1"/>
  <c r="J449" i="1" l="1"/>
  <c r="H449" i="1" s="1"/>
  <c r="K449" i="1" s="1"/>
  <c r="B450" i="1" s="1"/>
  <c r="E450" i="1" s="1"/>
  <c r="C450" i="1" l="1"/>
  <c r="L448" i="1"/>
  <c r="D450" i="1"/>
  <c r="I450" i="1" s="1"/>
  <c r="J450" i="1" l="1"/>
  <c r="G450" i="1"/>
  <c r="M450" i="1" s="1"/>
  <c r="H450" i="1" l="1"/>
  <c r="K450" i="1" l="1"/>
  <c r="B451" i="1" s="1"/>
  <c r="E451" i="1" s="1"/>
  <c r="C451" i="1" l="1"/>
  <c r="L449" i="1"/>
  <c r="D451" i="1"/>
  <c r="I451" i="1" s="1"/>
  <c r="J451" i="1" s="1"/>
  <c r="G451" i="1" l="1"/>
  <c r="M451" i="1" s="1"/>
  <c r="H451" i="1" l="1"/>
  <c r="K451" i="1" l="1"/>
  <c r="B452" i="1" s="1"/>
  <c r="E452" i="1" s="1"/>
  <c r="C452" i="1" l="1"/>
  <c r="L450" i="1"/>
  <c r="D452" i="1"/>
  <c r="I452" i="1" s="1"/>
  <c r="G452" i="1" l="1"/>
  <c r="M452" i="1" s="1"/>
  <c r="J452" i="1" l="1"/>
  <c r="H452" i="1" s="1"/>
  <c r="K452" i="1" s="1"/>
  <c r="B453" i="1" s="1"/>
  <c r="E453" i="1" s="1"/>
  <c r="C453" i="1" l="1"/>
  <c r="L451" i="1"/>
  <c r="D453" i="1"/>
  <c r="I453" i="1" s="1"/>
  <c r="J453" i="1" l="1"/>
  <c r="G453" i="1"/>
  <c r="M453" i="1" s="1"/>
  <c r="H453" i="1" l="1"/>
  <c r="K453" i="1" l="1"/>
  <c r="B454" i="1" s="1"/>
  <c r="E454" i="1" s="1"/>
  <c r="L452" i="1" l="1"/>
  <c r="C454" i="1"/>
  <c r="D454" i="1"/>
  <c r="G454" i="1" s="1"/>
  <c r="M454" i="1" s="1"/>
  <c r="I454" i="1" l="1"/>
  <c r="J454" i="1" l="1"/>
  <c r="H454" i="1" s="1"/>
  <c r="K454" i="1" s="1"/>
  <c r="B455" i="1" s="1"/>
  <c r="L453" i="1" l="1"/>
  <c r="E455" i="1"/>
  <c r="C455" i="1"/>
  <c r="D455" i="1"/>
  <c r="I455" i="1" s="1"/>
  <c r="G455" i="1"/>
  <c r="M455" i="1" s="1"/>
  <c r="J455" i="1" l="1"/>
  <c r="H455" i="1" s="1"/>
  <c r="K455" i="1" l="1"/>
  <c r="B456" i="1" s="1"/>
  <c r="L454" i="1" l="1"/>
  <c r="E456" i="1"/>
  <c r="C456" i="1"/>
  <c r="D456" i="1"/>
  <c r="I456" i="1" s="1"/>
  <c r="J456" i="1" s="1"/>
  <c r="H456" i="1" s="1"/>
  <c r="G456" i="1"/>
  <c r="M456" i="1" s="1"/>
  <c r="K456" i="1" l="1"/>
  <c r="B457" i="1" s="1"/>
  <c r="L455" i="1" l="1"/>
  <c r="E457" i="1"/>
  <c r="C457" i="1"/>
  <c r="D457" i="1"/>
  <c r="I457" i="1" s="1"/>
  <c r="G457" i="1"/>
  <c r="M457" i="1" s="1"/>
  <c r="J457" i="1" l="1"/>
  <c r="H457" i="1" s="1"/>
  <c r="K457" i="1" l="1"/>
  <c r="B458" i="1" s="1"/>
  <c r="E458" i="1" s="1"/>
  <c r="L456" i="1" l="1"/>
  <c r="C458" i="1"/>
  <c r="D458" i="1"/>
  <c r="G458" i="1" s="1"/>
  <c r="M458" i="1" s="1"/>
  <c r="I458" i="1" l="1"/>
  <c r="J458" i="1" l="1"/>
  <c r="H458" i="1" s="1"/>
  <c r="K458" i="1" s="1"/>
  <c r="B459" i="1" s="1"/>
  <c r="E459" i="1" s="1"/>
  <c r="L457" i="1" l="1"/>
  <c r="C459" i="1"/>
  <c r="D459" i="1"/>
  <c r="I459" i="1" s="1"/>
  <c r="G459" i="1" l="1"/>
  <c r="M459" i="1" s="1"/>
  <c r="J459" i="1" l="1"/>
  <c r="H459" i="1" s="1"/>
  <c r="K459" i="1" s="1"/>
  <c r="B460" i="1" s="1"/>
  <c r="E460" i="1" s="1"/>
  <c r="L458" i="1" l="1"/>
  <c r="C460" i="1"/>
  <c r="D460" i="1"/>
  <c r="G460" i="1" s="1"/>
  <c r="M460" i="1" s="1"/>
  <c r="I460" i="1"/>
  <c r="J460" i="1" s="1"/>
  <c r="H460" i="1" s="1"/>
  <c r="K460" i="1" s="1"/>
  <c r="B461" i="1" s="1"/>
  <c r="E461" i="1" s="1"/>
  <c r="L459" i="1" l="1"/>
  <c r="C461" i="1"/>
  <c r="D461" i="1"/>
  <c r="I461" i="1"/>
  <c r="G461" i="1"/>
  <c r="M461" i="1" s="1"/>
  <c r="J461" i="1" l="1"/>
  <c r="H461" i="1" s="1"/>
  <c r="K461" i="1" s="1"/>
  <c r="B462" i="1" s="1"/>
  <c r="E462" i="1" s="1"/>
  <c r="C462" i="1" l="1"/>
  <c r="L460" i="1"/>
  <c r="D462" i="1"/>
  <c r="G462" i="1" s="1"/>
  <c r="M462" i="1" s="1"/>
  <c r="I462" i="1"/>
  <c r="J462" i="1" s="1"/>
  <c r="H462" i="1" s="1"/>
  <c r="K462" i="1" s="1"/>
  <c r="B463" i="1" s="1"/>
  <c r="C463" i="1" l="1"/>
  <c r="E463" i="1"/>
  <c r="L461" i="1"/>
  <c r="D463" i="1"/>
  <c r="I463" i="1" s="1"/>
  <c r="J463" i="1" l="1"/>
  <c r="H463" i="1" s="1"/>
  <c r="K463" i="1" s="1"/>
  <c r="B464" i="1" s="1"/>
  <c r="E464" i="1" s="1"/>
  <c r="G463" i="1"/>
  <c r="M463" i="1" s="1"/>
  <c r="C464" i="1" l="1"/>
  <c r="L462" i="1"/>
  <c r="D464" i="1"/>
  <c r="G464" i="1" s="1"/>
  <c r="M464" i="1" s="1"/>
  <c r="I464" i="1" l="1"/>
  <c r="J464" i="1" l="1"/>
  <c r="H464" i="1" s="1"/>
  <c r="K464" i="1" s="1"/>
  <c r="B465" i="1" s="1"/>
  <c r="E465" i="1" s="1"/>
  <c r="C465" i="1" l="1"/>
  <c r="L463" i="1"/>
  <c r="D465" i="1"/>
  <c r="I465" i="1" s="1"/>
  <c r="G465" i="1" l="1"/>
  <c r="M465" i="1" s="1"/>
  <c r="J465" i="1" l="1"/>
  <c r="H465" i="1" s="1"/>
  <c r="K465" i="1" s="1"/>
  <c r="B466" i="1" s="1"/>
  <c r="E466" i="1" s="1"/>
  <c r="C466" i="1" l="1"/>
  <c r="L464" i="1"/>
  <c r="D466" i="1"/>
  <c r="G466" i="1" s="1"/>
  <c r="M466" i="1" s="1"/>
  <c r="I466" i="1" l="1"/>
  <c r="J466" i="1" l="1"/>
  <c r="H466" i="1" s="1"/>
  <c r="K466" i="1" s="1"/>
  <c r="B467" i="1" s="1"/>
  <c r="E467" i="1" s="1"/>
  <c r="C467" i="1" l="1"/>
  <c r="L465" i="1"/>
  <c r="D467" i="1"/>
  <c r="G467" i="1" s="1"/>
  <c r="M467" i="1" s="1"/>
  <c r="I467" i="1"/>
  <c r="J467" i="1" l="1"/>
  <c r="H467" i="1" s="1"/>
  <c r="K467" i="1" s="1"/>
  <c r="B468" i="1" l="1"/>
  <c r="L466" i="1" l="1"/>
  <c r="E468" i="1"/>
  <c r="C468" i="1"/>
  <c r="D468" i="1"/>
  <c r="I468" i="1" s="1"/>
  <c r="G468" i="1" l="1"/>
  <c r="M468" i="1" s="1"/>
  <c r="J468" i="1" l="1"/>
  <c r="H468" i="1" s="1"/>
  <c r="K468" i="1" s="1"/>
  <c r="B469" i="1" s="1"/>
  <c r="E469" i="1" s="1"/>
  <c r="C469" i="1" l="1"/>
  <c r="L467" i="1"/>
  <c r="D469" i="1"/>
  <c r="M469" i="1"/>
  <c r="I469" i="1"/>
  <c r="G469" i="1"/>
  <c r="J469" i="1" l="1"/>
  <c r="H469" i="1" s="1"/>
  <c r="K469" i="1" s="1"/>
  <c r="B470" i="1" s="1"/>
  <c r="E470" i="1" s="1"/>
  <c r="C470" i="1" l="1"/>
  <c r="L468" i="1"/>
  <c r="D470" i="1"/>
  <c r="I470" i="1"/>
  <c r="J470" i="1" s="1"/>
  <c r="H470" i="1" s="1"/>
  <c r="G470" i="1"/>
  <c r="M470" i="1" s="1"/>
  <c r="K470" i="1" l="1"/>
  <c r="B471" i="1" s="1"/>
  <c r="E471" i="1" s="1"/>
  <c r="C471" i="1" l="1"/>
  <c r="L469" i="1"/>
  <c r="D471" i="1"/>
  <c r="I471" i="1" l="1"/>
  <c r="G471" i="1"/>
  <c r="M471" i="1" s="1"/>
  <c r="J471" i="1" l="1"/>
  <c r="H471" i="1" s="1"/>
  <c r="K471" i="1" s="1"/>
  <c r="B472" i="1" s="1"/>
  <c r="E472" i="1" s="1"/>
  <c r="C472" i="1" l="1"/>
  <c r="L470" i="1"/>
  <c r="D472" i="1"/>
  <c r="G472" i="1" s="1"/>
  <c r="M472" i="1" s="1"/>
  <c r="I472" i="1" l="1"/>
  <c r="J472" i="1" l="1"/>
  <c r="H472" i="1" s="1"/>
  <c r="K472" i="1" s="1"/>
  <c r="B473" i="1" s="1"/>
  <c r="E473" i="1" s="1"/>
  <c r="C473" i="1" l="1"/>
  <c r="L471" i="1"/>
  <c r="D473" i="1"/>
  <c r="I473" i="1" s="1"/>
  <c r="J473" i="1" s="1"/>
  <c r="G473" i="1" l="1"/>
  <c r="M473" i="1" s="1"/>
  <c r="H473" i="1" l="1"/>
  <c r="K473" i="1" l="1"/>
  <c r="B474" i="1" s="1"/>
  <c r="E474" i="1" s="1"/>
  <c r="C474" i="1" l="1"/>
  <c r="L472" i="1"/>
  <c r="D474" i="1"/>
  <c r="I474" i="1" s="1"/>
  <c r="J474" i="1" s="1"/>
  <c r="H474" i="1" s="1"/>
  <c r="K474" i="1" s="1"/>
  <c r="G474" i="1"/>
  <c r="M474" i="1" s="1"/>
  <c r="B475" i="1" l="1"/>
  <c r="E475" i="1" s="1"/>
  <c r="C475" i="1" l="1"/>
  <c r="L473" i="1"/>
  <c r="D475" i="1"/>
  <c r="I475" i="1" s="1"/>
  <c r="G475" i="1" l="1"/>
  <c r="M475" i="1" s="1"/>
  <c r="J475" i="1" l="1"/>
  <c r="H475" i="1" s="1"/>
  <c r="K475" i="1" s="1"/>
  <c r="B476" i="1" s="1"/>
  <c r="E476" i="1" s="1"/>
  <c r="C476" i="1" l="1"/>
  <c r="L474" i="1"/>
  <c r="D476" i="1"/>
  <c r="I476" i="1" s="1"/>
  <c r="J476" i="1" s="1"/>
  <c r="G476" i="1" l="1"/>
  <c r="M476" i="1" s="1"/>
  <c r="H476" i="1" l="1"/>
  <c r="K476" i="1" l="1"/>
  <c r="B477" i="1" s="1"/>
  <c r="E477" i="1" s="1"/>
  <c r="L475" i="1" l="1"/>
  <c r="D477" i="1"/>
  <c r="C477" i="1"/>
  <c r="I477" i="1"/>
  <c r="J477" i="1" s="1"/>
  <c r="H477" i="1" s="1"/>
  <c r="G477" i="1"/>
  <c r="M477" i="1" s="1"/>
  <c r="K477" i="1" l="1"/>
  <c r="B478" i="1" s="1"/>
  <c r="E478" i="1" s="1"/>
  <c r="C478" i="1" l="1"/>
  <c r="L476" i="1"/>
  <c r="D478" i="1"/>
  <c r="G478" i="1" s="1"/>
  <c r="M478" i="1" s="1"/>
  <c r="I478" i="1" l="1"/>
  <c r="J478" i="1" l="1"/>
  <c r="H478" i="1" l="1"/>
  <c r="K478" i="1" l="1"/>
  <c r="B479" i="1" s="1"/>
  <c r="E479" i="1" s="1"/>
  <c r="C479" i="1" l="1"/>
  <c r="L477" i="1"/>
  <c r="D479" i="1"/>
  <c r="I479" i="1" s="1"/>
  <c r="G479" i="1"/>
  <c r="M479" i="1" s="1"/>
  <c r="J479" i="1"/>
  <c r="H479" i="1" s="1"/>
  <c r="K479" i="1" l="1"/>
  <c r="B480" i="1" s="1"/>
  <c r="E480" i="1" s="1"/>
  <c r="C480" i="1" l="1"/>
  <c r="L478" i="1"/>
  <c r="D480" i="1"/>
  <c r="I480" i="1"/>
  <c r="G480" i="1"/>
  <c r="M480" i="1" s="1"/>
  <c r="J480" i="1" l="1"/>
  <c r="H480" i="1" s="1"/>
  <c r="K480" i="1" s="1"/>
  <c r="B481" i="1" s="1"/>
  <c r="E481" i="1" s="1"/>
  <c r="C481" i="1" l="1"/>
  <c r="L479" i="1"/>
  <c r="D481" i="1"/>
  <c r="G481" i="1" s="1"/>
  <c r="M481" i="1" s="1"/>
  <c r="I481" i="1"/>
  <c r="J481" i="1" s="1"/>
  <c r="H481" i="1" s="1"/>
  <c r="K481" i="1" l="1"/>
  <c r="B482" i="1" s="1"/>
  <c r="E482" i="1" s="1"/>
  <c r="C482" i="1" l="1"/>
  <c r="L480" i="1"/>
  <c r="D482" i="1"/>
  <c r="G482" i="1" s="1"/>
  <c r="M482" i="1" s="1"/>
  <c r="I482" i="1" l="1"/>
  <c r="J482" i="1" l="1"/>
  <c r="H482" i="1" s="1"/>
  <c r="K482" i="1" s="1"/>
  <c r="B483" i="1" s="1"/>
  <c r="E483" i="1" s="1"/>
  <c r="C483" i="1" l="1"/>
  <c r="L481" i="1"/>
  <c r="D483" i="1"/>
  <c r="I483" i="1" l="1"/>
  <c r="G483" i="1"/>
  <c r="M483" i="1" s="1"/>
  <c r="J483" i="1" l="1"/>
  <c r="H483" i="1" s="1"/>
  <c r="K483" i="1" s="1"/>
  <c r="B484" i="1" s="1"/>
  <c r="E484" i="1" s="1"/>
  <c r="C484" i="1" l="1"/>
  <c r="L482" i="1"/>
  <c r="D484" i="1"/>
  <c r="I484" i="1" s="1"/>
  <c r="G484" i="1" l="1"/>
  <c r="M484" i="1" s="1"/>
  <c r="J484" i="1" l="1"/>
  <c r="H484" i="1" s="1"/>
  <c r="K484" i="1" s="1"/>
  <c r="B485" i="1" s="1"/>
  <c r="E485" i="1" s="1"/>
  <c r="C485" i="1" l="1"/>
  <c r="L483" i="1"/>
  <c r="D485" i="1"/>
  <c r="G485" i="1" s="1"/>
  <c r="M485" i="1" s="1"/>
  <c r="I485" i="1" l="1"/>
  <c r="J485" i="1" l="1"/>
  <c r="H485" i="1" l="1"/>
  <c r="K485" i="1" l="1"/>
  <c r="B486" i="1" s="1"/>
  <c r="E486" i="1" s="1"/>
  <c r="C486" i="1" l="1"/>
  <c r="L484" i="1"/>
  <c r="D486" i="1"/>
  <c r="G486" i="1" s="1"/>
  <c r="M486" i="1" s="1"/>
  <c r="I486" i="1"/>
  <c r="J486" i="1" l="1"/>
  <c r="H486" i="1" s="1"/>
  <c r="K486" i="1" l="1"/>
  <c r="B487" i="1" s="1"/>
  <c r="E487" i="1" s="1"/>
  <c r="C487" i="1" l="1"/>
  <c r="L485" i="1"/>
  <c r="D487" i="1"/>
  <c r="I487" i="1" s="1"/>
  <c r="J487" i="1" l="1"/>
  <c r="G487" i="1"/>
  <c r="M487" i="1" s="1"/>
  <c r="H487" i="1" l="1"/>
  <c r="K487" i="1" l="1"/>
  <c r="B488" i="1" s="1"/>
  <c r="E488" i="1" s="1"/>
  <c r="C488" i="1" l="1"/>
  <c r="L486" i="1"/>
  <c r="D488" i="1"/>
  <c r="G488" i="1" s="1"/>
  <c r="M488" i="1" s="1"/>
  <c r="I488" i="1" l="1"/>
  <c r="J488" i="1" l="1"/>
  <c r="H488" i="1" s="1"/>
  <c r="K488" i="1" s="1"/>
  <c r="B489" i="1" s="1"/>
  <c r="E489" i="1" s="1"/>
  <c r="C489" i="1" l="1"/>
  <c r="L487" i="1"/>
  <c r="M489" i="1"/>
  <c r="D489" i="1"/>
  <c r="G489" i="1"/>
  <c r="I489" i="1"/>
  <c r="J489" i="1" s="1"/>
  <c r="H489" i="1" s="1"/>
  <c r="K489" i="1" l="1"/>
  <c r="B490" i="1" s="1"/>
  <c r="E490" i="1" s="1"/>
  <c r="C490" i="1" l="1"/>
  <c r="L488" i="1"/>
  <c r="D490" i="1"/>
  <c r="I490" i="1" s="1"/>
  <c r="G490" i="1" l="1"/>
  <c r="M490" i="1" s="1"/>
  <c r="J490" i="1" l="1"/>
  <c r="H490" i="1" s="1"/>
  <c r="K490" i="1" s="1"/>
  <c r="B491" i="1" s="1"/>
  <c r="E491" i="1" s="1"/>
  <c r="C491" i="1" l="1"/>
  <c r="L489" i="1"/>
  <c r="D491" i="1"/>
  <c r="I491" i="1" s="1"/>
  <c r="G491" i="1" l="1"/>
  <c r="M491" i="1" s="1"/>
  <c r="J491" i="1"/>
  <c r="H491" i="1" s="1"/>
  <c r="K491" i="1" s="1"/>
  <c r="B492" i="1" s="1"/>
  <c r="E492" i="1" s="1"/>
  <c r="C492" i="1" l="1"/>
  <c r="L490" i="1"/>
  <c r="D492" i="1"/>
  <c r="I492" i="1" s="1"/>
  <c r="G492" i="1" l="1"/>
  <c r="M492" i="1" s="1"/>
  <c r="J492" i="1" l="1"/>
  <c r="H492" i="1" s="1"/>
  <c r="K492" i="1" s="1"/>
  <c r="B493" i="1" s="1"/>
  <c r="E493" i="1" s="1"/>
  <c r="C493" i="1" l="1"/>
  <c r="L491" i="1"/>
  <c r="D493" i="1"/>
  <c r="G493" i="1" s="1"/>
  <c r="M493" i="1" s="1"/>
  <c r="I493" i="1" l="1"/>
  <c r="J493" i="1" l="1"/>
  <c r="H493" i="1" s="1"/>
  <c r="K493" i="1" s="1"/>
  <c r="B494" i="1" s="1"/>
  <c r="E494" i="1" s="1"/>
  <c r="C494" i="1" l="1"/>
  <c r="L492" i="1"/>
  <c r="D494" i="1"/>
  <c r="G494" i="1" s="1"/>
  <c r="M494" i="1" s="1"/>
  <c r="I494" i="1" l="1"/>
  <c r="J494" i="1" l="1"/>
  <c r="H494" i="1" s="1"/>
  <c r="K494" i="1" s="1"/>
  <c r="B495" i="1" s="1"/>
  <c r="E495" i="1" s="1"/>
  <c r="C495" i="1" l="1"/>
  <c r="L493" i="1"/>
  <c r="D495" i="1"/>
  <c r="G495" i="1" s="1"/>
  <c r="M495" i="1" s="1"/>
  <c r="I495" i="1" l="1"/>
  <c r="J495" i="1" l="1"/>
  <c r="H495" i="1" s="1"/>
  <c r="K495" i="1" s="1"/>
  <c r="B496" i="1" s="1"/>
  <c r="E496" i="1" s="1"/>
  <c r="C496" i="1" l="1"/>
  <c r="L494" i="1"/>
  <c r="D496" i="1"/>
  <c r="I496" i="1" s="1"/>
  <c r="G496" i="1" l="1"/>
  <c r="M496" i="1" s="1"/>
  <c r="J496" i="1" l="1"/>
  <c r="H496" i="1" s="1"/>
  <c r="K496" i="1" s="1"/>
  <c r="B497" i="1" s="1"/>
  <c r="E497" i="1" s="1"/>
  <c r="N497" i="1" l="1"/>
  <c r="L495" i="1"/>
  <c r="C497" i="1"/>
  <c r="D497" i="1"/>
  <c r="I497" i="1" s="1"/>
  <c r="G497" i="1" l="1"/>
  <c r="M497" i="1" s="1"/>
  <c r="J497" i="1" l="1"/>
  <c r="H497" i="1" s="1"/>
  <c r="K497" i="1" s="1"/>
  <c r="B498" i="1" s="1"/>
  <c r="E498" i="1" s="1"/>
  <c r="L496" i="1" l="1"/>
  <c r="G498" i="1"/>
  <c r="M498" i="1" s="1"/>
  <c r="C498" i="1"/>
  <c r="I498" i="1"/>
  <c r="H498" i="1"/>
  <c r="D498" i="1"/>
  <c r="K498" i="1"/>
  <c r="J498" i="1"/>
  <c r="B499" i="1" l="1"/>
  <c r="L497" i="1" l="1"/>
  <c r="E499" i="1"/>
  <c r="C499" i="1"/>
  <c r="K499" i="1"/>
  <c r="H499" i="1"/>
  <c r="D499" i="1"/>
  <c r="I499" i="1" s="1"/>
  <c r="J499" i="1" l="1"/>
  <c r="G499" i="1"/>
  <c r="M499" i="1" s="1"/>
  <c r="B500" i="1" l="1"/>
  <c r="L498" i="1" l="1"/>
  <c r="E500" i="1"/>
  <c r="C500" i="1"/>
  <c r="K500" i="1"/>
  <c r="H500" i="1"/>
  <c r="D500" i="1"/>
  <c r="G500" i="1" s="1"/>
  <c r="M500" i="1" s="1"/>
  <c r="I500" i="1" l="1"/>
  <c r="J500" i="1" s="1"/>
  <c r="B501" i="1" l="1"/>
  <c r="L499" i="1" l="1"/>
  <c r="E501" i="1"/>
  <c r="C501" i="1"/>
  <c r="D501" i="1"/>
  <c r="G501" i="1" s="1"/>
  <c r="M501" i="1" s="1"/>
  <c r="K501" i="1"/>
  <c r="H501" i="1"/>
  <c r="I501" i="1"/>
  <c r="J501" i="1" l="1"/>
  <c r="B502" i="1" l="1"/>
  <c r="L500" i="1" l="1"/>
  <c r="E502" i="1"/>
  <c r="C502" i="1"/>
  <c r="K502" i="1"/>
  <c r="H502" i="1"/>
  <c r="D502" i="1"/>
  <c r="G502" i="1" s="1"/>
  <c r="M502" i="1" s="1"/>
  <c r="I502" i="1" l="1"/>
  <c r="J502" i="1" l="1"/>
  <c r="B503" i="1" l="1"/>
  <c r="L501" i="1" l="1"/>
  <c r="E503" i="1"/>
  <c r="C503" i="1"/>
  <c r="H503" i="1"/>
  <c r="K503" i="1"/>
  <c r="D503" i="1"/>
  <c r="I503" i="1" s="1"/>
  <c r="G503" i="1" l="1"/>
  <c r="M503" i="1" s="1"/>
  <c r="J503" i="1"/>
  <c r="B504" i="1" l="1"/>
  <c r="L502" i="1" l="1"/>
  <c r="E504" i="1"/>
  <c r="C504" i="1"/>
  <c r="K504" i="1"/>
  <c r="H504" i="1"/>
  <c r="D504" i="1"/>
  <c r="G504" i="1" s="1"/>
  <c r="M504" i="1" s="1"/>
  <c r="I504" i="1" l="1"/>
  <c r="J504" i="1" s="1"/>
  <c r="B505" i="1" l="1"/>
  <c r="L503" i="1" l="1"/>
  <c r="E505" i="1"/>
  <c r="C505" i="1"/>
  <c r="K505" i="1"/>
  <c r="H505" i="1"/>
  <c r="D505" i="1"/>
  <c r="G505" i="1" s="1"/>
  <c r="M505" i="1" s="1"/>
  <c r="I505" i="1" l="1"/>
  <c r="J505" i="1" l="1"/>
  <c r="B506" i="1" l="1"/>
  <c r="L504" i="1" l="1"/>
  <c r="E506" i="1"/>
  <c r="C506" i="1"/>
  <c r="K506" i="1"/>
  <c r="H506" i="1"/>
  <c r="D506" i="1"/>
  <c r="G506" i="1" s="1"/>
  <c r="M506" i="1" s="1"/>
  <c r="I506" i="1" l="1"/>
  <c r="J506" i="1" l="1"/>
  <c r="B507" i="1" l="1"/>
  <c r="L505" i="1" l="1"/>
  <c r="E507" i="1"/>
  <c r="C507" i="1"/>
  <c r="K507" i="1"/>
  <c r="H507" i="1"/>
  <c r="D507" i="1"/>
  <c r="G507" i="1" l="1"/>
  <c r="M507" i="1" s="1"/>
  <c r="I507" i="1"/>
  <c r="J507" i="1" s="1"/>
  <c r="B508" i="1" l="1"/>
  <c r="L506" i="1" l="1"/>
  <c r="E508" i="1"/>
  <c r="C508" i="1"/>
  <c r="K508" i="1"/>
  <c r="H508" i="1"/>
  <c r="D508" i="1"/>
  <c r="I508" i="1" s="1"/>
  <c r="G508" i="1"/>
  <c r="M508" i="1" s="1"/>
  <c r="J508" i="1"/>
  <c r="B509" i="1" l="1"/>
  <c r="L507" i="1" l="1"/>
  <c r="E509" i="1"/>
  <c r="C509" i="1"/>
  <c r="H509" i="1"/>
  <c r="D509" i="1"/>
  <c r="I509" i="1" s="1"/>
  <c r="J509" i="1" s="1"/>
  <c r="K509" i="1"/>
  <c r="G509" i="1"/>
  <c r="M509" i="1" s="1"/>
  <c r="B510" i="1" l="1"/>
  <c r="L508" i="1" l="1"/>
  <c r="E510" i="1"/>
  <c r="C510" i="1"/>
  <c r="K510" i="1"/>
  <c r="H510" i="1"/>
  <c r="D510" i="1"/>
  <c r="I510" i="1" s="1"/>
  <c r="G510" i="1" l="1"/>
  <c r="M510" i="1" s="1"/>
  <c r="J510" i="1"/>
  <c r="B511" i="1" l="1"/>
  <c r="L509" i="1" l="1"/>
  <c r="E511" i="1"/>
  <c r="C511" i="1"/>
  <c r="H511" i="1"/>
  <c r="K511" i="1"/>
  <c r="D511" i="1"/>
  <c r="G511" i="1" s="1"/>
  <c r="M511" i="1" s="1"/>
  <c r="I511" i="1" l="1"/>
  <c r="J511" i="1" l="1"/>
  <c r="B512" i="1" l="1"/>
  <c r="L510" i="1" l="1"/>
  <c r="E512" i="1"/>
  <c r="C512" i="1"/>
  <c r="K512" i="1"/>
  <c r="H512" i="1"/>
  <c r="D512" i="1"/>
  <c r="G512" i="1" s="1"/>
  <c r="M512" i="1" s="1"/>
  <c r="I512" i="1" l="1"/>
  <c r="J512" i="1" l="1"/>
  <c r="B513" i="1" l="1"/>
  <c r="L511" i="1" l="1"/>
  <c r="E513" i="1"/>
  <c r="C513" i="1"/>
  <c r="K513" i="1"/>
  <c r="H513" i="1"/>
  <c r="D513" i="1"/>
  <c r="I513" i="1" s="1"/>
  <c r="M513" i="1"/>
  <c r="G513" i="1"/>
  <c r="J513" i="1" l="1"/>
  <c r="B514" i="1" l="1"/>
  <c r="L512" i="1" l="1"/>
  <c r="E514" i="1"/>
  <c r="C514" i="1"/>
  <c r="K514" i="1"/>
  <c r="H514" i="1"/>
  <c r="D514" i="1"/>
  <c r="G514" i="1" s="1"/>
  <c r="M514" i="1" s="1"/>
  <c r="I514" i="1" l="1"/>
  <c r="J514" i="1" s="1"/>
  <c r="B515" i="1" l="1"/>
  <c r="L513" i="1" l="1"/>
  <c r="E515" i="1"/>
  <c r="C515" i="1"/>
  <c r="K515" i="1"/>
  <c r="H515" i="1"/>
  <c r="D515" i="1"/>
  <c r="I515" i="1" s="1"/>
  <c r="J515" i="1" s="1"/>
  <c r="G515" i="1" l="1"/>
  <c r="M515" i="1" s="1"/>
  <c r="B516" i="1" l="1"/>
  <c r="L514" i="1" l="1"/>
  <c r="E516" i="1"/>
  <c r="C516" i="1"/>
  <c r="K516" i="1"/>
  <c r="H516" i="1"/>
  <c r="D516" i="1"/>
  <c r="I516" i="1" s="1"/>
  <c r="J516" i="1" s="1"/>
  <c r="G516" i="1" l="1"/>
  <c r="M516" i="1" s="1"/>
  <c r="B517" i="1" l="1"/>
  <c r="L515" i="1" l="1"/>
  <c r="E517" i="1"/>
  <c r="C517" i="1"/>
  <c r="K517" i="1"/>
  <c r="H517" i="1"/>
  <c r="D517" i="1"/>
  <c r="G517" i="1" l="1"/>
  <c r="M517" i="1" s="1"/>
  <c r="I517" i="1"/>
  <c r="J517" i="1" s="1"/>
  <c r="B518" i="1" s="1"/>
  <c r="L516" i="1" l="1"/>
  <c r="E518" i="1"/>
  <c r="C518" i="1"/>
  <c r="K518" i="1"/>
  <c r="H518" i="1"/>
  <c r="D518" i="1"/>
  <c r="G518" i="1" s="1"/>
  <c r="M518" i="1" s="1"/>
  <c r="I518" i="1"/>
  <c r="J518" i="1" s="1"/>
  <c r="B519" i="1" l="1"/>
  <c r="L517" i="1" l="1"/>
  <c r="E519" i="1"/>
  <c r="C519" i="1"/>
  <c r="H519" i="1"/>
  <c r="K519" i="1"/>
  <c r="D519" i="1"/>
  <c r="G519" i="1" s="1"/>
  <c r="M519" i="1" s="1"/>
  <c r="I519" i="1"/>
  <c r="J519" i="1" l="1"/>
  <c r="B520" i="1" l="1"/>
  <c r="L518" i="1" l="1"/>
  <c r="E520" i="1"/>
  <c r="C520" i="1"/>
  <c r="K520" i="1"/>
  <c r="H520" i="1"/>
  <c r="D520" i="1"/>
  <c r="G520" i="1" s="1"/>
  <c r="M520" i="1" s="1"/>
  <c r="I520" i="1"/>
  <c r="J520" i="1" s="1"/>
  <c r="B521" i="1" l="1"/>
  <c r="L519" i="1" l="1"/>
  <c r="E521" i="1"/>
  <c r="C521" i="1"/>
  <c r="K521" i="1"/>
  <c r="H521" i="1"/>
  <c r="D521" i="1"/>
  <c r="I521" i="1" s="1"/>
  <c r="J521" i="1" s="1"/>
  <c r="G521" i="1" l="1"/>
  <c r="M521" i="1" s="1"/>
  <c r="B522" i="1" l="1"/>
  <c r="L520" i="1" l="1"/>
  <c r="E522" i="1"/>
  <c r="C522" i="1"/>
  <c r="K522" i="1"/>
  <c r="H522" i="1"/>
  <c r="D522" i="1"/>
  <c r="I522" i="1" s="1"/>
  <c r="G522" i="1" l="1"/>
  <c r="M522" i="1" s="1"/>
  <c r="J522" i="1"/>
  <c r="B523" i="1" l="1"/>
  <c r="L521" i="1" l="1"/>
  <c r="E523" i="1"/>
  <c r="C523" i="1"/>
  <c r="K523" i="1"/>
  <c r="H523" i="1"/>
  <c r="D523" i="1"/>
  <c r="G523" i="1" s="1"/>
  <c r="M523" i="1" s="1"/>
  <c r="I523" i="1" l="1"/>
  <c r="J523" i="1" s="1"/>
  <c r="B524" i="1" s="1"/>
  <c r="L522" i="1" l="1"/>
  <c r="E524" i="1"/>
  <c r="C524" i="1"/>
  <c r="K524" i="1"/>
  <c r="H524" i="1"/>
  <c r="D524" i="1"/>
  <c r="G524" i="1" s="1"/>
  <c r="M524" i="1" s="1"/>
  <c r="I524" i="1"/>
  <c r="J524" i="1" s="1"/>
  <c r="B525" i="1" l="1"/>
  <c r="L523" i="1" l="1"/>
  <c r="E525" i="1"/>
  <c r="C525" i="1"/>
  <c r="H525" i="1"/>
  <c r="I525" i="1"/>
  <c r="J525" i="1" s="1"/>
  <c r="K525" i="1"/>
  <c r="B526" i="1" s="1"/>
  <c r="E526" i="1" s="1"/>
  <c r="D525" i="1"/>
  <c r="G525" i="1" s="1"/>
  <c r="M525" i="1" s="1"/>
  <c r="L524" i="1" l="1"/>
  <c r="C526" i="1"/>
  <c r="D526" i="1"/>
  <c r="G526" i="1" s="1"/>
  <c r="M526" i="1" s="1"/>
  <c r="H526" i="1"/>
  <c r="K526" i="1"/>
  <c r="I526" i="1"/>
  <c r="J526" i="1" s="1"/>
  <c r="B527" i="1" l="1"/>
  <c r="L525" i="1" l="1"/>
  <c r="E527" i="1"/>
  <c r="C527" i="1"/>
  <c r="D527" i="1"/>
  <c r="I527" i="1" s="1"/>
  <c r="H527" i="1"/>
  <c r="K527" i="1"/>
  <c r="J527" i="1"/>
  <c r="G527" i="1"/>
  <c r="M527" i="1" s="1"/>
  <c r="B528" i="1" l="1"/>
  <c r="L526" i="1" l="1"/>
  <c r="E528" i="1"/>
  <c r="C528" i="1"/>
  <c r="K528" i="1"/>
  <c r="H528" i="1"/>
  <c r="D528" i="1"/>
  <c r="G528" i="1" s="1"/>
  <c r="M528" i="1" s="1"/>
  <c r="I528" i="1" l="1"/>
  <c r="J528" i="1" s="1"/>
  <c r="B529" i="1" l="1"/>
  <c r="L527" i="1" l="1"/>
  <c r="E529" i="1"/>
  <c r="C529" i="1"/>
  <c r="K529" i="1"/>
  <c r="H529" i="1"/>
  <c r="D529" i="1"/>
  <c r="I529" i="1" s="1"/>
  <c r="M529" i="1"/>
  <c r="G529" i="1"/>
  <c r="J529" i="1" l="1"/>
  <c r="B530" i="1" l="1"/>
  <c r="L528" i="1" l="1"/>
  <c r="E530" i="1"/>
  <c r="C530" i="1"/>
  <c r="D530" i="1"/>
  <c r="K530" i="1"/>
  <c r="H530" i="1"/>
  <c r="I530" i="1"/>
  <c r="G530" i="1"/>
  <c r="M530" i="1" s="1"/>
  <c r="J530" i="1" l="1"/>
  <c r="B531" i="1" l="1"/>
  <c r="L529" i="1" l="1"/>
  <c r="E531" i="1"/>
  <c r="C531" i="1"/>
  <c r="K531" i="1"/>
  <c r="H531" i="1"/>
  <c r="D531" i="1"/>
  <c r="G531" i="1" s="1"/>
  <c r="M531" i="1" s="1"/>
  <c r="I531" i="1" l="1"/>
  <c r="J531" i="1"/>
  <c r="B532" i="1" l="1"/>
  <c r="L530" i="1" l="1"/>
  <c r="E532" i="1"/>
  <c r="C532" i="1"/>
  <c r="K532" i="1"/>
  <c r="H532" i="1"/>
  <c r="D532" i="1"/>
  <c r="I532" i="1" s="1"/>
  <c r="G532" i="1"/>
  <c r="M532" i="1" s="1"/>
  <c r="J532" i="1" l="1"/>
  <c r="B533" i="1" s="1"/>
  <c r="L531" i="1" l="1"/>
  <c r="E533" i="1"/>
  <c r="C533" i="1"/>
  <c r="D533" i="1"/>
  <c r="K533" i="1"/>
  <c r="H533" i="1"/>
  <c r="G533" i="1"/>
  <c r="I533" i="1"/>
  <c r="J533" i="1" s="1"/>
  <c r="M533" i="1"/>
  <c r="B534" i="1" l="1"/>
  <c r="L532" i="1" l="1"/>
  <c r="E534" i="1"/>
  <c r="C534" i="1"/>
  <c r="K534" i="1"/>
  <c r="H534" i="1"/>
  <c r="D534" i="1"/>
  <c r="I534" i="1" s="1"/>
  <c r="G534" i="1" l="1"/>
  <c r="M534" i="1" s="1"/>
  <c r="J534" i="1"/>
  <c r="B535" i="1" l="1"/>
  <c r="L533" i="1" l="1"/>
  <c r="E535" i="1"/>
  <c r="C535" i="1"/>
  <c r="H535" i="1"/>
  <c r="K535" i="1"/>
  <c r="D535" i="1"/>
  <c r="I535" i="1" s="1"/>
  <c r="G535" i="1" l="1"/>
  <c r="M535" i="1" s="1"/>
  <c r="J535" i="1"/>
  <c r="B536" i="1" l="1"/>
  <c r="L534" i="1" l="1"/>
  <c r="E536" i="1"/>
  <c r="C536" i="1"/>
  <c r="K536" i="1"/>
  <c r="H536" i="1"/>
  <c r="D536" i="1"/>
  <c r="I536" i="1" s="1"/>
  <c r="J536" i="1" l="1"/>
  <c r="G536" i="1"/>
  <c r="M536" i="1" s="1"/>
  <c r="B537" i="1" l="1"/>
  <c r="E537" i="1" s="1"/>
  <c r="L536" i="1" l="1"/>
  <c r="L535" i="1"/>
  <c r="C537" i="1"/>
  <c r="N537" i="1"/>
  <c r="L537" i="1"/>
  <c r="K537" i="1"/>
  <c r="H537" i="1"/>
  <c r="D537" i="1"/>
  <c r="I13" i="1"/>
  <c r="I15" i="1" l="1"/>
  <c r="I14" i="1"/>
  <c r="J13" i="1"/>
  <c r="G537" i="1"/>
  <c r="M537" i="1" s="1"/>
  <c r="I537" i="1"/>
  <c r="J14" i="1" l="1"/>
  <c r="I11" i="1"/>
  <c r="I12" i="1"/>
  <c r="J12" i="1" s="1"/>
  <c r="J11" i="1" l="1"/>
  <c r="I10" i="1"/>
  <c r="J537" i="1"/>
  <c r="I9" i="1" l="1"/>
  <c r="I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Pierce</author>
  </authors>
  <commentList>
    <comment ref="C12" authorId="0" shapeId="0" xr:uid="{09FA5D51-28EC-433A-8220-B862017B2E90}">
      <text>
        <r>
          <rPr>
            <b/>
            <sz val="9"/>
            <color indexed="81"/>
            <rFont val="Tahoma"/>
            <family val="2"/>
          </rPr>
          <t>TIP</t>
        </r>
        <r>
          <rPr>
            <sz val="9"/>
            <color indexed="81"/>
            <rFont val="Tahoma"/>
            <family val="2"/>
          </rPr>
          <t>: Date Format = YYYY-MM-DD</t>
        </r>
      </text>
    </comment>
    <comment ref="C13" authorId="0" shapeId="0" xr:uid="{9DEE87A8-2D0F-43CA-A757-F794E5D9433E}">
      <text>
        <r>
          <rPr>
            <b/>
            <sz val="9"/>
            <color indexed="81"/>
            <rFont val="Tahoma"/>
            <family val="2"/>
          </rPr>
          <t>TIP</t>
        </r>
        <r>
          <rPr>
            <sz val="9"/>
            <color indexed="81"/>
            <rFont val="Tahoma"/>
            <family val="2"/>
          </rPr>
          <t>: Enter $0.00 if no pre-payments are planned (not blank)</t>
        </r>
        <r>
          <rPr>
            <b/>
            <sz val="9"/>
            <color indexed="81"/>
            <rFont val="Tahoma"/>
            <family val="2"/>
          </rPr>
          <t xml:space="preserve">
TIP</t>
        </r>
        <r>
          <rPr>
            <sz val="9"/>
            <color indexed="81"/>
            <rFont val="Tahoma"/>
            <family val="2"/>
          </rPr>
          <t>: One-time or occasional pre-payments should be entered directly into Column "G" at the appropriate payment date</t>
        </r>
      </text>
    </comment>
    <comment ref="E17" authorId="0" shapeId="0" xr:uid="{AEA16875-7565-4D74-9961-2E2C09E9C67D}">
      <text>
        <r>
          <rPr>
            <b/>
            <sz val="9"/>
            <color indexed="81"/>
            <rFont val="Tahoma"/>
            <family val="2"/>
          </rPr>
          <t>TIP</t>
        </r>
        <r>
          <rPr>
            <sz val="9"/>
            <color indexed="81"/>
            <rFont val="Tahoma"/>
            <family val="2"/>
          </rPr>
          <t>:</t>
        </r>
        <r>
          <rPr>
            <b/>
            <sz val="9"/>
            <color indexed="81"/>
            <rFont val="Tahoma"/>
            <family val="2"/>
          </rPr>
          <t xml:space="preserve">  </t>
        </r>
        <r>
          <rPr>
            <sz val="9"/>
            <color indexed="81"/>
            <rFont val="Tahoma"/>
            <family val="2"/>
          </rPr>
          <t>Read Help tab section 2.4 Bullet #2 to learn how to 
add "one-time" extra payments at a given "Pmt Nbr"</t>
        </r>
      </text>
    </comment>
  </commentList>
</comments>
</file>

<file path=xl/sharedStrings.xml><?xml version="1.0" encoding="utf-8"?>
<sst xmlns="http://schemas.openxmlformats.org/spreadsheetml/2006/main" count="298" uniqueCount="204">
  <si>
    <t>Cumulative Principal</t>
  </si>
  <si>
    <t>Beginning
Balance</t>
  </si>
  <si>
    <t>Scheduled
Payment</t>
  </si>
  <si>
    <t>Total
Payment</t>
  </si>
  <si>
    <t>Pmt Nbr</t>
  </si>
  <si>
    <t>Payment
Date</t>
  </si>
  <si>
    <t>Loan Parameters</t>
  </si>
  <si>
    <t>n/a</t>
  </si>
  <si>
    <t>Cumulative 
Interest</t>
  </si>
  <si>
    <t>Remaining 
Balance</t>
  </si>
  <si>
    <t xml:space="preserve">Annual Interest Rate: </t>
  </si>
  <si>
    <t xml:space="preserve">Loan Period in Years: </t>
  </si>
  <si>
    <t xml:space="preserve">Sch'd Principal: </t>
  </si>
  <si>
    <t xml:space="preserve">Total Interest: </t>
  </si>
  <si>
    <t xml:space="preserve">Total Cost: </t>
  </si>
  <si>
    <t xml:space="preserve"># of Payments: </t>
  </si>
  <si>
    <t>1 - Overview</t>
  </si>
  <si>
    <t>2 - Quick Start Guide</t>
  </si>
  <si>
    <t>The general rule is that you only type into light yellow cells, and only on the first worksheet "Amortization Schedule".  Everything else is a calculated cell.</t>
  </si>
  <si>
    <t>Text</t>
  </si>
  <si>
    <r>
      <t xml:space="preserve">2. </t>
    </r>
    <r>
      <rPr>
        <b/>
        <sz val="11"/>
        <color theme="1"/>
        <rFont val="Calibri"/>
        <family val="2"/>
        <scheme val="minor"/>
      </rPr>
      <t>Annual Interest Rate</t>
    </r>
    <r>
      <rPr>
        <sz val="11"/>
        <color theme="1"/>
        <rFont val="Calibri"/>
        <family val="2"/>
        <scheme val="minor"/>
      </rPr>
      <t>: The loan interest rate</t>
    </r>
  </si>
  <si>
    <r>
      <t xml:space="preserve">1. </t>
    </r>
    <r>
      <rPr>
        <b/>
        <sz val="11"/>
        <color theme="1"/>
        <rFont val="Calibri"/>
        <family val="2"/>
        <scheme val="minor"/>
      </rPr>
      <t>Original Loan Amount</t>
    </r>
    <r>
      <rPr>
        <sz val="11"/>
        <color theme="1"/>
        <rFont val="Calibri"/>
        <family val="2"/>
        <scheme val="minor"/>
      </rPr>
      <t>: The total loan amount (principal) that you are borrowing and will need to pay back</t>
    </r>
  </si>
  <si>
    <r>
      <t xml:space="preserve">3. </t>
    </r>
    <r>
      <rPr>
        <b/>
        <sz val="11"/>
        <color theme="1"/>
        <rFont val="Calibri"/>
        <family val="2"/>
        <scheme val="minor"/>
      </rPr>
      <t>Loan Period in Years</t>
    </r>
    <r>
      <rPr>
        <sz val="11"/>
        <color theme="1"/>
        <rFont val="Calibri"/>
        <family val="2"/>
        <scheme val="minor"/>
      </rPr>
      <t>: The length of time in years to payoff the loan assuming no pre-payments to principal are made.  Typical values are
15-year and 30-year, but we've added 40-year too if they come about.</t>
    </r>
  </si>
  <si>
    <r>
      <t xml:space="preserve">5. </t>
    </r>
    <r>
      <rPr>
        <b/>
        <sz val="11"/>
        <color theme="1"/>
        <rFont val="Calibri"/>
        <family val="2"/>
        <scheme val="minor"/>
      </rPr>
      <t>Date of First Payment</t>
    </r>
    <r>
      <rPr>
        <sz val="11"/>
        <color theme="1"/>
        <rFont val="Calibri"/>
        <family val="2"/>
        <scheme val="minor"/>
      </rPr>
      <t>: Enter the year, month and day that payments will start.  I typically prefer setting the day to the first ("1").</t>
    </r>
  </si>
  <si>
    <r>
      <t xml:space="preserve">6. </t>
    </r>
    <r>
      <rPr>
        <b/>
        <sz val="11"/>
        <color theme="1"/>
        <rFont val="Calibri"/>
        <family val="2"/>
        <scheme val="minor"/>
      </rPr>
      <t>Extra Payment / Early Principal</t>
    </r>
    <r>
      <rPr>
        <sz val="11"/>
        <color theme="1"/>
        <rFont val="Calibri"/>
        <family val="2"/>
        <scheme val="minor"/>
      </rPr>
      <t>: This value is optional.  Leave it at $0.00 to stick with the original loan terms and length.  However, if you want to pay off the loan early and reduce total interest you can try out different values to pre-pay each period to understand the impact (example: pre-paying $500 a period might save 10.5 years off the loan and save $150,000 in interest to the bank...savings you can put to use elsewhere.  Play with this value to better understand your loan and various scenarios for paying it off faster.</t>
    </r>
  </si>
  <si>
    <t>2.1 - Legend</t>
  </si>
  <si>
    <t>There are three sections on the "Amortization Schedule" worksheet shown below.</t>
  </si>
  <si>
    <t>2.2 - "The Inputs" = Just 6 Loan Parameters</t>
  </si>
  <si>
    <t>2.3 - "The Outputs" = Loan Summary Box + Amortization Schedule</t>
  </si>
  <si>
    <t>2.4 - "Pre-Payment to Principal" / Early Payoff</t>
  </si>
  <si>
    <t>Scheduled
 Interest</t>
  </si>
  <si>
    <t>Scheduled
Principal</t>
  </si>
  <si>
    <t>4 - Additional Training</t>
  </si>
  <si>
    <t>2.5 - "Payment Tracking"</t>
  </si>
  <si>
    <t>https://www.etsy.com/shop/DataResearchLabs</t>
  </si>
  <si>
    <t>For aditional training and related materials, please visit my YouTube site at:</t>
  </si>
  <si>
    <t>https://www.youtube.com/c/DataResearchLabs/featured</t>
  </si>
  <si>
    <t xml:space="preserve"> Version 1.00.01 - 07/16/2022</t>
  </si>
  <si>
    <t>Code complete - Alpha #1 release to (4) testers</t>
  </si>
  <si>
    <t>UX</t>
  </si>
  <si>
    <t>ENH</t>
  </si>
  <si>
    <t>At Help:  In A9 replace “will auto-calculated” with “will be auto-calculated”</t>
  </si>
  <si>
    <t>At Help: In A10 replace “coule” with “could”</t>
  </si>
  <si>
    <t>At Help: In A11, shorten and clarify the long run on sentence.  Cut + words.  Applied better grammar.</t>
  </si>
  <si>
    <t>At Amort Sched: Added note "TIP" that date format is "YYYY-MM-DD" at cell C10 on Amort Sched (loan date)</t>
  </si>
  <si>
    <r>
      <t>At Amort Sched: Changed loan parameter names to "</t>
    </r>
    <r>
      <rPr>
        <b/>
        <sz val="10"/>
        <color theme="1"/>
        <rFont val="Calibri"/>
        <family val="2"/>
        <scheme val="minor"/>
      </rPr>
      <t>Extra</t>
    </r>
    <r>
      <rPr>
        <sz val="10"/>
        <color theme="1"/>
        <rFont val="Calibri"/>
        <family val="2"/>
        <scheme val="minor"/>
      </rPr>
      <t xml:space="preserve"> Payment per Period" and "</t>
    </r>
    <r>
      <rPr>
        <b/>
        <sz val="10"/>
        <color theme="1"/>
        <rFont val="Calibri"/>
        <family val="2"/>
        <scheme val="minor"/>
      </rPr>
      <t>Scheduled</t>
    </r>
    <r>
      <rPr>
        <sz val="10"/>
        <color theme="1"/>
        <rFont val="Calibri"/>
        <family val="2"/>
        <scheme val="minor"/>
      </rPr>
      <t xml:space="preserve"> Payment per Period"</t>
    </r>
  </si>
  <si>
    <t>At Amort Sched: Improved Loan Parameters error popup message box.  Red background, white bold letters.  Message smaller now and hints to user to change the blank to 0, $0, or 0% to resolve.</t>
  </si>
  <si>
    <t>At Amort Sched: Flipped all Loan Parameter cells to unchecked for "Ignore blanks"…but XL still ignores blanks.</t>
  </si>
  <si>
    <t>At Amort Sched: Added note "TIP: Read Help section 2.4, Bullet #2 to learn how to enter "one-time" extra payments"</t>
  </si>
  <si>
    <t>At Amort Sched: Added note "TIP: Enter $0.00 if no pre-payments are planned (not blank)"</t>
  </si>
  <si>
    <t>At Amort Sched: Added note "TIP: One-time or occasional pre-payments should be entered directly into Column "G" at the appropriate payment date"</t>
  </si>
  <si>
    <t>At Amort Sched: Added not "TIP: All values factor in any pre-payments you've entere in cell "D11" or column "G""</t>
  </si>
  <si>
    <t xml:space="preserve">At Amort Sched: Changed cell J5 column name to "Paid Thus Far" </t>
  </si>
  <si>
    <t xml:space="preserve">At Amort Sched: Changed cell K5 column name to "Balance Remaining" </t>
  </si>
  <si>
    <t>At Help: Added clarifying text at section 2.4: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</si>
  <si>
    <t>Cells and fonts are color-coded as follows to indicate which parameters the user can/should edit.</t>
  </si>
  <si>
    <t>At Help: cell B19 changed - "Cells and fonts are color-coded as follows to indicate which parameters the user can/should edit."</t>
  </si>
  <si>
    <r>
      <rPr>
        <b/>
        <sz val="11"/>
        <color theme="1"/>
        <rFont val="Calibri"/>
        <family val="2"/>
        <scheme val="minor"/>
      </rPr>
      <t>White cells</t>
    </r>
    <r>
      <rPr>
        <sz val="11"/>
        <color theme="1"/>
        <rFont val="Calibri"/>
        <family val="2"/>
        <scheme val="minor"/>
      </rPr>
      <t xml:space="preserve"> are locked so users do not type over formulas and field names</t>
    </r>
  </si>
  <si>
    <r>
      <rPr>
        <b/>
        <sz val="11"/>
        <color theme="1"/>
        <rFont val="Calibri"/>
        <family val="2"/>
        <scheme val="minor"/>
      </rPr>
      <t xml:space="preserve">Blue cells </t>
    </r>
    <r>
      <rPr>
        <sz val="11"/>
        <color theme="1"/>
        <rFont val="Calibri"/>
        <family val="2"/>
        <scheme val="minor"/>
      </rPr>
      <t>are locked from editing “hidden” formulas that are exposed and used when a current payment date is selected</t>
    </r>
  </si>
  <si>
    <r>
      <rPr>
        <b/>
        <sz val="11"/>
        <color theme="1"/>
        <rFont val="Calibri"/>
        <family val="2"/>
        <scheme val="minor"/>
      </rPr>
      <t>Light Yellow</t>
    </r>
    <r>
      <rPr>
        <sz val="11"/>
        <color theme="1"/>
        <rFont val="Calibri"/>
        <family val="2"/>
        <scheme val="minor"/>
      </rPr>
      <t xml:space="preserve"> cells allow users to type loan parameter and pre-payment values in, even over existing default values and formulas</t>
    </r>
  </si>
  <si>
    <t>At Help, cell E21 changed - "Light Yellow cells allow users to type loan parameter and pre-payment values in, even over existing default values and formulas"</t>
  </si>
  <si>
    <r>
      <rPr>
        <b/>
        <sz val="11"/>
        <color theme="1"/>
        <rFont val="Calibri"/>
        <family val="2"/>
        <scheme val="minor"/>
      </rPr>
      <t>Gray cells</t>
    </r>
    <r>
      <rPr>
        <sz val="11"/>
        <color theme="1"/>
        <rFont val="Calibri"/>
        <family val="2"/>
        <scheme val="minor"/>
      </rPr>
      <t xml:space="preserve"> are locked from editing column headers and row/payment values</t>
    </r>
  </si>
  <si>
    <t>At Help, cell E24 changed - "White cells are locked so users do not type over formulas and field names"</t>
  </si>
  <si>
    <t>At Help, cell E26 changed - "Blue cells are locked from editing “hidden” formulas that are exposed and used when a current payment date is selected"</t>
  </si>
  <si>
    <t>At Help, cell E29 changed - "Gray cells are locked from editing column headers and row/payment values"</t>
  </si>
  <si>
    <t>At Help: Improved Legend Description at Help Section 2.1:  "Dark Yellow Bold cells occur when users edit and enter one-time or occasional principal pre-payments in Column "G" of the "Amortization Schedule" worksheet for any date(s).  Note that you can type right over the formula to override."</t>
  </si>
  <si>
    <r>
      <rPr>
        <b/>
        <sz val="11"/>
        <color theme="1"/>
        <rFont val="Calibri"/>
        <family val="2"/>
        <scheme val="minor"/>
      </rPr>
      <t>Dark Yellow Bold</t>
    </r>
    <r>
      <rPr>
        <sz val="11"/>
        <color theme="1"/>
        <rFont val="Calibri"/>
        <family val="2"/>
        <scheme val="minor"/>
      </rPr>
      <t xml:space="preserve"> cells occur when users edit and enter one-time or occasional principal pre-payments in Column "G" of the "Amortization Schedule" worksheet for any date(s).  Note that you can type right over the formula to override.</t>
    </r>
  </si>
  <si>
    <r>
      <t xml:space="preserve">Column L has one or more </t>
    </r>
    <r>
      <rPr>
        <b/>
        <sz val="11"/>
        <color theme="1"/>
        <rFont val="Calibri"/>
        <family val="2"/>
        <scheme val="minor"/>
      </rPr>
      <t>green cells</t>
    </r>
    <r>
      <rPr>
        <sz val="11"/>
        <color theme="1"/>
        <rFont val="Calibri"/>
        <family val="2"/>
        <scheme val="minor"/>
      </rPr>
      <t xml:space="preserve">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r>
  </si>
  <si>
    <t>At Help, cell E35 changed - "Column L has one or more green cells that are “jump stops”.  Select a green cell containing a jump stop then press and hold Ctrl key + Up or Down arrow key to jump to the next green cell.  These green cell jump stops are conveniently located 180 rows (15 years) apart and 360 rows (30 years) apart.  Note that 480 rows (40 years) and 520 rows (40 years times 13 payments) are extremely rarely needed, but they will be present, if needed.”"</t>
  </si>
  <si>
    <t>At Help, section 2.2 row height formatting was causing text to disappear for other users.  Fix = merge columns all on one line, and make row height larger.</t>
  </si>
  <si>
    <t>At Help, section 2.3 also had to be fixed in the same manner as prior line item</t>
  </si>
  <si>
    <t>DEF</t>
  </si>
  <si>
    <r>
      <rPr>
        <b/>
        <sz val="11"/>
        <color rgb="FF0070C0"/>
        <rFont val="Calibri"/>
        <family val="2"/>
        <scheme val="minor"/>
      </rPr>
      <t xml:space="preserve">Bullet #3 </t>
    </r>
    <r>
      <rPr>
        <sz val="11"/>
        <color theme="1"/>
        <rFont val="Calibri"/>
        <family val="2"/>
        <scheme val="minor"/>
      </rPr>
      <t xml:space="preserve">shows how the Loan Summary section "lights up" after pre-payments are detected.  Notice the 
"w/Pre-Payments" column is no longer grayed out because the values changed.  Notice the "Total Savings" column with green values indicating how much money you saved by </t>
    </r>
    <r>
      <rPr>
        <b/>
        <sz val="11"/>
        <color theme="1"/>
        <rFont val="Calibri"/>
        <family val="2"/>
        <scheme val="minor"/>
      </rPr>
      <t>not</t>
    </r>
    <r>
      <rPr>
        <sz val="11"/>
        <color theme="1"/>
        <rFont val="Calibri"/>
        <family val="2"/>
        <scheme val="minor"/>
      </rPr>
      <t xml:space="preserve"> paying interest and how much time you reduced on the life of the loan.</t>
    </r>
  </si>
  <si>
    <t>At help, section 2.4 bullet #3, typo:  "time you reduced"  (not your)</t>
  </si>
  <si>
    <t>At help, section 2.4 bullet #4, typo:  "above the regular scheduled amount"  (removed the word "what")</t>
  </si>
  <si>
    <t>At help, section 2.5 - completely re-wrote bullet #2 due to multiple grammatical mistakes, run-on sentence, and the screenshot / column names changed</t>
  </si>
  <si>
    <t>Change test values used, and all screenshots that were using them</t>
  </si>
  <si>
    <t>Update all screenshots because header logo changed</t>
  </si>
  <si>
    <r>
      <rPr>
        <b/>
        <sz val="11"/>
        <color rgb="FF0070C0"/>
        <rFont val="Calibri"/>
        <family val="2"/>
        <scheme val="minor"/>
      </rPr>
      <t>Bullet #1</t>
    </r>
    <r>
      <rPr>
        <sz val="11"/>
        <color theme="1"/>
        <rFont val="Calibri"/>
        <family val="2"/>
        <scheme val="minor"/>
      </rPr>
      <t xml:space="preserve"> below is where you enter a regular extra payment (to principal) that you want to occur with every scheduled payment.  In the example below, an extra $125.00 will be applied to principal every month.  You can see the $125 repeating down in the amortization schedule above and below bullet #2.  This reduces the total life of the loan by 5.42 years and 65 payments in cells I10 and I11.</t>
    </r>
  </si>
  <si>
    <r>
      <rPr>
        <b/>
        <sz val="11"/>
        <color rgb="FF0070C0"/>
        <rFont val="Calibri"/>
        <family val="2"/>
        <scheme val="minor"/>
      </rPr>
      <t>Bullet #4</t>
    </r>
    <r>
      <rPr>
        <sz val="11"/>
        <color theme="1"/>
        <rFont val="Calibri"/>
        <family val="2"/>
        <scheme val="minor"/>
      </rPr>
      <t xml:space="preserve"> shows the impact of paying extra principal above the regular scheduled amount.  For example, the remaining balance dropped by about $750 and the cumulative principal jumped from $1,127 to $1,881.</t>
    </r>
  </si>
  <si>
    <r>
      <rPr>
        <b/>
        <sz val="11"/>
        <color rgb="FF0070C0"/>
        <rFont val="Calibri"/>
        <family val="2"/>
        <scheme val="minor"/>
      </rPr>
      <t>Bullet #2</t>
    </r>
    <r>
      <rPr>
        <sz val="11"/>
        <color theme="1"/>
        <rFont val="Calibri"/>
        <family val="2"/>
        <scheme val="minor"/>
      </rPr>
      <t xml:space="preserve"> shows the tracking data window that appears upon selecting the most recent payment date.  The left column is titled "Paid Thus Far" and the right column is "Balance Remaining".  Use these columns to see how many payments, years, and dollars are completed thus far versus the balance remaining.</t>
    </r>
  </si>
  <si>
    <t xml:space="preserve">Training on YouTube: </t>
  </si>
  <si>
    <t>Converted to MIT License.  Modified "About" and "Help" worksheets.
Reason #1: any user can open document in Google Sheets to bypass the protection and see formulas and edit content.  
Reason #2: needs to be open source to store on GitHub.  
Reason #3: Not expecting much revenue.  Will go for donations instead on Etsy.  Bigger goal is increased eyeballs on GitHub and YouTube...or to open doors with future for-pay products (not hosted on GitHub)</t>
  </si>
  <si>
    <t xml:space="preserve">1. Download or purchase a copy of the spreadsheet
2. Open the file in XL  and click the "Amortization Schedule" tab
3. Click menu items "Home"  &gt;  "Format"  &gt;  "Unprotect Sheet"
4. Because this open source, leave the password blank...the worksheet is simply unlocked
</t>
  </si>
  <si>
    <t>Cleaned up more text in the Help worksheet</t>
  </si>
  <si>
    <r>
      <t xml:space="preserve"> Version 1.00.02 - 07/16/2022</t>
    </r>
    <r>
      <rPr>
        <sz val="12"/>
        <color theme="0"/>
        <rFont val="Calibri"/>
        <family val="2"/>
        <scheme val="minor"/>
      </rPr>
      <t xml:space="preserve"> </t>
    </r>
    <r>
      <rPr>
        <sz val="12"/>
        <color theme="4" tint="0.39997558519241921"/>
        <rFont val="Calibri"/>
        <family val="2"/>
        <scheme val="minor"/>
      </rPr>
      <t xml:space="preserve"> </t>
    </r>
    <r>
      <rPr>
        <i/>
        <sz val="12"/>
        <color theme="4" tint="0.39997558519241921"/>
        <rFont val="Calibri"/>
        <family val="2"/>
        <scheme val="minor"/>
      </rPr>
      <t xml:space="preserve">(big thank you to Alpha tester </t>
    </r>
    <r>
      <rPr>
        <b/>
        <i/>
        <sz val="12"/>
        <color theme="4" tint="0.39997558519241921"/>
        <rFont val="Calibri"/>
        <family val="2"/>
        <scheme val="minor"/>
      </rPr>
      <t>Karisa Pierce</t>
    </r>
    <r>
      <rPr>
        <i/>
        <sz val="12"/>
        <color theme="4" tint="0.39997558519241921"/>
        <rFont val="Calibri"/>
        <family val="2"/>
        <scheme val="minor"/>
      </rPr>
      <t xml:space="preserve"> for identifying all these fix items)</t>
    </r>
  </si>
  <si>
    <t xml:space="preserve">         My Loan Tracker - Schedule</t>
  </si>
  <si>
    <t xml:space="preserve"> Version 1.00.04 - 07/17/2022</t>
  </si>
  <si>
    <t xml:space="preserve"> Version 1.00.03 - 07/16/2022</t>
  </si>
  <si>
    <t>Changed name and inserted "Current Pmt Date" to the right</t>
  </si>
  <si>
    <t xml:space="preserve">  My Loan Tracker - Graphs</t>
  </si>
  <si>
    <t>My Loan Tracker - Help</t>
  </si>
  <si>
    <t>Make right 4 columns of Loan Summary section dark gray with black lines…so almost invisbile when not in use, but enough of a skeleton reminder that something does go there if populated / applicable.</t>
  </si>
  <si>
    <t>My Loan Tracker</t>
  </si>
  <si>
    <t xml:space="preserve">  My Loan Tracker - Release Notes</t>
  </si>
  <si>
    <t>https://github.com/dataresearchlabs/my_loan_tracker</t>
  </si>
  <si>
    <t>Added "Property" text box for people with multiple properties, or old house versus new house.   
Also added cell note "TIP: Use this field if you have more than one property, or to distinguish between a prior home and your current home.  Okay to leave blank."</t>
  </si>
  <si>
    <t>Changed product name to "My Loan Tracker" everywhere (links, titles, help text, github &amp; etsy websites, etc.)</t>
  </si>
  <si>
    <t>Bold and quotes around the abbreviations above at top of this release notes page</t>
  </si>
  <si>
    <t>"DEF" = Defect/Bug;  "ENH" = Enhancement;  "UX" = Usability</t>
  </si>
  <si>
    <t>Change tab colors:  Help = light blue (for information), and About and Release Notes are light gray (to de-emphasize)</t>
  </si>
  <si>
    <t>Change yellow cell backgrounds to pink if blank.  Move error message up and to single line (still has red background and white text)</t>
  </si>
  <si>
    <t>Make drop down for number of years: 1-30 and 40</t>
  </si>
  <si>
    <t>Make drop down for number of payments per year: 1,2,4,12</t>
  </si>
  <si>
    <t>Fixed several cell names that got accidentally broken over past couple releases moving stuff around</t>
  </si>
  <si>
    <t>Udpated several cell notes to make more understable, and less text where possible</t>
  </si>
  <si>
    <t>Move property name text box to upper right.  Move extra payments above sbove two columns it toggles visible / hidden.  Move current payment date over so lines up better. Shift DRL logo to make space.  Added Property Name to Graphs page.</t>
  </si>
  <si>
    <t>© 2022 by Data Research Labs</t>
  </si>
  <si>
    <t>Edition:</t>
  </si>
  <si>
    <t>MIT License:</t>
  </si>
  <si>
    <t>https://github.com/git/git-scm.com/blob/main/MIT-LICENSE.txt</t>
  </si>
  <si>
    <t>FREE EDITION  (MIT License)</t>
  </si>
  <si>
    <t xml:space="preserve"> Version 1.00.05 - 07/17/2022</t>
  </si>
  <si>
    <t>"My Loan Tracker" is loan repayment scheduler enabling you to plan, track, and adjust how much you're paying each month (or specified payment period).  You can add extra "pre-payments to principle" to the regularly scheduled bank payments to reduce the total interest paid and lifespan of the loan.  You can even track the occasional one-time extra pre-payments.</t>
  </si>
  <si>
    <r>
      <rPr>
        <b/>
        <sz val="11"/>
        <color rgb="FF0070C0"/>
        <rFont val="Calibri"/>
        <family val="2"/>
        <scheme val="minor"/>
      </rPr>
      <t xml:space="preserve">FREE Edition: </t>
    </r>
    <r>
      <rPr>
        <sz val="11"/>
        <color theme="1"/>
        <rFont val="Calibri"/>
        <family val="2"/>
        <scheme val="minor"/>
      </rPr>
      <t xml:space="preserve"> This spreadsheet is simple to use.  All the formulas are done for you. Just fill out the six Loan Parameters in yellow boxes at the upper left corner of the spreadsheet, and everything else will be auto-calculated.  You can alter the parameters to try out different scenarios.  You can even go type in "one-off" pre-payments down in the schedule for accurate change tracking.  A Graphs worksheet show the cumulative interest, cumulative principle, and remaining balance of the loan over its entrie life.  This is covered by an MIT License, enabling you to use, share and re-purpose anyway you need, including commercial use.  Most cells and formulas are locked.</t>
    </r>
  </si>
  <si>
    <t>Indicates this is the "Standard" edition of the spreadsheet.  See About tab.</t>
  </si>
  <si>
    <t>Indicates this is the "Free" edition of the spreadsheet (MIT License).</t>
  </si>
  <si>
    <t>3.1 - Product Edition Feature Comparison</t>
  </si>
  <si>
    <t>Features</t>
  </si>
  <si>
    <t>Free</t>
  </si>
  <si>
    <t>Standard</t>
  </si>
  <si>
    <r>
      <t>Price</t>
    </r>
    <r>
      <rPr>
        <sz val="11"/>
        <rFont val="Calibri"/>
        <family val="2"/>
        <scheme val="minor"/>
      </rPr>
      <t>: One time purchase</t>
    </r>
  </si>
  <si>
    <t>ü</t>
  </si>
  <si>
    <r>
      <rPr>
        <b/>
        <sz val="11"/>
        <color rgb="FF0070C0"/>
        <rFont val="Calibri"/>
        <family val="2"/>
        <scheme val="minor"/>
      </rPr>
      <t>No Subscription</t>
    </r>
    <r>
      <rPr>
        <sz val="11"/>
        <color theme="1"/>
        <rFont val="Calibri"/>
        <family val="2"/>
        <scheme val="minor"/>
      </rPr>
      <t>: Use forever, no time limitations or additional annual fees.</t>
    </r>
  </si>
  <si>
    <r>
      <rPr>
        <b/>
        <sz val="11"/>
        <color rgb="FF0070C0"/>
        <rFont val="Calibri"/>
        <family val="2"/>
        <scheme val="minor"/>
      </rPr>
      <t>Safety</t>
    </r>
    <r>
      <rPr>
        <sz val="11"/>
        <color theme="1"/>
        <rFont val="Calibri"/>
        <family val="2"/>
        <scheme val="minor"/>
      </rPr>
      <t>: Spreadsheet is locked to prevent accidental typos in the wrong spot.</t>
    </r>
  </si>
  <si>
    <t>û</t>
  </si>
  <si>
    <t>Update all the screenshots and the Help text given the changes above</t>
  </si>
  <si>
    <t>Revise About tab to reflect two Editions again.  FREE edition is MIT License.  STANDARD edition is Copyright, no share.  Add instructions (to be deleted every deployment) on what to chop out of FREE version each time (since no code soluton, must manually alter).</t>
  </si>
  <si>
    <t>Shift all the cell notes over to the field name (not the yellow text box).  That way, only see them when want to by hovering over name.  Not forced to see big note field every time enter vaule.</t>
  </si>
  <si>
    <t>Uggg.  Changed colors Free vs. Standard Editions.  Mistake with screenshot, this was fastest way to fix.</t>
  </si>
  <si>
    <r>
      <rPr>
        <b/>
        <sz val="11"/>
        <color rgb="FF00B0F0"/>
        <rFont val="Calibri"/>
        <family val="2"/>
        <scheme val="minor"/>
      </rPr>
      <t>Section #1</t>
    </r>
    <r>
      <rPr>
        <sz val="11"/>
        <color theme="1"/>
        <rFont val="Calibri"/>
        <family val="2"/>
        <scheme val="minor"/>
      </rPr>
      <t xml:space="preserve"> is the "</t>
    </r>
    <r>
      <rPr>
        <b/>
        <sz val="11"/>
        <color theme="1"/>
        <rFont val="Calibri"/>
        <family val="2"/>
        <scheme val="minor"/>
      </rPr>
      <t>Loan Parameters</t>
    </r>
    <r>
      <rPr>
        <sz val="11"/>
        <color theme="1"/>
        <rFont val="Calibri"/>
        <family val="2"/>
        <scheme val="minor"/>
      </rPr>
      <t>" you just entered in the previous section.  Notice that the "Payment per Period" has been calculated for you (i.e. - the Monthly payment).</t>
    </r>
  </si>
  <si>
    <r>
      <rPr>
        <b/>
        <sz val="11"/>
        <color rgb="FF00B0F0"/>
        <rFont val="Calibri"/>
        <family val="2"/>
        <scheme val="minor"/>
      </rPr>
      <t>Section #2</t>
    </r>
    <r>
      <rPr>
        <sz val="11"/>
        <color theme="1"/>
        <rFont val="Calibri"/>
        <family val="2"/>
        <scheme val="minor"/>
      </rPr>
      <t xml:space="preserve"> is the "</t>
    </r>
    <r>
      <rPr>
        <b/>
        <sz val="11"/>
        <color theme="1"/>
        <rFont val="Calibri"/>
        <family val="2"/>
        <scheme val="minor"/>
      </rPr>
      <t>Loan Summary</t>
    </r>
    <r>
      <rPr>
        <sz val="11"/>
        <color theme="1"/>
        <rFont val="Calibri"/>
        <family val="2"/>
        <scheme val="minor"/>
      </rPr>
      <t>" with the original terms including total interest paid out over the life of the loan, the total cost of the loan (principal + interest), the total number of payments, the payoff time in years, and the final payoff date.</t>
    </r>
  </si>
  <si>
    <r>
      <rPr>
        <b/>
        <sz val="11"/>
        <color rgb="FF00B0F0"/>
        <rFont val="Calibri"/>
        <family val="2"/>
        <scheme val="minor"/>
      </rPr>
      <t>Section #4</t>
    </r>
    <r>
      <rPr>
        <sz val="11"/>
        <color theme="1"/>
        <rFont val="Calibri"/>
        <family val="2"/>
        <scheme val="minor"/>
      </rPr>
      <t xml:space="preserve"> is the "</t>
    </r>
    <r>
      <rPr>
        <b/>
        <sz val="11"/>
        <color theme="1"/>
        <rFont val="Calibri"/>
        <family val="2"/>
        <scheme val="minor"/>
      </rPr>
      <t>Amortization Schedule</t>
    </r>
    <r>
      <rPr>
        <sz val="11"/>
        <color theme="1"/>
        <rFont val="Calibri"/>
        <family val="2"/>
        <scheme val="minor"/>
      </rPr>
      <t>" showing you each payment's date, beginning balance, scheduled payment (interest + principal), total payment (including any extra principal pre-payment you enter in the yellow box), the remaining balance on the loan, the cumulative principal paid and the cumulative interest paid on the loan.</t>
    </r>
  </si>
  <si>
    <r>
      <rPr>
        <b/>
        <sz val="11"/>
        <color theme="5"/>
        <rFont val="Calibri"/>
        <family val="2"/>
        <scheme val="minor"/>
      </rPr>
      <t>Section #3</t>
    </r>
    <r>
      <rPr>
        <sz val="11"/>
        <color theme="1"/>
        <rFont val="Calibri"/>
        <family val="2"/>
        <scheme val="minor"/>
      </rPr>
      <t xml:space="preserve"> is the "</t>
    </r>
    <r>
      <rPr>
        <b/>
        <sz val="11"/>
        <color theme="1"/>
        <rFont val="Calibri"/>
        <family val="2"/>
        <scheme val="minor"/>
      </rPr>
      <t>Loan Tracking</t>
    </r>
    <r>
      <rPr>
        <sz val="11"/>
        <color theme="1"/>
        <rFont val="Calibri"/>
        <family val="2"/>
        <scheme val="minor"/>
      </rPr>
      <t xml:space="preserve">" fields that are only available in the </t>
    </r>
    <r>
      <rPr>
        <b/>
        <sz val="11"/>
        <color theme="5"/>
        <rFont val="Calibri"/>
        <family val="2"/>
        <scheme val="minor"/>
      </rPr>
      <t>STANDARD</t>
    </r>
    <r>
      <rPr>
        <sz val="11"/>
        <color theme="1"/>
        <rFont val="Calibri"/>
        <family val="2"/>
        <scheme val="minor"/>
      </rPr>
      <t xml:space="preserve"> Edition.  These cells let you select a current payment date and see what has been "Paid thus Far" vs. the "Remaining Balance".  It also lets you set a property name that appears on this sheet and the graphs for folks that either have multiple properties, or an old house they sold vs. new house they live in now.  </t>
    </r>
  </si>
  <si>
    <r>
      <rPr>
        <b/>
        <sz val="11"/>
        <color rgb="FF00B050"/>
        <rFont val="Calibri"/>
        <family val="2"/>
        <scheme val="minor"/>
      </rPr>
      <t>Pro Tip #2:</t>
    </r>
    <r>
      <rPr>
        <sz val="11"/>
        <rFont val="Calibri"/>
        <family val="2"/>
        <scheme val="minor"/>
      </rPr>
      <t xml:space="preserve"> The way I use these two pre-payment approaches is by entering the minimum pre-payment amount I know I can hit every month (the $125 in example below at bullet #1). But then every month I try to pre-pay more and just over-type the formula in the "Extra Payments" column at bullet #2.  </t>
    </r>
  </si>
  <si>
    <r>
      <rPr>
        <b/>
        <sz val="11"/>
        <color rgb="FF0070C0"/>
        <rFont val="Calibri"/>
        <family val="2"/>
        <scheme val="minor"/>
      </rPr>
      <t>Bullet #2</t>
    </r>
    <r>
      <rPr>
        <sz val="11"/>
        <rFont val="Calibri"/>
        <family val="2"/>
        <scheme val="minor"/>
      </rPr>
      <t xml:space="preserve"> is where you enter unique one-time payments that are not scheduled.  In the example below, the user made a one-time extra payment of $500 on November 1 because she received</t>
    </r>
    <r>
      <rPr>
        <sz val="11"/>
        <color theme="1"/>
        <rFont val="Calibri"/>
        <family val="2"/>
        <scheme val="minor"/>
      </rPr>
      <t xml:space="preserve"> a spot bonus at work and wanted to apply that to her mortgage principal.  </t>
    </r>
  </si>
  <si>
    <r>
      <rPr>
        <b/>
        <sz val="11"/>
        <color rgb="FF00B050"/>
        <rFont val="Calibri"/>
        <family val="2"/>
        <scheme val="minor"/>
      </rPr>
      <t>Pro Tip #1:</t>
    </r>
    <r>
      <rPr>
        <sz val="11"/>
        <rFont val="Calibri"/>
        <family val="2"/>
        <scheme val="minor"/>
      </rPr>
      <t xml:space="preserve"> If you have already been paying your mortgage for some time and just started using this spreadsheet to track, this is where you would manually enter all of your pre-payments (type the values in over the formulas) to precisely model your current mortgage histories if you varied from the regular payments.</t>
    </r>
  </si>
  <si>
    <r>
      <rPr>
        <b/>
        <sz val="11"/>
        <color theme="5"/>
        <rFont val="Calibri"/>
        <family val="2"/>
        <scheme val="minor"/>
      </rPr>
      <t>STANDARD</t>
    </r>
    <r>
      <rPr>
        <b/>
        <sz val="11"/>
        <color rgb="FF0070C0"/>
        <rFont val="Calibri"/>
        <family val="2"/>
        <scheme val="minor"/>
      </rPr>
      <t xml:space="preserve"> </t>
    </r>
    <r>
      <rPr>
        <b/>
        <sz val="11"/>
        <color theme="5"/>
        <rFont val="Calibri"/>
        <family val="2"/>
        <scheme val="minor"/>
      </rPr>
      <t>Edition</t>
    </r>
    <r>
      <rPr>
        <b/>
        <sz val="11"/>
        <color rgb="FF0070C0"/>
        <rFont val="Calibri"/>
        <family val="2"/>
        <scheme val="minor"/>
      </rPr>
      <t>:</t>
    </r>
    <r>
      <rPr>
        <sz val="11"/>
        <color theme="1"/>
        <rFont val="Calibri"/>
        <family val="2"/>
        <scheme val="minor"/>
      </rPr>
      <t xml:space="preserve">  Contains everything in the FREE edition, plus more!  Adds current payment date tracking projections such as the "Paid thus Far" and "Balance Remaining" columns of data.  Also adds two additional graphs: 
1. "Payment Type" graph comparing total interest originally scheduled vs. after pre-payments are applied.   
2. "Monthly Payments" graph showing principle vs. interest as periodic payments (not cumulative)
Although all cells and formulas are locked, they are easily unprotected with a blank password.</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</si>
  <si>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To use this spreadsheet, you just need to fill out the minimum set of parameters on the "Amortization Schedule" worksheet as follows (cross reference screenshot fields to the right):</t>
    </r>
  </si>
  <si>
    <r>
      <t xml:space="preserve">The following features are available in both the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xml:space="preserve"> Editions.  There are two ways of entering extra payments in this spreadsheet: (1) as a Loan Parameter, and (2) directly down in the amortization schedule as a one-off.</t>
    </r>
  </si>
  <si>
    <r>
      <rPr>
        <sz val="11"/>
        <rFont val="Calibri"/>
        <family val="2"/>
        <scheme val="minor"/>
      </rPr>
      <t xml:space="preserve">The following features are only available in the </t>
    </r>
    <r>
      <rPr>
        <b/>
        <sz val="11"/>
        <color theme="5"/>
        <rFont val="Calibri"/>
        <family val="2"/>
        <scheme val="minor"/>
      </rPr>
      <t>STANDARD</t>
    </r>
    <r>
      <rPr>
        <sz val="11"/>
        <rFont val="Calibri"/>
        <family val="2"/>
        <scheme val="minor"/>
      </rPr>
      <t xml:space="preserve"> Edition.
</t>
    </r>
    <r>
      <rPr>
        <b/>
        <sz val="11"/>
        <color rgb="FF0070C0"/>
        <rFont val="Calibri"/>
        <family val="2"/>
        <scheme val="minor"/>
      </rPr>
      <t>Bullet #1</t>
    </r>
    <r>
      <rPr>
        <sz val="11"/>
        <color theme="1"/>
        <rFont val="Calibri"/>
        <family val="2"/>
        <scheme val="minor"/>
      </rPr>
      <t xml:space="preserve"> in the screenshot below is a drop-down box labeled "Current Payment Date".  This drop-down contains dates of all loan payments.  Use it to select the current pay period and popup the loan status data shown in the next bullet.</t>
    </r>
  </si>
  <si>
    <r>
      <rPr>
        <b/>
        <sz val="11"/>
        <color rgb="FF0070C0"/>
        <rFont val="Calibri"/>
        <family val="2"/>
        <scheme val="minor"/>
      </rPr>
      <t>Amortization Schedule</t>
    </r>
    <r>
      <rPr>
        <sz val="11"/>
        <color theme="1"/>
        <rFont val="Calibri"/>
        <family val="2"/>
        <scheme val="minor"/>
      </rPr>
      <t>: You can see the complete amortization schedule, with complete details on interest, principle, pre-payments, etc.</t>
    </r>
  </si>
  <si>
    <r>
      <rPr>
        <b/>
        <sz val="11"/>
        <color rgb="FF0070C0"/>
        <rFont val="Calibri"/>
        <family val="2"/>
        <scheme val="minor"/>
      </rPr>
      <t>Loan Amortization Chart</t>
    </r>
    <r>
      <rPr>
        <sz val="11"/>
        <color theme="1"/>
        <rFont val="Calibri"/>
        <family val="2"/>
        <scheme val="minor"/>
      </rPr>
      <t>: Cumulative interest vs. cumulative principal with remaining balance.</t>
    </r>
  </si>
  <si>
    <r>
      <rPr>
        <b/>
        <sz val="11"/>
        <color rgb="FF0070C0"/>
        <rFont val="Calibri"/>
        <family val="2"/>
        <scheme val="minor"/>
      </rPr>
      <t>More Graphs</t>
    </r>
    <r>
      <rPr>
        <sz val="11"/>
        <color theme="1"/>
        <rFont val="Calibri"/>
        <family val="2"/>
        <scheme val="minor"/>
      </rPr>
      <t>: Payment Type comparison (scheduled vs. with extra payments).  Monthly interest, principal, and early principal amounts.</t>
    </r>
  </si>
  <si>
    <r>
      <rPr>
        <b/>
        <sz val="11"/>
        <color rgb="FF0070C0"/>
        <rFont val="Calibri"/>
        <family val="2"/>
        <scheme val="minor"/>
      </rPr>
      <t>Sharing</t>
    </r>
    <r>
      <rPr>
        <sz val="11"/>
        <color theme="1"/>
        <rFont val="Calibri"/>
        <family val="2"/>
        <scheme val="minor"/>
      </rPr>
      <t>: Share as-is freely with others.  Commercial use too.  It would be nice if you purchased a STANDARD edition copy for each file you share, but that is optional after the first copy is purchased.</t>
    </r>
  </si>
  <si>
    <r>
      <rPr>
        <b/>
        <sz val="11"/>
        <color rgb="FF0070C0"/>
        <rFont val="Calibri"/>
        <family val="2"/>
        <scheme val="minor"/>
      </rPr>
      <t>Open Source</t>
    </r>
    <r>
      <rPr>
        <sz val="11"/>
        <color theme="1"/>
        <rFont val="Calibri"/>
        <family val="2"/>
        <scheme val="minor"/>
      </rPr>
      <t>: MIT License.  Alter as needed, just be sure to reference the MIT License and the original creator (Data Research Labs).</t>
    </r>
  </si>
  <si>
    <r>
      <rPr>
        <b/>
        <sz val="11"/>
        <color rgb="FF0070C0"/>
        <rFont val="Calibri"/>
        <family val="2"/>
        <scheme val="minor"/>
      </rPr>
      <t>Current Payment</t>
    </r>
    <r>
      <rPr>
        <sz val="11"/>
        <color theme="1"/>
        <rFont val="Calibri"/>
        <family val="2"/>
        <scheme val="minor"/>
      </rPr>
      <t>: Enter the current payment date and see "Paid Thus Far" vs. "Remaining Balance" for scheduled and extra principal, total interest, total cost, number of payments, and payoff date.</t>
    </r>
  </si>
  <si>
    <r>
      <rPr>
        <b/>
        <sz val="11"/>
        <color rgb="FF0070C0"/>
        <rFont val="Calibri"/>
        <family val="2"/>
        <scheme val="minor"/>
      </rPr>
      <t>Loan Parameters</t>
    </r>
    <r>
      <rPr>
        <sz val="11"/>
        <color theme="1"/>
        <rFont val="Calibri"/>
        <family val="2"/>
        <scheme val="minor"/>
      </rPr>
      <t>: Enter the loan amount, interest rate, loan period, number of payments per year, and date of first payment.</t>
    </r>
  </si>
  <si>
    <r>
      <rPr>
        <b/>
        <sz val="11"/>
        <color rgb="FF0070C0"/>
        <rFont val="Calibri"/>
        <family val="2"/>
        <scheme val="minor"/>
      </rPr>
      <t>Extra Payments, Scheduled</t>
    </r>
    <r>
      <rPr>
        <sz val="11"/>
        <color theme="1"/>
        <rFont val="Calibri"/>
        <family val="2"/>
        <scheme val="minor"/>
      </rPr>
      <t xml:space="preserve">: You can schedule extra payments to principle into every payment row (cell I5)  </t>
    </r>
  </si>
  <si>
    <r>
      <rPr>
        <b/>
        <sz val="11"/>
        <color rgb="FF0070C0"/>
        <rFont val="Calibri"/>
        <family val="2"/>
        <scheme val="minor"/>
      </rPr>
      <t>Extra Payments, One-Time</t>
    </r>
    <r>
      <rPr>
        <sz val="11"/>
        <color theme="1"/>
        <rFont val="Calibri"/>
        <family val="2"/>
        <scheme val="minor"/>
      </rPr>
      <t>: You can also manually type in one-time pre-payments down in the amortization schedule (yellow cells at column "G")</t>
    </r>
  </si>
  <si>
    <r>
      <rPr>
        <b/>
        <sz val="11"/>
        <color rgb="FF0070C0"/>
        <rFont val="Calibri"/>
        <family val="2"/>
        <scheme val="minor"/>
      </rPr>
      <t>See the Savings</t>
    </r>
    <r>
      <rPr>
        <sz val="11"/>
        <color theme="1"/>
        <rFont val="Calibri"/>
        <family val="2"/>
        <scheme val="minor"/>
      </rPr>
      <t>: You can see the savings in number of years, number of payments, and number of dollars interest by making extra payments above.  Nice for what-if scenarios.  Nice for tracking your existing mortgage pay-off.</t>
    </r>
  </si>
  <si>
    <r>
      <rPr>
        <b/>
        <sz val="11"/>
        <color rgb="FF0070C0"/>
        <rFont val="Calibri"/>
        <family val="2"/>
        <scheme val="minor"/>
      </rPr>
      <t>Unlocking</t>
    </r>
    <r>
      <rPr>
        <sz val="11"/>
        <color theme="1"/>
        <rFont val="Calibri"/>
        <family val="2"/>
        <scheme val="minor"/>
      </rPr>
      <t xml:space="preserve">: Spreadsheet can be unprotected using a </t>
    </r>
    <r>
      <rPr>
        <b/>
        <i/>
        <sz val="11"/>
        <color rgb="FF7030A0"/>
        <rFont val="Calibri"/>
        <family val="2"/>
        <scheme val="minor"/>
      </rPr>
      <t>blank password</t>
    </r>
    <r>
      <rPr>
        <sz val="11"/>
        <color theme="1"/>
        <rFont val="Calibri"/>
        <family val="2"/>
        <scheme val="minor"/>
      </rPr>
      <t xml:space="preserve"> to view formulas and edit all cells.  Default is protected on to avoid accidentally changing formulas.</t>
    </r>
  </si>
  <si>
    <r>
      <t xml:space="preserve">I put a lot of time and energy into making this tool.  If you use the </t>
    </r>
    <r>
      <rPr>
        <b/>
        <sz val="11"/>
        <color rgb="FF00B0F0"/>
        <rFont val="Calibri"/>
        <family val="2"/>
        <scheme val="minor"/>
      </rPr>
      <t>FREE</t>
    </r>
    <r>
      <rPr>
        <sz val="11"/>
        <color theme="1"/>
        <rFont val="Calibri"/>
        <family val="2"/>
        <scheme val="minor"/>
      </rPr>
      <t xml:space="preserve"> Edition for a couple of years and find it meets your needs well, then at that time please consider purchasing one copy of the </t>
    </r>
    <r>
      <rPr>
        <b/>
        <sz val="11"/>
        <color theme="5"/>
        <rFont val="Calibri"/>
        <family val="2"/>
        <scheme val="minor"/>
      </rPr>
      <t>STANDARD</t>
    </r>
    <r>
      <rPr>
        <sz val="11"/>
        <color theme="1"/>
        <rFont val="Calibri"/>
        <family val="2"/>
        <scheme val="minor"/>
      </rPr>
      <t xml:space="preserve"> Edition to help me out.  Likewise, if you purchase one copy of the </t>
    </r>
    <r>
      <rPr>
        <b/>
        <sz val="11"/>
        <color theme="5"/>
        <rFont val="Calibri"/>
        <family val="2"/>
        <scheme val="minor"/>
      </rPr>
      <t>STANDARD</t>
    </r>
    <r>
      <rPr>
        <sz val="11"/>
        <color theme="1"/>
        <rFont val="Calibri"/>
        <family val="2"/>
        <scheme val="minor"/>
      </rPr>
      <t xml:space="preserve"> Edition and are sharing it with your friends and clients, then please consider making those into purchases -- no obligation, just where it makes sense.   
Finally, I'd be happy to re-brand the template for bulk purchases, site licenses, etc. (or you can do it yourself via the open source </t>
    </r>
    <r>
      <rPr>
        <b/>
        <sz val="11"/>
        <color rgb="FF00B0F0"/>
        <rFont val="Calibri"/>
        <family val="2"/>
        <scheme val="minor"/>
      </rPr>
      <t>FREE</t>
    </r>
    <r>
      <rPr>
        <sz val="11"/>
        <color theme="1"/>
        <rFont val="Calibri"/>
        <family val="2"/>
        <scheme val="minor"/>
      </rPr>
      <t xml:space="preserve"> Edition).  </t>
    </r>
  </si>
  <si>
    <r>
      <t xml:space="preserve">To purchase the </t>
    </r>
    <r>
      <rPr>
        <b/>
        <sz val="11"/>
        <color theme="5"/>
        <rFont val="Calibri"/>
        <family val="2"/>
        <scheme val="minor"/>
      </rPr>
      <t>STANDARD</t>
    </r>
    <r>
      <rPr>
        <sz val="11"/>
        <color theme="1"/>
        <rFont val="Calibri"/>
        <family val="2"/>
        <scheme val="minor"/>
      </rPr>
      <t xml:space="preserve"> Edition on Etsy: </t>
    </r>
  </si>
  <si>
    <r>
      <t xml:space="preserve">To download the </t>
    </r>
    <r>
      <rPr>
        <b/>
        <sz val="11"/>
        <color rgb="FF00B0F0"/>
        <rFont val="Calibri"/>
        <family val="2"/>
        <scheme val="minor"/>
      </rPr>
      <t>FREE</t>
    </r>
    <r>
      <rPr>
        <sz val="11"/>
        <color theme="1"/>
        <rFont val="Calibri"/>
        <family val="2"/>
        <scheme val="minor"/>
      </rPr>
      <t xml:space="preserve"> Edition on GitHub: </t>
    </r>
  </si>
  <si>
    <t xml:space="preserve">https://dataresearchlabs.com/contact-us </t>
  </si>
  <si>
    <t>3.2 - Purchasing Products &amp; Services</t>
  </si>
  <si>
    <r>
      <t xml:space="preserve">3.3 - How to "Unlock" the Spreadsheet </t>
    </r>
    <r>
      <rPr>
        <sz val="12"/>
        <color rgb="FF0070C0"/>
        <rFont val="Calibri"/>
        <family val="2"/>
        <scheme val="minor"/>
      </rPr>
      <t>(for editing / to view formulas)</t>
    </r>
  </si>
  <si>
    <t>3 - Product &amp; Services</t>
  </si>
  <si>
    <r>
      <t xml:space="preserve">There are two editions of this spreadsheet: </t>
    </r>
    <r>
      <rPr>
        <b/>
        <sz val="11"/>
        <color rgb="FF00B0F0"/>
        <rFont val="Calibri"/>
        <family val="2"/>
        <scheme val="minor"/>
      </rPr>
      <t>FREE</t>
    </r>
    <r>
      <rPr>
        <sz val="11"/>
        <color theme="1"/>
        <rFont val="Calibri"/>
        <family val="2"/>
        <scheme val="minor"/>
      </rPr>
      <t xml:space="preserve"> and </t>
    </r>
    <r>
      <rPr>
        <b/>
        <sz val="11"/>
        <color theme="5"/>
        <rFont val="Calibri"/>
        <family val="2"/>
        <scheme val="minor"/>
      </rPr>
      <t>STANDARD</t>
    </r>
    <r>
      <rPr>
        <sz val="11"/>
        <color theme="1"/>
        <rFont val="Calibri"/>
        <family val="2"/>
        <scheme val="minor"/>
      </rPr>
      <t>.  Feature comparison as follows:</t>
    </r>
  </si>
  <si>
    <t>To email me about re-branding or other visit:</t>
  </si>
  <si>
    <t xml:space="preserve">This FREE Edition is open source and contains 95% of the features.  You can use it for years and never need to purchase the STANDARD Edition.  Feel free to share it with others and use it however you like. </t>
  </si>
  <si>
    <t>Oops, About worksheet has some incorrect text.  Synch it up with what Help worksheet lists</t>
  </si>
  <si>
    <t xml:space="preserve">Purchase STANDARD Edition on Etsy: </t>
  </si>
  <si>
    <t>Download FREE Edition on GitHub:</t>
  </si>
  <si>
    <t>Email me for other Products &amp; Services:</t>
  </si>
  <si>
    <t xml:space="preserve"> Version 1.00.06 - 07/18/2022</t>
  </si>
  <si>
    <t xml:space="preserve"> Version 1.00.07 - 07/19/2022</t>
  </si>
  <si>
    <t>Schedule worksheet, cell G20 accidentally lost the formula (must be unprotected to change back if you test type in a value…or press Ctrl-Z to undo.)</t>
  </si>
  <si>
    <t>Better looking separator lines around "Scheduled Payment per Period" and "Loan Parameters" vs. "Loan Summary" boxes</t>
  </si>
  <si>
    <t>Added new column Balance Remaining which = current values assuming no further extra payments</t>
  </si>
  <si>
    <t>Renamed column to "Balance Remaining with Extra Payments", so can see difference going forward with and without extra payments</t>
  </si>
  <si>
    <t>Added a row with column labels (A, B, C, etc.).  Also simple formulas to help explain what is happening (example: Col "C" = Col "A" - Col "B")</t>
  </si>
  <si>
    <t>Many, many formatting defects and little glitchy things most people not notice. Fixed them.</t>
  </si>
  <si>
    <t>Added blue box and green box around related output cells.  Makes it easier to discuss in Help and facillitated understanding.</t>
  </si>
  <si>
    <t xml:space="preserve">Sch'd Pmt/Period: </t>
  </si>
  <si>
    <t>No long hide formula for pre-payment down in body. Reason = if user copy paste formula from above to reset / override manual entry, it will not work.  User would have to unprotect the worksheet.  Just make it easier for user.  (I did this yesterday and it caused a defect...so making it friendlier and more open.</t>
  </si>
  <si>
    <t>Bug in calculation for Total Code / Balance Remaining on old sheet…it was not including the pre-payment total in that one cell.</t>
  </si>
  <si>
    <t>Update the Help tab here and the GitHub online.  All new screenshots and text.</t>
  </si>
  <si>
    <t>Xtra Pmt Savings</t>
  </si>
  <si>
    <t xml:space="preserve">Xtra Pmt/Period: </t>
  </si>
  <si>
    <t>Xtra
Payment</t>
  </si>
  <si>
    <t>Orig Loan Totals</t>
  </si>
  <si>
    <t>Xtra Pmt Totals</t>
  </si>
  <si>
    <t xml:space="preserve">Total Principal: </t>
  </si>
  <si>
    <t xml:space="preserve">Orig'l Loan Amount: </t>
  </si>
  <si>
    <t xml:space="preserve"># Pmts Per Year: </t>
  </si>
  <si>
    <t xml:space="preserve">First Pmt Date: </t>
  </si>
  <si>
    <t xml:space="preserve">Xtra Principal: </t>
  </si>
  <si>
    <t xml:space="preserve">Payoff Date: </t>
  </si>
  <si>
    <t xml:space="preserve">Payoff Duration: </t>
  </si>
  <si>
    <t>Hours more checking and changing and tweaking and simplifying</t>
  </si>
  <si>
    <t>Turned off headings (row and column headers) to make it more application like</t>
  </si>
  <si>
    <t>TEST</t>
  </si>
  <si>
    <t>Tested using old mortage spreadsheet I've hung onto since it shipped with XL 95, yep I'm that old</t>
  </si>
  <si>
    <r>
      <t xml:space="preserve">4. </t>
    </r>
    <r>
      <rPr>
        <b/>
        <sz val="11"/>
        <color theme="1"/>
        <rFont val="Calibri"/>
        <family val="2"/>
        <scheme val="minor"/>
      </rPr>
      <t>Number of Payments Per Year</t>
    </r>
    <r>
      <rPr>
        <sz val="11"/>
        <color theme="1"/>
        <rFont val="Calibri"/>
        <family val="2"/>
        <scheme val="minor"/>
      </rPr>
      <t>: This is typically 12 for monthly payments.</t>
    </r>
  </si>
  <si>
    <t xml:space="preserve"> Version 1.00.08 - 07/28/2022</t>
  </si>
  <si>
    <t>Oops, the Payment Types graph should not have added total early principal to total scheduled principal…it should have subtracted out the pre-paid principal from the scheduled principal.</t>
  </si>
  <si>
    <t>2.6 - "Graphs"</t>
  </si>
  <si>
    <r>
      <rPr>
        <sz val="11"/>
        <rFont val="Calibri"/>
        <family val="2"/>
        <scheme val="minor"/>
      </rPr>
      <t xml:space="preserve">These graphs are also only available in the </t>
    </r>
    <r>
      <rPr>
        <b/>
        <sz val="11"/>
        <color theme="5"/>
        <rFont val="Calibri"/>
        <family val="2"/>
        <scheme val="minor"/>
      </rPr>
      <t>STANDARD</t>
    </r>
    <r>
      <rPr>
        <sz val="11"/>
        <rFont val="Calibri"/>
        <family val="2"/>
        <scheme val="minor"/>
      </rPr>
      <t xml:space="preserve"> Edition.  The graphs help you better visualize the whole loan life-cycle, and see total interest savings if you make pre-payments to principal.</t>
    </r>
  </si>
  <si>
    <t>Added Help section 2.6 showing the sample graphs.</t>
  </si>
  <si>
    <t xml:space="preserve"> Version 1.00.09</t>
  </si>
  <si>
    <t xml:space="preserve"> Version 1.00.09 - 08/02/2022</t>
  </si>
  <si>
    <t>Made the main amortization graph show actual dates, not payment number.  Had to convert to x-y graph to resolve (was a line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</si>
</sst>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00%"/>
    <numFmt numFmtId="165" formatCode="&quot;$&quot;#,##0.00"/>
    <numFmt numFmtId="166" formatCode="yyyy\-mm\-dd"/>
    <numFmt numFmtId="167" formatCode="0.00\ \y\r"/>
  </numFmts>
  <fonts count="53" x14ac:knownFonts="1">
    <font>
      <sz val="11"/>
      <color theme="1"/>
      <name val="Calibri"/>
      <family val="2"/>
      <scheme val="minor"/>
    </font>
    <font>
      <sz val="11"/>
      <color theme="1"/>
      <name val="Calibri"/>
      <family val="2"/>
      <scheme val="minor"/>
    </font>
    <font>
      <b/>
      <sz val="9"/>
      <color theme="1"/>
      <name val="Calibri"/>
      <family val="2"/>
      <scheme val="minor"/>
    </font>
    <font>
      <sz val="11"/>
      <name val="Calibri"/>
      <family val="2"/>
      <scheme val="minor"/>
    </font>
    <font>
      <sz val="9"/>
      <color theme="1"/>
      <name val="Calibri"/>
      <family val="2"/>
      <scheme val="minor"/>
    </font>
    <font>
      <sz val="10"/>
      <color theme="1"/>
      <name val="Calibri"/>
      <family val="2"/>
      <scheme val="minor"/>
    </font>
    <font>
      <sz val="10"/>
      <name val="Calibri"/>
      <family val="2"/>
      <scheme val="minor"/>
    </font>
    <font>
      <sz val="10"/>
      <color theme="0" tint="-0.499984740745262"/>
      <name val="Calibri"/>
      <family val="2"/>
      <scheme val="minor"/>
    </font>
    <font>
      <b/>
      <sz val="9"/>
      <color theme="1" tint="0.499984740745262"/>
      <name val="Calibri"/>
      <family val="2"/>
      <scheme val="minor"/>
    </font>
    <font>
      <sz val="9"/>
      <color theme="0"/>
      <name val="Calibri"/>
      <family val="2"/>
      <scheme val="minor"/>
    </font>
    <font>
      <b/>
      <sz val="11"/>
      <color theme="1"/>
      <name val="Calibri"/>
      <family val="2"/>
      <scheme val="minor"/>
    </font>
    <font>
      <b/>
      <sz val="14"/>
      <color theme="0" tint="-4.9989318521683403E-2"/>
      <name val="Calibri"/>
      <family val="2"/>
      <scheme val="minor"/>
    </font>
    <font>
      <sz val="14"/>
      <color theme="1"/>
      <name val="Calibri"/>
      <family val="2"/>
      <scheme val="minor"/>
    </font>
    <font>
      <b/>
      <sz val="14"/>
      <color theme="0"/>
      <name val="Calibri"/>
      <family val="2"/>
      <scheme val="minor"/>
    </font>
    <font>
      <sz val="8"/>
      <color theme="1"/>
      <name val="Calibri"/>
      <family val="2"/>
      <scheme val="minor"/>
    </font>
    <font>
      <sz val="10"/>
      <color rgb="FF0070C0"/>
      <name val="Calibri"/>
      <family val="2"/>
      <scheme val="minor"/>
    </font>
    <font>
      <sz val="2"/>
      <color theme="1"/>
      <name val="Calibri"/>
      <family val="2"/>
      <scheme val="minor"/>
    </font>
    <font>
      <b/>
      <sz val="9"/>
      <color theme="0"/>
      <name val="Calibri"/>
      <family val="2"/>
      <scheme val="minor"/>
    </font>
    <font>
      <b/>
      <sz val="12"/>
      <color theme="0"/>
      <name val="Calibri"/>
      <family val="2"/>
      <scheme val="minor"/>
    </font>
    <font>
      <b/>
      <sz val="12"/>
      <color rgb="FF0070C0"/>
      <name val="Calibri"/>
      <family val="2"/>
      <scheme val="minor"/>
    </font>
    <font>
      <b/>
      <sz val="11"/>
      <color rgb="FF0070C0"/>
      <name val="Calibri"/>
      <family val="2"/>
      <scheme val="minor"/>
    </font>
    <font>
      <b/>
      <sz val="11"/>
      <color rgb="FF00B050"/>
      <name val="Calibri"/>
      <family val="2"/>
      <scheme val="minor"/>
    </font>
    <font>
      <sz val="9"/>
      <color theme="1" tint="0.34998626667073579"/>
      <name val="Calibri"/>
      <family val="2"/>
      <scheme val="minor"/>
    </font>
    <font>
      <sz val="18"/>
      <color theme="1"/>
      <name val="Calibri"/>
      <family val="2"/>
      <scheme val="minor"/>
    </font>
    <font>
      <u/>
      <sz val="11"/>
      <color theme="10"/>
      <name val="Calibri"/>
      <family val="2"/>
      <scheme val="minor"/>
    </font>
    <font>
      <b/>
      <i/>
      <sz val="18"/>
      <color theme="0" tint="-4.9989318521683403E-2"/>
      <name val="Calibri"/>
      <family val="2"/>
      <scheme val="minor"/>
    </font>
    <font>
      <sz val="2"/>
      <name val="Calibri"/>
      <family val="2"/>
      <scheme val="minor"/>
    </font>
    <font>
      <b/>
      <sz val="11"/>
      <color theme="0"/>
      <name val="Calibri"/>
      <family val="2"/>
      <scheme val="minor"/>
    </font>
    <font>
      <sz val="12"/>
      <color rgb="FF0070C0"/>
      <name val="Calibri"/>
      <family val="2"/>
      <scheme val="minor"/>
    </font>
    <font>
      <b/>
      <sz val="11"/>
      <color theme="0" tint="-0.14999847407452621"/>
      <name val="Calibri"/>
      <family val="2"/>
      <scheme val="minor"/>
    </font>
    <font>
      <sz val="12"/>
      <color theme="0"/>
      <name val="Calibri"/>
      <family val="2"/>
      <scheme val="minor"/>
    </font>
    <font>
      <sz val="9"/>
      <name val="Calibri"/>
      <family val="2"/>
      <scheme val="minor"/>
    </font>
    <font>
      <sz val="9"/>
      <color indexed="81"/>
      <name val="Tahoma"/>
      <family val="2"/>
    </font>
    <font>
      <b/>
      <sz val="9"/>
      <color indexed="81"/>
      <name val="Tahoma"/>
      <family val="2"/>
    </font>
    <font>
      <b/>
      <sz val="10"/>
      <color theme="1"/>
      <name val="Calibri"/>
      <family val="2"/>
      <scheme val="minor"/>
    </font>
    <font>
      <b/>
      <sz val="9"/>
      <color theme="1" tint="0.34998626667073579"/>
      <name val="Calibri"/>
      <family val="2"/>
      <scheme val="minor"/>
    </font>
    <font>
      <sz val="12"/>
      <color theme="4" tint="0.39997558519241921"/>
      <name val="Calibri"/>
      <family val="2"/>
      <scheme val="minor"/>
    </font>
    <font>
      <i/>
      <sz val="12"/>
      <color theme="4" tint="0.39997558519241921"/>
      <name val="Calibri"/>
      <family val="2"/>
      <scheme val="minor"/>
    </font>
    <font>
      <b/>
      <i/>
      <sz val="12"/>
      <color theme="4" tint="0.39997558519241921"/>
      <name val="Calibri"/>
      <family val="2"/>
      <scheme val="minor"/>
    </font>
    <font>
      <sz val="11"/>
      <color theme="0"/>
      <name val="Calibri"/>
      <family val="2"/>
      <scheme val="minor"/>
    </font>
    <font>
      <sz val="11"/>
      <color theme="0" tint="-0.249977111117893"/>
      <name val="Calibri"/>
      <family val="2"/>
      <scheme val="minor"/>
    </font>
    <font>
      <sz val="18"/>
      <color rgb="FF00B050"/>
      <name val="Wingdings"/>
      <charset val="2"/>
    </font>
    <font>
      <sz val="18"/>
      <color rgb="FFC00000"/>
      <name val="Wingdings"/>
      <charset val="2"/>
    </font>
    <font>
      <b/>
      <i/>
      <sz val="11"/>
      <color rgb="FF7030A0"/>
      <name val="Calibri"/>
      <family val="2"/>
      <scheme val="minor"/>
    </font>
    <font>
      <sz val="9"/>
      <color theme="1" tint="0.499984740745262"/>
      <name val="Calibri"/>
      <family val="2"/>
      <scheme val="minor"/>
    </font>
    <font>
      <b/>
      <sz val="11"/>
      <color theme="5"/>
      <name val="Calibri"/>
      <family val="2"/>
      <scheme val="minor"/>
    </font>
    <font>
      <b/>
      <sz val="11"/>
      <color rgb="FF00B0F0"/>
      <name val="Calibri"/>
      <family val="2"/>
      <scheme val="minor"/>
    </font>
    <font>
      <strike/>
      <sz val="11"/>
      <color theme="1" tint="0.249977111117893"/>
      <name val="Calibri"/>
      <family val="2"/>
      <scheme val="minor"/>
    </font>
    <font>
      <sz val="8"/>
      <name val="Calibri"/>
      <family val="2"/>
      <scheme val="minor"/>
    </font>
    <font>
      <sz val="10"/>
      <color theme="0" tint="-0.34998626667073579"/>
      <name val="Calibri"/>
      <family val="2"/>
      <scheme val="minor"/>
    </font>
    <font>
      <sz val="9"/>
      <color theme="0" tint="-0.34998626667073579"/>
      <name val="Calibri"/>
      <family val="2"/>
      <scheme val="minor"/>
    </font>
    <font>
      <sz val="10"/>
      <color theme="8"/>
      <name val="Calibri"/>
      <family val="2"/>
      <scheme val="minor"/>
    </font>
    <font>
      <b/>
      <sz val="10"/>
      <color rgb="FF00B05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1"/>
        <bgColor indexed="64"/>
      </patternFill>
    </fill>
    <fill>
      <patternFill patternType="solid">
        <fgColor rgb="FF00B05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rgb="FF00B0F0"/>
        <bgColor indexed="64"/>
      </patternFill>
    </fill>
    <fill>
      <patternFill patternType="solid">
        <fgColor theme="1" tint="0.249977111117893"/>
        <bgColor indexed="64"/>
      </patternFill>
    </fill>
    <fill>
      <patternFill patternType="solid">
        <fgColor theme="8" tint="0.79998168889431442"/>
        <bgColor indexed="64"/>
      </patternFill>
    </fill>
    <fill>
      <patternFill patternType="solid">
        <fgColor theme="8" tint="0.59999389629810485"/>
        <bgColor indexed="64"/>
      </patternFill>
    </fill>
  </fills>
  <borders count="41">
    <border>
      <left/>
      <right/>
      <top/>
      <bottom/>
      <diagonal/>
    </border>
    <border>
      <left/>
      <right/>
      <top style="thin">
        <color indexed="64"/>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right/>
      <top style="hair">
        <color theme="0" tint="-0.24994659260841701"/>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right/>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top style="hair">
        <color auto="1"/>
      </top>
      <bottom/>
      <diagonal/>
    </border>
    <border>
      <left style="thin">
        <color theme="9" tint="0.39994506668294322"/>
      </left>
      <right/>
      <top style="thin">
        <color theme="9" tint="0.39994506668294322"/>
      </top>
      <bottom/>
      <diagonal/>
    </border>
    <border>
      <left/>
      <right/>
      <top style="thin">
        <color theme="9" tint="0.39994506668294322"/>
      </top>
      <bottom/>
      <diagonal/>
    </border>
    <border>
      <left/>
      <right style="thin">
        <color theme="9" tint="0.39994506668294322"/>
      </right>
      <top style="thin">
        <color theme="9" tint="0.39994506668294322"/>
      </top>
      <bottom/>
      <diagonal/>
    </border>
    <border>
      <left style="thin">
        <color theme="9" tint="0.39991454817346722"/>
      </left>
      <right/>
      <top style="thin">
        <color theme="9" tint="0.39991454817346722"/>
      </top>
      <bottom style="thin">
        <color theme="9" tint="0.39991454817346722"/>
      </bottom>
      <diagonal/>
    </border>
    <border>
      <left/>
      <right/>
      <top style="thin">
        <color theme="9" tint="0.39991454817346722"/>
      </top>
      <bottom style="thin">
        <color theme="9" tint="0.39991454817346722"/>
      </bottom>
      <diagonal/>
    </border>
    <border>
      <left/>
      <right style="thin">
        <color theme="9" tint="0.39991454817346722"/>
      </right>
      <top style="thin">
        <color theme="9" tint="0.39991454817346722"/>
      </top>
      <bottom style="thin">
        <color theme="9" tint="0.39991454817346722"/>
      </bottom>
      <diagonal/>
    </border>
    <border>
      <left/>
      <right style="hair">
        <color theme="0" tint="-0.499984740745262"/>
      </right>
      <top style="hair">
        <color auto="1"/>
      </top>
      <bottom style="hair">
        <color auto="1"/>
      </bottom>
      <diagonal/>
    </border>
    <border>
      <left/>
      <right style="hair">
        <color theme="0" tint="-0.34998626667073579"/>
      </right>
      <top style="hair">
        <color auto="1"/>
      </top>
      <bottom style="hair">
        <color auto="1"/>
      </bottom>
      <diagonal/>
    </border>
    <border>
      <left style="hair">
        <color auto="1"/>
      </left>
      <right/>
      <top style="hair">
        <color theme="0" tint="-0.499984740745262"/>
      </top>
      <bottom/>
      <diagonal/>
    </border>
    <border>
      <left/>
      <right/>
      <top style="hair">
        <color theme="0" tint="-0.499984740745262"/>
      </top>
      <bottom/>
      <diagonal/>
    </border>
    <border>
      <left/>
      <right style="hair">
        <color auto="1"/>
      </right>
      <top style="hair">
        <color theme="0" tint="-0.499984740745262"/>
      </top>
      <bottom/>
      <diagonal/>
    </border>
    <border>
      <left style="hair">
        <color auto="1"/>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auto="1"/>
      </right>
      <top style="hair">
        <color theme="0" tint="-0.499984740745262"/>
      </top>
      <bottom style="hair">
        <color theme="0" tint="-0.499984740745262"/>
      </bottom>
      <diagonal/>
    </border>
    <border>
      <left style="hair">
        <color auto="1"/>
      </left>
      <right/>
      <top style="hair">
        <color theme="0" tint="-0.499984740745262"/>
      </top>
      <bottom style="hair">
        <color auto="1"/>
      </bottom>
      <diagonal/>
    </border>
    <border>
      <left/>
      <right/>
      <top style="hair">
        <color theme="0" tint="-0.499984740745262"/>
      </top>
      <bottom style="hair">
        <color auto="1"/>
      </bottom>
      <diagonal/>
    </border>
    <border>
      <left/>
      <right style="hair">
        <color auto="1"/>
      </right>
      <top style="hair">
        <color theme="0" tint="-0.499984740745262"/>
      </top>
      <bottom style="hair">
        <color auto="1"/>
      </bottom>
      <diagonal/>
    </border>
    <border>
      <left/>
      <right/>
      <top style="thin">
        <color theme="0" tint="-0.24994659260841701"/>
      </top>
      <bottom style="thin">
        <color theme="4" tint="0.39994506668294322"/>
      </bottom>
      <diagonal/>
    </border>
    <border>
      <left/>
      <right/>
      <top/>
      <bottom style="thin">
        <color theme="0" tint="-0.24994659260841701"/>
      </bottom>
      <diagonal/>
    </border>
  </borders>
  <cellStyleXfs count="3">
    <xf numFmtId="0" fontId="0" fillId="0" borderId="0"/>
    <xf numFmtId="9" fontId="1" fillId="0" borderId="0" applyFont="0" applyFill="0" applyBorder="0" applyAlignment="0" applyProtection="0"/>
    <xf numFmtId="0" fontId="24" fillId="0" borderId="0" applyNumberFormat="0" applyFill="0" applyBorder="0" applyAlignment="0" applyProtection="0"/>
  </cellStyleXfs>
  <cellXfs count="167">
    <xf numFmtId="0" fontId="0" fillId="0" borderId="0" xfId="0"/>
    <xf numFmtId="0" fontId="0" fillId="2" borderId="0" xfId="0" applyFill="1"/>
    <xf numFmtId="0" fontId="0" fillId="2" borderId="0" xfId="0" applyFill="1" applyBorder="1" applyAlignment="1">
      <alignment horizontal="left"/>
    </xf>
    <xf numFmtId="0" fontId="4" fillId="2" borderId="0" xfId="0" applyFont="1" applyFill="1" applyAlignment="1">
      <alignment horizontal="right"/>
    </xf>
    <xf numFmtId="0" fontId="0" fillId="6" borderId="0" xfId="0" applyFill="1"/>
    <xf numFmtId="0" fontId="4" fillId="6" borderId="0" xfId="0" applyFont="1" applyFill="1" applyAlignment="1">
      <alignment horizontal="right"/>
    </xf>
    <xf numFmtId="0" fontId="0" fillId="6" borderId="0" xfId="0" applyFill="1" applyBorder="1" applyAlignment="1">
      <alignment horizontal="left"/>
    </xf>
    <xf numFmtId="0" fontId="2" fillId="6" borderId="0" xfId="0" applyFont="1" applyFill="1" applyAlignment="1">
      <alignment horizontal="right" wrapText="1"/>
    </xf>
    <xf numFmtId="0" fontId="9" fillId="6" borderId="0" xfId="0" applyFont="1" applyFill="1" applyAlignment="1">
      <alignment horizontal="right"/>
    </xf>
    <xf numFmtId="0" fontId="0" fillId="6" borderId="1" xfId="0" applyFill="1" applyBorder="1"/>
    <xf numFmtId="0" fontId="11" fillId="6" borderId="0" xfId="0" applyFont="1" applyFill="1" applyAlignment="1">
      <alignment horizontal="right"/>
    </xf>
    <xf numFmtId="0" fontId="11" fillId="6" borderId="0" xfId="0" applyFont="1" applyFill="1" applyAlignment="1"/>
    <xf numFmtId="0" fontId="12" fillId="6" borderId="0" xfId="0" applyFont="1" applyFill="1" applyAlignment="1"/>
    <xf numFmtId="0" fontId="11" fillId="6" borderId="0" xfId="0" applyFont="1" applyFill="1" applyAlignment="1">
      <alignment horizontal="left"/>
    </xf>
    <xf numFmtId="0" fontId="13" fillId="6" borderId="0" xfId="0" applyFont="1" applyFill="1" applyAlignment="1">
      <alignment horizontal="left"/>
    </xf>
    <xf numFmtId="0" fontId="0" fillId="8" borderId="0" xfId="0" applyFill="1"/>
    <xf numFmtId="0" fontId="4" fillId="8" borderId="0" xfId="0" applyFont="1" applyFill="1" applyAlignment="1">
      <alignment horizontal="right"/>
    </xf>
    <xf numFmtId="165" fontId="0" fillId="8" borderId="0" xfId="0" applyNumberFormat="1" applyFill="1" applyBorder="1"/>
    <xf numFmtId="14" fontId="3" fillId="8" borderId="0" xfId="0" applyNumberFormat="1" applyFont="1" applyFill="1" applyBorder="1"/>
    <xf numFmtId="0" fontId="2" fillId="8" borderId="0" xfId="0" applyFont="1" applyFill="1" applyAlignment="1">
      <alignment horizontal="right" wrapText="1"/>
    </xf>
    <xf numFmtId="0" fontId="14" fillId="2" borderId="0" xfId="0" applyFont="1" applyFill="1"/>
    <xf numFmtId="0" fontId="14" fillId="8" borderId="0" xfId="0" applyFont="1" applyFill="1"/>
    <xf numFmtId="0" fontId="16" fillId="2" borderId="0" xfId="0" applyFont="1" applyFill="1"/>
    <xf numFmtId="0" fontId="16" fillId="8" borderId="0" xfId="0" applyFont="1" applyFill="1"/>
    <xf numFmtId="0" fontId="0" fillId="2" borderId="0" xfId="0" applyFill="1" applyAlignment="1">
      <alignment vertical="top" wrapText="1"/>
    </xf>
    <xf numFmtId="165" fontId="5" fillId="3" borderId="6" xfId="0" applyNumberFormat="1" applyFont="1" applyFill="1" applyBorder="1" applyProtection="1">
      <protection locked="0"/>
    </xf>
    <xf numFmtId="164" fontId="5" fillId="3" borderId="5" xfId="1" applyNumberFormat="1" applyFont="1" applyFill="1" applyBorder="1" applyProtection="1">
      <protection locked="0"/>
    </xf>
    <xf numFmtId="165" fontId="5" fillId="3" borderId="5" xfId="0" applyNumberFormat="1" applyFont="1" applyFill="1" applyBorder="1" applyProtection="1">
      <protection locked="0"/>
    </xf>
    <xf numFmtId="0" fontId="17" fillId="7" borderId="0" xfId="0" applyFont="1" applyFill="1" applyAlignment="1">
      <alignment horizontal="center" vertical="center"/>
    </xf>
    <xf numFmtId="0" fontId="19" fillId="2" borderId="0" xfId="0" applyFont="1" applyFill="1"/>
    <xf numFmtId="165" fontId="5" fillId="2" borderId="7" xfId="0" applyNumberFormat="1" applyFont="1" applyFill="1" applyBorder="1" applyProtection="1">
      <protection hidden="1"/>
    </xf>
    <xf numFmtId="0" fontId="5" fillId="2" borderId="7" xfId="0" applyFont="1" applyFill="1" applyBorder="1" applyProtection="1">
      <protection hidden="1"/>
    </xf>
    <xf numFmtId="167" fontId="5" fillId="2" borderId="7" xfId="0" applyNumberFormat="1" applyFont="1" applyFill="1" applyBorder="1" applyProtection="1">
      <protection hidden="1"/>
    </xf>
    <xf numFmtId="166" fontId="5" fillId="2" borderId="11" xfId="0" quotePrefix="1" applyNumberFormat="1" applyFont="1" applyFill="1" applyBorder="1" applyAlignment="1" applyProtection="1">
      <alignment horizontal="right"/>
      <protection hidden="1"/>
    </xf>
    <xf numFmtId="166" fontId="5" fillId="2" borderId="0" xfId="0" applyNumberFormat="1" applyFont="1" applyFill="1" applyProtection="1">
      <protection hidden="1"/>
    </xf>
    <xf numFmtId="165" fontId="5" fillId="2" borderId="0" xfId="0" applyNumberFormat="1" applyFont="1" applyFill="1" applyProtection="1">
      <protection hidden="1"/>
    </xf>
    <xf numFmtId="165" fontId="7" fillId="2" borderId="0" xfId="0" applyNumberFormat="1" applyFont="1" applyFill="1" applyProtection="1">
      <protection hidden="1"/>
    </xf>
    <xf numFmtId="165" fontId="5" fillId="2" borderId="0" xfId="0" applyNumberFormat="1" applyFont="1" applyFill="1" applyBorder="1" applyProtection="1">
      <protection hidden="1"/>
    </xf>
    <xf numFmtId="165" fontId="7" fillId="2" borderId="0" xfId="0" applyNumberFormat="1" applyFont="1" applyFill="1" applyBorder="1" applyProtection="1">
      <protection hidden="1"/>
    </xf>
    <xf numFmtId="165" fontId="5" fillId="2" borderId="0" xfId="0" applyNumberFormat="1" applyFont="1" applyFill="1" applyBorder="1" applyAlignment="1" applyProtection="1">
      <alignment horizontal="right"/>
      <protection hidden="1"/>
    </xf>
    <xf numFmtId="165" fontId="7" fillId="2" borderId="0" xfId="0" applyNumberFormat="1" applyFont="1" applyFill="1" applyBorder="1" applyAlignment="1" applyProtection="1">
      <alignment horizontal="right"/>
      <protection hidden="1"/>
    </xf>
    <xf numFmtId="166" fontId="5" fillId="3" borderId="5" xfId="0" applyNumberFormat="1" applyFont="1" applyFill="1" applyBorder="1" applyProtection="1">
      <protection locked="0" hidden="1"/>
    </xf>
    <xf numFmtId="0" fontId="23" fillId="2" borderId="0" xfId="0" applyFont="1" applyFill="1"/>
    <xf numFmtId="0" fontId="23" fillId="8" borderId="0" xfId="0" applyFont="1" applyFill="1"/>
    <xf numFmtId="0" fontId="25" fillId="6" borderId="0" xfId="0" applyFont="1" applyFill="1" applyAlignment="1">
      <alignment horizontal="left"/>
    </xf>
    <xf numFmtId="0" fontId="10" fillId="2" borderId="0" xfId="0" applyFont="1" applyFill="1" applyAlignment="1">
      <alignment horizontal="right"/>
    </xf>
    <xf numFmtId="0" fontId="24" fillId="2" borderId="0" xfId="2" applyFill="1" applyBorder="1" applyAlignment="1"/>
    <xf numFmtId="0" fontId="11" fillId="8" borderId="0" xfId="0" applyFont="1" applyFill="1" applyAlignment="1"/>
    <xf numFmtId="0" fontId="24" fillId="8" borderId="0" xfId="2" applyFill="1" applyBorder="1" applyAlignment="1"/>
    <xf numFmtId="0" fontId="0" fillId="2" borderId="0" xfId="0" applyFill="1" applyAlignment="1">
      <alignment horizontal="left"/>
    </xf>
    <xf numFmtId="0" fontId="26" fillId="2" borderId="16" xfId="0" applyFont="1" applyFill="1" applyBorder="1"/>
    <xf numFmtId="0" fontId="0" fillId="2" borderId="0" xfId="0" applyFill="1" applyAlignment="1">
      <alignment horizontal="right"/>
    </xf>
    <xf numFmtId="0" fontId="0" fillId="5" borderId="0" xfId="0" applyFill="1"/>
    <xf numFmtId="0" fontId="29" fillId="6" borderId="0" xfId="0" applyFont="1" applyFill="1"/>
    <xf numFmtId="0" fontId="5" fillId="2" borderId="17" xfId="0" applyFont="1" applyFill="1" applyBorder="1" applyAlignment="1">
      <alignment horizontal="right" vertical="top"/>
    </xf>
    <xf numFmtId="0" fontId="5" fillId="2" borderId="17" xfId="0" applyFont="1" applyFill="1" applyBorder="1" applyAlignment="1">
      <alignment horizontal="center" vertical="top"/>
    </xf>
    <xf numFmtId="0" fontId="5" fillId="2" borderId="17" xfId="0" applyFont="1" applyFill="1" applyBorder="1" applyAlignment="1">
      <alignment horizontal="left" vertical="top" wrapText="1"/>
    </xf>
    <xf numFmtId="0" fontId="5" fillId="3" borderId="5" xfId="0" applyFont="1" applyFill="1" applyBorder="1" applyProtection="1">
      <protection locked="0"/>
    </xf>
    <xf numFmtId="165" fontId="5" fillId="2" borderId="0" xfId="0" applyNumberFormat="1" applyFont="1" applyFill="1" applyBorder="1" applyAlignment="1" applyProtection="1">
      <alignment horizontal="center"/>
      <protection locked="0"/>
    </xf>
    <xf numFmtId="0" fontId="35" fillId="4" borderId="3" xfId="0" applyFont="1" applyFill="1" applyBorder="1" applyAlignment="1">
      <alignment horizontal="right" wrapText="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right" wrapText="1"/>
    </xf>
    <xf numFmtId="0" fontId="22" fillId="5" borderId="0" xfId="0" applyFont="1" applyFill="1" applyAlignment="1" applyProtection="1">
      <alignment horizontal="center"/>
      <protection hidden="1"/>
    </xf>
    <xf numFmtId="0" fontId="22" fillId="5" borderId="0" xfId="0" applyFont="1" applyFill="1" applyBorder="1" applyAlignment="1" applyProtection="1">
      <alignment horizontal="center"/>
      <protection hidden="1"/>
    </xf>
    <xf numFmtId="0" fontId="0" fillId="2" borderId="0" xfId="0" applyFill="1" applyAlignment="1">
      <alignment horizontal="left" vertical="top" wrapText="1"/>
    </xf>
    <xf numFmtId="0" fontId="34" fillId="2" borderId="0" xfId="0" applyFont="1" applyFill="1"/>
    <xf numFmtId="165" fontId="0" fillId="6" borderId="0" xfId="0" applyNumberFormat="1" applyFill="1"/>
    <xf numFmtId="0" fontId="0" fillId="2" borderId="0" xfId="0" applyFont="1" applyFill="1"/>
    <xf numFmtId="0" fontId="0" fillId="8" borderId="0" xfId="0" applyFont="1" applyFill="1"/>
    <xf numFmtId="0" fontId="0" fillId="2" borderId="0" xfId="0" applyFont="1" applyFill="1" applyAlignment="1">
      <alignment horizontal="left" vertical="top"/>
    </xf>
    <xf numFmtId="0" fontId="0" fillId="2" borderId="0" xfId="0" applyFont="1" applyFill="1" applyAlignment="1">
      <alignment horizontal="right" vertical="top"/>
    </xf>
    <xf numFmtId="0" fontId="24" fillId="2" borderId="0" xfId="2" applyFill="1" applyAlignment="1">
      <alignment horizontal="left" vertical="top"/>
    </xf>
    <xf numFmtId="0" fontId="16" fillId="8" borderId="0" xfId="0" applyFont="1" applyFill="1" applyAlignment="1">
      <alignment horizontal="left" vertical="top"/>
    </xf>
    <xf numFmtId="0" fontId="40" fillId="8" borderId="0" xfId="0" applyFont="1" applyFill="1" applyAlignment="1">
      <alignment horizontal="left" vertical="top"/>
    </xf>
    <xf numFmtId="0" fontId="40" fillId="8" borderId="0" xfId="0" applyFont="1" applyFill="1"/>
    <xf numFmtId="0" fontId="10" fillId="2" borderId="0" xfId="0" applyFont="1" applyFill="1" applyAlignment="1">
      <alignment horizontal="left" vertical="top"/>
    </xf>
    <xf numFmtId="0" fontId="0" fillId="2" borderId="0" xfId="0" applyFill="1" applyAlignment="1">
      <alignment horizontal="left" vertical="top" wrapText="1"/>
    </xf>
    <xf numFmtId="0" fontId="47" fillId="8" borderId="0" xfId="0" applyFont="1" applyFill="1" applyAlignment="1">
      <alignment horizontal="left" vertical="top"/>
    </xf>
    <xf numFmtId="0" fontId="47" fillId="8" borderId="0" xfId="0" applyFont="1" applyFill="1"/>
    <xf numFmtId="0" fontId="10" fillId="2" borderId="0" xfId="0" applyFont="1" applyFill="1" applyBorder="1" applyAlignment="1">
      <alignment vertical="top"/>
    </xf>
    <xf numFmtId="0" fontId="0" fillId="2" borderId="0" xfId="0" applyFont="1" applyFill="1" applyAlignment="1">
      <alignment horizontal="left" vertical="top"/>
    </xf>
    <xf numFmtId="0" fontId="0" fillId="2" borderId="0" xfId="0" applyFont="1" applyFill="1" applyBorder="1"/>
    <xf numFmtId="0" fontId="16" fillId="2" borderId="0" xfId="0" applyFont="1" applyFill="1" applyBorder="1"/>
    <xf numFmtId="0" fontId="0" fillId="2" borderId="16" xfId="0" applyFont="1" applyFill="1" applyBorder="1"/>
    <xf numFmtId="0" fontId="8" fillId="4" borderId="2" xfId="0" applyFont="1" applyFill="1" applyBorder="1" applyAlignment="1" applyProtection="1">
      <alignment horizontal="right" wrapText="1"/>
      <protection hidden="1"/>
    </xf>
    <xf numFmtId="0" fontId="35" fillId="4" borderId="3" xfId="0" applyFont="1" applyFill="1" applyBorder="1" applyAlignment="1" applyProtection="1">
      <alignment horizontal="right" wrapText="1"/>
      <protection hidden="1"/>
    </xf>
    <xf numFmtId="0" fontId="31" fillId="2" borderId="0" xfId="0" applyFont="1" applyFill="1" applyAlignment="1" applyProtection="1">
      <alignment horizontal="right"/>
      <protection hidden="1"/>
    </xf>
    <xf numFmtId="0" fontId="48" fillId="6" borderId="0" xfId="0" applyFont="1" applyFill="1" applyAlignment="1" applyProtection="1">
      <alignment horizontal="right"/>
      <protection hidden="1"/>
    </xf>
    <xf numFmtId="0" fontId="31" fillId="13" borderId="0" xfId="0" applyFont="1" applyFill="1" applyBorder="1" applyAlignment="1" applyProtection="1">
      <alignment vertical="top"/>
      <protection hidden="1"/>
    </xf>
    <xf numFmtId="165" fontId="34" fillId="2" borderId="12" xfId="0" applyNumberFormat="1" applyFont="1" applyFill="1" applyBorder="1" applyProtection="1">
      <protection hidden="1"/>
    </xf>
    <xf numFmtId="165" fontId="5" fillId="2" borderId="0" xfId="0" applyNumberFormat="1" applyFont="1" applyFill="1" applyProtection="1">
      <protection locked="0"/>
    </xf>
    <xf numFmtId="0" fontId="0" fillId="12" borderId="0" xfId="0" applyFill="1" applyBorder="1" applyAlignment="1">
      <alignment horizontal="left"/>
    </xf>
    <xf numFmtId="0" fontId="0" fillId="12" borderId="0" xfId="0" applyFill="1"/>
    <xf numFmtId="165" fontId="51" fillId="14" borderId="8" xfId="0" applyNumberFormat="1" applyFont="1" applyFill="1" applyBorder="1" applyProtection="1">
      <protection hidden="1"/>
    </xf>
    <xf numFmtId="0" fontId="51" fillId="14" borderId="8" xfId="0" applyFont="1" applyFill="1" applyBorder="1" applyProtection="1">
      <protection hidden="1"/>
    </xf>
    <xf numFmtId="167" fontId="51" fillId="14" borderId="8" xfId="0" applyNumberFormat="1" applyFont="1" applyFill="1" applyBorder="1" applyProtection="1">
      <protection hidden="1"/>
    </xf>
    <xf numFmtId="165" fontId="39" fillId="6" borderId="0" xfId="0" applyNumberFormat="1" applyFont="1" applyFill="1"/>
    <xf numFmtId="167" fontId="52" fillId="14" borderId="8" xfId="0" applyNumberFormat="1" applyFont="1" applyFill="1" applyBorder="1" applyProtection="1">
      <protection hidden="1"/>
    </xf>
    <xf numFmtId="165" fontId="52" fillId="14" borderId="8" xfId="0" applyNumberFormat="1" applyFont="1" applyFill="1" applyBorder="1" applyProtection="1">
      <protection hidden="1"/>
    </xf>
    <xf numFmtId="0" fontId="52" fillId="14" borderId="8" xfId="0" applyNumberFormat="1" applyFont="1" applyFill="1" applyBorder="1" applyProtection="1">
      <protection hidden="1"/>
    </xf>
    <xf numFmtId="165" fontId="51" fillId="14" borderId="10" xfId="0" applyNumberFormat="1" applyFont="1" applyFill="1" applyBorder="1" applyProtection="1">
      <protection hidden="1"/>
    </xf>
    <xf numFmtId="0" fontId="35" fillId="15" borderId="39" xfId="0" quotePrefix="1" applyFont="1" applyFill="1" applyBorder="1" applyAlignment="1" applyProtection="1">
      <alignment horizontal="right" wrapText="1"/>
      <protection hidden="1"/>
    </xf>
    <xf numFmtId="165" fontId="49" fillId="2" borderId="7" xfId="0" applyNumberFormat="1" applyFont="1" applyFill="1" applyBorder="1" applyProtection="1">
      <protection hidden="1"/>
    </xf>
    <xf numFmtId="165" fontId="49" fillId="14" borderId="10" xfId="0" applyNumberFormat="1" applyFont="1" applyFill="1" applyBorder="1" applyProtection="1">
      <protection hidden="1"/>
    </xf>
    <xf numFmtId="165" fontId="49" fillId="14" borderId="8" xfId="0" applyNumberFormat="1" applyFont="1" applyFill="1" applyBorder="1" applyProtection="1">
      <protection hidden="1"/>
    </xf>
    <xf numFmtId="0" fontId="35" fillId="4" borderId="40" xfId="0" applyFont="1" applyFill="1" applyBorder="1" applyAlignment="1">
      <alignment horizontal="right" wrapText="1"/>
    </xf>
    <xf numFmtId="166" fontId="51" fillId="14" borderId="8" xfId="0" applyNumberFormat="1" applyFont="1" applyFill="1" applyBorder="1" applyProtection="1">
      <protection hidden="1"/>
    </xf>
    <xf numFmtId="0" fontId="49" fillId="14" borderId="10" xfId="0" quotePrefix="1" applyFont="1" applyFill="1" applyBorder="1" applyAlignment="1" applyProtection="1">
      <alignment horizontal="right"/>
      <protection hidden="1"/>
    </xf>
    <xf numFmtId="0" fontId="49" fillId="14" borderId="8" xfId="0" quotePrefix="1" applyFont="1" applyFill="1" applyBorder="1" applyAlignment="1" applyProtection="1">
      <alignment horizontal="right"/>
      <protection hidden="1"/>
    </xf>
    <xf numFmtId="165" fontId="4" fillId="2" borderId="7" xfId="0" applyNumberFormat="1" applyFont="1" applyFill="1" applyBorder="1" applyAlignment="1" applyProtection="1">
      <alignment horizontal="right"/>
      <protection hidden="1"/>
    </xf>
    <xf numFmtId="165" fontId="50" fillId="2" borderId="7" xfId="0" applyNumberFormat="1" applyFont="1" applyFill="1" applyBorder="1" applyAlignment="1" applyProtection="1">
      <alignment horizontal="right"/>
      <protection hidden="1"/>
    </xf>
    <xf numFmtId="0" fontId="35" fillId="4" borderId="2" xfId="0" applyFont="1" applyFill="1" applyBorder="1" applyAlignment="1">
      <alignment horizontal="center" wrapText="1"/>
    </xf>
    <xf numFmtId="0" fontId="35" fillId="4" borderId="3" xfId="0" applyFont="1" applyFill="1" applyBorder="1" applyAlignment="1">
      <alignment horizontal="center" wrapText="1"/>
    </xf>
    <xf numFmtId="0" fontId="35" fillId="4" borderId="4" xfId="0" applyFont="1" applyFill="1" applyBorder="1" applyAlignment="1">
      <alignment horizontal="center" wrapText="1"/>
    </xf>
    <xf numFmtId="0" fontId="20" fillId="2" borderId="0" xfId="0" applyFont="1" applyFill="1" applyAlignment="1">
      <alignment horizontal="center" vertical="center"/>
    </xf>
    <xf numFmtId="0" fontId="0" fillId="2" borderId="0" xfId="0" applyFill="1" applyAlignment="1">
      <alignment horizontal="left" vertical="top" wrapText="1"/>
    </xf>
    <xf numFmtId="0" fontId="18" fillId="10" borderId="0" xfId="0" applyFont="1" applyFill="1" applyAlignment="1">
      <alignment horizontal="left" vertical="top"/>
    </xf>
    <xf numFmtId="0" fontId="15" fillId="9" borderId="7" xfId="0" applyFont="1" applyFill="1" applyBorder="1" applyAlignment="1">
      <alignment horizontal="center" wrapText="1"/>
    </xf>
    <xf numFmtId="0" fontId="15" fillId="9" borderId="9" xfId="0" applyFont="1" applyFill="1" applyBorder="1" applyAlignment="1">
      <alignment horizontal="center" wrapText="1"/>
    </xf>
    <xf numFmtId="0" fontId="0" fillId="11" borderId="22" xfId="0" applyFill="1" applyBorder="1" applyAlignment="1">
      <alignment horizontal="left" vertical="top" wrapText="1"/>
    </xf>
    <xf numFmtId="0" fontId="0" fillId="11" borderId="23" xfId="0" applyFill="1" applyBorder="1" applyAlignment="1">
      <alignment horizontal="left" vertical="top" wrapText="1"/>
    </xf>
    <xf numFmtId="0" fontId="0" fillId="11" borderId="24" xfId="0"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27" xfId="0" applyFill="1" applyBorder="1" applyAlignment="1">
      <alignment horizontal="left" vertical="top" wrapText="1"/>
    </xf>
    <xf numFmtId="0" fontId="0" fillId="2" borderId="0" xfId="0" applyFont="1" applyFill="1" applyAlignment="1">
      <alignment horizontal="left" vertical="top" wrapText="1"/>
    </xf>
    <xf numFmtId="165" fontId="5" fillId="2" borderId="13" xfId="0" applyNumberFormat="1" applyFont="1" applyFill="1" applyBorder="1" applyAlignment="1" applyProtection="1">
      <alignment horizontal="center"/>
      <protection locked="0"/>
    </xf>
    <xf numFmtId="165" fontId="5" fillId="2" borderId="14" xfId="0" applyNumberFormat="1" applyFont="1" applyFill="1" applyBorder="1" applyAlignment="1" applyProtection="1">
      <alignment horizontal="center"/>
      <protection locked="0"/>
    </xf>
    <xf numFmtId="0" fontId="6" fillId="3" borderId="13" xfId="0" applyFont="1" applyFill="1" applyBorder="1" applyAlignment="1">
      <alignment horizontal="center"/>
    </xf>
    <xf numFmtId="0" fontId="6" fillId="3" borderId="14" xfId="0" applyFont="1" applyFill="1" applyBorder="1" applyAlignment="1">
      <alignment horizontal="center"/>
    </xf>
    <xf numFmtId="0" fontId="6" fillId="2" borderId="7" xfId="0" applyFont="1" applyFill="1" applyBorder="1" applyAlignment="1">
      <alignment horizontal="center" wrapText="1"/>
    </xf>
    <xf numFmtId="0" fontId="6" fillId="2" borderId="9" xfId="0" applyFont="1" applyFill="1" applyBorder="1" applyAlignment="1">
      <alignment horizontal="center" wrapText="1"/>
    </xf>
    <xf numFmtId="0" fontId="8" fillId="4" borderId="3" xfId="0" applyFont="1" applyFill="1" applyBorder="1" applyAlignment="1">
      <alignment horizontal="center" wrapText="1"/>
    </xf>
    <xf numFmtId="0" fontId="24" fillId="2" borderId="13" xfId="2" applyFill="1" applyBorder="1" applyAlignment="1">
      <alignment horizontal="left"/>
    </xf>
    <xf numFmtId="0" fontId="24" fillId="2" borderId="15" xfId="2" applyFill="1" applyBorder="1" applyAlignment="1">
      <alignment horizontal="left"/>
    </xf>
    <xf numFmtId="0" fontId="24" fillId="2" borderId="14" xfId="2" applyFill="1" applyBorder="1" applyAlignment="1">
      <alignment horizontal="left"/>
    </xf>
    <xf numFmtId="0" fontId="24" fillId="2" borderId="13" xfId="2" applyFill="1" applyBorder="1" applyAlignment="1">
      <alignment horizontal="left" vertical="top" wrapText="1"/>
    </xf>
    <xf numFmtId="0" fontId="24" fillId="2" borderId="15" xfId="2" applyFill="1" applyBorder="1" applyAlignment="1">
      <alignment horizontal="left" vertical="top" wrapText="1"/>
    </xf>
    <xf numFmtId="0" fontId="24" fillId="2" borderId="14" xfId="2" applyFill="1" applyBorder="1" applyAlignment="1">
      <alignment horizontal="left" vertical="top" wrapText="1"/>
    </xf>
    <xf numFmtId="0" fontId="4" fillId="0" borderId="0" xfId="0" applyFont="1" applyFill="1" applyAlignment="1">
      <alignment horizontal="left" vertical="top" wrapText="1"/>
    </xf>
    <xf numFmtId="0" fontId="44" fillId="2" borderId="21" xfId="0" applyFont="1" applyFill="1" applyBorder="1" applyAlignment="1">
      <alignment horizontal="left" vertical="top" wrapText="1"/>
    </xf>
    <xf numFmtId="8" fontId="21" fillId="2" borderId="19" xfId="0" applyNumberFormat="1" applyFont="1" applyFill="1" applyBorder="1" applyAlignment="1">
      <alignment horizontal="center" vertical="center" wrapText="1"/>
    </xf>
    <xf numFmtId="8" fontId="21" fillId="2" borderId="20" xfId="0" applyNumberFormat="1" applyFont="1" applyFill="1" applyBorder="1" applyAlignment="1">
      <alignment horizontal="center" vertical="center" wrapText="1"/>
    </xf>
    <xf numFmtId="8" fontId="21" fillId="2" borderId="28" xfId="0" applyNumberFormat="1" applyFont="1" applyFill="1" applyBorder="1" applyAlignment="1">
      <alignment horizontal="center" vertical="center" wrapText="1"/>
    </xf>
    <xf numFmtId="0" fontId="41" fillId="2" borderId="19" xfId="0" applyFont="1" applyFill="1" applyBorder="1" applyAlignment="1">
      <alignment horizontal="center" vertical="top" wrapText="1"/>
    </xf>
    <xf numFmtId="0" fontId="41" fillId="2" borderId="20" xfId="0" applyFont="1" applyFill="1" applyBorder="1" applyAlignment="1">
      <alignment horizontal="center" vertical="top" wrapText="1"/>
    </xf>
    <xf numFmtId="0" fontId="41" fillId="2" borderId="28" xfId="0" applyFont="1" applyFill="1" applyBorder="1" applyAlignment="1">
      <alignment horizontal="center" vertical="top" wrapText="1"/>
    </xf>
    <xf numFmtId="0" fontId="10" fillId="2" borderId="18" xfId="0" applyFont="1" applyFill="1" applyBorder="1" applyAlignment="1">
      <alignment horizontal="center" vertical="top"/>
    </xf>
    <xf numFmtId="8" fontId="21" fillId="2" borderId="29" xfId="0" applyNumberFormat="1" applyFont="1" applyFill="1" applyBorder="1" applyAlignment="1">
      <alignment horizontal="center" vertical="center" wrapText="1"/>
    </xf>
    <xf numFmtId="0" fontId="41" fillId="2" borderId="29" xfId="0" applyFont="1" applyFill="1" applyBorder="1" applyAlignment="1">
      <alignment horizontal="center" vertical="top" wrapText="1"/>
    </xf>
    <xf numFmtId="0" fontId="20" fillId="2" borderId="33" xfId="0" applyFont="1" applyFill="1" applyBorder="1" applyAlignment="1">
      <alignment horizontal="left" vertical="top" wrapText="1"/>
    </xf>
    <xf numFmtId="0" fontId="20" fillId="2" borderId="34" xfId="0" applyFont="1" applyFill="1" applyBorder="1" applyAlignment="1">
      <alignment horizontal="left" vertical="top" wrapText="1"/>
    </xf>
    <xf numFmtId="0" fontId="20" fillId="2" borderId="35" xfId="0" applyFont="1" applyFill="1" applyBorder="1" applyAlignment="1">
      <alignment horizontal="left" vertical="top" wrapText="1"/>
    </xf>
    <xf numFmtId="0" fontId="0" fillId="2" borderId="30" xfId="0" applyFill="1" applyBorder="1" applyAlignment="1">
      <alignment horizontal="left" vertical="top" wrapText="1"/>
    </xf>
    <xf numFmtId="0" fontId="0" fillId="2" borderId="31" xfId="0" applyFill="1" applyBorder="1" applyAlignment="1">
      <alignment horizontal="left" vertical="top" wrapText="1"/>
    </xf>
    <xf numFmtId="0" fontId="0" fillId="2" borderId="32" xfId="0" applyFill="1" applyBorder="1" applyAlignment="1">
      <alignment horizontal="left" vertical="top" wrapText="1"/>
    </xf>
    <xf numFmtId="0" fontId="0" fillId="2" borderId="36" xfId="0" applyFill="1" applyBorder="1" applyAlignment="1">
      <alignment horizontal="left" vertical="top" wrapText="1"/>
    </xf>
    <xf numFmtId="0" fontId="0" fillId="2" borderId="37" xfId="0" applyFill="1" applyBorder="1" applyAlignment="1">
      <alignment horizontal="left" vertical="top" wrapText="1"/>
    </xf>
    <xf numFmtId="0" fontId="0" fillId="2" borderId="38" xfId="0" applyFill="1" applyBorder="1" applyAlignment="1">
      <alignment horizontal="left" vertical="top" wrapText="1"/>
    </xf>
    <xf numFmtId="0" fontId="42" fillId="2" borderId="19" xfId="0" applyFont="1" applyFill="1" applyBorder="1" applyAlignment="1">
      <alignment horizontal="center" vertical="top" wrapText="1"/>
    </xf>
    <xf numFmtId="0" fontId="42" fillId="2" borderId="20" xfId="0" applyFont="1" applyFill="1" applyBorder="1" applyAlignment="1">
      <alignment horizontal="center" vertical="top" wrapText="1"/>
    </xf>
    <xf numFmtId="0" fontId="42" fillId="2" borderId="29" xfId="0" applyFont="1" applyFill="1" applyBorder="1" applyAlignment="1">
      <alignment horizontal="center" vertical="top" wrapText="1"/>
    </xf>
    <xf numFmtId="0" fontId="42" fillId="2" borderId="28" xfId="0" applyFont="1" applyFill="1" applyBorder="1" applyAlignment="1">
      <alignment horizontal="center" vertical="top" wrapText="1"/>
    </xf>
    <xf numFmtId="0" fontId="40" fillId="8" borderId="0" xfId="0" applyFont="1" applyFill="1" applyAlignment="1">
      <alignment horizontal="left" vertical="top" wrapText="1"/>
    </xf>
    <xf numFmtId="0" fontId="27" fillId="12" borderId="0" xfId="0" applyFont="1" applyFill="1" applyAlignment="1">
      <alignment horizontal="center"/>
    </xf>
    <xf numFmtId="0" fontId="10" fillId="6" borderId="0" xfId="0" applyFont="1" applyFill="1"/>
  </cellXfs>
  <cellStyles count="3">
    <cellStyle name="Hyperlink" xfId="2" builtinId="8"/>
    <cellStyle name="Normal" xfId="0" builtinId="0"/>
    <cellStyle name="Percent" xfId="1" builtinId="5"/>
  </cellStyles>
  <dxfs count="22">
    <dxf>
      <font>
        <color theme="0" tint="-0.34998626667073579"/>
      </font>
    </dxf>
    <dxf>
      <font>
        <color theme="0" tint="-0.34998626667073579"/>
      </font>
    </dxf>
    <dxf>
      <font>
        <b/>
        <i val="0"/>
        <color auto="1"/>
      </font>
      <fill>
        <patternFill>
          <bgColor theme="7" tint="0.39994506668294322"/>
        </patternFill>
      </fill>
    </dxf>
    <dxf>
      <fill>
        <patternFill>
          <bgColor theme="0"/>
        </patternFill>
      </fill>
    </dxf>
    <dxf>
      <fill>
        <patternFill>
          <bgColor theme="7" tint="0.79998168889431442"/>
        </patternFill>
      </fill>
    </dxf>
    <dxf>
      <font>
        <color theme="0" tint="-0.34998626667073579"/>
      </font>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auto="1"/>
      </font>
      <fill>
        <patternFill>
          <bgColor theme="7" tint="0.39994506668294322"/>
        </patternFill>
      </fill>
    </dxf>
    <dxf>
      <fill>
        <patternFill>
          <bgColor theme="0"/>
        </patternFill>
      </fill>
    </dxf>
    <dxf>
      <fill>
        <patternFill>
          <bgColor theme="7" tint="0.79998168889431442"/>
        </patternFill>
      </fill>
    </dxf>
    <dxf>
      <font>
        <color theme="1" tint="0.24994659260841701"/>
      </font>
      <fill>
        <patternFill>
          <bgColor theme="1" tint="0.24994659260841701"/>
        </patternFill>
      </fill>
      <border>
        <left style="thin">
          <color auto="1"/>
        </left>
        <right style="thin">
          <color auto="1"/>
        </right>
        <top style="thin">
          <color auto="1"/>
        </top>
        <bottom style="thin">
          <color auto="1"/>
        </bottom>
      </border>
    </dxf>
    <dxf>
      <font>
        <b/>
        <i val="0"/>
        <color theme="0"/>
      </font>
      <fill>
        <patternFill>
          <bgColor rgb="FFFF6161"/>
        </patternFill>
      </fill>
      <border>
        <left/>
        <right/>
        <top/>
        <bottom/>
      </border>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0"/>
      </font>
      <fill>
        <patternFill>
          <bgColor rgb="FFFF6161"/>
        </patternFill>
      </fill>
    </dxf>
    <dxf>
      <font>
        <color theme="1" tint="0.24994659260841701"/>
      </font>
      <fill>
        <patternFill>
          <bgColor theme="1" tint="0.24994659260841701"/>
        </patternFill>
      </fill>
      <border>
        <left style="thin">
          <color auto="1"/>
        </left>
        <right style="thin">
          <color auto="1"/>
        </right>
        <top style="thin">
          <color auto="1"/>
        </top>
        <bottom style="thin">
          <color auto="1"/>
        </bottom>
        <vertical/>
        <horizontal/>
      </border>
    </dxf>
    <dxf>
      <font>
        <color theme="0" tint="-0.34998626667073579"/>
      </font>
    </dxf>
    <dxf>
      <fill>
        <patternFill>
          <bgColor theme="0" tint="-0.14996795556505021"/>
        </patternFill>
      </fill>
    </dxf>
  </dxfs>
  <tableStyles count="0" defaultTableStyle="TableStyleMedium2" defaultPivotStyle="PivotStyleLight16"/>
  <colors>
    <mruColors>
      <color rgb="FF007033"/>
      <color rgb="FFFF6161"/>
      <color rgb="FFFF0000"/>
      <color rgb="FFFF6D6D"/>
      <color rgb="FFD5F4FF"/>
      <color rgb="FFFF9999"/>
      <color rgb="FFE2CFF1"/>
      <color rgb="FFCBA8E6"/>
      <color rgb="FFDDC7EF"/>
      <color rgb="FFD0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r>
              <a:rPr lang="en-US" b="1">
                <a:solidFill>
                  <a:schemeClr val="accent1"/>
                </a:solidFill>
              </a:rPr>
              <a:t>Loan Amortization Chart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mn-lt"/>
              <a:ea typeface="+mn-ea"/>
              <a:cs typeface="+mn-cs"/>
            </a:defRPr>
          </a:pPr>
          <a:endParaRPr lang="en-US"/>
        </a:p>
      </c:txPr>
    </c:title>
    <c:autoTitleDeleted val="0"/>
    <c:plotArea>
      <c:layout>
        <c:manualLayout>
          <c:layoutTarget val="inner"/>
          <c:xMode val="edge"/>
          <c:yMode val="edge"/>
          <c:x val="0.16778937007874015"/>
          <c:y val="0.19103026015258909"/>
          <c:w val="0.79189168853893266"/>
          <c:h val="0.64096610367941931"/>
        </c:manualLayout>
      </c:layout>
      <c:lineChart>
        <c:grouping val="standard"/>
        <c:varyColors val="0"/>
        <c:ser>
          <c:idx val="0"/>
          <c:order val="0"/>
          <c:tx>
            <c:strRef>
              <c:f>'Amortization Schedule'!$K$17</c:f>
              <c:strCache>
                <c:ptCount val="1"/>
                <c:pt idx="0">
                  <c:v>Remaining 
Balance</c:v>
                </c:pt>
              </c:strCache>
            </c:strRef>
          </c:tx>
          <c:spPr>
            <a:ln w="19050" cap="rnd">
              <a:solidFill>
                <a:schemeClr val="accent1"/>
              </a:solidFill>
              <a:round/>
            </a:ln>
            <a:effectLst/>
          </c:spPr>
          <c:marker>
            <c:symbol val="none"/>
          </c:marker>
          <c:cat>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Schedule'!$K$18:$K$537</c:f>
              <c:numCache>
                <c:formatCode>"$"#,##0.00</c:formatCode>
                <c:ptCount val="520"/>
                <c:pt idx="0">
                  <c:v>249751.12368711812</c:v>
                </c:pt>
                <c:pt idx="1">
                  <c:v>249501.00299267183</c:v>
                </c:pt>
                <c:pt idx="2">
                  <c:v>249249.63169475331</c:v>
                </c:pt>
                <c:pt idx="3">
                  <c:v>248997.00354034518</c:v>
                </c:pt>
                <c:pt idx="4">
                  <c:v>248743.11224516502</c:v>
                </c:pt>
                <c:pt idx="5">
                  <c:v>248487.95149350897</c:v>
                </c:pt>
                <c:pt idx="6">
                  <c:v>248231.51493809462</c:v>
                </c:pt>
                <c:pt idx="7">
                  <c:v>247973.79619990321</c:v>
                </c:pt>
                <c:pt idx="8">
                  <c:v>247714.78886802084</c:v>
                </c:pt>
                <c:pt idx="9">
                  <c:v>247454.48649947907</c:v>
                </c:pt>
                <c:pt idx="10">
                  <c:v>247192.8826190946</c:v>
                </c:pt>
                <c:pt idx="11">
                  <c:v>246929.97071930818</c:v>
                </c:pt>
                <c:pt idx="12">
                  <c:v>246665.74426002285</c:v>
                </c:pt>
                <c:pt idx="13">
                  <c:v>246400.19666844109</c:v>
                </c:pt>
                <c:pt idx="14">
                  <c:v>246133.32133890141</c:v>
                </c:pt>
                <c:pt idx="15">
                  <c:v>245865.11163271405</c:v>
                </c:pt>
                <c:pt idx="16">
                  <c:v>245595.56087799574</c:v>
                </c:pt>
                <c:pt idx="17">
                  <c:v>245324.66236950384</c:v>
                </c:pt>
                <c:pt idx="18">
                  <c:v>245052.4093684695</c:v>
                </c:pt>
                <c:pt idx="19">
                  <c:v>244778.79510242995</c:v>
                </c:pt>
                <c:pt idx="20">
                  <c:v>244503.81276506023</c:v>
                </c:pt>
                <c:pt idx="21">
                  <c:v>244227.45551600365</c:v>
                </c:pt>
                <c:pt idx="22">
                  <c:v>243949.71648070178</c:v>
                </c:pt>
                <c:pt idx="23">
                  <c:v>243670.58875022343</c:v>
                </c:pt>
                <c:pt idx="24">
                  <c:v>243390.06538109266</c:v>
                </c:pt>
                <c:pt idx="25">
                  <c:v>243108.13939511625</c:v>
                </c:pt>
                <c:pt idx="26">
                  <c:v>242824.80377920993</c:v>
                </c:pt>
                <c:pt idx="27">
                  <c:v>242540.0514852241</c:v>
                </c:pt>
                <c:pt idx="28">
                  <c:v>242253.87542976835</c:v>
                </c:pt>
                <c:pt idx="29">
                  <c:v>241966.26849403532</c:v>
                </c:pt>
                <c:pt idx="30">
                  <c:v>241677.22352362363</c:v>
                </c:pt>
                <c:pt idx="31">
                  <c:v>241386.73332835987</c:v>
                </c:pt>
                <c:pt idx="32">
                  <c:v>241094.79068211978</c:v>
                </c:pt>
                <c:pt idx="33">
                  <c:v>240801.3883226485</c:v>
                </c:pt>
                <c:pt idx="34">
                  <c:v>240506.51895137987</c:v>
                </c:pt>
                <c:pt idx="35">
                  <c:v>240210.17523325488</c:v>
                </c:pt>
                <c:pt idx="36">
                  <c:v>239912.34979653926</c:v>
                </c:pt>
                <c:pt idx="37">
                  <c:v>239613.03523264008</c:v>
                </c:pt>
                <c:pt idx="38">
                  <c:v>239312.22409592138</c:v>
                </c:pt>
                <c:pt idx="39">
                  <c:v>239009.9089035191</c:v>
                </c:pt>
                <c:pt idx="40">
                  <c:v>238706.08213515481</c:v>
                </c:pt>
                <c:pt idx="41">
                  <c:v>238400.73623294869</c:v>
                </c:pt>
                <c:pt idx="42">
                  <c:v>238093.86360123157</c:v>
                </c:pt>
                <c:pt idx="43">
                  <c:v>237785.45660635584</c:v>
                </c:pt>
                <c:pt idx="44">
                  <c:v>237475.50757650574</c:v>
                </c:pt>
                <c:pt idx="45">
                  <c:v>237164.0088015064</c:v>
                </c:pt>
                <c:pt idx="46">
                  <c:v>236850.95253263204</c:v>
                </c:pt>
                <c:pt idx="47">
                  <c:v>236536.33098241332</c:v>
                </c:pt>
                <c:pt idx="48">
                  <c:v>236220.13632444351</c:v>
                </c:pt>
                <c:pt idx="49">
                  <c:v>235902.36069318384</c:v>
                </c:pt>
                <c:pt idx="50">
                  <c:v>235582.99618376789</c:v>
                </c:pt>
                <c:pt idx="51">
                  <c:v>235262.03485180484</c:v>
                </c:pt>
                <c:pt idx="52">
                  <c:v>234939.468713182</c:v>
                </c:pt>
                <c:pt idx="53">
                  <c:v>234615.28974386601</c:v>
                </c:pt>
                <c:pt idx="54">
                  <c:v>234289.48987970347</c:v>
                </c:pt>
                <c:pt idx="55">
                  <c:v>233962.0610162201</c:v>
                </c:pt>
                <c:pt idx="56">
                  <c:v>233632.99500841933</c:v>
                </c:pt>
                <c:pt idx="57">
                  <c:v>233302.28367057955</c:v>
                </c:pt>
                <c:pt idx="58">
                  <c:v>232969.91877605056</c:v>
                </c:pt>
                <c:pt idx="59">
                  <c:v>232635.89205704894</c:v>
                </c:pt>
                <c:pt idx="60">
                  <c:v>232300.19520445232</c:v>
                </c:pt>
                <c:pt idx="61">
                  <c:v>231962.81986759271</c:v>
                </c:pt>
                <c:pt idx="62">
                  <c:v>231623.75765404879</c:v>
                </c:pt>
                <c:pt idx="63">
                  <c:v>231283.00012943716</c:v>
                </c:pt>
                <c:pt idx="64">
                  <c:v>230940.53881720247</c:v>
                </c:pt>
                <c:pt idx="65">
                  <c:v>230596.36519840659</c:v>
                </c:pt>
                <c:pt idx="66">
                  <c:v>230250.47071151674</c:v>
                </c:pt>
                <c:pt idx="67">
                  <c:v>229902.84675219245</c:v>
                </c:pt>
                <c:pt idx="68">
                  <c:v>229553.48467307154</c:v>
                </c:pt>
                <c:pt idx="69">
                  <c:v>229202.37578355501</c:v>
                </c:pt>
                <c:pt idx="70">
                  <c:v>228849.5113495909</c:v>
                </c:pt>
                <c:pt idx="71">
                  <c:v>228494.88259345698</c:v>
                </c:pt>
                <c:pt idx="72">
                  <c:v>228138.48069354237</c:v>
                </c:pt>
                <c:pt idx="73">
                  <c:v>227780.29678412821</c:v>
                </c:pt>
                <c:pt idx="74">
                  <c:v>227420.32195516696</c:v>
                </c:pt>
                <c:pt idx="75">
                  <c:v>227058.5472520609</c:v>
                </c:pt>
                <c:pt idx="76">
                  <c:v>226694.96367543933</c:v>
                </c:pt>
                <c:pt idx="77">
                  <c:v>226329.56218093465</c:v>
                </c:pt>
                <c:pt idx="78">
                  <c:v>225962.33367895745</c:v>
                </c:pt>
                <c:pt idx="79">
                  <c:v>225593.26903447037</c:v>
                </c:pt>
                <c:pt idx="80">
                  <c:v>225222.35906676084</c:v>
                </c:pt>
                <c:pt idx="81">
                  <c:v>224849.59454921275</c:v>
                </c:pt>
                <c:pt idx="82">
                  <c:v>224474.96620907693</c:v>
                </c:pt>
                <c:pt idx="83">
                  <c:v>224098.46472724044</c:v>
                </c:pt>
                <c:pt idx="84">
                  <c:v>223720.08073799475</c:v>
                </c:pt>
                <c:pt idx="85">
                  <c:v>223339.80482880285</c:v>
                </c:pt>
                <c:pt idx="86">
                  <c:v>222957.62754006498</c:v>
                </c:pt>
                <c:pt idx="87">
                  <c:v>222573.53936488341</c:v>
                </c:pt>
                <c:pt idx="88">
                  <c:v>222187.53074882596</c:v>
                </c:pt>
                <c:pt idx="89">
                  <c:v>221799.5920896882</c:v>
                </c:pt>
                <c:pt idx="90">
                  <c:v>221409.71373725476</c:v>
                </c:pt>
                <c:pt idx="91">
                  <c:v>221017.88599305914</c:v>
                </c:pt>
                <c:pt idx="92">
                  <c:v>220624.09911014256</c:v>
                </c:pt>
                <c:pt idx="93">
                  <c:v>220228.34329281139</c:v>
                </c:pt>
                <c:pt idx="94">
                  <c:v>219830.60869639358</c:v>
                </c:pt>
                <c:pt idx="95">
                  <c:v>219430.88542699366</c:v>
                </c:pt>
                <c:pt idx="96">
                  <c:v>219029.16354124673</c:v>
                </c:pt>
                <c:pt idx="97">
                  <c:v>218625.43304607109</c:v>
                </c:pt>
                <c:pt idx="98">
                  <c:v>218219.68389841958</c:v>
                </c:pt>
                <c:pt idx="99">
                  <c:v>217811.9060050298</c:v>
                </c:pt>
                <c:pt idx="100">
                  <c:v>217402.08922217306</c:v>
                </c:pt>
                <c:pt idx="101">
                  <c:v>216990.22335540203</c:v>
                </c:pt>
                <c:pt idx="102">
                  <c:v>216576.29815929718</c:v>
                </c:pt>
                <c:pt idx="103">
                  <c:v>216160.30333721178</c:v>
                </c:pt>
                <c:pt idx="104">
                  <c:v>215742.22854101597</c:v>
                </c:pt>
                <c:pt idx="105">
                  <c:v>215322.06337083917</c:v>
                </c:pt>
                <c:pt idx="106">
                  <c:v>214899.79737481149</c:v>
                </c:pt>
                <c:pt idx="107">
                  <c:v>214475.42004880367</c:v>
                </c:pt>
                <c:pt idx="108">
                  <c:v>214048.92083616581</c:v>
                </c:pt>
                <c:pt idx="109">
                  <c:v>213620.28912746476</c:v>
                </c:pt>
                <c:pt idx="110">
                  <c:v>213189.5142602202</c:v>
                </c:pt>
                <c:pt idx="111">
                  <c:v>212756.58551863942</c:v>
                </c:pt>
                <c:pt idx="112">
                  <c:v>212321.49213335072</c:v>
                </c:pt>
                <c:pt idx="113">
                  <c:v>211884.22328113561</c:v>
                </c:pt>
                <c:pt idx="114">
                  <c:v>211444.76808465942</c:v>
                </c:pt>
                <c:pt idx="115">
                  <c:v>211003.11561220084</c:v>
                </c:pt>
                <c:pt idx="116">
                  <c:v>210559.25487737995</c:v>
                </c:pt>
                <c:pt idx="117">
                  <c:v>210113.17483888497</c:v>
                </c:pt>
                <c:pt idx="118">
                  <c:v>209664.86440019752</c:v>
                </c:pt>
                <c:pt idx="119">
                  <c:v>209214.31240931663</c:v>
                </c:pt>
                <c:pt idx="120">
                  <c:v>208761.50765848134</c:v>
                </c:pt>
                <c:pt idx="121">
                  <c:v>208306.43888389185</c:v>
                </c:pt>
                <c:pt idx="122">
                  <c:v>207849.09476542944</c:v>
                </c:pt>
                <c:pt idx="123">
                  <c:v>207389.46392637471</c:v>
                </c:pt>
                <c:pt idx="124">
                  <c:v>206927.5349331247</c:v>
                </c:pt>
                <c:pt idx="125">
                  <c:v>206463.29629490845</c:v>
                </c:pt>
                <c:pt idx="126">
                  <c:v>205996.73646350112</c:v>
                </c:pt>
                <c:pt idx="127">
                  <c:v>205527.84383293675</c:v>
                </c:pt>
                <c:pt idx="128">
                  <c:v>205056.60673921954</c:v>
                </c:pt>
                <c:pt idx="129">
                  <c:v>204583.01346003375</c:v>
                </c:pt>
                <c:pt idx="130">
                  <c:v>204107.05221445204</c:v>
                </c:pt>
                <c:pt idx="131">
                  <c:v>203628.71116264243</c:v>
                </c:pt>
                <c:pt idx="132">
                  <c:v>203147.97840557375</c:v>
                </c:pt>
                <c:pt idx="133">
                  <c:v>202664.84198471974</c:v>
                </c:pt>
                <c:pt idx="134">
                  <c:v>202179.28988176145</c:v>
                </c:pt>
                <c:pt idx="135">
                  <c:v>201691.31001828838</c:v>
                </c:pt>
                <c:pt idx="136">
                  <c:v>201200.89025549794</c:v>
                </c:pt>
                <c:pt idx="137">
                  <c:v>200708.01839389355</c:v>
                </c:pt>
                <c:pt idx="138">
                  <c:v>200212.68217298115</c:v>
                </c:pt>
                <c:pt idx="139">
                  <c:v>199714.86927096418</c:v>
                </c:pt>
                <c:pt idx="140">
                  <c:v>199214.56730443711</c:v>
                </c:pt>
                <c:pt idx="141">
                  <c:v>198711.76382807741</c:v>
                </c:pt>
                <c:pt idx="142">
                  <c:v>198206.44633433592</c:v>
                </c:pt>
                <c:pt idx="143">
                  <c:v>197698.60225312572</c:v>
                </c:pt>
                <c:pt idx="144">
                  <c:v>197188.21895150948</c:v>
                </c:pt>
                <c:pt idx="145">
                  <c:v>196675.28373338515</c:v>
                </c:pt>
                <c:pt idx="146">
                  <c:v>196159.78383917018</c:v>
                </c:pt>
                <c:pt idx="147">
                  <c:v>195641.70644548416</c:v>
                </c:pt>
                <c:pt idx="148">
                  <c:v>195121.03866482971</c:v>
                </c:pt>
                <c:pt idx="149">
                  <c:v>194597.76754527198</c:v>
                </c:pt>
                <c:pt idx="150">
                  <c:v>194071.88007011646</c:v>
                </c:pt>
                <c:pt idx="151">
                  <c:v>193543.36315758515</c:v>
                </c:pt>
                <c:pt idx="152">
                  <c:v>193012.20366049118</c:v>
                </c:pt>
                <c:pt idx="153">
                  <c:v>192478.38836591176</c:v>
                </c:pt>
                <c:pt idx="154">
                  <c:v>191941.90399485943</c:v>
                </c:pt>
                <c:pt idx="155">
                  <c:v>191402.73720195185</c:v>
                </c:pt>
                <c:pt idx="156">
                  <c:v>190860.87457507974</c:v>
                </c:pt>
                <c:pt idx="157">
                  <c:v>190316.30263507325</c:v>
                </c:pt>
                <c:pt idx="158">
                  <c:v>189769.00783536673</c:v>
                </c:pt>
                <c:pt idx="159">
                  <c:v>189218.97656166169</c:v>
                </c:pt>
                <c:pt idx="160">
                  <c:v>188666.19513158812</c:v>
                </c:pt>
                <c:pt idx="161">
                  <c:v>188110.64979436417</c:v>
                </c:pt>
                <c:pt idx="162">
                  <c:v>187552.32673045411</c:v>
                </c:pt>
                <c:pt idx="163">
                  <c:v>186991.21205122449</c:v>
                </c:pt>
                <c:pt idx="164">
                  <c:v>186427.29179859872</c:v>
                </c:pt>
                <c:pt idx="165">
                  <c:v>185860.55194470982</c:v>
                </c:pt>
                <c:pt idx="166">
                  <c:v>185290.9783915515</c:v>
                </c:pt>
                <c:pt idx="167">
                  <c:v>184718.55697062737</c:v>
                </c:pt>
                <c:pt idx="168">
                  <c:v>184143.27344259861</c:v>
                </c:pt>
                <c:pt idx="169">
                  <c:v>183565.11349692973</c:v>
                </c:pt>
                <c:pt idx="170">
                  <c:v>182984.0627515325</c:v>
                </c:pt>
                <c:pt idx="171">
                  <c:v>182400.10675240829</c:v>
                </c:pt>
                <c:pt idx="172">
                  <c:v>181813.23097328845</c:v>
                </c:pt>
                <c:pt idx="173">
                  <c:v>181223.42081527301</c:v>
                </c:pt>
                <c:pt idx="174">
                  <c:v>180630.6616064675</c:v>
                </c:pt>
                <c:pt idx="175">
                  <c:v>180034.93860161796</c:v>
                </c:pt>
                <c:pt idx="176">
                  <c:v>179436.23698174418</c:v>
                </c:pt>
                <c:pt idx="177">
                  <c:v>178834.54185377102</c:v>
                </c:pt>
                <c:pt idx="178">
                  <c:v>178229.83825015801</c:v>
                </c:pt>
                <c:pt idx="179">
                  <c:v>177622.11112852691</c:v>
                </c:pt>
                <c:pt idx="180">
                  <c:v>177011.34537128767</c:v>
                </c:pt>
                <c:pt idx="181">
                  <c:v>176397.52578526223</c:v>
                </c:pt>
                <c:pt idx="182">
                  <c:v>175780.63710130667</c:v>
                </c:pt>
                <c:pt idx="183">
                  <c:v>175160.66397393131</c:v>
                </c:pt>
                <c:pt idx="184">
                  <c:v>174537.59098091908</c:v>
                </c:pt>
                <c:pt idx="185">
                  <c:v>173911.40262294179</c:v>
                </c:pt>
                <c:pt idx="186">
                  <c:v>173282.08332317462</c:v>
                </c:pt>
                <c:pt idx="187">
                  <c:v>172649.6174269086</c:v>
                </c:pt>
                <c:pt idx="188">
                  <c:v>172013.98920116125</c:v>
                </c:pt>
                <c:pt idx="189">
                  <c:v>171375.18283428517</c:v>
                </c:pt>
                <c:pt idx="190">
                  <c:v>170733.18243557471</c:v>
                </c:pt>
                <c:pt idx="191">
                  <c:v>170087.97203487071</c:v>
                </c:pt>
                <c:pt idx="192">
                  <c:v>169439.53558216317</c:v>
                </c:pt>
                <c:pt idx="193">
                  <c:v>168787.85694719211</c:v>
                </c:pt>
                <c:pt idx="194">
                  <c:v>168132.91991904619</c:v>
                </c:pt>
                <c:pt idx="195">
                  <c:v>167474.70820575955</c:v>
                </c:pt>
                <c:pt idx="196">
                  <c:v>166813.20543390646</c:v>
                </c:pt>
                <c:pt idx="197">
                  <c:v>166148.3951481941</c:v>
                </c:pt>
                <c:pt idx="198">
                  <c:v>165480.26081105319</c:v>
                </c:pt>
                <c:pt idx="199">
                  <c:v>164808.78580222657</c:v>
                </c:pt>
                <c:pt idx="200">
                  <c:v>164133.95341835581</c:v>
                </c:pt>
                <c:pt idx="201">
                  <c:v>163455.74687256571</c:v>
                </c:pt>
                <c:pt idx="202">
                  <c:v>162774.14929404666</c:v>
                </c:pt>
                <c:pt idx="203">
                  <c:v>162089.143727635</c:v>
                </c:pt>
                <c:pt idx="204">
                  <c:v>161400.71313339131</c:v>
                </c:pt>
                <c:pt idx="205">
                  <c:v>160708.84038617639</c:v>
                </c:pt>
                <c:pt idx="206">
                  <c:v>160013.50827522541</c:v>
                </c:pt>
                <c:pt idx="207">
                  <c:v>159314.69950371966</c:v>
                </c:pt>
                <c:pt idx="208">
                  <c:v>158612.39668835638</c:v>
                </c:pt>
                <c:pt idx="209">
                  <c:v>157906.58235891629</c:v>
                </c:pt>
                <c:pt idx="210">
                  <c:v>157197.23895782899</c:v>
                </c:pt>
                <c:pt idx="211">
                  <c:v>156484.34883973625</c:v>
                </c:pt>
                <c:pt idx="212">
                  <c:v>155767.89427105305</c:v>
                </c:pt>
                <c:pt idx="213">
                  <c:v>155047.85742952643</c:v>
                </c:pt>
                <c:pt idx="214">
                  <c:v>154324.22040379219</c:v>
                </c:pt>
                <c:pt idx="215">
                  <c:v>153596.96519292926</c:v>
                </c:pt>
                <c:pt idx="216">
                  <c:v>152866.07370601202</c:v>
                </c:pt>
                <c:pt idx="217">
                  <c:v>152131.5277616602</c:v>
                </c:pt>
                <c:pt idx="218">
                  <c:v>151393.30908758662</c:v>
                </c:pt>
                <c:pt idx="219">
                  <c:v>150651.39932014266</c:v>
                </c:pt>
                <c:pt idx="220">
                  <c:v>149905.7800038615</c:v>
                </c:pt>
                <c:pt idx="221">
                  <c:v>149156.43259099891</c:v>
                </c:pt>
                <c:pt idx="222">
                  <c:v>148403.33844107203</c:v>
                </c:pt>
                <c:pt idx="223">
                  <c:v>147646.47882039551</c:v>
                </c:pt>
                <c:pt idx="224">
                  <c:v>146885.8349016156</c:v>
                </c:pt>
                <c:pt idx="225">
                  <c:v>146121.3877632418</c:v>
                </c:pt>
                <c:pt idx="226">
                  <c:v>145353.11838917612</c:v>
                </c:pt>
                <c:pt idx="227">
                  <c:v>144581.00766824011</c:v>
                </c:pt>
                <c:pt idx="228">
                  <c:v>143805.03639369944</c:v>
                </c:pt>
                <c:pt idx="229">
                  <c:v>143025.18526278605</c:v>
                </c:pt>
                <c:pt idx="230">
                  <c:v>142241.43487621809</c:v>
                </c:pt>
                <c:pt idx="231">
                  <c:v>141453.7657377173</c:v>
                </c:pt>
                <c:pt idx="232">
                  <c:v>140662.15825352402</c:v>
                </c:pt>
                <c:pt idx="233">
                  <c:v>139866.59273190977</c:v>
                </c:pt>
                <c:pt idx="234">
                  <c:v>139067.04938268743</c:v>
                </c:pt>
                <c:pt idx="235">
                  <c:v>138263.50831671897</c:v>
                </c:pt>
                <c:pt idx="236">
                  <c:v>137455.94954542068</c:v>
                </c:pt>
                <c:pt idx="237">
                  <c:v>136644.35298026589</c:v>
                </c:pt>
                <c:pt idx="238">
                  <c:v>135828.69843228534</c:v>
                </c:pt>
                <c:pt idx="239">
                  <c:v>135008.9656115649</c:v>
                </c:pt>
                <c:pt idx="240">
                  <c:v>134185.13412674083</c:v>
                </c:pt>
                <c:pt idx="241">
                  <c:v>133357.18348449265</c:v>
                </c:pt>
                <c:pt idx="242">
                  <c:v>132525.09308903324</c:v>
                </c:pt>
                <c:pt idx="243">
                  <c:v>131688.84224159652</c:v>
                </c:pt>
                <c:pt idx="244">
                  <c:v>130848.41013992262</c:v>
                </c:pt>
                <c:pt idx="245">
                  <c:v>130003.77587774035</c:v>
                </c:pt>
                <c:pt idx="246">
                  <c:v>129154.91844424717</c:v>
                </c:pt>
                <c:pt idx="247">
                  <c:v>128301.81672358653</c:v>
                </c:pt>
                <c:pt idx="248">
                  <c:v>127444.44949432257</c:v>
                </c:pt>
                <c:pt idx="249">
                  <c:v>126582.7954289123</c:v>
                </c:pt>
                <c:pt idx="250">
                  <c:v>125716.83309317498</c:v>
                </c:pt>
                <c:pt idx="251">
                  <c:v>124846.54094575897</c:v>
                </c:pt>
                <c:pt idx="252">
                  <c:v>123971.89733760589</c:v>
                </c:pt>
                <c:pt idx="253">
                  <c:v>123092.88051141203</c:v>
                </c:pt>
                <c:pt idx="254">
                  <c:v>122209.46860108721</c:v>
                </c:pt>
                <c:pt idx="255">
                  <c:v>121321.63963121077</c:v>
                </c:pt>
                <c:pt idx="256">
                  <c:v>120429.37151648494</c:v>
                </c:pt>
                <c:pt idx="257">
                  <c:v>119532.64206118548</c:v>
                </c:pt>
                <c:pt idx="258">
                  <c:v>118631.42895860953</c:v>
                </c:pt>
                <c:pt idx="259">
                  <c:v>117725.70979052069</c:v>
                </c:pt>
                <c:pt idx="260">
                  <c:v>116815.46202659141</c:v>
                </c:pt>
                <c:pt idx="261">
                  <c:v>115900.66302384248</c:v>
                </c:pt>
                <c:pt idx="262">
                  <c:v>114981.29002607982</c:v>
                </c:pt>
                <c:pt idx="263">
                  <c:v>114057.32016332833</c:v>
                </c:pt>
                <c:pt idx="264">
                  <c:v>113128.73045126309</c:v>
                </c:pt>
                <c:pt idx="265">
                  <c:v>112195.49779063753</c:v>
                </c:pt>
                <c:pt idx="266">
                  <c:v>111257.59896670883</c:v>
                </c:pt>
                <c:pt idx="267">
                  <c:v>110315.01064866049</c:v>
                </c:pt>
                <c:pt idx="268">
                  <c:v>109367.70938902191</c:v>
                </c:pt>
                <c:pt idx="269">
                  <c:v>108415.67162308515</c:v>
                </c:pt>
                <c:pt idx="270">
                  <c:v>107458.87366831869</c:v>
                </c:pt>
                <c:pt idx="271">
                  <c:v>106497.2917237784</c:v>
                </c:pt>
                <c:pt idx="272">
                  <c:v>105530.90186951541</c:v>
                </c:pt>
                <c:pt idx="273">
                  <c:v>104559.6800659811</c:v>
                </c:pt>
                <c:pt idx="274">
                  <c:v>103583.60215342912</c:v>
                </c:pt>
                <c:pt idx="275">
                  <c:v>102602.64385131438</c:v>
                </c:pt>
                <c:pt idx="276">
                  <c:v>101616.78075768908</c:v>
                </c:pt>
                <c:pt idx="277">
                  <c:v>100625.98834859564</c:v>
                </c:pt>
                <c:pt idx="278">
                  <c:v>99630.241977456739</c:v>
                </c:pt>
                <c:pt idx="279">
                  <c:v>98629.516874462148</c:v>
                </c:pt>
                <c:pt idx="280">
                  <c:v>97623.788145952582</c:v>
                </c:pt>
                <c:pt idx="281">
                  <c:v>96613.030773800463</c:v>
                </c:pt>
                <c:pt idx="282">
                  <c:v>95597.21961478758</c:v>
                </c:pt>
                <c:pt idx="283">
                  <c:v>94576.329399979644</c:v>
                </c:pt>
                <c:pt idx="284">
                  <c:v>93550.334734097662</c:v>
                </c:pt>
                <c:pt idx="285">
                  <c:v>92519.210094886264</c:v>
                </c:pt>
                <c:pt idx="286">
                  <c:v>91482.929832478811</c:v>
                </c:pt>
                <c:pt idx="287">
                  <c:v>90441.468168759326</c:v>
                </c:pt>
                <c:pt idx="288">
                  <c:v>89394.799196721244</c:v>
                </c:pt>
                <c:pt idx="289">
                  <c:v>88342.896879822976</c:v>
                </c:pt>
                <c:pt idx="290">
                  <c:v>87285.735051340205</c:v>
                </c:pt>
                <c:pt idx="291">
                  <c:v>86223.287413715021</c:v>
                </c:pt>
                <c:pt idx="292">
                  <c:v>85155.527537901711</c:v>
                </c:pt>
                <c:pt idx="293">
                  <c:v>84082.428862709334</c:v>
                </c:pt>
                <c:pt idx="294">
                  <c:v>83003.964694141003</c:v>
                </c:pt>
                <c:pt idx="295">
                  <c:v>81920.108204729826</c:v>
                </c:pt>
                <c:pt idx="296">
                  <c:v>80830.832432871597</c:v>
                </c:pt>
                <c:pt idx="297">
                  <c:v>79736.11028215407</c:v>
                </c:pt>
                <c:pt idx="298">
                  <c:v>78635.914520682956</c:v>
                </c:pt>
                <c:pt idx="299">
                  <c:v>77530.217780404491</c:v>
                </c:pt>
                <c:pt idx="300">
                  <c:v>76418.992556424637</c:v>
                </c:pt>
                <c:pt idx="301">
                  <c:v>75302.211206324879</c:v>
                </c:pt>
                <c:pt idx="302">
                  <c:v>74179.84594947462</c:v>
                </c:pt>
                <c:pt idx="303">
                  <c:v>73051.868866340112</c:v>
                </c:pt>
                <c:pt idx="304">
                  <c:v>71918.251897789931</c:v>
                </c:pt>
                <c:pt idx="305">
                  <c:v>70778.966844397</c:v>
                </c:pt>
                <c:pt idx="306">
                  <c:v>69633.985365737099</c:v>
                </c:pt>
                <c:pt idx="307">
                  <c:v>68483.278979683906</c:v>
                </c:pt>
                <c:pt idx="308">
                  <c:v>67326.819061700444</c:v>
                </c:pt>
                <c:pt idx="309">
                  <c:v>66164.576844127063</c:v>
                </c:pt>
                <c:pt idx="310">
                  <c:v>64996.523415465817</c:v>
                </c:pt>
                <c:pt idx="311">
                  <c:v>63822.629719661265</c:v>
                </c:pt>
                <c:pt idx="312">
                  <c:v>62642.866555377688</c:v>
                </c:pt>
                <c:pt idx="313">
                  <c:v>61457.204575272699</c:v>
                </c:pt>
                <c:pt idx="314">
                  <c:v>60265.614285267184</c:v>
                </c:pt>
                <c:pt idx="315">
                  <c:v>59068.066043811639</c:v>
                </c:pt>
                <c:pt idx="316">
                  <c:v>57864.53006114882</c:v>
                </c:pt>
                <c:pt idx="317">
                  <c:v>56654.976398572682</c:v>
                </c:pt>
                <c:pt idx="318">
                  <c:v>55439.374967683667</c:v>
                </c:pt>
                <c:pt idx="319">
                  <c:v>54217.695529640201</c:v>
                </c:pt>
                <c:pt idx="320">
                  <c:v>52989.907694406524</c:v>
                </c:pt>
                <c:pt idx="321">
                  <c:v>51755.980919996677</c:v>
                </c:pt>
                <c:pt idx="322">
                  <c:v>50515.884511714779</c:v>
                </c:pt>
                <c:pt idx="323">
                  <c:v>49269.587621391474</c:v>
                </c:pt>
                <c:pt idx="324">
                  <c:v>48017.059246616554</c:v>
                </c:pt>
                <c:pt idx="325">
                  <c:v>46758.268229967754</c:v>
                </c:pt>
                <c:pt idx="326">
                  <c:v>45493.183258235709</c:v>
                </c:pt>
                <c:pt idx="327">
                  <c:v>44221.772861645004</c:v>
                </c:pt>
                <c:pt idx="328">
                  <c:v>42944.005413071347</c:v>
                </c:pt>
                <c:pt idx="329">
                  <c:v>41659.84912725482</c:v>
                </c:pt>
                <c:pt idx="330">
                  <c:v>40369.272060009214</c:v>
                </c:pt>
                <c:pt idx="331">
                  <c:v>39072.242107427381</c:v>
                </c:pt>
                <c:pt idx="332">
                  <c:v>37768.727005082634</c:v>
                </c:pt>
                <c:pt idx="333">
                  <c:v>36458.694327226163</c:v>
                </c:pt>
                <c:pt idx="334">
                  <c:v>35142.111485980415</c:v>
                </c:pt>
                <c:pt idx="335">
                  <c:v>33818.945730528438</c:v>
                </c:pt>
                <c:pt idx="336">
                  <c:v>32489.164146299197</c:v>
                </c:pt>
                <c:pt idx="337">
                  <c:v>31152.733654148811</c:v>
                </c:pt>
                <c:pt idx="338">
                  <c:v>29809.621009537674</c:v>
                </c:pt>
                <c:pt idx="339">
                  <c:v>28459.792801703483</c:v>
                </c:pt>
                <c:pt idx="340">
                  <c:v>27103.215452830118</c:v>
                </c:pt>
                <c:pt idx="341">
                  <c:v>25739.855217212389</c:v>
                </c:pt>
                <c:pt idx="342">
                  <c:v>24369.678180416569</c:v>
                </c:pt>
                <c:pt idx="343">
                  <c:v>22992.65025843677</c:v>
                </c:pt>
                <c:pt idx="344">
                  <c:v>21608.737196847072</c:v>
                </c:pt>
                <c:pt idx="345">
                  <c:v>20217.904569949427</c:v>
                </c:pt>
                <c:pt idx="346">
                  <c:v>18820.117779917295</c:v>
                </c:pt>
                <c:pt idx="347">
                  <c:v>17415.342055935002</c:v>
                </c:pt>
                <c:pt idx="348">
                  <c:v>16003.542453332797</c:v>
                </c:pt>
                <c:pt idx="349">
                  <c:v>14584.683852717581</c:v>
                </c:pt>
                <c:pt idx="350">
                  <c:v>13158.730959099288</c:v>
                </c:pt>
                <c:pt idx="351">
                  <c:v>11725.648301012903</c:v>
                </c:pt>
                <c:pt idx="352">
                  <c:v>10285.400229636087</c:v>
                </c:pt>
                <c:pt idx="353">
                  <c:v>8837.9509179023862</c:v>
                </c:pt>
                <c:pt idx="354">
                  <c:v>7383.264359610017</c:v>
                </c:pt>
                <c:pt idx="355">
                  <c:v>5921.3043685261864</c:v>
                </c:pt>
                <c:pt idx="356">
                  <c:v>4452.0345774869365</c:v>
                </c:pt>
                <c:pt idx="357">
                  <c:v>2975.4184374924907</c:v>
                </c:pt>
                <c:pt idx="358">
                  <c:v>1491.4192167980725</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smooth val="0"/>
          <c:extLst>
            <c:ext xmlns:c16="http://schemas.microsoft.com/office/drawing/2014/chart" uri="{C3380CC4-5D6E-409C-BE32-E72D297353CC}">
              <c16:uniqueId val="{00000000-FACD-464F-8B54-AABC104B14B5}"/>
            </c:ext>
          </c:extLst>
        </c:ser>
        <c:ser>
          <c:idx val="1"/>
          <c:order val="1"/>
          <c:tx>
            <c:strRef>
              <c:f>'Amortization Schedule'!$L$17</c:f>
              <c:strCache>
                <c:ptCount val="1"/>
                <c:pt idx="0">
                  <c:v>Cumulative Principal</c:v>
                </c:pt>
              </c:strCache>
            </c:strRef>
          </c:tx>
          <c:spPr>
            <a:ln w="19050" cap="rnd">
              <a:solidFill>
                <a:srgbClr val="92D050"/>
              </a:solidFill>
              <a:round/>
            </a:ln>
            <a:effectLst/>
          </c:spPr>
          <c:marker>
            <c:symbol val="none"/>
          </c:marker>
          <c:cat>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Schedule'!$L$18:$L$537</c:f>
              <c:numCache>
                <c:formatCode>"$"#,##0.00</c:formatCode>
                <c:ptCount val="520"/>
                <c:pt idx="0">
                  <c:v>248.87631288188072</c:v>
                </c:pt>
                <c:pt idx="1">
                  <c:v>498.99700732817087</c:v>
                </c:pt>
                <c:pt idx="2">
                  <c:v>750.36830524669244</c:v>
                </c:pt>
                <c:pt idx="3">
                  <c:v>1002.9964596548066</c:v>
                </c:pt>
                <c:pt idx="4">
                  <c:v>1256.8877548349615</c:v>
                </c:pt>
                <c:pt idx="5">
                  <c:v>1512.0485064910172</c:v>
                </c:pt>
                <c:pt idx="6">
                  <c:v>1768.4850619053529</c:v>
                </c:pt>
                <c:pt idx="7">
                  <c:v>2026.2038000967605</c:v>
                </c:pt>
                <c:pt idx="8">
                  <c:v>2285.2111319791252</c:v>
                </c:pt>
                <c:pt idx="9">
                  <c:v>2545.5135005209017</c:v>
                </c:pt>
                <c:pt idx="10">
                  <c:v>2807.1173809053871</c:v>
                </c:pt>
                <c:pt idx="11">
                  <c:v>3070.0292806917951</c:v>
                </c:pt>
                <c:pt idx="12">
                  <c:v>3334.2557399771349</c:v>
                </c:pt>
                <c:pt idx="13">
                  <c:v>3599.8033315589014</c:v>
                </c:pt>
                <c:pt idx="14">
                  <c:v>3866.6786610985764</c:v>
                </c:pt>
                <c:pt idx="15">
                  <c:v>4134.8883672859502</c:v>
                </c:pt>
                <c:pt idx="16">
                  <c:v>4404.4391220042608</c:v>
                </c:pt>
                <c:pt idx="17">
                  <c:v>4675.337630496163</c:v>
                </c:pt>
                <c:pt idx="18">
                  <c:v>4947.5906315305247</c:v>
                </c:pt>
                <c:pt idx="19">
                  <c:v>5221.2048975700582</c:v>
                </c:pt>
                <c:pt idx="20">
                  <c:v>5496.1872349397891</c:v>
                </c:pt>
                <c:pt idx="21">
                  <c:v>5772.5444839963684</c:v>
                </c:pt>
                <c:pt idx="22">
                  <c:v>6050.2835192982311</c:v>
                </c:pt>
                <c:pt idx="23">
                  <c:v>6329.4112497766027</c:v>
                </c:pt>
                <c:pt idx="24">
                  <c:v>6609.9346189073658</c:v>
                </c:pt>
                <c:pt idx="25">
                  <c:v>6891.8606048837828</c:v>
                </c:pt>
                <c:pt idx="26">
                  <c:v>7175.1962207900824</c:v>
                </c:pt>
                <c:pt idx="27">
                  <c:v>7459.9485147759133</c:v>
                </c:pt>
                <c:pt idx="28">
                  <c:v>7746.1245702316737</c:v>
                </c:pt>
                <c:pt idx="29">
                  <c:v>8033.7315059647126</c:v>
                </c:pt>
                <c:pt idx="30">
                  <c:v>8322.7764763764171</c:v>
                </c:pt>
                <c:pt idx="31">
                  <c:v>8613.26667164018</c:v>
                </c:pt>
                <c:pt idx="32">
                  <c:v>8905.2093178802606</c:v>
                </c:pt>
                <c:pt idx="33">
                  <c:v>9198.6116773515423</c:v>
                </c:pt>
                <c:pt idx="34">
                  <c:v>9493.4810486201804</c:v>
                </c:pt>
                <c:pt idx="35">
                  <c:v>9789.8247667451615</c:v>
                </c:pt>
                <c:pt idx="36">
                  <c:v>10087.650203460767</c:v>
                </c:pt>
                <c:pt idx="37">
                  <c:v>10386.964767359952</c:v>
                </c:pt>
                <c:pt idx="38">
                  <c:v>10687.775904078633</c:v>
                </c:pt>
                <c:pt idx="39">
                  <c:v>10990.091096480906</c:v>
                </c:pt>
                <c:pt idx="40">
                  <c:v>11293.917864845193</c:v>
                </c:pt>
                <c:pt idx="41">
                  <c:v>11599.2637670513</c:v>
                </c:pt>
                <c:pt idx="42">
                  <c:v>11906.136398768436</c:v>
                </c:pt>
                <c:pt idx="43">
                  <c:v>12214.543393644159</c:v>
                </c:pt>
                <c:pt idx="44">
                  <c:v>12524.492423494259</c:v>
                </c:pt>
                <c:pt idx="45">
                  <c:v>12835.991198493612</c:v>
                </c:pt>
                <c:pt idx="46">
                  <c:v>13149.04746736796</c:v>
                </c:pt>
                <c:pt idx="47">
                  <c:v>13463.669017586681</c:v>
                </c:pt>
                <c:pt idx="48">
                  <c:v>13779.863675556495</c:v>
                </c:pt>
                <c:pt idx="49">
                  <c:v>14097.639306816158</c:v>
                </c:pt>
                <c:pt idx="50">
                  <c:v>14417.00381623212</c:v>
                </c:pt>
                <c:pt idx="51">
                  <c:v>14737.965148195161</c:v>
                </c:pt>
                <c:pt idx="52">
                  <c:v>15060.531286818017</c:v>
                </c:pt>
                <c:pt idx="53">
                  <c:v>15384.710256133989</c:v>
                </c:pt>
                <c:pt idx="54">
                  <c:v>15710.51012029654</c:v>
                </c:pt>
                <c:pt idx="55">
                  <c:v>16037.938983779903</c:v>
                </c:pt>
                <c:pt idx="56">
                  <c:v>16367.004991580683</c:v>
                </c:pt>
                <c:pt idx="57">
                  <c:v>16697.716329420466</c:v>
                </c:pt>
                <c:pt idx="58">
                  <c:v>17030.081223949448</c:v>
                </c:pt>
                <c:pt idx="59">
                  <c:v>17364.107942951076</c:v>
                </c:pt>
                <c:pt idx="60">
                  <c:v>17699.804795547712</c:v>
                </c:pt>
                <c:pt idx="61">
                  <c:v>18037.180132407331</c:v>
                </c:pt>
                <c:pt idx="62">
                  <c:v>18376.24234595125</c:v>
                </c:pt>
                <c:pt idx="63">
                  <c:v>18716.999870562886</c:v>
                </c:pt>
                <c:pt idx="64">
                  <c:v>19059.461182797582</c:v>
                </c:pt>
                <c:pt idx="65">
                  <c:v>19403.634801593449</c:v>
                </c:pt>
                <c:pt idx="66">
                  <c:v>19749.529288483296</c:v>
                </c:pt>
                <c:pt idx="67">
                  <c:v>20097.153247807593</c:v>
                </c:pt>
                <c:pt idx="68">
                  <c:v>20446.515326928511</c:v>
                </c:pt>
                <c:pt idx="69">
                  <c:v>20797.624216445034</c:v>
                </c:pt>
                <c:pt idx="70">
                  <c:v>21150.488650409141</c:v>
                </c:pt>
                <c:pt idx="71">
                  <c:v>21505.117406543068</c:v>
                </c:pt>
                <c:pt idx="72">
                  <c:v>21861.519306457663</c:v>
                </c:pt>
                <c:pt idx="73">
                  <c:v>22219.703215871832</c:v>
                </c:pt>
                <c:pt idx="74">
                  <c:v>22579.678044833072</c:v>
                </c:pt>
                <c:pt idx="75">
                  <c:v>22941.452747939118</c:v>
                </c:pt>
                <c:pt idx="76">
                  <c:v>23305.036324560693</c:v>
                </c:pt>
                <c:pt idx="77">
                  <c:v>23670.437819065377</c:v>
                </c:pt>
                <c:pt idx="78">
                  <c:v>24037.666321042583</c:v>
                </c:pt>
                <c:pt idx="79">
                  <c:v>24406.730965529678</c:v>
                </c:pt>
                <c:pt idx="80">
                  <c:v>24777.640933239207</c:v>
                </c:pt>
                <c:pt idx="81">
                  <c:v>25150.405450787282</c:v>
                </c:pt>
                <c:pt idx="82">
                  <c:v>25525.033790923098</c:v>
                </c:pt>
                <c:pt idx="83">
                  <c:v>25901.535272759596</c:v>
                </c:pt>
                <c:pt idx="84">
                  <c:v>26279.919262005275</c:v>
                </c:pt>
                <c:pt idx="85">
                  <c:v>26660.195171197181</c:v>
                </c:pt>
                <c:pt idx="86">
                  <c:v>27042.372459935046</c:v>
                </c:pt>
                <c:pt idx="87">
                  <c:v>27426.4606351166</c:v>
                </c:pt>
                <c:pt idx="88">
                  <c:v>27812.469251174065</c:v>
                </c:pt>
                <c:pt idx="89">
                  <c:v>28200.407910311817</c:v>
                </c:pt>
                <c:pt idx="90">
                  <c:v>28590.286262745256</c:v>
                </c:pt>
                <c:pt idx="91">
                  <c:v>28982.114006940865</c:v>
                </c:pt>
                <c:pt idx="92">
                  <c:v>29375.90088985745</c:v>
                </c:pt>
                <c:pt idx="93">
                  <c:v>29771.656707188617</c:v>
                </c:pt>
                <c:pt idx="94">
                  <c:v>30169.39130360644</c:v>
                </c:pt>
                <c:pt idx="95">
                  <c:v>30569.114573006354</c:v>
                </c:pt>
                <c:pt idx="96">
                  <c:v>30970.836458753267</c:v>
                </c:pt>
                <c:pt idx="97">
                  <c:v>31374.566953928916</c:v>
                </c:pt>
                <c:pt idx="98">
                  <c:v>31780.31610158044</c:v>
                </c:pt>
                <c:pt idx="99">
                  <c:v>32188.093994970222</c:v>
                </c:pt>
                <c:pt idx="100">
                  <c:v>32597.910777826954</c:v>
                </c:pt>
                <c:pt idx="101">
                  <c:v>33009.776644597972</c:v>
                </c:pt>
                <c:pt idx="102">
                  <c:v>33423.701840702844</c:v>
                </c:pt>
                <c:pt idx="103">
                  <c:v>33839.696662788236</c:v>
                </c:pt>
                <c:pt idx="104">
                  <c:v>34257.771458984054</c:v>
                </c:pt>
                <c:pt idx="105">
                  <c:v>34677.936629160853</c:v>
                </c:pt>
                <c:pt idx="106">
                  <c:v>35100.20262518854</c:v>
                </c:pt>
                <c:pt idx="107">
                  <c:v>35524.579951196363</c:v>
                </c:pt>
                <c:pt idx="108">
                  <c:v>35951.079163834227</c:v>
                </c:pt>
                <c:pt idx="109">
                  <c:v>36379.710872535281</c:v>
                </c:pt>
                <c:pt idx="110">
                  <c:v>36810.485739779841</c:v>
                </c:pt>
                <c:pt idx="111">
                  <c:v>37243.414481360618</c:v>
                </c:pt>
                <c:pt idx="112">
                  <c:v>37678.507866649299</c:v>
                </c:pt>
                <c:pt idx="113">
                  <c:v>38115.776718864428</c:v>
                </c:pt>
                <c:pt idx="114">
                  <c:v>38555.231915340628</c:v>
                </c:pt>
                <c:pt idx="115">
                  <c:v>38996.884387799211</c:v>
                </c:pt>
                <c:pt idx="116">
                  <c:v>39440.745122620086</c:v>
                </c:pt>
                <c:pt idx="117">
                  <c:v>39886.82516111507</c:v>
                </c:pt>
                <c:pt idx="118">
                  <c:v>40335.135599802525</c:v>
                </c:pt>
                <c:pt idx="119">
                  <c:v>40785.687590683418</c:v>
                </c:pt>
                <c:pt idx="120">
                  <c:v>41238.492341518715</c:v>
                </c:pt>
                <c:pt idx="121">
                  <c:v>41693.561116108191</c:v>
                </c:pt>
                <c:pt idx="122">
                  <c:v>42150.905234570615</c:v>
                </c:pt>
                <c:pt idx="123">
                  <c:v>42610.53607362535</c:v>
                </c:pt>
                <c:pt idx="124">
                  <c:v>43072.46506687536</c:v>
                </c:pt>
                <c:pt idx="125">
                  <c:v>43536.703705091619</c:v>
                </c:pt>
                <c:pt idx="126">
                  <c:v>44003.263536498955</c:v>
                </c:pt>
                <c:pt idx="127">
                  <c:v>44472.156167063331</c:v>
                </c:pt>
                <c:pt idx="128">
                  <c:v>44943.393260780525</c:v>
                </c:pt>
                <c:pt idx="129">
                  <c:v>45416.98653996631</c:v>
                </c:pt>
                <c:pt idx="130">
                  <c:v>45892.947785548022</c:v>
                </c:pt>
                <c:pt idx="131">
                  <c:v>46371.288837357642</c:v>
                </c:pt>
                <c:pt idx="132">
                  <c:v>46852.021594426311</c:v>
                </c:pt>
                <c:pt idx="133">
                  <c:v>47335.158015280322</c:v>
                </c:pt>
                <c:pt idx="134">
                  <c:v>47820.710118238603</c:v>
                </c:pt>
                <c:pt idx="135">
                  <c:v>48308.689981711679</c:v>
                </c:pt>
                <c:pt idx="136">
                  <c:v>48799.109744502115</c:v>
                </c:pt>
                <c:pt idx="137">
                  <c:v>49291.981606106507</c:v>
                </c:pt>
                <c:pt idx="138">
                  <c:v>49787.317827018916</c:v>
                </c:pt>
                <c:pt idx="139">
                  <c:v>50285.130729035889</c:v>
                </c:pt>
                <c:pt idx="140">
                  <c:v>50785.432695562951</c:v>
                </c:pt>
                <c:pt idx="141">
                  <c:v>51288.236171922646</c:v>
                </c:pt>
                <c:pt idx="142">
                  <c:v>51793.553665664142</c:v>
                </c:pt>
                <c:pt idx="143">
                  <c:v>52301.39774687434</c:v>
                </c:pt>
                <c:pt idx="144">
                  <c:v>52811.781048490593</c:v>
                </c:pt>
                <c:pt idx="145">
                  <c:v>53324.716266614923</c:v>
                </c:pt>
                <c:pt idx="146">
                  <c:v>53840.216160829877</c:v>
                </c:pt>
                <c:pt idx="147">
                  <c:v>54358.293554515905</c:v>
                </c:pt>
                <c:pt idx="148">
                  <c:v>54878.961335170367</c:v>
                </c:pt>
                <c:pt idx="149">
                  <c:v>55402.232454728102</c:v>
                </c:pt>
                <c:pt idx="150">
                  <c:v>55928.119929883622</c:v>
                </c:pt>
                <c:pt idx="151">
                  <c:v>56456.636842414919</c:v>
                </c:pt>
                <c:pt idx="152">
                  <c:v>56987.796339508874</c:v>
                </c:pt>
                <c:pt idx="153">
                  <c:v>57521.611634088302</c:v>
                </c:pt>
                <c:pt idx="154">
                  <c:v>58058.096005140622</c:v>
                </c:pt>
                <c:pt idx="155">
                  <c:v>58597.262798048207</c:v>
                </c:pt>
                <c:pt idx="156">
                  <c:v>59139.125424920327</c:v>
                </c:pt>
                <c:pt idx="157">
                  <c:v>59683.697364926811</c:v>
                </c:pt>
                <c:pt idx="158">
                  <c:v>60230.992164633324</c:v>
                </c:pt>
                <c:pt idx="159">
                  <c:v>60781.023438338372</c:v>
                </c:pt>
                <c:pt idx="160">
                  <c:v>61333.804868411942</c:v>
                </c:pt>
                <c:pt idx="161">
                  <c:v>61889.350205635885</c:v>
                </c:pt>
                <c:pt idx="162">
                  <c:v>62447.673269545943</c:v>
                </c:pt>
                <c:pt idx="163">
                  <c:v>63008.787948775556</c:v>
                </c:pt>
                <c:pt idx="164">
                  <c:v>63572.708201401314</c:v>
                </c:pt>
                <c:pt idx="165">
                  <c:v>64139.448055290202</c:v>
                </c:pt>
                <c:pt idx="166">
                  <c:v>64709.021608448536</c:v>
                </c:pt>
                <c:pt idx="167">
                  <c:v>65281.443029372662</c:v>
                </c:pt>
                <c:pt idx="168">
                  <c:v>65856.726557401402</c:v>
                </c:pt>
                <c:pt idx="169">
                  <c:v>66434.886503070287</c:v>
                </c:pt>
                <c:pt idx="170">
                  <c:v>67015.937248467526</c:v>
                </c:pt>
                <c:pt idx="171">
                  <c:v>67599.893247591739</c:v>
                </c:pt>
                <c:pt idx="172">
                  <c:v>68186.769026711583</c:v>
                </c:pt>
                <c:pt idx="173">
                  <c:v>68776.579184727016</c:v>
                </c:pt>
                <c:pt idx="174">
                  <c:v>69369.338393532526</c:v>
                </c:pt>
                <c:pt idx="175">
                  <c:v>69965.061398382066</c:v>
                </c:pt>
                <c:pt idx="176">
                  <c:v>70563.76301825585</c:v>
                </c:pt>
                <c:pt idx="177">
                  <c:v>71165.458146229008</c:v>
                </c:pt>
                <c:pt idx="178">
                  <c:v>71770.161749842038</c:v>
                </c:pt>
                <c:pt idx="179">
                  <c:v>72377.888871473129</c:v>
                </c:pt>
                <c:pt idx="180">
                  <c:v>72988.654628712378</c:v>
                </c:pt>
                <c:pt idx="181">
                  <c:v>73602.474214737827</c:v>
                </c:pt>
                <c:pt idx="182">
                  <c:v>74219.362898693391</c:v>
                </c:pt>
                <c:pt idx="183">
                  <c:v>74839.336026068733</c:v>
                </c:pt>
                <c:pt idx="184">
                  <c:v>75462.409019080951</c:v>
                </c:pt>
                <c:pt idx="185">
                  <c:v>76088.597377058235</c:v>
                </c:pt>
                <c:pt idx="186">
                  <c:v>76717.916676825407</c:v>
                </c:pt>
                <c:pt idx="187">
                  <c:v>77350.38257309141</c:v>
                </c:pt>
                <c:pt idx="188">
                  <c:v>77986.010798838746</c:v>
                </c:pt>
                <c:pt idx="189">
                  <c:v>78624.81716571482</c:v>
                </c:pt>
                <c:pt idx="190">
                  <c:v>79266.817564425277</c:v>
                </c:pt>
                <c:pt idx="191">
                  <c:v>79912.02796512928</c:v>
                </c:pt>
                <c:pt idx="192">
                  <c:v>80560.464417836803</c:v>
                </c:pt>
                <c:pt idx="193">
                  <c:v>81212.143052807864</c:v>
                </c:pt>
                <c:pt idx="194">
                  <c:v>81867.08008095379</c:v>
                </c:pt>
                <c:pt idx="195">
                  <c:v>82525.291794240446</c:v>
                </c:pt>
                <c:pt idx="196">
                  <c:v>83186.794566093522</c:v>
                </c:pt>
                <c:pt idx="197">
                  <c:v>83851.604851805867</c:v>
                </c:pt>
                <c:pt idx="198">
                  <c:v>84519.739188946784</c:v>
                </c:pt>
                <c:pt idx="199">
                  <c:v>85191.214197773399</c:v>
                </c:pt>
                <c:pt idx="200">
                  <c:v>85866.046581644143</c:v>
                </c:pt>
                <c:pt idx="201">
                  <c:v>86544.253127434247</c:v>
                </c:pt>
                <c:pt idx="202">
                  <c:v>87225.8507059533</c:v>
                </c:pt>
                <c:pt idx="203">
                  <c:v>87910.856272364952</c:v>
                </c:pt>
                <c:pt idx="204">
                  <c:v>88599.286866608658</c:v>
                </c:pt>
                <c:pt idx="205">
                  <c:v>89291.159613823576</c:v>
                </c:pt>
                <c:pt idx="206">
                  <c:v>89986.491724774576</c:v>
                </c:pt>
                <c:pt idx="207">
                  <c:v>90685.300496280324</c:v>
                </c:pt>
                <c:pt idx="208">
                  <c:v>91387.603311643601</c:v>
                </c:pt>
                <c:pt idx="209">
                  <c:v>92093.417641083695</c:v>
                </c:pt>
                <c:pt idx="210">
                  <c:v>92802.761042170998</c:v>
                </c:pt>
                <c:pt idx="211">
                  <c:v>93515.651160263733</c:v>
                </c:pt>
                <c:pt idx="212">
                  <c:v>94232.105728946932</c:v>
                </c:pt>
                <c:pt idx="213">
                  <c:v>94952.142570473545</c:v>
                </c:pt>
                <c:pt idx="214">
                  <c:v>95675.779596207794</c:v>
                </c:pt>
                <c:pt idx="215">
                  <c:v>96403.034807070711</c:v>
                </c:pt>
                <c:pt idx="216">
                  <c:v>97133.926293987941</c:v>
                </c:pt>
                <c:pt idx="217">
                  <c:v>97868.47223833976</c:v>
                </c:pt>
                <c:pt idx="218">
                  <c:v>98606.690912413338</c:v>
                </c:pt>
                <c:pt idx="219">
                  <c:v>99348.600679857293</c:v>
                </c:pt>
                <c:pt idx="220">
                  <c:v>100094.21999613846</c:v>
                </c:pt>
                <c:pt idx="221">
                  <c:v>100843.56740900103</c:v>
                </c:pt>
                <c:pt idx="222">
                  <c:v>101596.66155892791</c:v>
                </c:pt>
                <c:pt idx="223">
                  <c:v>102353.52117960443</c:v>
                </c:pt>
                <c:pt idx="224">
                  <c:v>103114.16509838433</c:v>
                </c:pt>
                <c:pt idx="225">
                  <c:v>103878.61223675813</c:v>
                </c:pt>
                <c:pt idx="226">
                  <c:v>104646.8816108238</c:v>
                </c:pt>
                <c:pt idx="227">
                  <c:v>105418.9923317598</c:v>
                </c:pt>
                <c:pt idx="228">
                  <c:v>106194.96360630049</c:v>
                </c:pt>
                <c:pt idx="229">
                  <c:v>106974.81473721388</c:v>
                </c:pt>
                <c:pt idx="230">
                  <c:v>107758.56512378182</c:v>
                </c:pt>
                <c:pt idx="231">
                  <c:v>108546.23426228261</c:v>
                </c:pt>
                <c:pt idx="232">
                  <c:v>109337.84174647591</c:v>
                </c:pt>
                <c:pt idx="233">
                  <c:v>110133.40726809017</c:v>
                </c:pt>
                <c:pt idx="234">
                  <c:v>110932.95061731251</c:v>
                </c:pt>
                <c:pt idx="235">
                  <c:v>111736.49168328095</c:v>
                </c:pt>
                <c:pt idx="236">
                  <c:v>112544.05045457924</c:v>
                </c:pt>
                <c:pt idx="237">
                  <c:v>113355.64701973401</c:v>
                </c:pt>
                <c:pt idx="238">
                  <c:v>114171.30156771456</c:v>
                </c:pt>
                <c:pt idx="239">
                  <c:v>114991.03438843501</c:v>
                </c:pt>
                <c:pt idx="240">
                  <c:v>115814.86587325907</c:v>
                </c:pt>
                <c:pt idx="241">
                  <c:v>116642.81651550725</c:v>
                </c:pt>
                <c:pt idx="242">
                  <c:v>117474.90691096666</c:v>
                </c:pt>
                <c:pt idx="243">
                  <c:v>118311.15775840338</c:v>
                </c:pt>
                <c:pt idx="244">
                  <c:v>119151.58986007728</c:v>
                </c:pt>
                <c:pt idx="245">
                  <c:v>119996.22412225955</c:v>
                </c:pt>
                <c:pt idx="246">
                  <c:v>120845.08155575272</c:v>
                </c:pt>
                <c:pt idx="247">
                  <c:v>121698.18327641337</c:v>
                </c:pt>
                <c:pt idx="248">
                  <c:v>122555.55050567733</c:v>
                </c:pt>
                <c:pt idx="249">
                  <c:v>123417.2045710876</c:v>
                </c:pt>
                <c:pt idx="250">
                  <c:v>124283.16690682492</c:v>
                </c:pt>
                <c:pt idx="251">
                  <c:v>125153.45905424093</c:v>
                </c:pt>
                <c:pt idx="252">
                  <c:v>126028.10266239401</c:v>
                </c:pt>
                <c:pt idx="253">
                  <c:v>126907.11948858786</c:v>
                </c:pt>
                <c:pt idx="254">
                  <c:v>127790.53139891269</c:v>
                </c:pt>
                <c:pt idx="255">
                  <c:v>128678.36036878913</c:v>
                </c:pt>
                <c:pt idx="256">
                  <c:v>129570.62848351496</c:v>
                </c:pt>
                <c:pt idx="257">
                  <c:v>130467.35793881441</c:v>
                </c:pt>
                <c:pt idx="258">
                  <c:v>131368.57104139036</c:v>
                </c:pt>
                <c:pt idx="259">
                  <c:v>132274.29020947919</c:v>
                </c:pt>
                <c:pt idx="260">
                  <c:v>133184.53797340847</c:v>
                </c:pt>
                <c:pt idx="261">
                  <c:v>134099.33697615738</c:v>
                </c:pt>
                <c:pt idx="262">
                  <c:v>135018.70997392005</c:v>
                </c:pt>
                <c:pt idx="263">
                  <c:v>135942.67983667154</c:v>
                </c:pt>
                <c:pt idx="264">
                  <c:v>136871.26954873677</c:v>
                </c:pt>
                <c:pt idx="265">
                  <c:v>137804.50220936234</c:v>
                </c:pt>
                <c:pt idx="266">
                  <c:v>138742.40103329104</c:v>
                </c:pt>
                <c:pt idx="267">
                  <c:v>139684.98935133938</c:v>
                </c:pt>
                <c:pt idx="268">
                  <c:v>140632.29061097794</c:v>
                </c:pt>
                <c:pt idx="269">
                  <c:v>141584.32837691472</c:v>
                </c:pt>
                <c:pt idx="270">
                  <c:v>142541.12633168118</c:v>
                </c:pt>
                <c:pt idx="271">
                  <c:v>143502.70827622147</c:v>
                </c:pt>
                <c:pt idx="272">
                  <c:v>144469.09813048446</c:v>
                </c:pt>
                <c:pt idx="273">
                  <c:v>145440.31993401877</c:v>
                </c:pt>
                <c:pt idx="274">
                  <c:v>146416.39784657073</c:v>
                </c:pt>
                <c:pt idx="275">
                  <c:v>147397.35614868547</c:v>
                </c:pt>
                <c:pt idx="276">
                  <c:v>148383.21924231079</c:v>
                </c:pt>
                <c:pt idx="277">
                  <c:v>149374.01165140423</c:v>
                </c:pt>
                <c:pt idx="278">
                  <c:v>150369.75802254313</c:v>
                </c:pt>
                <c:pt idx="279">
                  <c:v>151370.48312553772</c:v>
                </c:pt>
                <c:pt idx="280">
                  <c:v>152376.21185404729</c:v>
                </c:pt>
                <c:pt idx="281">
                  <c:v>153386.96922619941</c:v>
                </c:pt>
                <c:pt idx="282">
                  <c:v>154402.78038521227</c:v>
                </c:pt>
                <c:pt idx="283">
                  <c:v>155423.67060002021</c:v>
                </c:pt>
                <c:pt idx="284">
                  <c:v>156449.66526590218</c:v>
                </c:pt>
                <c:pt idx="285">
                  <c:v>157480.78990511358</c:v>
                </c:pt>
                <c:pt idx="286">
                  <c:v>158517.07016752101</c:v>
                </c:pt>
                <c:pt idx="287">
                  <c:v>159558.53183124051</c:v>
                </c:pt>
                <c:pt idx="288">
                  <c:v>160605.2008032786</c:v>
                </c:pt>
                <c:pt idx="289">
                  <c:v>161657.10312017688</c:v>
                </c:pt>
                <c:pt idx="290">
                  <c:v>162714.26494865963</c:v>
                </c:pt>
                <c:pt idx="291">
                  <c:v>163776.71258628482</c:v>
                </c:pt>
                <c:pt idx="292">
                  <c:v>164844.47246209811</c:v>
                </c:pt>
                <c:pt idx="293">
                  <c:v>165917.57113729048</c:v>
                </c:pt>
                <c:pt idx="294">
                  <c:v>166996.03530585882</c:v>
                </c:pt>
                <c:pt idx="295">
                  <c:v>168079.89179527</c:v>
                </c:pt>
                <c:pt idx="296">
                  <c:v>169169.16756712823</c:v>
                </c:pt>
                <c:pt idx="297">
                  <c:v>170263.88971784574</c:v>
                </c:pt>
                <c:pt idx="298">
                  <c:v>171364.08547931685</c:v>
                </c:pt>
                <c:pt idx="299">
                  <c:v>172469.78221959533</c:v>
                </c:pt>
                <c:pt idx="300">
                  <c:v>173581.00744357519</c:v>
                </c:pt>
                <c:pt idx="301">
                  <c:v>174697.78879367493</c:v>
                </c:pt>
                <c:pt idx="302">
                  <c:v>175820.15405052519</c:v>
                </c:pt>
                <c:pt idx="303">
                  <c:v>176948.13113365968</c:v>
                </c:pt>
                <c:pt idx="304">
                  <c:v>178081.74810220985</c:v>
                </c:pt>
                <c:pt idx="305">
                  <c:v>179221.03315560278</c:v>
                </c:pt>
                <c:pt idx="306">
                  <c:v>180366.01463426268</c:v>
                </c:pt>
                <c:pt idx="307">
                  <c:v>181516.72102031589</c:v>
                </c:pt>
                <c:pt idx="308">
                  <c:v>182673.18093829934</c:v>
                </c:pt>
                <c:pt idx="309">
                  <c:v>183835.4231558727</c:v>
                </c:pt>
                <c:pt idx="310">
                  <c:v>185003.47658453396</c:v>
                </c:pt>
                <c:pt idx="311">
                  <c:v>186177.37028033851</c:v>
                </c:pt>
                <c:pt idx="312">
                  <c:v>187357.13344462207</c:v>
                </c:pt>
                <c:pt idx="313">
                  <c:v>188542.79542472705</c:v>
                </c:pt>
                <c:pt idx="314">
                  <c:v>189734.38571473258</c:v>
                </c:pt>
                <c:pt idx="315">
                  <c:v>190931.93395618812</c:v>
                </c:pt>
                <c:pt idx="316">
                  <c:v>192135.46993885093</c:v>
                </c:pt>
                <c:pt idx="317">
                  <c:v>193345.02360142706</c:v>
                </c:pt>
                <c:pt idx="318">
                  <c:v>194560.62503231608</c:v>
                </c:pt>
                <c:pt idx="319">
                  <c:v>195782.30447035955</c:v>
                </c:pt>
                <c:pt idx="320">
                  <c:v>197010.09230559322</c:v>
                </c:pt>
                <c:pt idx="321">
                  <c:v>198244.01908000308</c:v>
                </c:pt>
                <c:pt idx="322">
                  <c:v>199484.11548828497</c:v>
                </c:pt>
                <c:pt idx="323">
                  <c:v>200730.41237860828</c:v>
                </c:pt>
                <c:pt idx="324">
                  <c:v>201982.94075338321</c:v>
                </c:pt>
                <c:pt idx="325">
                  <c:v>203241.731770032</c:v>
                </c:pt>
                <c:pt idx="326">
                  <c:v>204506.81674176405</c:v>
                </c:pt>
                <c:pt idx="327">
                  <c:v>205778.22713835476</c:v>
                </c:pt>
                <c:pt idx="328">
                  <c:v>207055.99458692843</c:v>
                </c:pt>
                <c:pt idx="329">
                  <c:v>208340.15087274494</c:v>
                </c:pt>
                <c:pt idx="330">
                  <c:v>209630.72793999055</c:v>
                </c:pt>
                <c:pt idx="331">
                  <c:v>210927.75789257238</c:v>
                </c:pt>
                <c:pt idx="332">
                  <c:v>212231.27299491712</c:v>
                </c:pt>
                <c:pt idx="333">
                  <c:v>213541.3056727736</c:v>
                </c:pt>
                <c:pt idx="334">
                  <c:v>214857.88851401935</c:v>
                </c:pt>
                <c:pt idx="335">
                  <c:v>216181.05426947132</c:v>
                </c:pt>
                <c:pt idx="336">
                  <c:v>217510.83585370056</c:v>
                </c:pt>
                <c:pt idx="337">
                  <c:v>218847.26634585095</c:v>
                </c:pt>
                <c:pt idx="338">
                  <c:v>220190.37899046208</c:v>
                </c:pt>
                <c:pt idx="339">
                  <c:v>221540.20719829627</c:v>
                </c:pt>
                <c:pt idx="340">
                  <c:v>222896.78454716963</c:v>
                </c:pt>
                <c:pt idx="341">
                  <c:v>224260.14478278736</c:v>
                </c:pt>
                <c:pt idx="342">
                  <c:v>225630.32181958319</c:v>
                </c:pt>
                <c:pt idx="343">
                  <c:v>227007.349741563</c:v>
                </c:pt>
                <c:pt idx="344">
                  <c:v>228391.2628031527</c:v>
                </c:pt>
                <c:pt idx="345">
                  <c:v>229782.09543005034</c:v>
                </c:pt>
                <c:pt idx="346">
                  <c:v>231179.88222008248</c:v>
                </c:pt>
                <c:pt idx="347">
                  <c:v>232584.65794406476</c:v>
                </c:pt>
                <c:pt idx="348">
                  <c:v>233996.45754666696</c:v>
                </c:pt>
                <c:pt idx="349">
                  <c:v>235415.31614728217</c:v>
                </c:pt>
                <c:pt idx="350">
                  <c:v>236841.26904090046</c:v>
                </c:pt>
                <c:pt idx="351">
                  <c:v>238274.35169898684</c:v>
                </c:pt>
                <c:pt idx="352">
                  <c:v>239714.59977036365</c:v>
                </c:pt>
                <c:pt idx="353">
                  <c:v>241162.04908209736</c:v>
                </c:pt>
                <c:pt idx="354">
                  <c:v>242616.73564038973</c:v>
                </c:pt>
                <c:pt idx="355">
                  <c:v>244078.69563147356</c:v>
                </c:pt>
                <c:pt idx="356">
                  <c:v>245547.96542251282</c:v>
                </c:pt>
                <c:pt idx="357">
                  <c:v>247024.58156250726</c:v>
                </c:pt>
                <c:pt idx="358">
                  <c:v>248508.58078320167</c:v>
                </c:pt>
                <c:pt idx="359">
                  <c:v>249999.99999999974</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smooth val="0"/>
          <c:extLst>
            <c:ext xmlns:c16="http://schemas.microsoft.com/office/drawing/2014/chart" uri="{C3380CC4-5D6E-409C-BE32-E72D297353CC}">
              <c16:uniqueId val="{00000001-FACD-464F-8B54-AABC104B14B5}"/>
            </c:ext>
          </c:extLst>
        </c:ser>
        <c:ser>
          <c:idx val="2"/>
          <c:order val="2"/>
          <c:tx>
            <c:strRef>
              <c:f>'Amortization Schedule'!$M$17</c:f>
              <c:strCache>
                <c:ptCount val="1"/>
                <c:pt idx="0">
                  <c:v>Cumulative 
Interest</c:v>
                </c:pt>
              </c:strCache>
            </c:strRef>
          </c:tx>
          <c:spPr>
            <a:ln w="19050" cap="rnd">
              <a:solidFill>
                <a:srgbClr val="7030A0"/>
              </a:solidFill>
              <a:round/>
            </a:ln>
            <a:effectLst/>
          </c:spPr>
          <c:marker>
            <c:symbol val="none"/>
          </c:marker>
          <c:cat>
            <c:strRef>
              <c:f>'Amortization Schedule'!$C$18:$C$537</c:f>
              <c:strCache>
                <c:ptCount val="360"/>
                <c:pt idx="0">
                  <c:v>2022-08-01</c:v>
                </c:pt>
                <c:pt idx="1">
                  <c:v>2022-09-01</c:v>
                </c:pt>
                <c:pt idx="2">
                  <c:v>2022-10-01</c:v>
                </c:pt>
                <c:pt idx="3">
                  <c:v>2022-11-01</c:v>
                </c:pt>
                <c:pt idx="4">
                  <c:v>2022-12-01</c:v>
                </c:pt>
                <c:pt idx="5">
                  <c:v>2023-01-01</c:v>
                </c:pt>
                <c:pt idx="6">
                  <c:v>2023-02-01</c:v>
                </c:pt>
                <c:pt idx="7">
                  <c:v>2023-03-01</c:v>
                </c:pt>
                <c:pt idx="8">
                  <c:v>2023-04-01</c:v>
                </c:pt>
                <c:pt idx="9">
                  <c:v>2023-05-01</c:v>
                </c:pt>
                <c:pt idx="10">
                  <c:v>2023-06-01</c:v>
                </c:pt>
                <c:pt idx="11">
                  <c:v>2023-07-01</c:v>
                </c:pt>
                <c:pt idx="12">
                  <c:v>2023-08-01</c:v>
                </c:pt>
                <c:pt idx="13">
                  <c:v>2023-09-01</c:v>
                </c:pt>
                <c:pt idx="14">
                  <c:v>2023-10-01</c:v>
                </c:pt>
                <c:pt idx="15">
                  <c:v>2023-11-01</c:v>
                </c:pt>
                <c:pt idx="16">
                  <c:v>2023-12-01</c:v>
                </c:pt>
                <c:pt idx="17">
                  <c:v>2024-01-01</c:v>
                </c:pt>
                <c:pt idx="18">
                  <c:v>2024-02-01</c:v>
                </c:pt>
                <c:pt idx="19">
                  <c:v>2024-03-01</c:v>
                </c:pt>
                <c:pt idx="20">
                  <c:v>2024-04-01</c:v>
                </c:pt>
                <c:pt idx="21">
                  <c:v>2024-05-01</c:v>
                </c:pt>
                <c:pt idx="22">
                  <c:v>2024-06-01</c:v>
                </c:pt>
                <c:pt idx="23">
                  <c:v>2024-07-01</c:v>
                </c:pt>
                <c:pt idx="24">
                  <c:v>2024-08-01</c:v>
                </c:pt>
                <c:pt idx="25">
                  <c:v>2024-09-01</c:v>
                </c:pt>
                <c:pt idx="26">
                  <c:v>2024-10-01</c:v>
                </c:pt>
                <c:pt idx="27">
                  <c:v>2024-11-01</c:v>
                </c:pt>
                <c:pt idx="28">
                  <c:v>2024-12-01</c:v>
                </c:pt>
                <c:pt idx="29">
                  <c:v>2025-01-01</c:v>
                </c:pt>
                <c:pt idx="30">
                  <c:v>2025-02-01</c:v>
                </c:pt>
                <c:pt idx="31">
                  <c:v>2025-03-01</c:v>
                </c:pt>
                <c:pt idx="32">
                  <c:v>2025-04-01</c:v>
                </c:pt>
                <c:pt idx="33">
                  <c:v>2025-05-01</c:v>
                </c:pt>
                <c:pt idx="34">
                  <c:v>2025-06-01</c:v>
                </c:pt>
                <c:pt idx="35">
                  <c:v>2025-07-01</c:v>
                </c:pt>
                <c:pt idx="36">
                  <c:v>2025-08-01</c:v>
                </c:pt>
                <c:pt idx="37">
                  <c:v>2025-09-01</c:v>
                </c:pt>
                <c:pt idx="38">
                  <c:v>2025-10-01</c:v>
                </c:pt>
                <c:pt idx="39">
                  <c:v>2025-11-01</c:v>
                </c:pt>
                <c:pt idx="40">
                  <c:v>2025-12-01</c:v>
                </c:pt>
                <c:pt idx="41">
                  <c:v>2026-01-01</c:v>
                </c:pt>
                <c:pt idx="42">
                  <c:v>2026-02-01</c:v>
                </c:pt>
                <c:pt idx="43">
                  <c:v>2026-03-01</c:v>
                </c:pt>
                <c:pt idx="44">
                  <c:v>2026-04-01</c:v>
                </c:pt>
                <c:pt idx="45">
                  <c:v>2026-05-01</c:v>
                </c:pt>
                <c:pt idx="46">
                  <c:v>2026-06-01</c:v>
                </c:pt>
                <c:pt idx="47">
                  <c:v>2026-07-01</c:v>
                </c:pt>
                <c:pt idx="48">
                  <c:v>2026-08-01</c:v>
                </c:pt>
                <c:pt idx="49">
                  <c:v>2026-09-01</c:v>
                </c:pt>
                <c:pt idx="50">
                  <c:v>2026-10-01</c:v>
                </c:pt>
                <c:pt idx="51">
                  <c:v>2026-11-01</c:v>
                </c:pt>
                <c:pt idx="52">
                  <c:v>2026-12-01</c:v>
                </c:pt>
                <c:pt idx="53">
                  <c:v>2027-01-01</c:v>
                </c:pt>
                <c:pt idx="54">
                  <c:v>2027-02-01</c:v>
                </c:pt>
                <c:pt idx="55">
                  <c:v>2027-03-01</c:v>
                </c:pt>
                <c:pt idx="56">
                  <c:v>2027-04-01</c:v>
                </c:pt>
                <c:pt idx="57">
                  <c:v>2027-05-01</c:v>
                </c:pt>
                <c:pt idx="58">
                  <c:v>2027-06-01</c:v>
                </c:pt>
                <c:pt idx="59">
                  <c:v>2027-07-01</c:v>
                </c:pt>
                <c:pt idx="60">
                  <c:v>2027-08-01</c:v>
                </c:pt>
                <c:pt idx="61">
                  <c:v>2027-09-01</c:v>
                </c:pt>
                <c:pt idx="62">
                  <c:v>2027-10-01</c:v>
                </c:pt>
                <c:pt idx="63">
                  <c:v>2027-11-01</c:v>
                </c:pt>
                <c:pt idx="64">
                  <c:v>2027-12-01</c:v>
                </c:pt>
                <c:pt idx="65">
                  <c:v>2028-01-01</c:v>
                </c:pt>
                <c:pt idx="66">
                  <c:v>2028-02-01</c:v>
                </c:pt>
                <c:pt idx="67">
                  <c:v>2028-03-01</c:v>
                </c:pt>
                <c:pt idx="68">
                  <c:v>2028-04-01</c:v>
                </c:pt>
                <c:pt idx="69">
                  <c:v>2028-05-01</c:v>
                </c:pt>
                <c:pt idx="70">
                  <c:v>2028-06-01</c:v>
                </c:pt>
                <c:pt idx="71">
                  <c:v>2028-07-01</c:v>
                </c:pt>
                <c:pt idx="72">
                  <c:v>2028-08-01</c:v>
                </c:pt>
                <c:pt idx="73">
                  <c:v>2028-09-01</c:v>
                </c:pt>
                <c:pt idx="74">
                  <c:v>2028-10-01</c:v>
                </c:pt>
                <c:pt idx="75">
                  <c:v>2028-11-01</c:v>
                </c:pt>
                <c:pt idx="76">
                  <c:v>2028-12-01</c:v>
                </c:pt>
                <c:pt idx="77">
                  <c:v>2029-01-01</c:v>
                </c:pt>
                <c:pt idx="78">
                  <c:v>2029-02-01</c:v>
                </c:pt>
                <c:pt idx="79">
                  <c:v>2029-03-01</c:v>
                </c:pt>
                <c:pt idx="80">
                  <c:v>2029-04-01</c:v>
                </c:pt>
                <c:pt idx="81">
                  <c:v>2029-05-01</c:v>
                </c:pt>
                <c:pt idx="82">
                  <c:v>2029-06-01</c:v>
                </c:pt>
                <c:pt idx="83">
                  <c:v>2029-07-01</c:v>
                </c:pt>
                <c:pt idx="84">
                  <c:v>2029-08-01</c:v>
                </c:pt>
                <c:pt idx="85">
                  <c:v>2029-09-01</c:v>
                </c:pt>
                <c:pt idx="86">
                  <c:v>2029-10-01</c:v>
                </c:pt>
                <c:pt idx="87">
                  <c:v>2029-11-01</c:v>
                </c:pt>
                <c:pt idx="88">
                  <c:v>2029-12-01</c:v>
                </c:pt>
                <c:pt idx="89">
                  <c:v>2030-01-01</c:v>
                </c:pt>
                <c:pt idx="90">
                  <c:v>2030-02-01</c:v>
                </c:pt>
                <c:pt idx="91">
                  <c:v>2030-03-01</c:v>
                </c:pt>
                <c:pt idx="92">
                  <c:v>2030-04-01</c:v>
                </c:pt>
                <c:pt idx="93">
                  <c:v>2030-05-01</c:v>
                </c:pt>
                <c:pt idx="94">
                  <c:v>2030-06-01</c:v>
                </c:pt>
                <c:pt idx="95">
                  <c:v>2030-07-01</c:v>
                </c:pt>
                <c:pt idx="96">
                  <c:v>2030-08-01</c:v>
                </c:pt>
                <c:pt idx="97">
                  <c:v>2030-09-01</c:v>
                </c:pt>
                <c:pt idx="98">
                  <c:v>2030-10-01</c:v>
                </c:pt>
                <c:pt idx="99">
                  <c:v>2030-11-01</c:v>
                </c:pt>
                <c:pt idx="100">
                  <c:v>2030-12-01</c:v>
                </c:pt>
                <c:pt idx="101">
                  <c:v>2031-01-01</c:v>
                </c:pt>
                <c:pt idx="102">
                  <c:v>2031-02-01</c:v>
                </c:pt>
                <c:pt idx="103">
                  <c:v>2031-03-01</c:v>
                </c:pt>
                <c:pt idx="104">
                  <c:v>2031-04-01</c:v>
                </c:pt>
                <c:pt idx="105">
                  <c:v>2031-05-01</c:v>
                </c:pt>
                <c:pt idx="106">
                  <c:v>2031-06-01</c:v>
                </c:pt>
                <c:pt idx="107">
                  <c:v>2031-07-01</c:v>
                </c:pt>
                <c:pt idx="108">
                  <c:v>2031-08-01</c:v>
                </c:pt>
                <c:pt idx="109">
                  <c:v>2031-09-01</c:v>
                </c:pt>
                <c:pt idx="110">
                  <c:v>2031-10-01</c:v>
                </c:pt>
                <c:pt idx="111">
                  <c:v>2031-11-01</c:v>
                </c:pt>
                <c:pt idx="112">
                  <c:v>2031-12-01</c:v>
                </c:pt>
                <c:pt idx="113">
                  <c:v>2032-01-01</c:v>
                </c:pt>
                <c:pt idx="114">
                  <c:v>2032-02-01</c:v>
                </c:pt>
                <c:pt idx="115">
                  <c:v>2032-03-01</c:v>
                </c:pt>
                <c:pt idx="116">
                  <c:v>2032-04-01</c:v>
                </c:pt>
                <c:pt idx="117">
                  <c:v>2032-05-01</c:v>
                </c:pt>
                <c:pt idx="118">
                  <c:v>2032-06-01</c:v>
                </c:pt>
                <c:pt idx="119">
                  <c:v>2032-07-01</c:v>
                </c:pt>
                <c:pt idx="120">
                  <c:v>2032-08-01</c:v>
                </c:pt>
                <c:pt idx="121">
                  <c:v>2032-09-01</c:v>
                </c:pt>
                <c:pt idx="122">
                  <c:v>2032-10-01</c:v>
                </c:pt>
                <c:pt idx="123">
                  <c:v>2032-11-01</c:v>
                </c:pt>
                <c:pt idx="124">
                  <c:v>2032-12-01</c:v>
                </c:pt>
                <c:pt idx="125">
                  <c:v>2033-01-01</c:v>
                </c:pt>
                <c:pt idx="126">
                  <c:v>2033-02-01</c:v>
                </c:pt>
                <c:pt idx="127">
                  <c:v>2033-03-01</c:v>
                </c:pt>
                <c:pt idx="128">
                  <c:v>2033-04-01</c:v>
                </c:pt>
                <c:pt idx="129">
                  <c:v>2033-05-01</c:v>
                </c:pt>
                <c:pt idx="130">
                  <c:v>2033-06-01</c:v>
                </c:pt>
                <c:pt idx="131">
                  <c:v>2033-07-01</c:v>
                </c:pt>
                <c:pt idx="132">
                  <c:v>2033-08-01</c:v>
                </c:pt>
                <c:pt idx="133">
                  <c:v>2033-09-01</c:v>
                </c:pt>
                <c:pt idx="134">
                  <c:v>2033-10-01</c:v>
                </c:pt>
                <c:pt idx="135">
                  <c:v>2033-11-01</c:v>
                </c:pt>
                <c:pt idx="136">
                  <c:v>2033-12-01</c:v>
                </c:pt>
                <c:pt idx="137">
                  <c:v>2034-01-01</c:v>
                </c:pt>
                <c:pt idx="138">
                  <c:v>2034-02-01</c:v>
                </c:pt>
                <c:pt idx="139">
                  <c:v>2034-03-01</c:v>
                </c:pt>
                <c:pt idx="140">
                  <c:v>2034-04-01</c:v>
                </c:pt>
                <c:pt idx="141">
                  <c:v>2034-05-01</c:v>
                </c:pt>
                <c:pt idx="142">
                  <c:v>2034-06-01</c:v>
                </c:pt>
                <c:pt idx="143">
                  <c:v>2034-07-01</c:v>
                </c:pt>
                <c:pt idx="144">
                  <c:v>2034-08-01</c:v>
                </c:pt>
                <c:pt idx="145">
                  <c:v>2034-09-01</c:v>
                </c:pt>
                <c:pt idx="146">
                  <c:v>2034-10-01</c:v>
                </c:pt>
                <c:pt idx="147">
                  <c:v>2034-11-01</c:v>
                </c:pt>
                <c:pt idx="148">
                  <c:v>2034-12-01</c:v>
                </c:pt>
                <c:pt idx="149">
                  <c:v>2035-01-01</c:v>
                </c:pt>
                <c:pt idx="150">
                  <c:v>2035-02-01</c:v>
                </c:pt>
                <c:pt idx="151">
                  <c:v>2035-03-01</c:v>
                </c:pt>
                <c:pt idx="152">
                  <c:v>2035-04-01</c:v>
                </c:pt>
                <c:pt idx="153">
                  <c:v>2035-05-01</c:v>
                </c:pt>
                <c:pt idx="154">
                  <c:v>2035-06-01</c:v>
                </c:pt>
                <c:pt idx="155">
                  <c:v>2035-07-01</c:v>
                </c:pt>
                <c:pt idx="156">
                  <c:v>2035-08-01</c:v>
                </c:pt>
                <c:pt idx="157">
                  <c:v>2035-09-01</c:v>
                </c:pt>
                <c:pt idx="158">
                  <c:v>2035-10-01</c:v>
                </c:pt>
                <c:pt idx="159">
                  <c:v>2035-11-01</c:v>
                </c:pt>
                <c:pt idx="160">
                  <c:v>2035-12-01</c:v>
                </c:pt>
                <c:pt idx="161">
                  <c:v>2036-01-01</c:v>
                </c:pt>
                <c:pt idx="162">
                  <c:v>2036-02-01</c:v>
                </c:pt>
                <c:pt idx="163">
                  <c:v>2036-03-01</c:v>
                </c:pt>
                <c:pt idx="164">
                  <c:v>2036-04-01</c:v>
                </c:pt>
                <c:pt idx="165">
                  <c:v>2036-05-01</c:v>
                </c:pt>
                <c:pt idx="166">
                  <c:v>2036-06-01</c:v>
                </c:pt>
                <c:pt idx="167">
                  <c:v>2036-07-01</c:v>
                </c:pt>
                <c:pt idx="168">
                  <c:v>2036-08-01</c:v>
                </c:pt>
                <c:pt idx="169">
                  <c:v>2036-09-01</c:v>
                </c:pt>
                <c:pt idx="170">
                  <c:v>2036-10-01</c:v>
                </c:pt>
                <c:pt idx="171">
                  <c:v>2036-11-01</c:v>
                </c:pt>
                <c:pt idx="172">
                  <c:v>2036-12-01</c:v>
                </c:pt>
                <c:pt idx="173">
                  <c:v>2037-01-01</c:v>
                </c:pt>
                <c:pt idx="174">
                  <c:v>2037-02-01</c:v>
                </c:pt>
                <c:pt idx="175">
                  <c:v>2037-03-01</c:v>
                </c:pt>
                <c:pt idx="176">
                  <c:v>2037-04-01</c:v>
                </c:pt>
                <c:pt idx="177">
                  <c:v>2037-05-01</c:v>
                </c:pt>
                <c:pt idx="178">
                  <c:v>2037-06-01</c:v>
                </c:pt>
                <c:pt idx="179">
                  <c:v>2037-07-01</c:v>
                </c:pt>
                <c:pt idx="180">
                  <c:v>2037-08-01</c:v>
                </c:pt>
                <c:pt idx="181">
                  <c:v>2037-09-01</c:v>
                </c:pt>
                <c:pt idx="182">
                  <c:v>2037-10-01</c:v>
                </c:pt>
                <c:pt idx="183">
                  <c:v>2037-11-01</c:v>
                </c:pt>
                <c:pt idx="184">
                  <c:v>2037-12-01</c:v>
                </c:pt>
                <c:pt idx="185">
                  <c:v>2038-01-01</c:v>
                </c:pt>
                <c:pt idx="186">
                  <c:v>2038-02-01</c:v>
                </c:pt>
                <c:pt idx="187">
                  <c:v>2038-03-01</c:v>
                </c:pt>
                <c:pt idx="188">
                  <c:v>2038-04-01</c:v>
                </c:pt>
                <c:pt idx="189">
                  <c:v>2038-05-01</c:v>
                </c:pt>
                <c:pt idx="190">
                  <c:v>2038-06-01</c:v>
                </c:pt>
                <c:pt idx="191">
                  <c:v>2038-07-01</c:v>
                </c:pt>
                <c:pt idx="192">
                  <c:v>2038-08-01</c:v>
                </c:pt>
                <c:pt idx="193">
                  <c:v>2038-09-01</c:v>
                </c:pt>
                <c:pt idx="194">
                  <c:v>2038-10-01</c:v>
                </c:pt>
                <c:pt idx="195">
                  <c:v>2038-11-01</c:v>
                </c:pt>
                <c:pt idx="196">
                  <c:v>2038-12-01</c:v>
                </c:pt>
                <c:pt idx="197">
                  <c:v>2039-01-01</c:v>
                </c:pt>
                <c:pt idx="198">
                  <c:v>2039-02-01</c:v>
                </c:pt>
                <c:pt idx="199">
                  <c:v>2039-03-01</c:v>
                </c:pt>
                <c:pt idx="200">
                  <c:v>2039-04-01</c:v>
                </c:pt>
                <c:pt idx="201">
                  <c:v>2039-05-01</c:v>
                </c:pt>
                <c:pt idx="202">
                  <c:v>2039-06-01</c:v>
                </c:pt>
                <c:pt idx="203">
                  <c:v>2039-07-01</c:v>
                </c:pt>
                <c:pt idx="204">
                  <c:v>2039-08-01</c:v>
                </c:pt>
                <c:pt idx="205">
                  <c:v>2039-09-01</c:v>
                </c:pt>
                <c:pt idx="206">
                  <c:v>2039-10-01</c:v>
                </c:pt>
                <c:pt idx="207">
                  <c:v>2039-11-01</c:v>
                </c:pt>
                <c:pt idx="208">
                  <c:v>2039-12-01</c:v>
                </c:pt>
                <c:pt idx="209">
                  <c:v>2040-01-01</c:v>
                </c:pt>
                <c:pt idx="210">
                  <c:v>2040-02-01</c:v>
                </c:pt>
                <c:pt idx="211">
                  <c:v>2040-03-01</c:v>
                </c:pt>
                <c:pt idx="212">
                  <c:v>2040-04-01</c:v>
                </c:pt>
                <c:pt idx="213">
                  <c:v>2040-05-01</c:v>
                </c:pt>
                <c:pt idx="214">
                  <c:v>2040-06-01</c:v>
                </c:pt>
                <c:pt idx="215">
                  <c:v>2040-07-01</c:v>
                </c:pt>
                <c:pt idx="216">
                  <c:v>2040-08-01</c:v>
                </c:pt>
                <c:pt idx="217">
                  <c:v>2040-09-01</c:v>
                </c:pt>
                <c:pt idx="218">
                  <c:v>2040-10-01</c:v>
                </c:pt>
                <c:pt idx="219">
                  <c:v>2040-11-01</c:v>
                </c:pt>
                <c:pt idx="220">
                  <c:v>2040-12-01</c:v>
                </c:pt>
                <c:pt idx="221">
                  <c:v>2041-01-01</c:v>
                </c:pt>
                <c:pt idx="222">
                  <c:v>2041-02-01</c:v>
                </c:pt>
                <c:pt idx="223">
                  <c:v>2041-03-01</c:v>
                </c:pt>
                <c:pt idx="224">
                  <c:v>2041-04-01</c:v>
                </c:pt>
                <c:pt idx="225">
                  <c:v>2041-05-01</c:v>
                </c:pt>
                <c:pt idx="226">
                  <c:v>2041-06-01</c:v>
                </c:pt>
                <c:pt idx="227">
                  <c:v>2041-07-01</c:v>
                </c:pt>
                <c:pt idx="228">
                  <c:v>2041-08-01</c:v>
                </c:pt>
                <c:pt idx="229">
                  <c:v>2041-09-01</c:v>
                </c:pt>
                <c:pt idx="230">
                  <c:v>2041-10-01</c:v>
                </c:pt>
                <c:pt idx="231">
                  <c:v>2041-11-01</c:v>
                </c:pt>
                <c:pt idx="232">
                  <c:v>2041-12-01</c:v>
                </c:pt>
                <c:pt idx="233">
                  <c:v>2042-01-01</c:v>
                </c:pt>
                <c:pt idx="234">
                  <c:v>2042-02-01</c:v>
                </c:pt>
                <c:pt idx="235">
                  <c:v>2042-03-01</c:v>
                </c:pt>
                <c:pt idx="236">
                  <c:v>2042-04-01</c:v>
                </c:pt>
                <c:pt idx="237">
                  <c:v>2042-05-01</c:v>
                </c:pt>
                <c:pt idx="238">
                  <c:v>2042-06-01</c:v>
                </c:pt>
                <c:pt idx="239">
                  <c:v>2042-07-01</c:v>
                </c:pt>
                <c:pt idx="240">
                  <c:v>2042-08-01</c:v>
                </c:pt>
                <c:pt idx="241">
                  <c:v>2042-09-01</c:v>
                </c:pt>
                <c:pt idx="242">
                  <c:v>2042-10-01</c:v>
                </c:pt>
                <c:pt idx="243">
                  <c:v>2042-11-01</c:v>
                </c:pt>
                <c:pt idx="244">
                  <c:v>2042-12-01</c:v>
                </c:pt>
                <c:pt idx="245">
                  <c:v>2043-01-01</c:v>
                </c:pt>
                <c:pt idx="246">
                  <c:v>2043-02-01</c:v>
                </c:pt>
                <c:pt idx="247">
                  <c:v>2043-03-01</c:v>
                </c:pt>
                <c:pt idx="248">
                  <c:v>2043-04-01</c:v>
                </c:pt>
                <c:pt idx="249">
                  <c:v>2043-05-01</c:v>
                </c:pt>
                <c:pt idx="250">
                  <c:v>2043-06-01</c:v>
                </c:pt>
                <c:pt idx="251">
                  <c:v>2043-07-01</c:v>
                </c:pt>
                <c:pt idx="252">
                  <c:v>2043-08-01</c:v>
                </c:pt>
                <c:pt idx="253">
                  <c:v>2043-09-01</c:v>
                </c:pt>
                <c:pt idx="254">
                  <c:v>2043-10-01</c:v>
                </c:pt>
                <c:pt idx="255">
                  <c:v>2043-11-01</c:v>
                </c:pt>
                <c:pt idx="256">
                  <c:v>2043-12-01</c:v>
                </c:pt>
                <c:pt idx="257">
                  <c:v>2044-01-01</c:v>
                </c:pt>
                <c:pt idx="258">
                  <c:v>2044-02-01</c:v>
                </c:pt>
                <c:pt idx="259">
                  <c:v>2044-03-01</c:v>
                </c:pt>
                <c:pt idx="260">
                  <c:v>2044-04-01</c:v>
                </c:pt>
                <c:pt idx="261">
                  <c:v>2044-05-01</c:v>
                </c:pt>
                <c:pt idx="262">
                  <c:v>2044-06-01</c:v>
                </c:pt>
                <c:pt idx="263">
                  <c:v>2044-07-01</c:v>
                </c:pt>
                <c:pt idx="264">
                  <c:v>2044-08-01</c:v>
                </c:pt>
                <c:pt idx="265">
                  <c:v>2044-09-01</c:v>
                </c:pt>
                <c:pt idx="266">
                  <c:v>2044-10-01</c:v>
                </c:pt>
                <c:pt idx="267">
                  <c:v>2044-11-01</c:v>
                </c:pt>
                <c:pt idx="268">
                  <c:v>2044-12-01</c:v>
                </c:pt>
                <c:pt idx="269">
                  <c:v>2045-01-01</c:v>
                </c:pt>
                <c:pt idx="270">
                  <c:v>2045-02-01</c:v>
                </c:pt>
                <c:pt idx="271">
                  <c:v>2045-03-01</c:v>
                </c:pt>
                <c:pt idx="272">
                  <c:v>2045-04-01</c:v>
                </c:pt>
                <c:pt idx="273">
                  <c:v>2045-05-01</c:v>
                </c:pt>
                <c:pt idx="274">
                  <c:v>2045-06-01</c:v>
                </c:pt>
                <c:pt idx="275">
                  <c:v>2045-07-01</c:v>
                </c:pt>
                <c:pt idx="276">
                  <c:v>2045-08-01</c:v>
                </c:pt>
                <c:pt idx="277">
                  <c:v>2045-09-01</c:v>
                </c:pt>
                <c:pt idx="278">
                  <c:v>2045-10-01</c:v>
                </c:pt>
                <c:pt idx="279">
                  <c:v>2045-11-01</c:v>
                </c:pt>
                <c:pt idx="280">
                  <c:v>2045-12-01</c:v>
                </c:pt>
                <c:pt idx="281">
                  <c:v>2046-01-01</c:v>
                </c:pt>
                <c:pt idx="282">
                  <c:v>2046-02-01</c:v>
                </c:pt>
                <c:pt idx="283">
                  <c:v>2046-03-01</c:v>
                </c:pt>
                <c:pt idx="284">
                  <c:v>2046-04-01</c:v>
                </c:pt>
                <c:pt idx="285">
                  <c:v>2046-05-01</c:v>
                </c:pt>
                <c:pt idx="286">
                  <c:v>2046-06-01</c:v>
                </c:pt>
                <c:pt idx="287">
                  <c:v>2046-07-01</c:v>
                </c:pt>
                <c:pt idx="288">
                  <c:v>2046-08-01</c:v>
                </c:pt>
                <c:pt idx="289">
                  <c:v>2046-09-01</c:v>
                </c:pt>
                <c:pt idx="290">
                  <c:v>2046-10-01</c:v>
                </c:pt>
                <c:pt idx="291">
                  <c:v>2046-11-01</c:v>
                </c:pt>
                <c:pt idx="292">
                  <c:v>2046-12-01</c:v>
                </c:pt>
                <c:pt idx="293">
                  <c:v>2047-01-01</c:v>
                </c:pt>
                <c:pt idx="294">
                  <c:v>2047-02-01</c:v>
                </c:pt>
                <c:pt idx="295">
                  <c:v>2047-03-01</c:v>
                </c:pt>
                <c:pt idx="296">
                  <c:v>2047-04-01</c:v>
                </c:pt>
                <c:pt idx="297">
                  <c:v>2047-05-01</c:v>
                </c:pt>
                <c:pt idx="298">
                  <c:v>2047-06-01</c:v>
                </c:pt>
                <c:pt idx="299">
                  <c:v>2047-07-01</c:v>
                </c:pt>
                <c:pt idx="300">
                  <c:v>2047-08-01</c:v>
                </c:pt>
                <c:pt idx="301">
                  <c:v>2047-09-01</c:v>
                </c:pt>
                <c:pt idx="302">
                  <c:v>2047-10-01</c:v>
                </c:pt>
                <c:pt idx="303">
                  <c:v>2047-11-01</c:v>
                </c:pt>
                <c:pt idx="304">
                  <c:v>2047-12-01</c:v>
                </c:pt>
                <c:pt idx="305">
                  <c:v>2048-01-01</c:v>
                </c:pt>
                <c:pt idx="306">
                  <c:v>2048-02-01</c:v>
                </c:pt>
                <c:pt idx="307">
                  <c:v>2048-03-01</c:v>
                </c:pt>
                <c:pt idx="308">
                  <c:v>2048-04-01</c:v>
                </c:pt>
                <c:pt idx="309">
                  <c:v>2048-05-01</c:v>
                </c:pt>
                <c:pt idx="310">
                  <c:v>2048-06-01</c:v>
                </c:pt>
                <c:pt idx="311">
                  <c:v>2048-07-01</c:v>
                </c:pt>
                <c:pt idx="312">
                  <c:v>2048-08-01</c:v>
                </c:pt>
                <c:pt idx="313">
                  <c:v>2048-09-01</c:v>
                </c:pt>
                <c:pt idx="314">
                  <c:v>2048-10-01</c:v>
                </c:pt>
                <c:pt idx="315">
                  <c:v>2048-11-01</c:v>
                </c:pt>
                <c:pt idx="316">
                  <c:v>2048-12-01</c:v>
                </c:pt>
                <c:pt idx="317">
                  <c:v>2049-01-01</c:v>
                </c:pt>
                <c:pt idx="318">
                  <c:v>2049-02-01</c:v>
                </c:pt>
                <c:pt idx="319">
                  <c:v>2049-03-01</c:v>
                </c:pt>
                <c:pt idx="320">
                  <c:v>2049-04-01</c:v>
                </c:pt>
                <c:pt idx="321">
                  <c:v>2049-05-01</c:v>
                </c:pt>
                <c:pt idx="322">
                  <c:v>2049-06-01</c:v>
                </c:pt>
                <c:pt idx="323">
                  <c:v>2049-07-01</c:v>
                </c:pt>
                <c:pt idx="324">
                  <c:v>2049-08-01</c:v>
                </c:pt>
                <c:pt idx="325">
                  <c:v>2049-09-01</c:v>
                </c:pt>
                <c:pt idx="326">
                  <c:v>2049-10-01</c:v>
                </c:pt>
                <c:pt idx="327">
                  <c:v>2049-11-01</c:v>
                </c:pt>
                <c:pt idx="328">
                  <c:v>2049-12-01</c:v>
                </c:pt>
                <c:pt idx="329">
                  <c:v>2050-01-01</c:v>
                </c:pt>
                <c:pt idx="330">
                  <c:v>2050-02-01</c:v>
                </c:pt>
                <c:pt idx="331">
                  <c:v>2050-03-01</c:v>
                </c:pt>
                <c:pt idx="332">
                  <c:v>2050-04-01</c:v>
                </c:pt>
                <c:pt idx="333">
                  <c:v>2050-05-01</c:v>
                </c:pt>
                <c:pt idx="334">
                  <c:v>2050-06-01</c:v>
                </c:pt>
                <c:pt idx="335">
                  <c:v>2050-07-01</c:v>
                </c:pt>
                <c:pt idx="336">
                  <c:v>2050-08-01</c:v>
                </c:pt>
                <c:pt idx="337">
                  <c:v>2050-09-01</c:v>
                </c:pt>
                <c:pt idx="338">
                  <c:v>2050-10-01</c:v>
                </c:pt>
                <c:pt idx="339">
                  <c:v>2050-11-01</c:v>
                </c:pt>
                <c:pt idx="340">
                  <c:v>2050-12-01</c:v>
                </c:pt>
                <c:pt idx="341">
                  <c:v>2051-01-01</c:v>
                </c:pt>
                <c:pt idx="342">
                  <c:v>2051-02-01</c:v>
                </c:pt>
                <c:pt idx="343">
                  <c:v>2051-03-01</c:v>
                </c:pt>
                <c:pt idx="344">
                  <c:v>2051-04-01</c:v>
                </c:pt>
                <c:pt idx="345">
                  <c:v>2051-05-01</c:v>
                </c:pt>
                <c:pt idx="346">
                  <c:v>2051-06-01</c:v>
                </c:pt>
                <c:pt idx="347">
                  <c:v>2051-07-01</c:v>
                </c:pt>
                <c:pt idx="348">
                  <c:v>2051-08-01</c:v>
                </c:pt>
                <c:pt idx="349">
                  <c:v>2051-09-01</c:v>
                </c:pt>
                <c:pt idx="350">
                  <c:v>2051-10-01</c:v>
                </c:pt>
                <c:pt idx="351">
                  <c:v>2051-11-01</c:v>
                </c:pt>
                <c:pt idx="352">
                  <c:v>2051-12-01</c:v>
                </c:pt>
                <c:pt idx="353">
                  <c:v>2052-01-01</c:v>
                </c:pt>
                <c:pt idx="354">
                  <c:v>2052-02-01</c:v>
                </c:pt>
                <c:pt idx="355">
                  <c:v>2052-03-01</c:v>
                </c:pt>
                <c:pt idx="356">
                  <c:v>2052-04-01</c:v>
                </c:pt>
                <c:pt idx="357">
                  <c:v>2052-05-01</c:v>
                </c:pt>
                <c:pt idx="358">
                  <c:v>2052-06-01</c:v>
                </c:pt>
                <c:pt idx="359">
                  <c:v>2052-07-01</c:v>
                </c:pt>
              </c:strCache>
            </c:strRef>
          </c:cat>
          <c:val>
            <c:numRef>
              <c:f>'Amortization Schedule'!$M$18:$M$537</c:f>
              <c:numCache>
                <c:formatCode>"$"#,##0.00</c:formatCode>
                <c:ptCount val="520"/>
                <c:pt idx="0">
                  <c:v>1250</c:v>
                </c:pt>
                <c:pt idx="1">
                  <c:v>2498.7556184355908</c:v>
                </c:pt>
                <c:pt idx="2">
                  <c:v>3746.2606333989497</c:v>
                </c:pt>
                <c:pt idx="3">
                  <c:v>4992.5087918727168</c:v>
                </c:pt>
                <c:pt idx="4">
                  <c:v>6237.4938095744428</c:v>
                </c:pt>
                <c:pt idx="5">
                  <c:v>7481.2093708002676</c:v>
                </c:pt>
                <c:pt idx="6">
                  <c:v>8723.6491282678126</c:v>
                </c:pt>
                <c:pt idx="7">
                  <c:v>9964.8067029582853</c:v>
                </c:pt>
                <c:pt idx="8">
                  <c:v>11204.675683957801</c:v>
                </c:pt>
                <c:pt idx="9">
                  <c:v>12443.249628297905</c:v>
                </c:pt>
                <c:pt idx="10">
                  <c:v>13680.5220607953</c:v>
                </c:pt>
                <c:pt idx="11">
                  <c:v>14916.486473890773</c:v>
                </c:pt>
                <c:pt idx="12">
                  <c:v>16151.136327487313</c:v>
                </c:pt>
                <c:pt idx="13">
                  <c:v>17384.465048787428</c:v>
                </c:pt>
                <c:pt idx="14">
                  <c:v>18616.466032129632</c:v>
                </c:pt>
                <c:pt idx="15">
                  <c:v>19847.13263882414</c:v>
                </c:pt>
                <c:pt idx="16">
                  <c:v>21076.458196987711</c:v>
                </c:pt>
                <c:pt idx="17">
                  <c:v>22304.43600137769</c:v>
                </c:pt>
                <c:pt idx="18">
                  <c:v>23531.059313225211</c:v>
                </c:pt>
                <c:pt idx="19">
                  <c:v>24756.321360067559</c:v>
                </c:pt>
                <c:pt idx="20">
                  <c:v>25980.215335579709</c:v>
                </c:pt>
                <c:pt idx="21">
                  <c:v>27202.73439940501</c:v>
                </c:pt>
                <c:pt idx="22">
                  <c:v>28423.871676985029</c:v>
                </c:pt>
                <c:pt idx="23">
                  <c:v>29643.620259388539</c:v>
                </c:pt>
                <c:pt idx="24">
                  <c:v>30861.973203139656</c:v>
                </c:pt>
                <c:pt idx="25">
                  <c:v>32078.923530045118</c:v>
                </c:pt>
                <c:pt idx="26">
                  <c:v>33294.464227020697</c:v>
                </c:pt>
                <c:pt idx="27">
                  <c:v>34508.588245916748</c:v>
                </c:pt>
                <c:pt idx="28">
                  <c:v>35721.288503342868</c:v>
                </c:pt>
                <c:pt idx="29">
                  <c:v>36932.55788049171</c:v>
                </c:pt>
                <c:pt idx="30">
                  <c:v>38142.389222961887</c:v>
                </c:pt>
                <c:pt idx="31">
                  <c:v>39350.775340580003</c:v>
                </c:pt>
                <c:pt idx="32">
                  <c:v>40557.709007221805</c:v>
                </c:pt>
                <c:pt idx="33">
                  <c:v>41763.182960632403</c:v>
                </c:pt>
                <c:pt idx="34">
                  <c:v>42967.189902245642</c:v>
                </c:pt>
                <c:pt idx="35">
                  <c:v>44169.722497002542</c:v>
                </c:pt>
                <c:pt idx="36">
                  <c:v>45370.773373168813</c:v>
                </c:pt>
                <c:pt idx="37">
                  <c:v>46570.335122151511</c:v>
                </c:pt>
                <c:pt idx="38">
                  <c:v>47768.400298314715</c:v>
                </c:pt>
                <c:pt idx="39">
                  <c:v>48964.961418794323</c:v>
                </c:pt>
                <c:pt idx="40">
                  <c:v>50160.010963311921</c:v>
                </c:pt>
                <c:pt idx="41">
                  <c:v>51353.541373987697</c:v>
                </c:pt>
                <c:pt idx="42">
                  <c:v>52545.545055152441</c:v>
                </c:pt>
                <c:pt idx="43">
                  <c:v>53736.014373158599</c:v>
                </c:pt>
                <c:pt idx="44">
                  <c:v>54924.941656190378</c:v>
                </c:pt>
                <c:pt idx="45">
                  <c:v>56112.319194072908</c:v>
                </c:pt>
                <c:pt idx="46">
                  <c:v>57298.139238080439</c:v>
                </c:pt>
                <c:pt idx="47">
                  <c:v>58482.394000743596</c:v>
                </c:pt>
                <c:pt idx="48">
                  <c:v>59665.075655655659</c:v>
                </c:pt>
                <c:pt idx="49">
                  <c:v>60846.176337277873</c:v>
                </c:pt>
                <c:pt idx="50">
                  <c:v>62025.68814074379</c:v>
                </c:pt>
                <c:pt idx="51">
                  <c:v>63203.603121662629</c:v>
                </c:pt>
                <c:pt idx="52">
                  <c:v>64379.913295921651</c:v>
                </c:pt>
                <c:pt idx="53">
                  <c:v>65554.610639487568</c:v>
                </c:pt>
                <c:pt idx="54">
                  <c:v>66727.687088206905</c:v>
                </c:pt>
                <c:pt idx="55">
                  <c:v>67899.134537605423</c:v>
                </c:pt>
                <c:pt idx="56">
                  <c:v>69068.944842686527</c:v>
                </c:pt>
                <c:pt idx="57">
                  <c:v>70237.109817728619</c:v>
                </c:pt>
                <c:pt idx="58">
                  <c:v>71403.621236081512</c:v>
                </c:pt>
                <c:pt idx="59">
                  <c:v>72568.470829961763</c:v>
                </c:pt>
                <c:pt idx="60">
                  <c:v>73731.650290247009</c:v>
                </c:pt>
                <c:pt idx="61">
                  <c:v>74893.151266269269</c:v>
                </c:pt>
                <c:pt idx="62">
                  <c:v>76052.965365607233</c:v>
                </c:pt>
                <c:pt idx="63">
                  <c:v>77211.084153877484</c:v>
                </c:pt>
                <c:pt idx="64">
                  <c:v>78367.499154524674</c:v>
                </c:pt>
                <c:pt idx="65">
                  <c:v>79522.201848610683</c:v>
                </c:pt>
                <c:pt idx="66">
                  <c:v>80675.183674602711</c:v>
                </c:pt>
                <c:pt idx="67">
                  <c:v>81826.4360281603</c:v>
                </c:pt>
                <c:pt idx="68">
                  <c:v>82975.950261921258</c:v>
                </c:pt>
                <c:pt idx="69">
                  <c:v>84123.717685286611</c:v>
                </c:pt>
                <c:pt idx="70">
                  <c:v>85269.72956420439</c:v>
                </c:pt>
                <c:pt idx="71">
                  <c:v>86413.977120952346</c:v>
                </c:pt>
                <c:pt idx="72">
                  <c:v>87556.451533919637</c:v>
                </c:pt>
                <c:pt idx="73">
                  <c:v>88697.143937387344</c:v>
                </c:pt>
                <c:pt idx="74">
                  <c:v>89836.045421307979</c:v>
                </c:pt>
                <c:pt idx="75">
                  <c:v>90973.147031083819</c:v>
                </c:pt>
                <c:pt idx="76">
                  <c:v>92108.439767344127</c:v>
                </c:pt>
                <c:pt idx="77">
                  <c:v>93241.91458572133</c:v>
                </c:pt>
                <c:pt idx="78">
                  <c:v>94373.562396626003</c:v>
                </c:pt>
                <c:pt idx="79">
                  <c:v>95503.374065020791</c:v>
                </c:pt>
                <c:pt idx="80">
                  <c:v>96631.340410193137</c:v>
                </c:pt>
                <c:pt idx="81">
                  <c:v>97757.452205526948</c:v>
                </c:pt>
                <c:pt idx="82">
                  <c:v>98881.700178273008</c:v>
                </c:pt>
                <c:pt idx="83">
                  <c:v>100004.07500931839</c:v>
                </c:pt>
                <c:pt idx="84">
                  <c:v>101124.5673329546</c:v>
                </c:pt>
                <c:pt idx="85">
                  <c:v>102243.16773664457</c:v>
                </c:pt>
                <c:pt idx="86">
                  <c:v>103359.86676078857</c:v>
                </c:pt>
                <c:pt idx="87">
                  <c:v>104474.65489848889</c:v>
                </c:pt>
                <c:pt idx="88">
                  <c:v>105587.5225953133</c:v>
                </c:pt>
                <c:pt idx="89">
                  <c:v>106698.46024905743</c:v>
                </c:pt>
                <c:pt idx="90">
                  <c:v>107807.45820950587</c:v>
                </c:pt>
                <c:pt idx="91">
                  <c:v>108914.50677819214</c:v>
                </c:pt>
                <c:pt idx="92">
                  <c:v>110019.59620815744</c:v>
                </c:pt>
                <c:pt idx="93">
                  <c:v>111122.71670370815</c:v>
                </c:pt>
                <c:pt idx="94">
                  <c:v>112223.85842017221</c:v>
                </c:pt>
                <c:pt idx="95">
                  <c:v>113323.01146365418</c:v>
                </c:pt>
                <c:pt idx="96">
                  <c:v>114420.16589078915</c:v>
                </c:pt>
                <c:pt idx="97">
                  <c:v>115515.31170849538</c:v>
                </c:pt>
                <c:pt idx="98">
                  <c:v>116608.43887372574</c:v>
                </c:pt>
                <c:pt idx="99">
                  <c:v>117699.53729321784</c:v>
                </c:pt>
                <c:pt idx="100">
                  <c:v>118788.59682324299</c:v>
                </c:pt>
                <c:pt idx="101">
                  <c:v>119875.60726935386</c:v>
                </c:pt>
                <c:pt idx="102">
                  <c:v>120960.55838613087</c:v>
                </c:pt>
                <c:pt idx="103">
                  <c:v>122043.43987692735</c:v>
                </c:pt>
                <c:pt idx="104">
                  <c:v>123124.24139361341</c:v>
                </c:pt>
                <c:pt idx="105">
                  <c:v>124202.95253631849</c:v>
                </c:pt>
                <c:pt idx="106">
                  <c:v>125279.56285317268</c:v>
                </c:pt>
                <c:pt idx="107">
                  <c:v>126354.06184004674</c:v>
                </c:pt>
                <c:pt idx="108">
                  <c:v>127426.43894029075</c:v>
                </c:pt>
                <c:pt idx="109">
                  <c:v>128496.68354447158</c:v>
                </c:pt>
                <c:pt idx="110">
                  <c:v>129564.78499010891</c:v>
                </c:pt>
                <c:pt idx="111">
                  <c:v>130630.73256141001</c:v>
                </c:pt>
                <c:pt idx="112">
                  <c:v>131694.51548900321</c:v>
                </c:pt>
                <c:pt idx="113">
                  <c:v>132756.12294966998</c:v>
                </c:pt>
                <c:pt idx="114">
                  <c:v>133815.54406607567</c:v>
                </c:pt>
                <c:pt idx="115">
                  <c:v>134872.76790649898</c:v>
                </c:pt>
                <c:pt idx="116">
                  <c:v>135927.78348455997</c:v>
                </c:pt>
                <c:pt idx="117">
                  <c:v>136980.57975894687</c:v>
                </c:pt>
                <c:pt idx="118">
                  <c:v>138031.14563314131</c:v>
                </c:pt>
                <c:pt idx="119">
                  <c:v>139079.4699551423</c:v>
                </c:pt>
                <c:pt idx="120">
                  <c:v>140125.54151718889</c:v>
                </c:pt>
                <c:pt idx="121">
                  <c:v>141169.34905548129</c:v>
                </c:pt>
                <c:pt idx="122">
                  <c:v>142210.88124990076</c:v>
                </c:pt>
                <c:pt idx="123">
                  <c:v>143250.12672372791</c:v>
                </c:pt>
                <c:pt idx="124">
                  <c:v>144287.07404335978</c:v>
                </c:pt>
                <c:pt idx="125">
                  <c:v>145321.71171802541</c:v>
                </c:pt>
                <c:pt idx="126">
                  <c:v>146354.02819949997</c:v>
                </c:pt>
                <c:pt idx="127">
                  <c:v>147384.01188181748</c:v>
                </c:pt>
                <c:pt idx="128">
                  <c:v>148411.65110098216</c:v>
                </c:pt>
                <c:pt idx="129">
                  <c:v>149436.93413467825</c:v>
                </c:pt>
                <c:pt idx="130">
                  <c:v>150459.84920197842</c:v>
                </c:pt>
                <c:pt idx="131">
                  <c:v>151480.38446305066</c:v>
                </c:pt>
                <c:pt idx="132">
                  <c:v>152498.52801886387</c:v>
                </c:pt>
                <c:pt idx="133">
                  <c:v>153514.26791089174</c:v>
                </c:pt>
                <c:pt idx="134">
                  <c:v>154527.59212081533</c:v>
                </c:pt>
                <c:pt idx="135">
                  <c:v>155538.48857022414</c:v>
                </c:pt>
                <c:pt idx="136">
                  <c:v>156546.94512031559</c:v>
                </c:pt>
                <c:pt idx="137">
                  <c:v>157552.94957159308</c:v>
                </c:pt>
                <c:pt idx="138">
                  <c:v>158556.48966356256</c:v>
                </c:pt>
                <c:pt idx="139">
                  <c:v>159557.55307442747</c:v>
                </c:pt>
                <c:pt idx="140">
                  <c:v>160556.12742078229</c:v>
                </c:pt>
                <c:pt idx="141">
                  <c:v>161552.20025730447</c:v>
                </c:pt>
                <c:pt idx="142">
                  <c:v>162545.75907644487</c:v>
                </c:pt>
                <c:pt idx="143">
                  <c:v>163536.79130811655</c:v>
                </c:pt>
                <c:pt idx="144">
                  <c:v>164525.28431938216</c:v>
                </c:pt>
                <c:pt idx="145">
                  <c:v>165511.22541413971</c:v>
                </c:pt>
                <c:pt idx="146">
                  <c:v>166494.60183280663</c:v>
                </c:pt>
                <c:pt idx="147">
                  <c:v>167475.40075200249</c:v>
                </c:pt>
                <c:pt idx="148">
                  <c:v>168453.6092842299</c:v>
                </c:pt>
                <c:pt idx="149">
                  <c:v>169429.21447755405</c:v>
                </c:pt>
                <c:pt idx="150">
                  <c:v>170402.20331528041</c:v>
                </c:pt>
                <c:pt idx="151">
                  <c:v>171372.56271563098</c:v>
                </c:pt>
                <c:pt idx="152">
                  <c:v>172340.2795314189</c:v>
                </c:pt>
                <c:pt idx="153">
                  <c:v>173305.34054972135</c:v>
                </c:pt>
                <c:pt idx="154">
                  <c:v>174267.73249155091</c:v>
                </c:pt>
                <c:pt idx="155">
                  <c:v>175227.44201152521</c:v>
                </c:pt>
                <c:pt idx="156">
                  <c:v>176184.45569753498</c:v>
                </c:pt>
                <c:pt idx="157">
                  <c:v>177138.76007041038</c:v>
                </c:pt>
                <c:pt idx="158">
                  <c:v>178090.34158358574</c:v>
                </c:pt>
                <c:pt idx="159">
                  <c:v>179039.18662276259</c:v>
                </c:pt>
                <c:pt idx="160">
                  <c:v>179985.28150557089</c:v>
                </c:pt>
                <c:pt idx="161">
                  <c:v>180928.61248122883</c:v>
                </c:pt>
                <c:pt idx="162">
                  <c:v>181869.16573020065</c:v>
                </c:pt>
                <c:pt idx="163">
                  <c:v>182806.92736385291</c:v>
                </c:pt>
                <c:pt idx="164">
                  <c:v>183741.88342410902</c:v>
                </c:pt>
                <c:pt idx="165">
                  <c:v>184674.01988310201</c:v>
                </c:pt>
                <c:pt idx="166">
                  <c:v>185603.32264282557</c:v>
                </c:pt>
                <c:pt idx="167">
                  <c:v>186529.77753478332</c:v>
                </c:pt>
                <c:pt idx="168">
                  <c:v>187453.37031963645</c:v>
                </c:pt>
                <c:pt idx="169">
                  <c:v>188374.08668684945</c:v>
                </c:pt>
                <c:pt idx="170">
                  <c:v>189291.91225433411</c:v>
                </c:pt>
                <c:pt idx="171">
                  <c:v>190206.83256809178</c:v>
                </c:pt>
                <c:pt idx="172">
                  <c:v>191118.83310185382</c:v>
                </c:pt>
                <c:pt idx="173">
                  <c:v>192027.89925672027</c:v>
                </c:pt>
                <c:pt idx="174">
                  <c:v>192934.01636079664</c:v>
                </c:pt>
                <c:pt idx="175">
                  <c:v>193837.16966882898</c:v>
                </c:pt>
                <c:pt idx="176">
                  <c:v>194737.34436183708</c:v>
                </c:pt>
                <c:pt idx="177">
                  <c:v>195634.5255467458</c:v>
                </c:pt>
                <c:pt idx="178">
                  <c:v>196528.69825601467</c:v>
                </c:pt>
                <c:pt idx="179">
                  <c:v>197419.84744726546</c:v>
                </c:pt>
                <c:pt idx="180">
                  <c:v>198307.9580029081</c:v>
                </c:pt>
                <c:pt idx="181">
                  <c:v>199193.01472976455</c:v>
                </c:pt>
                <c:pt idx="182">
                  <c:v>200075.00235869086</c:v>
                </c:pt>
                <c:pt idx="183">
                  <c:v>200953.90554419739</c:v>
                </c:pt>
                <c:pt idx="184">
                  <c:v>201829.70886406704</c:v>
                </c:pt>
                <c:pt idx="185">
                  <c:v>202702.39681897164</c:v>
                </c:pt>
                <c:pt idx="186">
                  <c:v>203571.95383208635</c:v>
                </c:pt>
                <c:pt idx="187">
                  <c:v>204438.36424870222</c:v>
                </c:pt>
                <c:pt idx="188">
                  <c:v>205301.61233583675</c:v>
                </c:pt>
                <c:pt idx="189">
                  <c:v>206161.68228184254</c:v>
                </c:pt>
                <c:pt idx="190">
                  <c:v>207018.55819601397</c:v>
                </c:pt>
                <c:pt idx="191">
                  <c:v>207872.22410819185</c:v>
                </c:pt>
                <c:pt idx="192">
                  <c:v>208722.66396836619</c:v>
                </c:pt>
                <c:pt idx="193">
                  <c:v>209569.86164627702</c:v>
                </c:pt>
                <c:pt idx="194">
                  <c:v>210413.80093101299</c:v>
                </c:pt>
                <c:pt idx="195">
                  <c:v>211254.46553060823</c:v>
                </c:pt>
                <c:pt idx="196">
                  <c:v>212091.83907163702</c:v>
                </c:pt>
                <c:pt idx="197">
                  <c:v>212925.90509880654</c:v>
                </c:pt>
                <c:pt idx="198">
                  <c:v>213756.64707454751</c:v>
                </c:pt>
                <c:pt idx="199">
                  <c:v>214584.04837860278</c:v>
                </c:pt>
                <c:pt idx="200">
                  <c:v>215408.0923076139</c:v>
                </c:pt>
                <c:pt idx="201">
                  <c:v>216228.76207470568</c:v>
                </c:pt>
                <c:pt idx="202">
                  <c:v>217046.04080906851</c:v>
                </c:pt>
                <c:pt idx="203">
                  <c:v>217859.91155553874</c:v>
                </c:pt>
                <c:pt idx="204">
                  <c:v>218670.3572741769</c:v>
                </c:pt>
                <c:pt idx="205">
                  <c:v>219477.36083984387</c:v>
                </c:pt>
                <c:pt idx="206">
                  <c:v>220280.90504177473</c:v>
                </c:pt>
                <c:pt idx="207">
                  <c:v>221080.97258315087</c:v>
                </c:pt>
                <c:pt idx="208">
                  <c:v>221877.54608066948</c:v>
                </c:pt>
                <c:pt idx="209">
                  <c:v>222670.60806411126</c:v>
                </c:pt>
                <c:pt idx="210">
                  <c:v>223460.14097590584</c:v>
                </c:pt>
                <c:pt idx="211">
                  <c:v>224246.12717069499</c:v>
                </c:pt>
                <c:pt idx="212">
                  <c:v>225028.54891489368</c:v>
                </c:pt>
                <c:pt idx="213">
                  <c:v>225807.38838624893</c:v>
                </c:pt>
                <c:pt idx="214">
                  <c:v>226582.62767339655</c:v>
                </c:pt>
                <c:pt idx="215">
                  <c:v>227354.2487754155</c:v>
                </c:pt>
                <c:pt idx="216">
                  <c:v>228122.23360138014</c:v>
                </c:pt>
                <c:pt idx="217">
                  <c:v>228886.5639699102</c:v>
                </c:pt>
                <c:pt idx="218">
                  <c:v>229647.22160871851</c:v>
                </c:pt>
                <c:pt idx="219">
                  <c:v>230404.18815415644</c:v>
                </c:pt>
                <c:pt idx="220">
                  <c:v>231157.44515075715</c:v>
                </c:pt>
                <c:pt idx="221">
                  <c:v>231906.97405077645</c:v>
                </c:pt>
                <c:pt idx="222">
                  <c:v>232652.75621373145</c:v>
                </c:pt>
                <c:pt idx="223">
                  <c:v>233394.77290593681</c:v>
                </c:pt>
                <c:pt idx="224">
                  <c:v>234133.00530003879</c:v>
                </c:pt>
                <c:pt idx="225">
                  <c:v>234867.43447454687</c:v>
                </c:pt>
                <c:pt idx="226">
                  <c:v>235598.04141336307</c:v>
                </c:pt>
                <c:pt idx="227">
                  <c:v>236324.80700530895</c:v>
                </c:pt>
                <c:pt idx="228">
                  <c:v>237047.71204365016</c:v>
                </c:pt>
                <c:pt idx="229">
                  <c:v>237766.73722561865</c:v>
                </c:pt>
                <c:pt idx="230">
                  <c:v>238481.86315193257</c:v>
                </c:pt>
                <c:pt idx="231">
                  <c:v>239193.07032631367</c:v>
                </c:pt>
                <c:pt idx="232">
                  <c:v>239900.33915500226</c:v>
                </c:pt>
                <c:pt idx="233">
                  <c:v>240603.64994626987</c:v>
                </c:pt>
                <c:pt idx="234">
                  <c:v>241302.98290992941</c:v>
                </c:pt>
                <c:pt idx="235">
                  <c:v>241998.31815684284</c:v>
                </c:pt>
                <c:pt idx="236">
                  <c:v>242689.63569842643</c:v>
                </c:pt>
                <c:pt idx="237">
                  <c:v>243376.91544615352</c:v>
                </c:pt>
                <c:pt idx="238">
                  <c:v>244060.13721105485</c:v>
                </c:pt>
                <c:pt idx="239">
                  <c:v>244739.28070321627</c:v>
                </c:pt>
                <c:pt idx="240">
                  <c:v>245414.32553127408</c:v>
                </c:pt>
                <c:pt idx="241">
                  <c:v>246085.25120190778</c:v>
                </c:pt>
                <c:pt idx="242">
                  <c:v>246752.03711933026</c:v>
                </c:pt>
                <c:pt idx="243">
                  <c:v>247414.66258477542</c:v>
                </c:pt>
                <c:pt idx="244">
                  <c:v>248073.10679598339</c:v>
                </c:pt>
                <c:pt idx="245">
                  <c:v>248727.34884668299</c:v>
                </c:pt>
                <c:pt idx="246">
                  <c:v>249377.36772607168</c:v>
                </c:pt>
                <c:pt idx="247">
                  <c:v>250023.14231829293</c:v>
                </c:pt>
                <c:pt idx="248">
                  <c:v>250664.65140191087</c:v>
                </c:pt>
                <c:pt idx="249">
                  <c:v>251301.8736493825</c:v>
                </c:pt>
                <c:pt idx="250">
                  <c:v>251934.78762652705</c:v>
                </c:pt>
                <c:pt idx="251">
                  <c:v>252563.37179199292</c:v>
                </c:pt>
                <c:pt idx="252">
                  <c:v>253187.6044967217</c:v>
                </c:pt>
                <c:pt idx="253">
                  <c:v>253807.46398340972</c:v>
                </c:pt>
                <c:pt idx="254">
                  <c:v>254422.92838596678</c:v>
                </c:pt>
                <c:pt idx="255">
                  <c:v>255033.9757289722</c:v>
                </c:pt>
                <c:pt idx="256">
                  <c:v>255640.58392712826</c:v>
                </c:pt>
                <c:pt idx="257">
                  <c:v>256242.73078471067</c:v>
                </c:pt>
                <c:pt idx="258">
                  <c:v>256840.39399501661</c:v>
                </c:pt>
                <c:pt idx="259">
                  <c:v>257433.55113980966</c:v>
                </c:pt>
                <c:pt idx="260">
                  <c:v>258022.17968876226</c:v>
                </c:pt>
                <c:pt idx="261">
                  <c:v>258606.25699889523</c:v>
                </c:pt>
                <c:pt idx="262">
                  <c:v>259185.76031401445</c:v>
                </c:pt>
                <c:pt idx="263">
                  <c:v>259760.66676414484</c:v>
                </c:pt>
                <c:pt idx="264">
                  <c:v>260330.95336496149</c:v>
                </c:pt>
                <c:pt idx="265">
                  <c:v>260896.59701721781</c:v>
                </c:pt>
                <c:pt idx="266">
                  <c:v>261457.57450617099</c:v>
                </c:pt>
                <c:pt idx="267">
                  <c:v>262013.86250100454</c:v>
                </c:pt>
                <c:pt idx="268">
                  <c:v>262565.43755424785</c:v>
                </c:pt>
                <c:pt idx="269">
                  <c:v>263112.27610119298</c:v>
                </c:pt>
                <c:pt idx="270">
                  <c:v>263654.35445930844</c:v>
                </c:pt>
                <c:pt idx="271">
                  <c:v>264191.64882765</c:v>
                </c:pt>
                <c:pt idx="272">
                  <c:v>264724.13528626889</c:v>
                </c:pt>
                <c:pt idx="273">
                  <c:v>265251.78979561647</c:v>
                </c:pt>
                <c:pt idx="274">
                  <c:v>265774.58819594636</c:v>
                </c:pt>
                <c:pt idx="275">
                  <c:v>266292.5062067135</c:v>
                </c:pt>
                <c:pt idx="276">
                  <c:v>266805.51942597009</c:v>
                </c:pt>
                <c:pt idx="277">
                  <c:v>267313.60332975857</c:v>
                </c:pt>
                <c:pt idx="278">
                  <c:v>267816.73327150155</c:v>
                </c:pt>
                <c:pt idx="279">
                  <c:v>268314.88448138884</c:v>
                </c:pt>
                <c:pt idx="280">
                  <c:v>268808.03206576116</c:v>
                </c:pt>
                <c:pt idx="281">
                  <c:v>269296.15100649092</c:v>
                </c:pt>
                <c:pt idx="282">
                  <c:v>269779.21616035991</c:v>
                </c:pt>
                <c:pt idx="283">
                  <c:v>270257.20225843386</c:v>
                </c:pt>
                <c:pt idx="284">
                  <c:v>270730.08390543377</c:v>
                </c:pt>
                <c:pt idx="285">
                  <c:v>271197.83557910426</c:v>
                </c:pt>
                <c:pt idx="286">
                  <c:v>271660.4316295787</c:v>
                </c:pt>
                <c:pt idx="287">
                  <c:v>272117.84627874108</c:v>
                </c:pt>
                <c:pt idx="288">
                  <c:v>272570.05361958488</c:v>
                </c:pt>
                <c:pt idx="289">
                  <c:v>273017.02761556848</c:v>
                </c:pt>
                <c:pt idx="290">
                  <c:v>273458.74209996761</c:v>
                </c:pt>
                <c:pt idx="291">
                  <c:v>273895.17077522434</c:v>
                </c:pt>
                <c:pt idx="292">
                  <c:v>274326.2872122929</c:v>
                </c:pt>
                <c:pt idx="293">
                  <c:v>274752.06484998239</c:v>
                </c:pt>
                <c:pt idx="294">
                  <c:v>275172.47699429595</c:v>
                </c:pt>
                <c:pt idx="295">
                  <c:v>275587.49681776663</c:v>
                </c:pt>
                <c:pt idx="296">
                  <c:v>275997.09735879028</c:v>
                </c:pt>
                <c:pt idx="297">
                  <c:v>276401.25152095465</c:v>
                </c:pt>
                <c:pt idx="298">
                  <c:v>276799.93207236542</c:v>
                </c:pt>
                <c:pt idx="299">
                  <c:v>277193.11164496886</c:v>
                </c:pt>
                <c:pt idx="300">
                  <c:v>277580.76273387088</c:v>
                </c:pt>
                <c:pt idx="301">
                  <c:v>277962.85769665299</c:v>
                </c:pt>
                <c:pt idx="302">
                  <c:v>278339.36875268462</c:v>
                </c:pt>
                <c:pt idx="303">
                  <c:v>278710.26798243198</c:v>
                </c:pt>
                <c:pt idx="304">
                  <c:v>279075.52732676367</c:v>
                </c:pt>
                <c:pt idx="305">
                  <c:v>279435.11858625262</c:v>
                </c:pt>
                <c:pt idx="306">
                  <c:v>279789.0134204746</c:v>
                </c:pt>
                <c:pt idx="307">
                  <c:v>280137.1833473033</c:v>
                </c:pt>
                <c:pt idx="308">
                  <c:v>280479.59974220174</c:v>
                </c:pt>
                <c:pt idx="309">
                  <c:v>280816.23383751023</c:v>
                </c:pt>
                <c:pt idx="310">
                  <c:v>281147.05672173086</c:v>
                </c:pt>
                <c:pt idx="311">
                  <c:v>281472.03933880816</c:v>
                </c:pt>
                <c:pt idx="312">
                  <c:v>281791.15248740645</c:v>
                </c:pt>
                <c:pt idx="313">
                  <c:v>282104.36682018335</c:v>
                </c:pt>
                <c:pt idx="314">
                  <c:v>282411.65284305974</c:v>
                </c:pt>
                <c:pt idx="315">
                  <c:v>282712.98091448605</c:v>
                </c:pt>
                <c:pt idx="316">
                  <c:v>283008.32124470512</c:v>
                </c:pt>
                <c:pt idx="317">
                  <c:v>283297.64389501087</c:v>
                </c:pt>
                <c:pt idx="318">
                  <c:v>283580.91877700371</c:v>
                </c:pt>
                <c:pt idx="319">
                  <c:v>283858.11565184215</c:v>
                </c:pt>
                <c:pt idx="320">
                  <c:v>284129.20412949036</c:v>
                </c:pt>
                <c:pt idx="321">
                  <c:v>284394.15366796241</c:v>
                </c:pt>
                <c:pt idx="322">
                  <c:v>284652.93357256241</c:v>
                </c:pt>
                <c:pt idx="323">
                  <c:v>284905.51299512101</c:v>
                </c:pt>
                <c:pt idx="324">
                  <c:v>285151.86093322799</c:v>
                </c:pt>
                <c:pt idx="325">
                  <c:v>285391.94622946106</c:v>
                </c:pt>
                <c:pt idx="326">
                  <c:v>285625.73757061089</c:v>
                </c:pt>
                <c:pt idx="327">
                  <c:v>285853.20348690206</c:v>
                </c:pt>
                <c:pt idx="328">
                  <c:v>286074.31235121028</c:v>
                </c:pt>
                <c:pt idx="329">
                  <c:v>286289.03237827565</c:v>
                </c:pt>
                <c:pt idx="330">
                  <c:v>286497.33162391192</c:v>
                </c:pt>
                <c:pt idx="331">
                  <c:v>286699.17798421194</c:v>
                </c:pt>
                <c:pt idx="332">
                  <c:v>286894.53919474909</c:v>
                </c:pt>
                <c:pt idx="333">
                  <c:v>287083.38282977452</c:v>
                </c:pt>
                <c:pt idx="334">
                  <c:v>287265.67630141065</c:v>
                </c:pt>
                <c:pt idx="335">
                  <c:v>287441.38685884053</c:v>
                </c:pt>
                <c:pt idx="336">
                  <c:v>287610.48158749315</c:v>
                </c:pt>
                <c:pt idx="337">
                  <c:v>287772.92740822467</c:v>
                </c:pt>
                <c:pt idx="338">
                  <c:v>287928.69107649539</c:v>
                </c:pt>
                <c:pt idx="339">
                  <c:v>288077.73918154306</c:v>
                </c:pt>
                <c:pt idx="340">
                  <c:v>288220.03814555157</c:v>
                </c:pt>
                <c:pt idx="341">
                  <c:v>288355.55422281573</c:v>
                </c:pt>
                <c:pt idx="342">
                  <c:v>288484.25349890179</c:v>
                </c:pt>
                <c:pt idx="343">
                  <c:v>288606.10188980389</c:v>
                </c:pt>
                <c:pt idx="344">
                  <c:v>288721.06514109607</c:v>
                </c:pt>
                <c:pt idx="345">
                  <c:v>288829.10882708029</c:v>
                </c:pt>
                <c:pt idx="346">
                  <c:v>288930.19834993005</c:v>
                </c:pt>
                <c:pt idx="347">
                  <c:v>289024.29893882963</c:v>
                </c:pt>
                <c:pt idx="348">
                  <c:v>289111.37564910931</c:v>
                </c:pt>
                <c:pt idx="349">
                  <c:v>289191.39336137596</c:v>
                </c:pt>
                <c:pt idx="350">
                  <c:v>289264.31678063952</c:v>
                </c:pt>
                <c:pt idx="351">
                  <c:v>289330.11043543502</c:v>
                </c:pt>
                <c:pt idx="352">
                  <c:v>289388.73867694009</c:v>
                </c:pt>
                <c:pt idx="353">
                  <c:v>289440.16567808826</c:v>
                </c:pt>
                <c:pt idx="354">
                  <c:v>289484.35543267778</c:v>
                </c:pt>
                <c:pt idx="355">
                  <c:v>289521.27175447583</c:v>
                </c:pt>
                <c:pt idx="356">
                  <c:v>289550.87827631849</c:v>
                </c:pt>
                <c:pt idx="357">
                  <c:v>289573.1384492059</c:v>
                </c:pt>
                <c:pt idx="358">
                  <c:v>289588.01554139337</c:v>
                </c:pt>
                <c:pt idx="359">
                  <c:v>289595.47263747733</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numCache>
            </c:numRef>
          </c:val>
          <c:smooth val="0"/>
          <c:extLst>
            <c:ext xmlns:c16="http://schemas.microsoft.com/office/drawing/2014/chart" uri="{C3380CC4-5D6E-409C-BE32-E72D297353CC}">
              <c16:uniqueId val="{00000002-FACD-464F-8B54-AABC104B14B5}"/>
            </c:ext>
          </c:extLst>
        </c:ser>
        <c:dLbls>
          <c:showLegendKey val="0"/>
          <c:showVal val="0"/>
          <c:showCatName val="0"/>
          <c:showSerName val="0"/>
          <c:showPercent val="0"/>
          <c:showBubbleSize val="0"/>
        </c:dLbls>
        <c:smooth val="0"/>
        <c:axId val="1782354480"/>
        <c:axId val="1782344912"/>
      </c:lineChart>
      <c:dateAx>
        <c:axId val="1782354480"/>
        <c:scaling>
          <c:orientation val="minMax"/>
        </c:scaling>
        <c:delete val="0"/>
        <c:axPos val="b"/>
        <c:majorGridlines>
          <c:spPr>
            <a:ln w="9525" cap="flat" cmpd="sng" algn="ctr">
              <a:solidFill>
                <a:schemeClr val="tx1">
                  <a:lumMod val="15000"/>
                  <a:lumOff val="85000"/>
                </a:schemeClr>
              </a:solidFill>
              <a:round/>
            </a:ln>
            <a:effectLst/>
          </c:spPr>
        </c:majorGridlines>
        <c:numFmt formatCode="yyyy\-mm\-dd"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82344912"/>
        <c:crosses val="autoZero"/>
        <c:auto val="1"/>
        <c:lblOffset val="100"/>
        <c:baseTimeUnit val="months"/>
      </c:dateAx>
      <c:valAx>
        <c:axId val="17823449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354480"/>
        <c:crosses val="autoZero"/>
        <c:crossBetween val="between"/>
      </c:valAx>
      <c:spPr>
        <a:noFill/>
        <a:ln>
          <a:noFill/>
        </a:ln>
        <a:effectLst/>
      </c:spPr>
    </c:plotArea>
    <c:legend>
      <c:legendPos val="t"/>
      <c:layout>
        <c:manualLayout>
          <c:xMode val="edge"/>
          <c:yMode val="edge"/>
          <c:x val="0.16951006124234472"/>
          <c:y val="8.8990571270105387E-2"/>
          <c:w val="0.68844130279169646"/>
          <c:h val="8.596727453677956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emf"/><Relationship Id="rId1" Type="http://schemas.openxmlformats.org/officeDocument/2006/relationships/chart" Target="../charts/chart1.xml"/><Relationship Id="rId4" Type="http://schemas.openxmlformats.org/officeDocument/2006/relationships/image" Target="../media/image3.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sv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13</xdr:col>
      <xdr:colOff>39756</xdr:colOff>
      <xdr:row>0</xdr:row>
      <xdr:rowOff>0</xdr:rowOff>
    </xdr:from>
    <xdr:to>
      <xdr:col>14</xdr:col>
      <xdr:colOff>435996</xdr:colOff>
      <xdr:row>3</xdr:row>
      <xdr:rowOff>37286</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60226" y="0"/>
          <a:ext cx="634779" cy="44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0</xdr:row>
      <xdr:rowOff>0</xdr:rowOff>
    </xdr:from>
    <xdr:to>
      <xdr:col>2</xdr:col>
      <xdr:colOff>205078</xdr:colOff>
      <xdr:row>4</xdr:row>
      <xdr:rowOff>60960</xdr:rowOff>
    </xdr:to>
    <xdr:pic>
      <xdr:nvPicPr>
        <xdr:cNvPr id="3" name="Graphic 2" descr="Suburban scene with solid fill">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xdr:from>
      <xdr:col>8</xdr:col>
      <xdr:colOff>13252</xdr:colOff>
      <xdr:row>6</xdr:row>
      <xdr:rowOff>0</xdr:rowOff>
    </xdr:from>
    <xdr:to>
      <xdr:col>8</xdr:col>
      <xdr:colOff>13252</xdr:colOff>
      <xdr:row>15</xdr:row>
      <xdr:rowOff>19878</xdr:rowOff>
    </xdr:to>
    <xdr:cxnSp macro="">
      <xdr:nvCxnSpPr>
        <xdr:cNvPr id="6" name="Straight Connector 5">
          <a:extLst>
            <a:ext uri="{FF2B5EF4-FFF2-40B4-BE49-F238E27FC236}">
              <a16:creationId xmlns:a16="http://schemas.microsoft.com/office/drawing/2014/main" id="{00000000-0008-0000-0000-000006000000}"/>
            </a:ext>
          </a:extLst>
        </xdr:cNvPr>
        <xdr:cNvCxnSpPr/>
      </xdr:nvCxnSpPr>
      <xdr:spPr>
        <a:xfrm>
          <a:off x="4770782" y="675861"/>
          <a:ext cx="0" cy="1504121"/>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6626</xdr:colOff>
      <xdr:row>13</xdr:row>
      <xdr:rowOff>13252</xdr:rowOff>
    </xdr:from>
    <xdr:to>
      <xdr:col>4</xdr:col>
      <xdr:colOff>6626</xdr:colOff>
      <xdr:row>13</xdr:row>
      <xdr:rowOff>13252</xdr:rowOff>
    </xdr:to>
    <xdr:cxnSp macro="">
      <xdr:nvCxnSpPr>
        <xdr:cNvPr id="51" name="Straight Connector 50">
          <a:extLst>
            <a:ext uri="{FF2B5EF4-FFF2-40B4-BE49-F238E27FC236}">
              <a16:creationId xmlns:a16="http://schemas.microsoft.com/office/drawing/2014/main" id="{00000000-0008-0000-0000-000033000000}"/>
            </a:ext>
          </a:extLst>
        </xdr:cNvPr>
        <xdr:cNvCxnSpPr/>
      </xdr:nvCxnSpPr>
      <xdr:spPr>
        <a:xfrm>
          <a:off x="6626" y="1987826"/>
          <a:ext cx="2020957" cy="0"/>
        </a:xfrm>
        <a:prstGeom prst="line">
          <a:avLst/>
        </a:prstGeom>
        <a:ln w="412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990600</xdr:colOff>
      <xdr:row>5</xdr:row>
      <xdr:rowOff>0</xdr:rowOff>
    </xdr:from>
    <xdr:to>
      <xdr:col>9</xdr:col>
      <xdr:colOff>990600</xdr:colOff>
      <xdr:row>16</xdr:row>
      <xdr:rowOff>6927</xdr:rowOff>
    </xdr:to>
    <xdr:cxnSp macro="">
      <xdr:nvCxnSpPr>
        <xdr:cNvPr id="9" name="Straight Connector 8">
          <a:extLst>
            <a:ext uri="{FF2B5EF4-FFF2-40B4-BE49-F238E27FC236}">
              <a16:creationId xmlns:a16="http://schemas.microsoft.com/office/drawing/2014/main" id="{DE6DA9F8-41F9-4BF1-8EDB-4EB49B67C1F5}"/>
            </a:ext>
          </a:extLst>
        </xdr:cNvPr>
        <xdr:cNvCxnSpPr/>
      </xdr:nvCxnSpPr>
      <xdr:spPr>
        <a:xfrm>
          <a:off x="6854536" y="626918"/>
          <a:ext cx="0" cy="1735282"/>
        </a:xfrm>
        <a:prstGeom prst="line">
          <a:avLst/>
        </a:prstGeom>
        <a:ln w="412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0</xdr:rowOff>
    </xdr:from>
    <xdr:to>
      <xdr:col>23</xdr:col>
      <xdr:colOff>0</xdr:colOff>
      <xdr:row>27</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144780</xdr:colOff>
      <xdr:row>0</xdr:row>
      <xdr:rowOff>814</xdr:rowOff>
    </xdr:from>
    <xdr:to>
      <xdr:col>24</xdr:col>
      <xdr:colOff>0</xdr:colOff>
      <xdr:row>4</xdr:row>
      <xdr:rowOff>0</xdr:rowOff>
    </xdr:to>
    <xdr:pic>
      <xdr:nvPicPr>
        <xdr:cNvPr id="7" name="Picture 6">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9620" y="814"/>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205740</xdr:colOff>
      <xdr:row>4</xdr:row>
      <xdr:rowOff>60960</xdr:rowOff>
    </xdr:to>
    <xdr:pic>
      <xdr:nvPicPr>
        <xdr:cNvPr id="8" name="Graphic 7" descr="Suburban scene with solid fill">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2860" y="0"/>
          <a:ext cx="502920" cy="5029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53340</xdr:colOff>
      <xdr:row>0</xdr:row>
      <xdr:rowOff>0</xdr:rowOff>
    </xdr:from>
    <xdr:to>
      <xdr:col>27</xdr:col>
      <xdr:colOff>30480</xdr:colOff>
      <xdr:row>3</xdr:row>
      <xdr:rowOff>37286</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12580" y="0"/>
          <a:ext cx="632460" cy="44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137160</xdr:colOff>
      <xdr:row>4</xdr:row>
      <xdr:rowOff>60960</xdr:rowOff>
    </xdr:to>
    <xdr:pic>
      <xdr:nvPicPr>
        <xdr:cNvPr id="10" name="Graphic 9" descr="Suburban scene with solid fill">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twoCellAnchor editAs="oneCell">
    <xdr:from>
      <xdr:col>1</xdr:col>
      <xdr:colOff>243840</xdr:colOff>
      <xdr:row>36</xdr:row>
      <xdr:rowOff>25594</xdr:rowOff>
    </xdr:from>
    <xdr:to>
      <xdr:col>4</xdr:col>
      <xdr:colOff>257233</xdr:colOff>
      <xdr:row>36</xdr:row>
      <xdr:rowOff>162766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a:stretch>
          <a:fillRect/>
        </a:stretch>
      </xdr:blipFill>
      <xdr:spPr>
        <a:xfrm>
          <a:off x="365760" y="8392354"/>
          <a:ext cx="668713" cy="137172"/>
        </a:xfrm>
        <a:prstGeom prst="rect">
          <a:avLst/>
        </a:prstGeom>
      </xdr:spPr>
    </xdr:pic>
    <xdr:clientData/>
  </xdr:twoCellAnchor>
  <xdr:twoCellAnchor editAs="oneCell">
    <xdr:from>
      <xdr:col>0</xdr:col>
      <xdr:colOff>106680</xdr:colOff>
      <xdr:row>38</xdr:row>
      <xdr:rowOff>30480</xdr:rowOff>
    </xdr:from>
    <xdr:to>
      <xdr:col>4</xdr:col>
      <xdr:colOff>255350</xdr:colOff>
      <xdr:row>38</xdr:row>
      <xdr:rowOff>167652</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06680" y="8633460"/>
          <a:ext cx="925910" cy="137172"/>
        </a:xfrm>
        <a:prstGeom prst="rect">
          <a:avLst/>
        </a:prstGeom>
      </xdr:spPr>
    </xdr:pic>
    <xdr:clientData/>
  </xdr:twoCellAnchor>
  <xdr:twoCellAnchor editAs="oneCell">
    <xdr:from>
      <xdr:col>18</xdr:col>
      <xdr:colOff>132521</xdr:colOff>
      <xdr:row>42</xdr:row>
      <xdr:rowOff>556591</xdr:rowOff>
    </xdr:from>
    <xdr:to>
      <xdr:col>24</xdr:col>
      <xdr:colOff>126596</xdr:colOff>
      <xdr:row>49</xdr:row>
      <xdr:rowOff>70629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4611756" y="9826487"/>
          <a:ext cx="1584336" cy="1475360"/>
        </a:xfrm>
        <a:prstGeom prst="rect">
          <a:avLst/>
        </a:prstGeom>
      </xdr:spPr>
    </xdr:pic>
    <xdr:clientData/>
  </xdr:twoCellAnchor>
  <xdr:twoCellAnchor editAs="oneCell">
    <xdr:from>
      <xdr:col>1</xdr:col>
      <xdr:colOff>1</xdr:colOff>
      <xdr:row>65</xdr:row>
      <xdr:rowOff>1</xdr:rowOff>
    </xdr:from>
    <xdr:to>
      <xdr:col>25</xdr:col>
      <xdr:colOff>184943</xdr:colOff>
      <xdr:row>77</xdr:row>
      <xdr:rowOff>175287</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7"/>
        <a:stretch>
          <a:fillRect/>
        </a:stretch>
      </xdr:blipFill>
      <xdr:spPr>
        <a:xfrm>
          <a:off x="119271" y="16306801"/>
          <a:ext cx="6400211" cy="2401651"/>
        </a:xfrm>
        <a:prstGeom prst="rect">
          <a:avLst/>
        </a:prstGeom>
      </xdr:spPr>
    </xdr:pic>
    <xdr:clientData/>
  </xdr:twoCellAnchor>
  <xdr:twoCellAnchor editAs="oneCell">
    <xdr:from>
      <xdr:col>1</xdr:col>
      <xdr:colOff>0</xdr:colOff>
      <xdr:row>94</xdr:row>
      <xdr:rowOff>0</xdr:rowOff>
    </xdr:from>
    <xdr:to>
      <xdr:col>25</xdr:col>
      <xdr:colOff>176560</xdr:colOff>
      <xdr:row>107</xdr:row>
      <xdr:rowOff>102922</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119270" y="23655130"/>
          <a:ext cx="6391829" cy="2514818"/>
        </a:xfrm>
        <a:prstGeom prst="rect">
          <a:avLst/>
        </a:prstGeom>
      </xdr:spPr>
    </xdr:pic>
    <xdr:clientData/>
  </xdr:twoCellAnchor>
  <xdr:twoCellAnchor editAs="oneCell">
    <xdr:from>
      <xdr:col>1</xdr:col>
      <xdr:colOff>0</xdr:colOff>
      <xdr:row>114</xdr:row>
      <xdr:rowOff>0</xdr:rowOff>
    </xdr:from>
    <xdr:to>
      <xdr:col>26</xdr:col>
      <xdr:colOff>54023</xdr:colOff>
      <xdr:row>126</xdr:row>
      <xdr:rowOff>141755</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9"/>
        <a:stretch>
          <a:fillRect/>
        </a:stretch>
      </xdr:blipFill>
      <xdr:spPr>
        <a:xfrm>
          <a:off x="119270" y="27889200"/>
          <a:ext cx="6534336" cy="2368120"/>
        </a:xfrm>
        <a:prstGeom prst="rect">
          <a:avLst/>
        </a:prstGeom>
      </xdr:spPr>
    </xdr:pic>
    <xdr:clientData/>
  </xdr:twoCellAnchor>
  <xdr:twoCellAnchor editAs="oneCell">
    <xdr:from>
      <xdr:col>1</xdr:col>
      <xdr:colOff>0</xdr:colOff>
      <xdr:row>129</xdr:row>
      <xdr:rowOff>404191</xdr:rowOff>
    </xdr:from>
    <xdr:to>
      <xdr:col>22</xdr:col>
      <xdr:colOff>112461</xdr:colOff>
      <xdr:row>145</xdr:row>
      <xdr:rowOff>157778</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0"/>
        <a:stretch>
          <a:fillRect/>
        </a:stretch>
      </xdr:blipFill>
      <xdr:spPr>
        <a:xfrm>
          <a:off x="119270" y="31202243"/>
          <a:ext cx="5532600" cy="28082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45720</xdr:colOff>
          <xdr:row>26</xdr:row>
          <xdr:rowOff>38100</xdr:rowOff>
        </xdr:from>
        <xdr:to>
          <xdr:col>2</xdr:col>
          <xdr:colOff>365760</xdr:colOff>
          <xdr:row>32</xdr:row>
          <xdr:rowOff>167640</xdr:rowOff>
        </xdr:to>
        <xdr:sp macro="" textlink="">
          <xdr:nvSpPr>
            <xdr:cNvPr id="5124" name="Object 4" hidden="1">
              <a:extLst>
                <a:ext uri="{63B3BB69-23CF-44E3-9099-C40C66FF867C}">
                  <a14:compatExt spid="_x0000_s5124"/>
                </a:ext>
                <a:ext uri="{FF2B5EF4-FFF2-40B4-BE49-F238E27FC236}">
                  <a16:creationId xmlns:a16="http://schemas.microsoft.com/office/drawing/2014/main" id="{00000000-0008-0000-0300-000004140000}"/>
                </a:ext>
              </a:extLst>
            </xdr:cNvPr>
            <xdr:cNvSpPr/>
          </xdr:nvSpPr>
          <xdr:spPr bwMode="auto">
            <a:xfrm>
              <a:off x="0" y="0"/>
              <a:ext cx="0" cy="0"/>
            </a:xfrm>
            <a:prstGeom prst="rect">
              <a:avLst/>
            </a:prstGeom>
            <a:solidFill>
              <a:srgbClr val="000000" mc:Ignorable="a14" a14:legacySpreadsheetColorIndex="8"/>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xdr:col>
      <xdr:colOff>701040</xdr:colOff>
      <xdr:row>28</xdr:row>
      <xdr:rowOff>121920</xdr:rowOff>
    </xdr:from>
    <xdr:to>
      <xdr:col>3</xdr:col>
      <xdr:colOff>533400</xdr:colOff>
      <xdr:row>30</xdr:row>
      <xdr:rowOff>83820</xdr:rowOff>
    </xdr:to>
    <xdr:sp macro="" textlink="">
      <xdr:nvSpPr>
        <xdr:cNvPr id="6" name="Speech Bubble: Rectangle with Corners Rounded 5">
          <a:extLst>
            <a:ext uri="{FF2B5EF4-FFF2-40B4-BE49-F238E27FC236}">
              <a16:creationId xmlns:a16="http://schemas.microsoft.com/office/drawing/2014/main" id="{00000000-0008-0000-0300-000006000000}"/>
            </a:ext>
          </a:extLst>
        </xdr:cNvPr>
        <xdr:cNvSpPr/>
      </xdr:nvSpPr>
      <xdr:spPr>
        <a:xfrm>
          <a:off x="1607820" y="4008120"/>
          <a:ext cx="594360" cy="1272540"/>
        </a:xfrm>
        <a:prstGeom prst="wedgeRoundRectCallout">
          <a:avLst>
            <a:gd name="adj1" fmla="val -161126"/>
            <a:gd name="adj2" fmla="val 27864"/>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70C0"/>
            </a:solidFill>
          </a:endParaRPr>
        </a:p>
      </xdr:txBody>
    </xdr:sp>
    <xdr:clientData/>
  </xdr:twoCellAnchor>
  <xdr:twoCellAnchor editAs="oneCell">
    <xdr:from>
      <xdr:col>7</xdr:col>
      <xdr:colOff>740192</xdr:colOff>
      <xdr:row>0</xdr:row>
      <xdr:rowOff>0</xdr:rowOff>
    </xdr:from>
    <xdr:to>
      <xdr:col>10</xdr:col>
      <xdr:colOff>0</xdr:colOff>
      <xdr:row>3</xdr:row>
      <xdr:rowOff>0</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56972" y="0"/>
          <a:ext cx="928588" cy="64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632460</xdr:colOff>
      <xdr:row>27</xdr:row>
      <xdr:rowOff>0</xdr:rowOff>
    </xdr:from>
    <xdr:to>
      <xdr:col>7</xdr:col>
      <xdr:colOff>53340</xdr:colOff>
      <xdr:row>32</xdr:row>
      <xdr:rowOff>121920</xdr:rowOff>
    </xdr:to>
    <xdr:sp macro="" textlink="">
      <xdr:nvSpPr>
        <xdr:cNvPr id="4" name="Speech Bubble: Rectangle with Corners Rounded 3">
          <a:extLst>
            <a:ext uri="{FF2B5EF4-FFF2-40B4-BE49-F238E27FC236}">
              <a16:creationId xmlns:a16="http://schemas.microsoft.com/office/drawing/2014/main" id="{00000000-0008-0000-0300-000004000000}"/>
            </a:ext>
          </a:extLst>
        </xdr:cNvPr>
        <xdr:cNvSpPr/>
      </xdr:nvSpPr>
      <xdr:spPr>
        <a:xfrm>
          <a:off x="1539240" y="3832860"/>
          <a:ext cx="3230880" cy="1851660"/>
        </a:xfrm>
        <a:prstGeom prst="wedgeRoundRectCallout">
          <a:avLst>
            <a:gd name="adj1" fmla="val -46937"/>
            <a:gd name="adj2" fmla="val 21156"/>
            <a:gd name="adj3" fmla="val 16667"/>
          </a:avLst>
        </a:prstGeom>
        <a:solidFill>
          <a:schemeClr val="accent6">
            <a:lumMod val="40000"/>
            <a:lumOff val="60000"/>
          </a:schemeClr>
        </a:solidFill>
        <a:ln w="63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rgbClr val="007033"/>
              </a:solidFill>
            </a:rPr>
            <a:t>If you like</a:t>
          </a:r>
          <a:r>
            <a:rPr lang="en-US" sz="1100" baseline="0">
              <a:solidFill>
                <a:srgbClr val="007033"/>
              </a:solidFill>
            </a:rPr>
            <a:t> "My Loan Tracker", then please...</a:t>
          </a:r>
        </a:p>
        <a:p>
          <a:pPr algn="l"/>
          <a:r>
            <a:rPr lang="en-US" sz="1100" baseline="0">
              <a:solidFill>
                <a:srgbClr val="007033"/>
              </a:solidFill>
            </a:rPr>
            <a:t>1) Subscribe to my YouTube channel  </a:t>
          </a:r>
        </a:p>
        <a:p>
          <a:pPr algn="l"/>
          <a:r>
            <a:rPr lang="en-US" sz="1100" baseline="0">
              <a:solidFill>
                <a:srgbClr val="007033"/>
              </a:solidFill>
            </a:rPr>
            <a:t>2) Star my GitHub project </a:t>
          </a:r>
        </a:p>
        <a:p>
          <a:pPr algn="l"/>
          <a:r>
            <a:rPr lang="en-US" sz="1100" baseline="0">
              <a:solidFill>
                <a:srgbClr val="007033"/>
              </a:solidFill>
            </a:rPr>
            <a:t>3) Purchase the "STANDARD EDITION" on Etsy</a:t>
          </a:r>
        </a:p>
        <a:p>
          <a:pPr algn="l"/>
          <a:endParaRPr lang="en-US" sz="400" baseline="0">
            <a:solidFill>
              <a:srgbClr val="007033"/>
            </a:solidFill>
          </a:endParaRPr>
        </a:p>
        <a:p>
          <a:pPr algn="l"/>
          <a:r>
            <a:rPr lang="en-US" sz="1100" baseline="0">
              <a:solidFill>
                <a:srgbClr val="007033"/>
              </a:solidFill>
            </a:rPr>
            <a:t>Links are above.   Thank you.  :-)</a:t>
          </a:r>
          <a:endParaRPr lang="en-US" sz="1100">
            <a:solidFill>
              <a:srgbClr val="007033"/>
            </a:solidFill>
          </a:endParaRPr>
        </a:p>
      </xdr:txBody>
    </xdr:sp>
    <xdr:clientData/>
  </xdr:twoCellAnchor>
  <xdr:twoCellAnchor editAs="oneCell">
    <xdr:from>
      <xdr:col>0</xdr:col>
      <xdr:colOff>68580</xdr:colOff>
      <xdr:row>0</xdr:row>
      <xdr:rowOff>0</xdr:rowOff>
    </xdr:from>
    <xdr:to>
      <xdr:col>1</xdr:col>
      <xdr:colOff>624840</xdr:colOff>
      <xdr:row>4</xdr:row>
      <xdr:rowOff>15240</xdr:rowOff>
    </xdr:to>
    <xdr:pic>
      <xdr:nvPicPr>
        <xdr:cNvPr id="5" name="Graphic 4" descr="Suburban scene with solid fill">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8580" y="0"/>
          <a:ext cx="701040" cy="7010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6591300</xdr:colOff>
      <xdr:row>0</xdr:row>
      <xdr:rowOff>31294</xdr:rowOff>
    </xdr:from>
    <xdr:to>
      <xdr:col>5</xdr:col>
      <xdr:colOff>0</xdr:colOff>
      <xdr:row>3</xdr:row>
      <xdr:rowOff>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1420" y="31294"/>
          <a:ext cx="632460" cy="372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22860</xdr:colOff>
      <xdr:row>0</xdr:row>
      <xdr:rowOff>0</xdr:rowOff>
    </xdr:from>
    <xdr:to>
      <xdr:col>2</xdr:col>
      <xdr:colOff>60960</xdr:colOff>
      <xdr:row>3</xdr:row>
      <xdr:rowOff>30480</xdr:rowOff>
    </xdr:to>
    <xdr:pic>
      <xdr:nvPicPr>
        <xdr:cNvPr id="3" name="Graphic 2" descr="Suburban scene with solid fill">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860" y="0"/>
          <a:ext cx="502920" cy="502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c/DataResearchLabs/featured" TargetMode="External"/><Relationship Id="rId2" Type="http://schemas.openxmlformats.org/officeDocument/2006/relationships/hyperlink" Target="https://www.etsy.com/shop/DataResearchLabs" TargetMode="External"/><Relationship Id="rId1" Type="http://schemas.openxmlformats.org/officeDocument/2006/relationships/hyperlink" Target="https://github.com/dataresearchlabs/my_loan_tracker" TargetMode="External"/><Relationship Id="rId6" Type="http://schemas.openxmlformats.org/officeDocument/2006/relationships/drawing" Target="../drawings/drawing3.xml"/><Relationship Id="rId5" Type="http://schemas.openxmlformats.org/officeDocument/2006/relationships/printerSettings" Target="../printerSettings/printerSettings2.bin"/><Relationship Id="rId4" Type="http://schemas.openxmlformats.org/officeDocument/2006/relationships/hyperlink" Target="https://dataresearchlabs.com/contact-us" TargetMode="External"/></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github.com/dataresearchlabs/my_loan_tracker" TargetMode="External"/><Relationship Id="rId7" Type="http://schemas.openxmlformats.org/officeDocument/2006/relationships/vmlDrawing" Target="../drawings/vmlDrawing2.vml"/><Relationship Id="rId2" Type="http://schemas.openxmlformats.org/officeDocument/2006/relationships/hyperlink" Target="https://www.etsy.com/shop/DataResearchLabs" TargetMode="External"/><Relationship Id="rId1" Type="http://schemas.openxmlformats.org/officeDocument/2006/relationships/hyperlink" Target="https://www.youtube.com/c/DataResearchLabs/featured"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ithub.com/git/git-scm.com/blob/main/MIT-LICENSE.txt" TargetMode="External"/><Relationship Id="rId9" Type="http://schemas.openxmlformats.org/officeDocument/2006/relationships/image" Target="../media/image11.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38"/>
  <sheetViews>
    <sheetView showRowColHeaders="0" tabSelected="1" zoomScale="115" zoomScaleNormal="115" workbookViewId="0">
      <pane ySplit="17" topLeftCell="A30" activePane="bottomLeft" state="frozenSplit"/>
      <selection pane="bottomLeft" activeCell="D8" sqref="D8"/>
    </sheetView>
  </sheetViews>
  <sheetFormatPr defaultRowHeight="14.4" x14ac:dyDescent="0.3"/>
  <cols>
    <col min="1" max="1" width="1" style="4" customWidth="1"/>
    <col min="2" max="2" width="4.6640625" style="4" bestFit="1" customWidth="1"/>
    <col min="3" max="3" width="11.21875" style="4" customWidth="1"/>
    <col min="4" max="4" width="13.6640625" style="4" customWidth="1"/>
    <col min="5" max="5" width="13" style="4" customWidth="1"/>
    <col min="6" max="6" width="0.6640625" style="4" customWidth="1"/>
    <col min="7" max="7" width="13.5546875" style="4" customWidth="1"/>
    <col min="8" max="8" width="13.33203125" style="4" customWidth="1"/>
    <col min="9" max="11" width="14.44140625" style="4" customWidth="1"/>
    <col min="12" max="12" width="14" style="4" customWidth="1"/>
    <col min="13" max="13" width="15.5546875" style="4" customWidth="1"/>
    <col min="14" max="14" width="3.44140625" style="4" bestFit="1" customWidth="1"/>
    <col min="15" max="15" width="6.5546875" style="4" customWidth="1"/>
    <col min="16" max="16" width="10.109375" style="15" bestFit="1" customWidth="1"/>
    <col min="17" max="16384" width="8.88671875" style="15"/>
  </cols>
  <sheetData>
    <row r="1" spans="2:20" ht="14.4" customHeight="1" x14ac:dyDescent="0.35">
      <c r="D1" s="12"/>
      <c r="E1" s="12"/>
      <c r="F1" s="12"/>
      <c r="H1" s="88" t="b">
        <f>IF(ErrMissingValues="", TRUE, FALSE)</f>
        <v>1</v>
      </c>
      <c r="I1" s="89" t="str">
        <f>IF(OR(ISBLANK(LoanAmount), ISBLANK(AnnualFixedInterestRate), ISBLANK(LoanPeriodInYears), ISBLANK(PaymentsPerYear), ISBLANK(LoanStartDate), ISBLANK(Optional_Extra_Payments)), "ERROR!  No blank values allowed.  Please enter 0, $0 or 0% into the red cell(s).", "")</f>
        <v/>
      </c>
      <c r="J1" s="89"/>
      <c r="K1" s="89"/>
      <c r="L1" s="89"/>
      <c r="M1" s="89"/>
    </row>
    <row r="2" spans="2:20" ht="3" customHeight="1" x14ac:dyDescent="0.35">
      <c r="C2" s="12"/>
      <c r="D2" s="12"/>
      <c r="E2" s="12"/>
      <c r="F2" s="12"/>
      <c r="H2" s="6"/>
    </row>
    <row r="3" spans="2:20" ht="14.4" customHeight="1" x14ac:dyDescent="0.35">
      <c r="C3" s="14" t="s">
        <v>86</v>
      </c>
      <c r="D3" s="12"/>
      <c r="E3" s="10"/>
      <c r="F3" s="10"/>
      <c r="J3" s="97"/>
      <c r="P3" s="16"/>
    </row>
    <row r="4" spans="2:20" ht="3" customHeight="1" x14ac:dyDescent="0.3">
      <c r="H4" s="6"/>
      <c r="I4" s="6"/>
      <c r="J4" s="6"/>
    </row>
    <row r="5" spans="2:20" ht="14.4" customHeight="1" x14ac:dyDescent="0.3">
      <c r="E5" s="166"/>
      <c r="F5" s="166"/>
      <c r="G5" s="166"/>
      <c r="H5" s="166"/>
      <c r="I5" s="166"/>
      <c r="J5" s="166"/>
      <c r="K5" s="166"/>
      <c r="L5" s="166"/>
      <c r="M5" s="166"/>
    </row>
    <row r="6" spans="2:20" ht="3" customHeight="1" x14ac:dyDescent="0.3">
      <c r="H6" s="6"/>
      <c r="I6" s="92"/>
      <c r="J6" s="92"/>
    </row>
    <row r="7" spans="2:20" ht="14.4" customHeight="1" x14ac:dyDescent="0.3">
      <c r="B7" s="112" t="s">
        <v>6</v>
      </c>
      <c r="C7" s="113"/>
      <c r="D7" s="114"/>
      <c r="G7" s="85"/>
      <c r="H7" s="86" t="s">
        <v>182</v>
      </c>
      <c r="I7" s="102" t="s">
        <v>183</v>
      </c>
      <c r="J7" s="102" t="s">
        <v>179</v>
      </c>
      <c r="K7" s="166"/>
      <c r="L7" s="166"/>
      <c r="M7" s="166"/>
    </row>
    <row r="8" spans="2:20" x14ac:dyDescent="0.3">
      <c r="B8" s="1"/>
      <c r="C8" s="3" t="s">
        <v>185</v>
      </c>
      <c r="D8" s="25">
        <v>250000</v>
      </c>
      <c r="G8" s="110" t="s">
        <v>184</v>
      </c>
      <c r="H8" s="30">
        <f>LoanAmount</f>
        <v>250000</v>
      </c>
      <c r="I8" s="101">
        <f>SUM(I9:I10)</f>
        <v>250000</v>
      </c>
      <c r="J8" s="108" t="s">
        <v>7</v>
      </c>
      <c r="K8" s="166"/>
      <c r="L8" s="166"/>
      <c r="M8" s="166"/>
    </row>
    <row r="9" spans="2:20" x14ac:dyDescent="0.3">
      <c r="B9" s="1"/>
      <c r="C9" s="3" t="s">
        <v>10</v>
      </c>
      <c r="D9" s="26">
        <v>0.06</v>
      </c>
      <c r="G9" s="111" t="s">
        <v>12</v>
      </c>
      <c r="H9" s="103">
        <f>LoanAmount</f>
        <v>250000</v>
      </c>
      <c r="I9" s="104">
        <f>IF(IsValuesEntered=FALSE,"",LoanAmount-I10)</f>
        <v>250000</v>
      </c>
      <c r="J9" s="108" t="s">
        <v>7</v>
      </c>
      <c r="K9" s="166"/>
      <c r="L9" s="166"/>
      <c r="M9" s="166"/>
    </row>
    <row r="10" spans="2:20" x14ac:dyDescent="0.3">
      <c r="B10" s="1"/>
      <c r="C10" s="3" t="s">
        <v>11</v>
      </c>
      <c r="D10" s="57">
        <v>30</v>
      </c>
      <c r="G10" s="111" t="s">
        <v>188</v>
      </c>
      <c r="H10" s="103">
        <v>0</v>
      </c>
      <c r="I10" s="105">
        <f>IF(IsValuesEntered=FALSE, "", SUM(Early_Pmt))</f>
        <v>0</v>
      </c>
      <c r="J10" s="109" t="s">
        <v>7</v>
      </c>
      <c r="K10" s="166"/>
      <c r="L10" s="166"/>
      <c r="M10" s="166"/>
    </row>
    <row r="11" spans="2:20" x14ac:dyDescent="0.3">
      <c r="B11" s="1"/>
      <c r="C11" s="3" t="s">
        <v>186</v>
      </c>
      <c r="D11" s="57">
        <v>12</v>
      </c>
      <c r="G11" s="87" t="s">
        <v>13</v>
      </c>
      <c r="H11" s="30">
        <f>IF(IsValuesEntered=FALSE,"",-CUMIPMT(AnnualFixedInterestRate/PaymentsPerYear,LoanPeriodInYears*PaymentsPerYear,LoanAmount,1,LoanPeriodInYears*PaymentsPerYear,0))</f>
        <v>289595.4726374771</v>
      </c>
      <c r="I11" s="94">
        <f>IF(IsValuesEntered=FALSE,"",MAX(Cumulative_Interest))</f>
        <v>289595.47263747733</v>
      </c>
      <c r="J11" s="99">
        <f>IF(IsValuesEntered=FALSE, "", H11-I11)</f>
        <v>-2.3283064365386963E-10</v>
      </c>
      <c r="K11" s="166"/>
      <c r="L11" s="166"/>
      <c r="M11" s="166"/>
    </row>
    <row r="12" spans="2:20" x14ac:dyDescent="0.3">
      <c r="B12" s="1"/>
      <c r="C12" s="3" t="s">
        <v>187</v>
      </c>
      <c r="D12" s="41">
        <v>44774</v>
      </c>
      <c r="G12" s="87" t="s">
        <v>14</v>
      </c>
      <c r="H12" s="30">
        <f>IF(IsValuesEntered=FALSE, "", H8+H11)</f>
        <v>539595.4726374771</v>
      </c>
      <c r="I12" s="94">
        <f>LoanAmount +MAX(Cumulative_Interest)</f>
        <v>539595.47263747733</v>
      </c>
      <c r="J12" s="99">
        <f>IF(IsValuesEntered=FALSE, "", H12-I12)</f>
        <v>-2.3283064365386963E-10</v>
      </c>
      <c r="K12" s="166"/>
      <c r="L12" s="166"/>
      <c r="M12" s="166"/>
      <c r="O12" s="67"/>
    </row>
    <row r="13" spans="2:20" x14ac:dyDescent="0.3">
      <c r="B13" s="1"/>
      <c r="C13" s="3" t="s">
        <v>180</v>
      </c>
      <c r="D13" s="27">
        <v>0</v>
      </c>
      <c r="G13" s="87" t="s">
        <v>15</v>
      </c>
      <c r="H13" s="31">
        <f>IF(IsValuesEntered=FALSE, "", LoanPeriodInYears*PaymentsPerYear)</f>
        <v>360</v>
      </c>
      <c r="I13" s="95">
        <f>IF(IsValuesEntered=FALSE, "", MAX(Pmt_Nbr))</f>
        <v>360</v>
      </c>
      <c r="J13" s="100">
        <f>IF(IsValuesEntered=FALSE, "", H13-I13)</f>
        <v>0</v>
      </c>
      <c r="K13" s="166"/>
      <c r="L13" s="166"/>
      <c r="M13" s="166"/>
    </row>
    <row r="14" spans="2:20" x14ac:dyDescent="0.3">
      <c r="B14" s="1"/>
      <c r="C14" s="3" t="s">
        <v>175</v>
      </c>
      <c r="D14" s="90">
        <f>IF(IsValuesEntered=FALSE, "", -PMT(AnnualFixedInterestRate/PaymentsPerYear, LoanPeriodInYears*PaymentsPerYear, LoanAmount))</f>
        <v>1498.8763128818807</v>
      </c>
      <c r="G14" s="87" t="s">
        <v>190</v>
      </c>
      <c r="H14" s="32">
        <f>IF(IsValuesEntered=FALSE, "", H13/PaymentsPerYear)</f>
        <v>30</v>
      </c>
      <c r="I14" s="96">
        <f>IF(IsValuesEntered=FALSE, "", I13/PaymentsPerYear)</f>
        <v>30</v>
      </c>
      <c r="J14" s="98">
        <f>IF(IsValuesEntered=FALSE, "", H14-I14)</f>
        <v>0</v>
      </c>
      <c r="K14" s="166"/>
      <c r="L14" s="166"/>
      <c r="M14" s="166"/>
    </row>
    <row r="15" spans="2:20" x14ac:dyDescent="0.3">
      <c r="G15" s="87" t="s">
        <v>189</v>
      </c>
      <c r="H15" s="33">
        <f>IF(IsValuesEntered=FALSE, "", DATE(YEAR(LoanStartDate)+LoanPeriodInYears, MONTH(LoanStartDate)-1, DAY(LoanStartDate)))</f>
        <v>55701</v>
      </c>
      <c r="I15" s="107">
        <f>IF(IsValuesEntered=FALSE, "", MAX(Pmt_Date))</f>
        <v>55701</v>
      </c>
      <c r="J15" s="109" t="s">
        <v>7</v>
      </c>
      <c r="K15" s="166"/>
      <c r="L15" s="166"/>
      <c r="M15" s="166"/>
      <c r="P15" s="16"/>
      <c r="Q15" s="17"/>
      <c r="S15" s="16"/>
      <c r="T15" s="18"/>
    </row>
    <row r="16" spans="2:20" ht="3" customHeight="1" x14ac:dyDescent="0.3">
      <c r="G16" s="6"/>
      <c r="H16" s="6"/>
      <c r="I16" s="93"/>
      <c r="J16" s="93"/>
    </row>
    <row r="17" spans="1:15" s="19" customFormat="1" ht="24" x14ac:dyDescent="0.25">
      <c r="A17" s="7"/>
      <c r="B17" s="60" t="s">
        <v>4</v>
      </c>
      <c r="C17" s="61" t="s">
        <v>5</v>
      </c>
      <c r="D17" s="59" t="s">
        <v>1</v>
      </c>
      <c r="E17" s="59" t="s">
        <v>181</v>
      </c>
      <c r="F17" s="59"/>
      <c r="G17" s="59" t="s">
        <v>30</v>
      </c>
      <c r="H17" s="59" t="s">
        <v>31</v>
      </c>
      <c r="I17" s="106" t="s">
        <v>2</v>
      </c>
      <c r="J17" s="59" t="s">
        <v>3</v>
      </c>
      <c r="K17" s="59" t="s">
        <v>9</v>
      </c>
      <c r="L17" s="59" t="s">
        <v>0</v>
      </c>
      <c r="M17" s="62" t="s">
        <v>8</v>
      </c>
      <c r="N17" s="7"/>
      <c r="O17" s="7"/>
    </row>
    <row r="18" spans="1:15" x14ac:dyDescent="0.3">
      <c r="B18" s="63">
        <f>IF(IsValuesEntered=FALSE, "", 1)</f>
        <v>1</v>
      </c>
      <c r="C18" s="34">
        <f t="shared" ref="C18:C81" si="0">IF(Pmt_Nbr="", "", DATE(YEAR(LoanStartDate),MONTH(LoanStartDate)+(Pmt_Nbr-1)*12/PaymentsPerYear,DAY(LoanStartDate)))</f>
        <v>44774</v>
      </c>
      <c r="D18" s="35">
        <f>IF(Pmt_Nbr="", "", LoanAmount)</f>
        <v>250000</v>
      </c>
      <c r="E18" s="91">
        <f t="shared" ref="E18:E81" si="1">_xlfn.SINGLE(IF(_xlfn.SINGLE(Pmt_Nbr)="", "",  MIN(Optional_Extra_Payments, _xlfn.SINGLE(Beginning_Bal)-_xlfn.SINGLE(Sched_Pmt))))</f>
        <v>0</v>
      </c>
      <c r="F18" s="36"/>
      <c r="G18" s="36">
        <f t="shared" ref="G18:G81" si="2">IF(Pmt_Nbr="", "",Beginning_Bal*( AnnualFixedInterestRate/PaymentsPerYear))</f>
        <v>1250</v>
      </c>
      <c r="H18" s="36">
        <f t="shared" ref="H18:H81" si="3">IF(Pmt_Nbr="", "",Total_Pmt-Interest_Pmt-Early_Pmt)</f>
        <v>248.87631288188072</v>
      </c>
      <c r="I18" s="36">
        <f t="shared" ref="I18:I81" si="4">_xlfn.SINGLE(IF(_xlfn.SINGLE(Pmt_Nbr)="", "", IF(Scheduled_Payment_Amt&gt;_xlfn.SINGLE(Beginning_Bal), _xlfn.SINGLE(Beginning_Bal), Scheduled_Payment_Amt)))</f>
        <v>1498.8763128818807</v>
      </c>
      <c r="J18" s="35">
        <f t="shared" ref="J18:J81" si="5">IF(Pmt_Nbr="", "",  IF(Sched_Pmt+Early_Pmt&lt;Beginning_Bal,Sched_Pmt+Early_Pmt, IF(Beginning_Bal&gt;0,Beginning_Bal+Interest_Pmt, 0)))</f>
        <v>1498.8763128818807</v>
      </c>
      <c r="K18" s="35">
        <f t="shared" ref="K18:K81" si="6">IF(Pmt_Nbr="", "",  IF(Principal_Pmt&lt;Beginning_Bal,Beginning_Bal-Principal_Pmt-Early_Pmt, 0))</f>
        <v>249751.12368711812</v>
      </c>
      <c r="L18" s="36">
        <f>IF(Pmt_Nbr="","",SUM($E$18:$E18)+SUM($H$18:$H18))</f>
        <v>248.87631288188072</v>
      </c>
      <c r="M18" s="36">
        <f>IF(Pmt_Nbr="","",SUM($G$18:$G18))</f>
        <v>1250</v>
      </c>
      <c r="N18" s="28">
        <f>B18</f>
        <v>1</v>
      </c>
    </row>
    <row r="19" spans="1:15" x14ac:dyDescent="0.3">
      <c r="B19" s="63">
        <f t="shared" ref="B19:B82" si="7">IF(IsValuesEntered=FALSE,"",IF(K18="","",IF(K18=0,"",B18+1)))</f>
        <v>2</v>
      </c>
      <c r="C19" s="34">
        <f t="shared" si="0"/>
        <v>44805</v>
      </c>
      <c r="D19" s="35">
        <f t="shared" ref="D19:D82" si="8">IF(Pmt_Nbr="", "", K18)</f>
        <v>249751.12368711812</v>
      </c>
      <c r="E19" s="91">
        <f t="shared" si="1"/>
        <v>0</v>
      </c>
      <c r="F19" s="36"/>
      <c r="G19" s="36">
        <f t="shared" si="2"/>
        <v>1248.7556184355906</v>
      </c>
      <c r="H19" s="36">
        <f t="shared" si="3"/>
        <v>250.12069444629014</v>
      </c>
      <c r="I19" s="36">
        <f t="shared" si="4"/>
        <v>1498.8763128818807</v>
      </c>
      <c r="J19" s="35">
        <f t="shared" si="5"/>
        <v>1498.8763128818807</v>
      </c>
      <c r="K19" s="35">
        <f t="shared" si="6"/>
        <v>249501.00299267183</v>
      </c>
      <c r="L19" s="36">
        <f>IF(Pmt_Nbr="","",SUM($E$18:$E19)+SUM($H$18:$H19))</f>
        <v>498.99700732817087</v>
      </c>
      <c r="M19" s="36">
        <f>IF(Pmt_Nbr="","",SUM($G$18:$G19))</f>
        <v>2498.7556184355908</v>
      </c>
    </row>
    <row r="20" spans="1:15" x14ac:dyDescent="0.3">
      <c r="B20" s="63">
        <f t="shared" si="7"/>
        <v>3</v>
      </c>
      <c r="C20" s="34">
        <f t="shared" si="0"/>
        <v>44835</v>
      </c>
      <c r="D20" s="35">
        <f t="shared" si="8"/>
        <v>249501.00299267183</v>
      </c>
      <c r="E20" s="91">
        <f t="shared" si="1"/>
        <v>0</v>
      </c>
      <c r="F20" s="36"/>
      <c r="G20" s="36">
        <f t="shared" si="2"/>
        <v>1247.5050149633591</v>
      </c>
      <c r="H20" s="36">
        <f t="shared" si="3"/>
        <v>251.37129791852158</v>
      </c>
      <c r="I20" s="36">
        <f t="shared" si="4"/>
        <v>1498.8763128818807</v>
      </c>
      <c r="J20" s="35">
        <f t="shared" si="5"/>
        <v>1498.8763128818807</v>
      </c>
      <c r="K20" s="35">
        <f t="shared" si="6"/>
        <v>249249.63169475331</v>
      </c>
      <c r="L20" s="36">
        <f>IF(Pmt_Nbr="","",SUM($E$18:$E20)+SUM($H$18:$H20))</f>
        <v>750.36830524669244</v>
      </c>
      <c r="M20" s="36">
        <f>IF(Pmt_Nbr="","",SUM($G$18:$G20))</f>
        <v>3746.2606333989497</v>
      </c>
    </row>
    <row r="21" spans="1:15" x14ac:dyDescent="0.3">
      <c r="B21" s="63">
        <f t="shared" si="7"/>
        <v>4</v>
      </c>
      <c r="C21" s="34">
        <f t="shared" si="0"/>
        <v>44866</v>
      </c>
      <c r="D21" s="35">
        <f t="shared" si="8"/>
        <v>249249.63169475331</v>
      </c>
      <c r="E21" s="91">
        <f t="shared" si="1"/>
        <v>0</v>
      </c>
      <c r="F21" s="36"/>
      <c r="G21" s="36">
        <f t="shared" si="2"/>
        <v>1246.2481584737666</v>
      </c>
      <c r="H21" s="36">
        <f t="shared" si="3"/>
        <v>252.62815440811414</v>
      </c>
      <c r="I21" s="36">
        <f t="shared" si="4"/>
        <v>1498.8763128818807</v>
      </c>
      <c r="J21" s="35">
        <f t="shared" si="5"/>
        <v>1498.8763128818807</v>
      </c>
      <c r="K21" s="35">
        <f t="shared" si="6"/>
        <v>248997.00354034518</v>
      </c>
      <c r="L21" s="36">
        <f>IF(Pmt_Nbr="","",SUM($E$18:$E21)+SUM($H$18:$H21))</f>
        <v>1002.9964596548066</v>
      </c>
      <c r="M21" s="36">
        <f>IF(Pmt_Nbr="","",SUM($G$18:$G21))</f>
        <v>4992.5087918727168</v>
      </c>
    </row>
    <row r="22" spans="1:15" x14ac:dyDescent="0.3">
      <c r="B22" s="63">
        <f t="shared" si="7"/>
        <v>5</v>
      </c>
      <c r="C22" s="34">
        <f t="shared" si="0"/>
        <v>44896</v>
      </c>
      <c r="D22" s="35">
        <f t="shared" si="8"/>
        <v>248997.00354034518</v>
      </c>
      <c r="E22" s="91">
        <f t="shared" si="1"/>
        <v>0</v>
      </c>
      <c r="F22" s="36"/>
      <c r="G22" s="36">
        <f t="shared" si="2"/>
        <v>1244.9850177017258</v>
      </c>
      <c r="H22" s="36">
        <f t="shared" si="3"/>
        <v>253.89129518015488</v>
      </c>
      <c r="I22" s="36">
        <f t="shared" si="4"/>
        <v>1498.8763128818807</v>
      </c>
      <c r="J22" s="35">
        <f t="shared" si="5"/>
        <v>1498.8763128818807</v>
      </c>
      <c r="K22" s="35">
        <f t="shared" si="6"/>
        <v>248743.11224516502</v>
      </c>
      <c r="L22" s="36">
        <f>IF(Pmt_Nbr="","",SUM($E$18:$E22)+SUM($H$18:$H22))</f>
        <v>1256.8877548349615</v>
      </c>
      <c r="M22" s="36">
        <f>IF(Pmt_Nbr="","",SUM($G$18:$G22))</f>
        <v>6237.4938095744428</v>
      </c>
    </row>
    <row r="23" spans="1:15" x14ac:dyDescent="0.3">
      <c r="B23" s="63">
        <f t="shared" si="7"/>
        <v>6</v>
      </c>
      <c r="C23" s="34">
        <f t="shared" si="0"/>
        <v>44927</v>
      </c>
      <c r="D23" s="35">
        <f t="shared" si="8"/>
        <v>248743.11224516502</v>
      </c>
      <c r="E23" s="91">
        <f t="shared" si="1"/>
        <v>0</v>
      </c>
      <c r="F23" s="36"/>
      <c r="G23" s="36">
        <f t="shared" si="2"/>
        <v>1243.715561225825</v>
      </c>
      <c r="H23" s="36">
        <f t="shared" si="3"/>
        <v>255.16075165605571</v>
      </c>
      <c r="I23" s="36">
        <f t="shared" si="4"/>
        <v>1498.8763128818807</v>
      </c>
      <c r="J23" s="35">
        <f t="shared" si="5"/>
        <v>1498.8763128818807</v>
      </c>
      <c r="K23" s="35">
        <f t="shared" si="6"/>
        <v>248487.95149350897</v>
      </c>
      <c r="L23" s="36">
        <f>IF(Pmt_Nbr="","",SUM($E$18:$E23)+SUM($H$18:$H23))</f>
        <v>1512.0485064910172</v>
      </c>
      <c r="M23" s="36">
        <f>IF(Pmt_Nbr="","",SUM($G$18:$G23))</f>
        <v>7481.2093708002676</v>
      </c>
    </row>
    <row r="24" spans="1:15" x14ac:dyDescent="0.3">
      <c r="B24" s="63">
        <f t="shared" si="7"/>
        <v>7</v>
      </c>
      <c r="C24" s="34">
        <f t="shared" si="0"/>
        <v>44958</v>
      </c>
      <c r="D24" s="35">
        <f t="shared" si="8"/>
        <v>248487.95149350897</v>
      </c>
      <c r="E24" s="91">
        <f t="shared" si="1"/>
        <v>0</v>
      </c>
      <c r="F24" s="36"/>
      <c r="G24" s="36">
        <f t="shared" si="2"/>
        <v>1242.439757467545</v>
      </c>
      <c r="H24" s="36">
        <f t="shared" si="3"/>
        <v>256.43655541433577</v>
      </c>
      <c r="I24" s="36">
        <f t="shared" si="4"/>
        <v>1498.8763128818807</v>
      </c>
      <c r="J24" s="35">
        <f t="shared" si="5"/>
        <v>1498.8763128818807</v>
      </c>
      <c r="K24" s="35">
        <f t="shared" si="6"/>
        <v>248231.51493809462</v>
      </c>
      <c r="L24" s="36">
        <f>IF(Pmt_Nbr="","",SUM($E$18:$E24)+SUM($H$18:$H24))</f>
        <v>1768.4850619053529</v>
      </c>
      <c r="M24" s="36">
        <f>IF(Pmt_Nbr="","",SUM($G$18:$G24))</f>
        <v>8723.6491282678126</v>
      </c>
    </row>
    <row r="25" spans="1:15" x14ac:dyDescent="0.3">
      <c r="B25" s="63">
        <f t="shared" si="7"/>
        <v>8</v>
      </c>
      <c r="C25" s="34">
        <f t="shared" si="0"/>
        <v>44986</v>
      </c>
      <c r="D25" s="35">
        <f t="shared" si="8"/>
        <v>248231.51493809462</v>
      </c>
      <c r="E25" s="91">
        <f t="shared" si="1"/>
        <v>0</v>
      </c>
      <c r="F25" s="36"/>
      <c r="G25" s="36">
        <f t="shared" si="2"/>
        <v>1241.1575746904732</v>
      </c>
      <c r="H25" s="36">
        <f t="shared" si="3"/>
        <v>257.71873819140751</v>
      </c>
      <c r="I25" s="36">
        <f t="shared" si="4"/>
        <v>1498.8763128818807</v>
      </c>
      <c r="J25" s="35">
        <f t="shared" si="5"/>
        <v>1498.8763128818807</v>
      </c>
      <c r="K25" s="35">
        <f t="shared" si="6"/>
        <v>247973.79619990321</v>
      </c>
      <c r="L25" s="36">
        <f>IF(Pmt_Nbr="","",SUM($E$18:$E25)+SUM($H$18:$H25))</f>
        <v>2026.2038000967605</v>
      </c>
      <c r="M25" s="36">
        <f>IF(Pmt_Nbr="","",SUM($G$18:$G25))</f>
        <v>9964.8067029582853</v>
      </c>
    </row>
    <row r="26" spans="1:15" x14ac:dyDescent="0.3">
      <c r="B26" s="63">
        <f t="shared" si="7"/>
        <v>9</v>
      </c>
      <c r="C26" s="34">
        <f t="shared" si="0"/>
        <v>45017</v>
      </c>
      <c r="D26" s="35">
        <f t="shared" si="8"/>
        <v>247973.79619990321</v>
      </c>
      <c r="E26" s="91">
        <f t="shared" si="1"/>
        <v>0</v>
      </c>
      <c r="F26" s="36"/>
      <c r="G26" s="36">
        <f t="shared" si="2"/>
        <v>1239.868980999516</v>
      </c>
      <c r="H26" s="36">
        <f t="shared" si="3"/>
        <v>259.00733188236472</v>
      </c>
      <c r="I26" s="36">
        <f t="shared" si="4"/>
        <v>1498.8763128818807</v>
      </c>
      <c r="J26" s="35">
        <f t="shared" si="5"/>
        <v>1498.8763128818807</v>
      </c>
      <c r="K26" s="35">
        <f t="shared" si="6"/>
        <v>247714.78886802084</v>
      </c>
      <c r="L26" s="36">
        <f>IF(Pmt_Nbr="","",SUM($E$18:$E26)+SUM($H$18:$H26))</f>
        <v>2285.2111319791252</v>
      </c>
      <c r="M26" s="36">
        <f>IF(Pmt_Nbr="","",SUM($G$18:$G26))</f>
        <v>11204.675683957801</v>
      </c>
    </row>
    <row r="27" spans="1:15" x14ac:dyDescent="0.3">
      <c r="B27" s="63">
        <f t="shared" si="7"/>
        <v>10</v>
      </c>
      <c r="C27" s="34">
        <f t="shared" si="0"/>
        <v>45047</v>
      </c>
      <c r="D27" s="35">
        <f t="shared" si="8"/>
        <v>247714.78886802084</v>
      </c>
      <c r="E27" s="91">
        <f t="shared" si="1"/>
        <v>0</v>
      </c>
      <c r="F27" s="36"/>
      <c r="G27" s="36">
        <f t="shared" si="2"/>
        <v>1238.5739443401042</v>
      </c>
      <c r="H27" s="36">
        <f t="shared" si="3"/>
        <v>260.30236854177656</v>
      </c>
      <c r="I27" s="36">
        <f t="shared" si="4"/>
        <v>1498.8763128818807</v>
      </c>
      <c r="J27" s="35">
        <f t="shared" si="5"/>
        <v>1498.8763128818807</v>
      </c>
      <c r="K27" s="35">
        <f t="shared" si="6"/>
        <v>247454.48649947907</v>
      </c>
      <c r="L27" s="36">
        <f>IF(Pmt_Nbr="","",SUM($E$18:$E27)+SUM($H$18:$H27))</f>
        <v>2545.5135005209017</v>
      </c>
      <c r="M27" s="36">
        <f>IF(Pmt_Nbr="","",SUM($G$18:$G27))</f>
        <v>12443.249628297905</v>
      </c>
    </row>
    <row r="28" spans="1:15" x14ac:dyDescent="0.3">
      <c r="B28" s="63">
        <f t="shared" si="7"/>
        <v>11</v>
      </c>
      <c r="C28" s="34">
        <f t="shared" si="0"/>
        <v>45078</v>
      </c>
      <c r="D28" s="35">
        <f t="shared" si="8"/>
        <v>247454.48649947907</v>
      </c>
      <c r="E28" s="91">
        <f t="shared" si="1"/>
        <v>0</v>
      </c>
      <c r="F28" s="36"/>
      <c r="G28" s="36">
        <f t="shared" si="2"/>
        <v>1237.2724324973954</v>
      </c>
      <c r="H28" s="36">
        <f t="shared" si="3"/>
        <v>261.60388038448536</v>
      </c>
      <c r="I28" s="36">
        <f t="shared" si="4"/>
        <v>1498.8763128818807</v>
      </c>
      <c r="J28" s="35">
        <f t="shared" si="5"/>
        <v>1498.8763128818807</v>
      </c>
      <c r="K28" s="35">
        <f t="shared" si="6"/>
        <v>247192.8826190946</v>
      </c>
      <c r="L28" s="36">
        <f>IF(Pmt_Nbr="","",SUM($E$18:$E28)+SUM($H$18:$H28))</f>
        <v>2807.1173809053871</v>
      </c>
      <c r="M28" s="36">
        <f>IF(Pmt_Nbr="","",SUM($G$18:$G28))</f>
        <v>13680.5220607953</v>
      </c>
    </row>
    <row r="29" spans="1:15" x14ac:dyDescent="0.3">
      <c r="B29" s="63">
        <f t="shared" si="7"/>
        <v>12</v>
      </c>
      <c r="C29" s="34">
        <f t="shared" si="0"/>
        <v>45108</v>
      </c>
      <c r="D29" s="35">
        <f t="shared" si="8"/>
        <v>247192.8826190946</v>
      </c>
      <c r="E29" s="91">
        <f t="shared" si="1"/>
        <v>0</v>
      </c>
      <c r="F29" s="36"/>
      <c r="G29" s="36">
        <f t="shared" si="2"/>
        <v>1235.964413095473</v>
      </c>
      <c r="H29" s="36">
        <f t="shared" si="3"/>
        <v>262.91189978640773</v>
      </c>
      <c r="I29" s="36">
        <f t="shared" si="4"/>
        <v>1498.8763128818807</v>
      </c>
      <c r="J29" s="35">
        <f t="shared" si="5"/>
        <v>1498.8763128818807</v>
      </c>
      <c r="K29" s="35">
        <f t="shared" si="6"/>
        <v>246929.97071930818</v>
      </c>
      <c r="L29" s="36">
        <f>IF(Pmt_Nbr="","",SUM($E$18:$E29)+SUM($H$18:$H29))</f>
        <v>3070.0292806917951</v>
      </c>
      <c r="M29" s="36">
        <f>IF(Pmt_Nbr="","",SUM($G$18:$G29))</f>
        <v>14916.486473890773</v>
      </c>
    </row>
    <row r="30" spans="1:15" x14ac:dyDescent="0.3">
      <c r="B30" s="63">
        <f t="shared" si="7"/>
        <v>13</v>
      </c>
      <c r="C30" s="34">
        <f t="shared" si="0"/>
        <v>45139</v>
      </c>
      <c r="D30" s="35">
        <f t="shared" si="8"/>
        <v>246929.97071930818</v>
      </c>
      <c r="E30" s="91">
        <f t="shared" si="1"/>
        <v>0</v>
      </c>
      <c r="F30" s="36"/>
      <c r="G30" s="36">
        <f t="shared" si="2"/>
        <v>1234.6498535965409</v>
      </c>
      <c r="H30" s="36">
        <f t="shared" si="3"/>
        <v>264.22645928533984</v>
      </c>
      <c r="I30" s="36">
        <f t="shared" si="4"/>
        <v>1498.8763128818807</v>
      </c>
      <c r="J30" s="35">
        <f t="shared" si="5"/>
        <v>1498.8763128818807</v>
      </c>
      <c r="K30" s="35">
        <f t="shared" si="6"/>
        <v>246665.74426002285</v>
      </c>
      <c r="L30" s="36">
        <f>IF(Pmt_Nbr="","",SUM($E$18:$E30)+SUM($H$18:$H30))</f>
        <v>3334.2557399771349</v>
      </c>
      <c r="M30" s="36">
        <f>IF(Pmt_Nbr="","",SUM($G$18:$G30))</f>
        <v>16151.136327487313</v>
      </c>
    </row>
    <row r="31" spans="1:15" x14ac:dyDescent="0.3">
      <c r="B31" s="63">
        <f t="shared" si="7"/>
        <v>14</v>
      </c>
      <c r="C31" s="34">
        <f t="shared" si="0"/>
        <v>45170</v>
      </c>
      <c r="D31" s="35">
        <f t="shared" si="8"/>
        <v>246665.74426002285</v>
      </c>
      <c r="E31" s="91">
        <f t="shared" si="1"/>
        <v>0</v>
      </c>
      <c r="F31" s="36"/>
      <c r="G31" s="36">
        <f t="shared" si="2"/>
        <v>1233.3287213001142</v>
      </c>
      <c r="H31" s="36">
        <f t="shared" si="3"/>
        <v>265.54759158176648</v>
      </c>
      <c r="I31" s="36">
        <f t="shared" si="4"/>
        <v>1498.8763128818807</v>
      </c>
      <c r="J31" s="35">
        <f t="shared" si="5"/>
        <v>1498.8763128818807</v>
      </c>
      <c r="K31" s="35">
        <f t="shared" si="6"/>
        <v>246400.19666844109</v>
      </c>
      <c r="L31" s="36">
        <f>IF(Pmt_Nbr="","",SUM($E$18:$E31)+SUM($H$18:$H31))</f>
        <v>3599.8033315589014</v>
      </c>
      <c r="M31" s="36">
        <f>IF(Pmt_Nbr="","",SUM($G$18:$G31))</f>
        <v>17384.465048787428</v>
      </c>
    </row>
    <row r="32" spans="1:15" x14ac:dyDescent="0.3">
      <c r="B32" s="63">
        <f t="shared" si="7"/>
        <v>15</v>
      </c>
      <c r="C32" s="34">
        <f t="shared" si="0"/>
        <v>45200</v>
      </c>
      <c r="D32" s="35">
        <f t="shared" si="8"/>
        <v>246400.19666844109</v>
      </c>
      <c r="E32" s="91">
        <f t="shared" si="1"/>
        <v>0</v>
      </c>
      <c r="F32" s="36"/>
      <c r="G32" s="36">
        <f t="shared" si="2"/>
        <v>1232.0009833422055</v>
      </c>
      <c r="H32" s="36">
        <f t="shared" si="3"/>
        <v>266.87532953967525</v>
      </c>
      <c r="I32" s="36">
        <f t="shared" si="4"/>
        <v>1498.8763128818807</v>
      </c>
      <c r="J32" s="35">
        <f t="shared" si="5"/>
        <v>1498.8763128818807</v>
      </c>
      <c r="K32" s="35">
        <f t="shared" si="6"/>
        <v>246133.32133890141</v>
      </c>
      <c r="L32" s="36">
        <f>IF(Pmt_Nbr="","",SUM($E$18:$E32)+SUM($H$18:$H32))</f>
        <v>3866.6786610985764</v>
      </c>
      <c r="M32" s="36">
        <f>IF(Pmt_Nbr="","",SUM($G$18:$G32))</f>
        <v>18616.466032129632</v>
      </c>
    </row>
    <row r="33" spans="2:13" x14ac:dyDescent="0.3">
      <c r="B33" s="63">
        <f t="shared" si="7"/>
        <v>16</v>
      </c>
      <c r="C33" s="34">
        <f t="shared" si="0"/>
        <v>45231</v>
      </c>
      <c r="D33" s="35">
        <f t="shared" si="8"/>
        <v>246133.32133890141</v>
      </c>
      <c r="E33" s="91">
        <f t="shared" si="1"/>
        <v>0</v>
      </c>
      <c r="F33" s="36"/>
      <c r="G33" s="36">
        <f t="shared" si="2"/>
        <v>1230.666606694507</v>
      </c>
      <c r="H33" s="36">
        <f t="shared" si="3"/>
        <v>268.20970618737374</v>
      </c>
      <c r="I33" s="36">
        <f t="shared" si="4"/>
        <v>1498.8763128818807</v>
      </c>
      <c r="J33" s="35">
        <f t="shared" si="5"/>
        <v>1498.8763128818807</v>
      </c>
      <c r="K33" s="35">
        <f t="shared" si="6"/>
        <v>245865.11163271405</v>
      </c>
      <c r="L33" s="36">
        <f>IF(Pmt_Nbr="","",SUM($E$18:$E33)+SUM($H$18:$H33))</f>
        <v>4134.8883672859502</v>
      </c>
      <c r="M33" s="36">
        <f>IF(Pmt_Nbr="","",SUM($G$18:$G33))</f>
        <v>19847.13263882414</v>
      </c>
    </row>
    <row r="34" spans="2:13" x14ac:dyDescent="0.3">
      <c r="B34" s="63">
        <f t="shared" si="7"/>
        <v>17</v>
      </c>
      <c r="C34" s="34">
        <f t="shared" si="0"/>
        <v>45261</v>
      </c>
      <c r="D34" s="35">
        <f t="shared" si="8"/>
        <v>245865.11163271405</v>
      </c>
      <c r="E34" s="91">
        <f t="shared" si="1"/>
        <v>0</v>
      </c>
      <c r="F34" s="36"/>
      <c r="G34" s="36">
        <f t="shared" si="2"/>
        <v>1229.3255581635703</v>
      </c>
      <c r="H34" s="36">
        <f t="shared" si="3"/>
        <v>269.55075471831037</v>
      </c>
      <c r="I34" s="36">
        <f t="shared" si="4"/>
        <v>1498.8763128818807</v>
      </c>
      <c r="J34" s="35">
        <f t="shared" si="5"/>
        <v>1498.8763128818807</v>
      </c>
      <c r="K34" s="35">
        <f t="shared" si="6"/>
        <v>245595.56087799574</v>
      </c>
      <c r="L34" s="36">
        <f>IF(Pmt_Nbr="","",SUM($E$18:$E34)+SUM($H$18:$H34))</f>
        <v>4404.4391220042608</v>
      </c>
      <c r="M34" s="36">
        <f>IF(Pmt_Nbr="","",SUM($G$18:$G34))</f>
        <v>21076.458196987711</v>
      </c>
    </row>
    <row r="35" spans="2:13" x14ac:dyDescent="0.3">
      <c r="B35" s="63">
        <f t="shared" si="7"/>
        <v>18</v>
      </c>
      <c r="C35" s="34">
        <f t="shared" si="0"/>
        <v>45292</v>
      </c>
      <c r="D35" s="35">
        <f t="shared" si="8"/>
        <v>245595.56087799574</v>
      </c>
      <c r="E35" s="91">
        <f t="shared" si="1"/>
        <v>0</v>
      </c>
      <c r="F35" s="36"/>
      <c r="G35" s="36">
        <f t="shared" si="2"/>
        <v>1227.9778043899787</v>
      </c>
      <c r="H35" s="36">
        <f t="shared" si="3"/>
        <v>270.89850849190202</v>
      </c>
      <c r="I35" s="36">
        <f t="shared" si="4"/>
        <v>1498.8763128818807</v>
      </c>
      <c r="J35" s="35">
        <f t="shared" si="5"/>
        <v>1498.8763128818807</v>
      </c>
      <c r="K35" s="35">
        <f t="shared" si="6"/>
        <v>245324.66236950384</v>
      </c>
      <c r="L35" s="36">
        <f>IF(Pmt_Nbr="","",SUM($E$18:$E35)+SUM($H$18:$H35))</f>
        <v>4675.337630496163</v>
      </c>
      <c r="M35" s="36">
        <f>IF(Pmt_Nbr="","",SUM($G$18:$G35))</f>
        <v>22304.43600137769</v>
      </c>
    </row>
    <row r="36" spans="2:13" x14ac:dyDescent="0.3">
      <c r="B36" s="63">
        <f t="shared" si="7"/>
        <v>19</v>
      </c>
      <c r="C36" s="34">
        <f t="shared" si="0"/>
        <v>45323</v>
      </c>
      <c r="D36" s="35">
        <f t="shared" si="8"/>
        <v>245324.66236950384</v>
      </c>
      <c r="E36" s="91">
        <f t="shared" si="1"/>
        <v>0</v>
      </c>
      <c r="F36" s="36"/>
      <c r="G36" s="36">
        <f t="shared" si="2"/>
        <v>1226.6233118475193</v>
      </c>
      <c r="H36" s="36">
        <f t="shared" si="3"/>
        <v>272.25300103436143</v>
      </c>
      <c r="I36" s="36">
        <f t="shared" si="4"/>
        <v>1498.8763128818807</v>
      </c>
      <c r="J36" s="35">
        <f t="shared" si="5"/>
        <v>1498.8763128818807</v>
      </c>
      <c r="K36" s="35">
        <f t="shared" si="6"/>
        <v>245052.4093684695</v>
      </c>
      <c r="L36" s="36">
        <f>IF(Pmt_Nbr="","",SUM($E$18:$E36)+SUM($H$18:$H36))</f>
        <v>4947.5906315305247</v>
      </c>
      <c r="M36" s="36">
        <f>IF(Pmt_Nbr="","",SUM($G$18:$G36))</f>
        <v>23531.059313225211</v>
      </c>
    </row>
    <row r="37" spans="2:13" x14ac:dyDescent="0.3">
      <c r="B37" s="63">
        <f t="shared" si="7"/>
        <v>20</v>
      </c>
      <c r="C37" s="34">
        <f t="shared" si="0"/>
        <v>45352</v>
      </c>
      <c r="D37" s="35">
        <f t="shared" si="8"/>
        <v>245052.4093684695</v>
      </c>
      <c r="E37" s="91">
        <f t="shared" si="1"/>
        <v>0</v>
      </c>
      <c r="F37" s="36"/>
      <c r="G37" s="36">
        <f t="shared" si="2"/>
        <v>1225.2620468423474</v>
      </c>
      <c r="H37" s="36">
        <f t="shared" si="3"/>
        <v>273.61426603953328</v>
      </c>
      <c r="I37" s="36">
        <f t="shared" si="4"/>
        <v>1498.8763128818807</v>
      </c>
      <c r="J37" s="35">
        <f t="shared" si="5"/>
        <v>1498.8763128818807</v>
      </c>
      <c r="K37" s="35">
        <f t="shared" si="6"/>
        <v>244778.79510242995</v>
      </c>
      <c r="L37" s="36">
        <f>IF(Pmt_Nbr="","",SUM($E$18:$E37)+SUM($H$18:$H37))</f>
        <v>5221.2048975700582</v>
      </c>
      <c r="M37" s="36">
        <f>IF(Pmt_Nbr="","",SUM($G$18:$G37))</f>
        <v>24756.321360067559</v>
      </c>
    </row>
    <row r="38" spans="2:13" x14ac:dyDescent="0.3">
      <c r="B38" s="63">
        <f t="shared" si="7"/>
        <v>21</v>
      </c>
      <c r="C38" s="34">
        <f t="shared" si="0"/>
        <v>45383</v>
      </c>
      <c r="D38" s="35">
        <f t="shared" si="8"/>
        <v>244778.79510242995</v>
      </c>
      <c r="E38" s="91">
        <f t="shared" si="1"/>
        <v>0</v>
      </c>
      <c r="F38" s="36"/>
      <c r="G38" s="36">
        <f t="shared" si="2"/>
        <v>1223.8939755121498</v>
      </c>
      <c r="H38" s="36">
        <f t="shared" si="3"/>
        <v>274.98233736973089</v>
      </c>
      <c r="I38" s="36">
        <f t="shared" si="4"/>
        <v>1498.8763128818807</v>
      </c>
      <c r="J38" s="35">
        <f t="shared" si="5"/>
        <v>1498.8763128818807</v>
      </c>
      <c r="K38" s="35">
        <f t="shared" si="6"/>
        <v>244503.81276506023</v>
      </c>
      <c r="L38" s="36">
        <f>IF(Pmt_Nbr="","",SUM($E$18:$E38)+SUM($H$18:$H38))</f>
        <v>5496.1872349397891</v>
      </c>
      <c r="M38" s="36">
        <f>IF(Pmt_Nbr="","",SUM($G$18:$G38))</f>
        <v>25980.215335579709</v>
      </c>
    </row>
    <row r="39" spans="2:13" x14ac:dyDescent="0.3">
      <c r="B39" s="63">
        <f t="shared" si="7"/>
        <v>22</v>
      </c>
      <c r="C39" s="34">
        <f t="shared" si="0"/>
        <v>45413</v>
      </c>
      <c r="D39" s="35">
        <f t="shared" si="8"/>
        <v>244503.81276506023</v>
      </c>
      <c r="E39" s="91">
        <f t="shared" si="1"/>
        <v>0</v>
      </c>
      <c r="F39" s="36"/>
      <c r="G39" s="36">
        <f t="shared" si="2"/>
        <v>1222.5190638253011</v>
      </c>
      <c r="H39" s="36">
        <f t="shared" si="3"/>
        <v>276.35724905657958</v>
      </c>
      <c r="I39" s="36">
        <f t="shared" si="4"/>
        <v>1498.8763128818807</v>
      </c>
      <c r="J39" s="35">
        <f t="shared" si="5"/>
        <v>1498.8763128818807</v>
      </c>
      <c r="K39" s="35">
        <f t="shared" si="6"/>
        <v>244227.45551600365</v>
      </c>
      <c r="L39" s="36">
        <f>IF(Pmt_Nbr="","",SUM($E$18:$E39)+SUM($H$18:$H39))</f>
        <v>5772.5444839963684</v>
      </c>
      <c r="M39" s="36">
        <f>IF(Pmt_Nbr="","",SUM($G$18:$G39))</f>
        <v>27202.73439940501</v>
      </c>
    </row>
    <row r="40" spans="2:13" x14ac:dyDescent="0.3">
      <c r="B40" s="63">
        <f t="shared" si="7"/>
        <v>23</v>
      </c>
      <c r="C40" s="34">
        <f t="shared" si="0"/>
        <v>45444</v>
      </c>
      <c r="D40" s="35">
        <f t="shared" si="8"/>
        <v>244227.45551600365</v>
      </c>
      <c r="E40" s="91">
        <f t="shared" si="1"/>
        <v>0</v>
      </c>
      <c r="F40" s="36"/>
      <c r="G40" s="36">
        <f t="shared" si="2"/>
        <v>1221.1372775800182</v>
      </c>
      <c r="H40" s="36">
        <f t="shared" si="3"/>
        <v>277.73903530186249</v>
      </c>
      <c r="I40" s="36">
        <f t="shared" si="4"/>
        <v>1498.8763128818807</v>
      </c>
      <c r="J40" s="35">
        <f t="shared" si="5"/>
        <v>1498.8763128818807</v>
      </c>
      <c r="K40" s="35">
        <f t="shared" si="6"/>
        <v>243949.71648070178</v>
      </c>
      <c r="L40" s="36">
        <f>IF(Pmt_Nbr="","",SUM($E$18:$E40)+SUM($H$18:$H40))</f>
        <v>6050.2835192982311</v>
      </c>
      <c r="M40" s="36">
        <f>IF(Pmt_Nbr="","",SUM($G$18:$G40))</f>
        <v>28423.871676985029</v>
      </c>
    </row>
    <row r="41" spans="2:13" x14ac:dyDescent="0.3">
      <c r="B41" s="63">
        <f t="shared" si="7"/>
        <v>24</v>
      </c>
      <c r="C41" s="34">
        <f t="shared" si="0"/>
        <v>45474</v>
      </c>
      <c r="D41" s="35">
        <f t="shared" si="8"/>
        <v>243949.71648070178</v>
      </c>
      <c r="E41" s="91">
        <f t="shared" si="1"/>
        <v>0</v>
      </c>
      <c r="F41" s="36"/>
      <c r="G41" s="36">
        <f t="shared" si="2"/>
        <v>1219.7485824035089</v>
      </c>
      <c r="H41" s="36">
        <f t="shared" si="3"/>
        <v>279.12773047837186</v>
      </c>
      <c r="I41" s="36">
        <f t="shared" si="4"/>
        <v>1498.8763128818807</v>
      </c>
      <c r="J41" s="35">
        <f t="shared" si="5"/>
        <v>1498.8763128818807</v>
      </c>
      <c r="K41" s="35">
        <f t="shared" si="6"/>
        <v>243670.58875022343</v>
      </c>
      <c r="L41" s="36">
        <f>IF(Pmt_Nbr="","",SUM($E$18:$E41)+SUM($H$18:$H41))</f>
        <v>6329.4112497766027</v>
      </c>
      <c r="M41" s="36">
        <f>IF(Pmt_Nbr="","",SUM($G$18:$G41))</f>
        <v>29643.620259388539</v>
      </c>
    </row>
    <row r="42" spans="2:13" x14ac:dyDescent="0.3">
      <c r="B42" s="63">
        <f t="shared" si="7"/>
        <v>25</v>
      </c>
      <c r="C42" s="34">
        <f t="shared" si="0"/>
        <v>45505</v>
      </c>
      <c r="D42" s="35">
        <f t="shared" si="8"/>
        <v>243670.58875022343</v>
      </c>
      <c r="E42" s="91">
        <f t="shared" si="1"/>
        <v>0</v>
      </c>
      <c r="F42" s="36"/>
      <c r="G42" s="36">
        <f t="shared" si="2"/>
        <v>1218.3529437511172</v>
      </c>
      <c r="H42" s="36">
        <f t="shared" si="3"/>
        <v>280.52336913076351</v>
      </c>
      <c r="I42" s="36">
        <f t="shared" si="4"/>
        <v>1498.8763128818807</v>
      </c>
      <c r="J42" s="35">
        <f t="shared" si="5"/>
        <v>1498.8763128818807</v>
      </c>
      <c r="K42" s="35">
        <f t="shared" si="6"/>
        <v>243390.06538109266</v>
      </c>
      <c r="L42" s="36">
        <f>IF(Pmt_Nbr="","",SUM($E$18:$E42)+SUM($H$18:$H42))</f>
        <v>6609.9346189073658</v>
      </c>
      <c r="M42" s="36">
        <f>IF(Pmt_Nbr="","",SUM($G$18:$G42))</f>
        <v>30861.973203139656</v>
      </c>
    </row>
    <row r="43" spans="2:13" x14ac:dyDescent="0.3">
      <c r="B43" s="63">
        <f t="shared" si="7"/>
        <v>26</v>
      </c>
      <c r="C43" s="34">
        <f t="shared" si="0"/>
        <v>45536</v>
      </c>
      <c r="D43" s="35">
        <f t="shared" si="8"/>
        <v>243390.06538109266</v>
      </c>
      <c r="E43" s="91">
        <f t="shared" si="1"/>
        <v>0</v>
      </c>
      <c r="F43" s="36"/>
      <c r="G43" s="36">
        <f t="shared" si="2"/>
        <v>1216.9503269054633</v>
      </c>
      <c r="H43" s="36">
        <f t="shared" si="3"/>
        <v>281.92598597641745</v>
      </c>
      <c r="I43" s="36">
        <f t="shared" si="4"/>
        <v>1498.8763128818807</v>
      </c>
      <c r="J43" s="35">
        <f t="shared" si="5"/>
        <v>1498.8763128818807</v>
      </c>
      <c r="K43" s="35">
        <f t="shared" si="6"/>
        <v>243108.13939511625</v>
      </c>
      <c r="L43" s="36">
        <f>IF(Pmt_Nbr="","",SUM($E$18:$E43)+SUM($H$18:$H43))</f>
        <v>6891.8606048837828</v>
      </c>
      <c r="M43" s="36">
        <f>IF(Pmt_Nbr="","",SUM($G$18:$G43))</f>
        <v>32078.923530045118</v>
      </c>
    </row>
    <row r="44" spans="2:13" x14ac:dyDescent="0.3">
      <c r="B44" s="63">
        <f t="shared" si="7"/>
        <v>27</v>
      </c>
      <c r="C44" s="34">
        <f t="shared" si="0"/>
        <v>45566</v>
      </c>
      <c r="D44" s="35">
        <f t="shared" si="8"/>
        <v>243108.13939511625</v>
      </c>
      <c r="E44" s="91">
        <f t="shared" si="1"/>
        <v>0</v>
      </c>
      <c r="F44" s="36"/>
      <c r="G44" s="36">
        <f t="shared" si="2"/>
        <v>1215.5406969755813</v>
      </c>
      <c r="H44" s="36">
        <f t="shared" si="3"/>
        <v>283.33561590629938</v>
      </c>
      <c r="I44" s="36">
        <f t="shared" si="4"/>
        <v>1498.8763128818807</v>
      </c>
      <c r="J44" s="35">
        <f t="shared" si="5"/>
        <v>1498.8763128818807</v>
      </c>
      <c r="K44" s="35">
        <f t="shared" si="6"/>
        <v>242824.80377920993</v>
      </c>
      <c r="L44" s="36">
        <f>IF(Pmt_Nbr="","",SUM($E$18:$E44)+SUM($H$18:$H44))</f>
        <v>7175.1962207900824</v>
      </c>
      <c r="M44" s="36">
        <f>IF(Pmt_Nbr="","",SUM($G$18:$G44))</f>
        <v>33294.464227020697</v>
      </c>
    </row>
    <row r="45" spans="2:13" x14ac:dyDescent="0.3">
      <c r="B45" s="63">
        <f t="shared" si="7"/>
        <v>28</v>
      </c>
      <c r="C45" s="34">
        <f t="shared" si="0"/>
        <v>45597</v>
      </c>
      <c r="D45" s="35">
        <f t="shared" si="8"/>
        <v>242824.80377920993</v>
      </c>
      <c r="E45" s="91">
        <f t="shared" si="1"/>
        <v>0</v>
      </c>
      <c r="F45" s="36"/>
      <c r="G45" s="36">
        <f t="shared" si="2"/>
        <v>1214.1240188960496</v>
      </c>
      <c r="H45" s="36">
        <f t="shared" si="3"/>
        <v>284.7522939858311</v>
      </c>
      <c r="I45" s="36">
        <f t="shared" si="4"/>
        <v>1498.8763128818807</v>
      </c>
      <c r="J45" s="35">
        <f t="shared" si="5"/>
        <v>1498.8763128818807</v>
      </c>
      <c r="K45" s="35">
        <f t="shared" si="6"/>
        <v>242540.0514852241</v>
      </c>
      <c r="L45" s="36">
        <f>IF(Pmt_Nbr="","",SUM($E$18:$E45)+SUM($H$18:$H45))</f>
        <v>7459.9485147759133</v>
      </c>
      <c r="M45" s="36">
        <f>IF(Pmt_Nbr="","",SUM($G$18:$G45))</f>
        <v>34508.588245916748</v>
      </c>
    </row>
    <row r="46" spans="2:13" x14ac:dyDescent="0.3">
      <c r="B46" s="63">
        <f t="shared" si="7"/>
        <v>29</v>
      </c>
      <c r="C46" s="34">
        <f t="shared" si="0"/>
        <v>45627</v>
      </c>
      <c r="D46" s="35">
        <f t="shared" si="8"/>
        <v>242540.0514852241</v>
      </c>
      <c r="E46" s="91">
        <f t="shared" si="1"/>
        <v>0</v>
      </c>
      <c r="F46" s="36"/>
      <c r="G46" s="36">
        <f t="shared" si="2"/>
        <v>1212.7002574261205</v>
      </c>
      <c r="H46" s="36">
        <f t="shared" si="3"/>
        <v>286.17605545576021</v>
      </c>
      <c r="I46" s="36">
        <f t="shared" si="4"/>
        <v>1498.8763128818807</v>
      </c>
      <c r="J46" s="35">
        <f t="shared" si="5"/>
        <v>1498.8763128818807</v>
      </c>
      <c r="K46" s="35">
        <f t="shared" si="6"/>
        <v>242253.87542976835</v>
      </c>
      <c r="L46" s="36">
        <f>IF(Pmt_Nbr="","",SUM($E$18:$E46)+SUM($H$18:$H46))</f>
        <v>7746.1245702316737</v>
      </c>
      <c r="M46" s="36">
        <f>IF(Pmt_Nbr="","",SUM($G$18:$G46))</f>
        <v>35721.288503342868</v>
      </c>
    </row>
    <row r="47" spans="2:13" x14ac:dyDescent="0.3">
      <c r="B47" s="63">
        <f t="shared" si="7"/>
        <v>30</v>
      </c>
      <c r="C47" s="34">
        <f t="shared" si="0"/>
        <v>45658</v>
      </c>
      <c r="D47" s="35">
        <f t="shared" si="8"/>
        <v>242253.87542976835</v>
      </c>
      <c r="E47" s="91">
        <f t="shared" si="1"/>
        <v>0</v>
      </c>
      <c r="F47" s="36"/>
      <c r="G47" s="36">
        <f t="shared" si="2"/>
        <v>1211.2693771488418</v>
      </c>
      <c r="H47" s="36">
        <f t="shared" si="3"/>
        <v>287.60693573303888</v>
      </c>
      <c r="I47" s="36">
        <f t="shared" si="4"/>
        <v>1498.8763128818807</v>
      </c>
      <c r="J47" s="35">
        <f t="shared" si="5"/>
        <v>1498.8763128818807</v>
      </c>
      <c r="K47" s="35">
        <f t="shared" si="6"/>
        <v>241966.26849403532</v>
      </c>
      <c r="L47" s="36">
        <f>IF(Pmt_Nbr="","",SUM($E$18:$E47)+SUM($H$18:$H47))</f>
        <v>8033.7315059647126</v>
      </c>
      <c r="M47" s="36">
        <f>IF(Pmt_Nbr="","",SUM($G$18:$G47))</f>
        <v>36932.55788049171</v>
      </c>
    </row>
    <row r="48" spans="2:13" x14ac:dyDescent="0.3">
      <c r="B48" s="63">
        <f t="shared" si="7"/>
        <v>31</v>
      </c>
      <c r="C48" s="34">
        <f t="shared" si="0"/>
        <v>45689</v>
      </c>
      <c r="D48" s="35">
        <f t="shared" si="8"/>
        <v>241966.26849403532</v>
      </c>
      <c r="E48" s="91">
        <f t="shared" si="1"/>
        <v>0</v>
      </c>
      <c r="F48" s="36"/>
      <c r="G48" s="36">
        <f t="shared" si="2"/>
        <v>1209.8313424701767</v>
      </c>
      <c r="H48" s="36">
        <f t="shared" si="3"/>
        <v>289.04497041170407</v>
      </c>
      <c r="I48" s="36">
        <f t="shared" si="4"/>
        <v>1498.8763128818807</v>
      </c>
      <c r="J48" s="35">
        <f t="shared" si="5"/>
        <v>1498.8763128818807</v>
      </c>
      <c r="K48" s="35">
        <f t="shared" si="6"/>
        <v>241677.22352362363</v>
      </c>
      <c r="L48" s="36">
        <f>IF(Pmt_Nbr="","",SUM($E$18:$E48)+SUM($H$18:$H48))</f>
        <v>8322.7764763764171</v>
      </c>
      <c r="M48" s="36">
        <f>IF(Pmt_Nbr="","",SUM($G$18:$G48))</f>
        <v>38142.389222961887</v>
      </c>
    </row>
    <row r="49" spans="2:13" x14ac:dyDescent="0.3">
      <c r="B49" s="63">
        <f t="shared" si="7"/>
        <v>32</v>
      </c>
      <c r="C49" s="34">
        <f t="shared" si="0"/>
        <v>45717</v>
      </c>
      <c r="D49" s="35">
        <f t="shared" si="8"/>
        <v>241677.22352362363</v>
      </c>
      <c r="E49" s="91">
        <f t="shared" si="1"/>
        <v>0</v>
      </c>
      <c r="F49" s="36"/>
      <c r="G49" s="36">
        <f t="shared" si="2"/>
        <v>1208.3861176181181</v>
      </c>
      <c r="H49" s="36">
        <f t="shared" si="3"/>
        <v>290.49019526376264</v>
      </c>
      <c r="I49" s="36">
        <f t="shared" si="4"/>
        <v>1498.8763128818807</v>
      </c>
      <c r="J49" s="35">
        <f t="shared" si="5"/>
        <v>1498.8763128818807</v>
      </c>
      <c r="K49" s="35">
        <f t="shared" si="6"/>
        <v>241386.73332835987</v>
      </c>
      <c r="L49" s="36">
        <f>IF(Pmt_Nbr="","",SUM($E$18:$E49)+SUM($H$18:$H49))</f>
        <v>8613.26667164018</v>
      </c>
      <c r="M49" s="36">
        <f>IF(Pmt_Nbr="","",SUM($G$18:$G49))</f>
        <v>39350.775340580003</v>
      </c>
    </row>
    <row r="50" spans="2:13" x14ac:dyDescent="0.3">
      <c r="B50" s="63">
        <f t="shared" si="7"/>
        <v>33</v>
      </c>
      <c r="C50" s="34">
        <f t="shared" si="0"/>
        <v>45748</v>
      </c>
      <c r="D50" s="35">
        <f t="shared" si="8"/>
        <v>241386.73332835987</v>
      </c>
      <c r="E50" s="91">
        <f t="shared" si="1"/>
        <v>0</v>
      </c>
      <c r="F50" s="36"/>
      <c r="G50" s="36">
        <f t="shared" si="2"/>
        <v>1206.9336666417994</v>
      </c>
      <c r="H50" s="36">
        <f t="shared" si="3"/>
        <v>291.94264624008133</v>
      </c>
      <c r="I50" s="36">
        <f t="shared" si="4"/>
        <v>1498.8763128818807</v>
      </c>
      <c r="J50" s="35">
        <f t="shared" si="5"/>
        <v>1498.8763128818807</v>
      </c>
      <c r="K50" s="35">
        <f t="shared" si="6"/>
        <v>241094.79068211978</v>
      </c>
      <c r="L50" s="36">
        <f>IF(Pmt_Nbr="","",SUM($E$18:$E50)+SUM($H$18:$H50))</f>
        <v>8905.2093178802606</v>
      </c>
      <c r="M50" s="36">
        <f>IF(Pmt_Nbr="","",SUM($G$18:$G50))</f>
        <v>40557.709007221805</v>
      </c>
    </row>
    <row r="51" spans="2:13" x14ac:dyDescent="0.3">
      <c r="B51" s="63">
        <f t="shared" si="7"/>
        <v>34</v>
      </c>
      <c r="C51" s="34">
        <f t="shared" si="0"/>
        <v>45778</v>
      </c>
      <c r="D51" s="35">
        <f t="shared" si="8"/>
        <v>241094.79068211978</v>
      </c>
      <c r="E51" s="91">
        <f t="shared" si="1"/>
        <v>0</v>
      </c>
      <c r="F51" s="36"/>
      <c r="G51" s="36">
        <f t="shared" si="2"/>
        <v>1205.4739534105991</v>
      </c>
      <c r="H51" s="36">
        <f t="shared" si="3"/>
        <v>293.40235947128167</v>
      </c>
      <c r="I51" s="36">
        <f t="shared" si="4"/>
        <v>1498.8763128818807</v>
      </c>
      <c r="J51" s="35">
        <f t="shared" si="5"/>
        <v>1498.8763128818807</v>
      </c>
      <c r="K51" s="35">
        <f t="shared" si="6"/>
        <v>240801.3883226485</v>
      </c>
      <c r="L51" s="36">
        <f>IF(Pmt_Nbr="","",SUM($E$18:$E51)+SUM($H$18:$H51))</f>
        <v>9198.6116773515423</v>
      </c>
      <c r="M51" s="36">
        <f>IF(Pmt_Nbr="","",SUM($G$18:$G51))</f>
        <v>41763.182960632403</v>
      </c>
    </row>
    <row r="52" spans="2:13" x14ac:dyDescent="0.3">
      <c r="B52" s="63">
        <f t="shared" si="7"/>
        <v>35</v>
      </c>
      <c r="C52" s="34">
        <f t="shared" si="0"/>
        <v>45809</v>
      </c>
      <c r="D52" s="35">
        <f t="shared" si="8"/>
        <v>240801.3883226485</v>
      </c>
      <c r="E52" s="91">
        <f t="shared" si="1"/>
        <v>0</v>
      </c>
      <c r="F52" s="36"/>
      <c r="G52" s="36">
        <f t="shared" si="2"/>
        <v>1204.0069416132426</v>
      </c>
      <c r="H52" s="36">
        <f t="shared" si="3"/>
        <v>294.86937126863813</v>
      </c>
      <c r="I52" s="36">
        <f t="shared" si="4"/>
        <v>1498.8763128818807</v>
      </c>
      <c r="J52" s="35">
        <f t="shared" si="5"/>
        <v>1498.8763128818807</v>
      </c>
      <c r="K52" s="35">
        <f t="shared" si="6"/>
        <v>240506.51895137987</v>
      </c>
      <c r="L52" s="36">
        <f>IF(Pmt_Nbr="","",SUM($E$18:$E52)+SUM($H$18:$H52))</f>
        <v>9493.4810486201804</v>
      </c>
      <c r="M52" s="36">
        <f>IF(Pmt_Nbr="","",SUM($G$18:$G52))</f>
        <v>42967.189902245642</v>
      </c>
    </row>
    <row r="53" spans="2:13" x14ac:dyDescent="0.3">
      <c r="B53" s="63">
        <f t="shared" si="7"/>
        <v>36</v>
      </c>
      <c r="C53" s="34">
        <f t="shared" si="0"/>
        <v>45839</v>
      </c>
      <c r="D53" s="35">
        <f t="shared" si="8"/>
        <v>240506.51895137987</v>
      </c>
      <c r="E53" s="91">
        <f t="shared" si="1"/>
        <v>0</v>
      </c>
      <c r="F53" s="36"/>
      <c r="G53" s="36">
        <f t="shared" si="2"/>
        <v>1202.5325947568995</v>
      </c>
      <c r="H53" s="36">
        <f t="shared" si="3"/>
        <v>296.34371812498125</v>
      </c>
      <c r="I53" s="36">
        <f t="shared" si="4"/>
        <v>1498.8763128818807</v>
      </c>
      <c r="J53" s="35">
        <f t="shared" si="5"/>
        <v>1498.8763128818807</v>
      </c>
      <c r="K53" s="35">
        <f t="shared" si="6"/>
        <v>240210.17523325488</v>
      </c>
      <c r="L53" s="36">
        <f>IF(Pmt_Nbr="","",SUM($E$18:$E53)+SUM($H$18:$H53))</f>
        <v>9789.8247667451615</v>
      </c>
      <c r="M53" s="36">
        <f>IF(Pmt_Nbr="","",SUM($G$18:$G53))</f>
        <v>44169.722497002542</v>
      </c>
    </row>
    <row r="54" spans="2:13" x14ac:dyDescent="0.3">
      <c r="B54" s="63">
        <f t="shared" si="7"/>
        <v>37</v>
      </c>
      <c r="C54" s="34">
        <f t="shared" si="0"/>
        <v>45870</v>
      </c>
      <c r="D54" s="35">
        <f t="shared" si="8"/>
        <v>240210.17523325488</v>
      </c>
      <c r="E54" s="91">
        <f t="shared" si="1"/>
        <v>0</v>
      </c>
      <c r="F54" s="36"/>
      <c r="G54" s="36">
        <f t="shared" si="2"/>
        <v>1201.0508761662745</v>
      </c>
      <c r="H54" s="36">
        <f t="shared" si="3"/>
        <v>297.8254367156062</v>
      </c>
      <c r="I54" s="36">
        <f t="shared" si="4"/>
        <v>1498.8763128818807</v>
      </c>
      <c r="J54" s="35">
        <f t="shared" si="5"/>
        <v>1498.8763128818807</v>
      </c>
      <c r="K54" s="35">
        <f t="shared" si="6"/>
        <v>239912.34979653926</v>
      </c>
      <c r="L54" s="36">
        <f>IF(Pmt_Nbr="","",SUM($E$18:$E54)+SUM($H$18:$H54))</f>
        <v>10087.650203460767</v>
      </c>
      <c r="M54" s="36">
        <f>IF(Pmt_Nbr="","",SUM($G$18:$G54))</f>
        <v>45370.773373168813</v>
      </c>
    </row>
    <row r="55" spans="2:13" x14ac:dyDescent="0.3">
      <c r="B55" s="63">
        <f t="shared" si="7"/>
        <v>38</v>
      </c>
      <c r="C55" s="34">
        <f t="shared" si="0"/>
        <v>45901</v>
      </c>
      <c r="D55" s="35">
        <f t="shared" si="8"/>
        <v>239912.34979653926</v>
      </c>
      <c r="E55" s="91">
        <f t="shared" si="1"/>
        <v>0</v>
      </c>
      <c r="F55" s="36"/>
      <c r="G55" s="36">
        <f t="shared" si="2"/>
        <v>1199.5617489826964</v>
      </c>
      <c r="H55" s="36">
        <f t="shared" si="3"/>
        <v>299.31456389918435</v>
      </c>
      <c r="I55" s="36">
        <f t="shared" si="4"/>
        <v>1498.8763128818807</v>
      </c>
      <c r="J55" s="35">
        <f t="shared" si="5"/>
        <v>1498.8763128818807</v>
      </c>
      <c r="K55" s="35">
        <f t="shared" si="6"/>
        <v>239613.03523264008</v>
      </c>
      <c r="L55" s="36">
        <f>IF(Pmt_Nbr="","",SUM($E$18:$E55)+SUM($H$18:$H55))</f>
        <v>10386.964767359952</v>
      </c>
      <c r="M55" s="36">
        <f>IF(Pmt_Nbr="","",SUM($G$18:$G55))</f>
        <v>46570.335122151511</v>
      </c>
    </row>
    <row r="56" spans="2:13" x14ac:dyDescent="0.3">
      <c r="B56" s="63">
        <f t="shared" si="7"/>
        <v>39</v>
      </c>
      <c r="C56" s="34">
        <f t="shared" si="0"/>
        <v>45931</v>
      </c>
      <c r="D56" s="35">
        <f t="shared" si="8"/>
        <v>239613.03523264008</v>
      </c>
      <c r="E56" s="91">
        <f t="shared" si="1"/>
        <v>0</v>
      </c>
      <c r="F56" s="36"/>
      <c r="G56" s="36">
        <f t="shared" si="2"/>
        <v>1198.0651761632005</v>
      </c>
      <c r="H56" s="36">
        <f t="shared" si="3"/>
        <v>300.81113671868025</v>
      </c>
      <c r="I56" s="36">
        <f t="shared" si="4"/>
        <v>1498.8763128818807</v>
      </c>
      <c r="J56" s="35">
        <f t="shared" si="5"/>
        <v>1498.8763128818807</v>
      </c>
      <c r="K56" s="35">
        <f t="shared" si="6"/>
        <v>239312.22409592138</v>
      </c>
      <c r="L56" s="36">
        <f>IF(Pmt_Nbr="","",SUM($E$18:$E56)+SUM($H$18:$H56))</f>
        <v>10687.775904078633</v>
      </c>
      <c r="M56" s="36">
        <f>IF(Pmt_Nbr="","",SUM($G$18:$G56))</f>
        <v>47768.400298314715</v>
      </c>
    </row>
    <row r="57" spans="2:13" x14ac:dyDescent="0.3">
      <c r="B57" s="63">
        <f t="shared" si="7"/>
        <v>40</v>
      </c>
      <c r="C57" s="34">
        <f t="shared" si="0"/>
        <v>45962</v>
      </c>
      <c r="D57" s="35">
        <f t="shared" si="8"/>
        <v>239312.22409592138</v>
      </c>
      <c r="E57" s="91">
        <f t="shared" si="1"/>
        <v>0</v>
      </c>
      <c r="F57" s="36"/>
      <c r="G57" s="36">
        <f t="shared" si="2"/>
        <v>1196.5611204796069</v>
      </c>
      <c r="H57" s="36">
        <f t="shared" si="3"/>
        <v>302.31519240227385</v>
      </c>
      <c r="I57" s="36">
        <f t="shared" si="4"/>
        <v>1498.8763128818807</v>
      </c>
      <c r="J57" s="35">
        <f t="shared" si="5"/>
        <v>1498.8763128818807</v>
      </c>
      <c r="K57" s="35">
        <f t="shared" si="6"/>
        <v>239009.9089035191</v>
      </c>
      <c r="L57" s="36">
        <f>IF(Pmt_Nbr="","",SUM($E$18:$E57)+SUM($H$18:$H57))</f>
        <v>10990.091096480906</v>
      </c>
      <c r="M57" s="36">
        <f>IF(Pmt_Nbr="","",SUM($G$18:$G57))</f>
        <v>48964.961418794323</v>
      </c>
    </row>
    <row r="58" spans="2:13" x14ac:dyDescent="0.3">
      <c r="B58" s="63">
        <f t="shared" si="7"/>
        <v>41</v>
      </c>
      <c r="C58" s="34">
        <f t="shared" si="0"/>
        <v>45992</v>
      </c>
      <c r="D58" s="35">
        <f t="shared" si="8"/>
        <v>239009.9089035191</v>
      </c>
      <c r="E58" s="91">
        <f t="shared" si="1"/>
        <v>0</v>
      </c>
      <c r="F58" s="36"/>
      <c r="G58" s="36">
        <f t="shared" si="2"/>
        <v>1195.0495445175955</v>
      </c>
      <c r="H58" s="36">
        <f t="shared" si="3"/>
        <v>303.82676836428527</v>
      </c>
      <c r="I58" s="36">
        <f t="shared" si="4"/>
        <v>1498.8763128818807</v>
      </c>
      <c r="J58" s="35">
        <f t="shared" si="5"/>
        <v>1498.8763128818807</v>
      </c>
      <c r="K58" s="35">
        <f t="shared" si="6"/>
        <v>238706.08213515481</v>
      </c>
      <c r="L58" s="36">
        <f>IF(Pmt_Nbr="","",SUM($E$18:$E58)+SUM($H$18:$H58))</f>
        <v>11293.917864845193</v>
      </c>
      <c r="M58" s="36">
        <f>IF(Pmt_Nbr="","",SUM($G$18:$G58))</f>
        <v>50160.010963311921</v>
      </c>
    </row>
    <row r="59" spans="2:13" x14ac:dyDescent="0.3">
      <c r="B59" s="63">
        <f t="shared" si="7"/>
        <v>42</v>
      </c>
      <c r="C59" s="34">
        <f t="shared" si="0"/>
        <v>46023</v>
      </c>
      <c r="D59" s="35">
        <f t="shared" si="8"/>
        <v>238706.08213515481</v>
      </c>
      <c r="E59" s="91">
        <f t="shared" si="1"/>
        <v>0</v>
      </c>
      <c r="F59" s="36"/>
      <c r="G59" s="36">
        <f t="shared" si="2"/>
        <v>1193.530410675774</v>
      </c>
      <c r="H59" s="36">
        <f t="shared" si="3"/>
        <v>305.34590220610676</v>
      </c>
      <c r="I59" s="36">
        <f t="shared" si="4"/>
        <v>1498.8763128818807</v>
      </c>
      <c r="J59" s="35">
        <f t="shared" si="5"/>
        <v>1498.8763128818807</v>
      </c>
      <c r="K59" s="35">
        <f t="shared" si="6"/>
        <v>238400.73623294869</v>
      </c>
      <c r="L59" s="36">
        <f>IF(Pmt_Nbr="","",SUM($E$18:$E59)+SUM($H$18:$H59))</f>
        <v>11599.2637670513</v>
      </c>
      <c r="M59" s="36">
        <f>IF(Pmt_Nbr="","",SUM($G$18:$G59))</f>
        <v>51353.541373987697</v>
      </c>
    </row>
    <row r="60" spans="2:13" x14ac:dyDescent="0.3">
      <c r="B60" s="63">
        <f t="shared" si="7"/>
        <v>43</v>
      </c>
      <c r="C60" s="34">
        <f t="shared" si="0"/>
        <v>46054</v>
      </c>
      <c r="D60" s="35">
        <f t="shared" si="8"/>
        <v>238400.73623294869</v>
      </c>
      <c r="E60" s="91">
        <f t="shared" si="1"/>
        <v>0</v>
      </c>
      <c r="F60" s="36"/>
      <c r="G60" s="36">
        <f t="shared" si="2"/>
        <v>1192.0036811647435</v>
      </c>
      <c r="H60" s="36">
        <f t="shared" si="3"/>
        <v>306.87263171713721</v>
      </c>
      <c r="I60" s="36">
        <f t="shared" si="4"/>
        <v>1498.8763128818807</v>
      </c>
      <c r="J60" s="35">
        <f t="shared" si="5"/>
        <v>1498.8763128818807</v>
      </c>
      <c r="K60" s="35">
        <f t="shared" si="6"/>
        <v>238093.86360123157</v>
      </c>
      <c r="L60" s="36">
        <f>IF(Pmt_Nbr="","",SUM($E$18:$E60)+SUM($H$18:$H60))</f>
        <v>11906.136398768436</v>
      </c>
      <c r="M60" s="36">
        <f>IF(Pmt_Nbr="","",SUM($G$18:$G60))</f>
        <v>52545.545055152441</v>
      </c>
    </row>
    <row r="61" spans="2:13" x14ac:dyDescent="0.3">
      <c r="B61" s="63">
        <f t="shared" si="7"/>
        <v>44</v>
      </c>
      <c r="C61" s="34">
        <f t="shared" si="0"/>
        <v>46082</v>
      </c>
      <c r="D61" s="35">
        <f t="shared" si="8"/>
        <v>238093.86360123157</v>
      </c>
      <c r="E61" s="91">
        <f t="shared" si="1"/>
        <v>0</v>
      </c>
      <c r="F61" s="36"/>
      <c r="G61" s="36">
        <f t="shared" si="2"/>
        <v>1190.4693180061579</v>
      </c>
      <c r="H61" s="36">
        <f t="shared" si="3"/>
        <v>308.40699487572283</v>
      </c>
      <c r="I61" s="36">
        <f t="shared" si="4"/>
        <v>1498.8763128818807</v>
      </c>
      <c r="J61" s="35">
        <f t="shared" si="5"/>
        <v>1498.8763128818807</v>
      </c>
      <c r="K61" s="35">
        <f t="shared" si="6"/>
        <v>237785.45660635584</v>
      </c>
      <c r="L61" s="36">
        <f>IF(Pmt_Nbr="","",SUM($E$18:$E61)+SUM($H$18:$H61))</f>
        <v>12214.543393644159</v>
      </c>
      <c r="M61" s="36">
        <f>IF(Pmt_Nbr="","",SUM($G$18:$G61))</f>
        <v>53736.014373158599</v>
      </c>
    </row>
    <row r="62" spans="2:13" x14ac:dyDescent="0.3">
      <c r="B62" s="63">
        <f t="shared" si="7"/>
        <v>45</v>
      </c>
      <c r="C62" s="34">
        <f t="shared" si="0"/>
        <v>46113</v>
      </c>
      <c r="D62" s="35">
        <f t="shared" si="8"/>
        <v>237785.45660635584</v>
      </c>
      <c r="E62" s="91">
        <f t="shared" si="1"/>
        <v>0</v>
      </c>
      <c r="F62" s="36"/>
      <c r="G62" s="36">
        <f t="shared" si="2"/>
        <v>1188.9272830317793</v>
      </c>
      <c r="H62" s="36">
        <f t="shared" si="3"/>
        <v>309.9490298501014</v>
      </c>
      <c r="I62" s="36">
        <f t="shared" si="4"/>
        <v>1498.8763128818807</v>
      </c>
      <c r="J62" s="35">
        <f t="shared" si="5"/>
        <v>1498.8763128818807</v>
      </c>
      <c r="K62" s="35">
        <f t="shared" si="6"/>
        <v>237475.50757650574</v>
      </c>
      <c r="L62" s="36">
        <f>IF(Pmt_Nbr="","",SUM($E$18:$E62)+SUM($H$18:$H62))</f>
        <v>12524.492423494259</v>
      </c>
      <c r="M62" s="36">
        <f>IF(Pmt_Nbr="","",SUM($G$18:$G62))</f>
        <v>54924.941656190378</v>
      </c>
    </row>
    <row r="63" spans="2:13" x14ac:dyDescent="0.3">
      <c r="B63" s="63">
        <f t="shared" si="7"/>
        <v>46</v>
      </c>
      <c r="C63" s="34">
        <f t="shared" si="0"/>
        <v>46143</v>
      </c>
      <c r="D63" s="35">
        <f t="shared" si="8"/>
        <v>237475.50757650574</v>
      </c>
      <c r="E63" s="91">
        <f t="shared" si="1"/>
        <v>0</v>
      </c>
      <c r="F63" s="36"/>
      <c r="G63" s="36">
        <f t="shared" si="2"/>
        <v>1187.3775378825287</v>
      </c>
      <c r="H63" s="36">
        <f t="shared" si="3"/>
        <v>311.49877499935201</v>
      </c>
      <c r="I63" s="36">
        <f t="shared" si="4"/>
        <v>1498.8763128818807</v>
      </c>
      <c r="J63" s="35">
        <f t="shared" si="5"/>
        <v>1498.8763128818807</v>
      </c>
      <c r="K63" s="35">
        <f t="shared" si="6"/>
        <v>237164.0088015064</v>
      </c>
      <c r="L63" s="36">
        <f>IF(Pmt_Nbr="","",SUM($E$18:$E63)+SUM($H$18:$H63))</f>
        <v>12835.991198493612</v>
      </c>
      <c r="M63" s="36">
        <f>IF(Pmt_Nbr="","",SUM($G$18:$G63))</f>
        <v>56112.319194072908</v>
      </c>
    </row>
    <row r="64" spans="2:13" x14ac:dyDescent="0.3">
      <c r="B64" s="63">
        <f t="shared" si="7"/>
        <v>47</v>
      </c>
      <c r="C64" s="34">
        <f t="shared" si="0"/>
        <v>46174</v>
      </c>
      <c r="D64" s="35">
        <f t="shared" si="8"/>
        <v>237164.0088015064</v>
      </c>
      <c r="E64" s="91">
        <f t="shared" si="1"/>
        <v>0</v>
      </c>
      <c r="F64" s="36"/>
      <c r="G64" s="36">
        <f t="shared" si="2"/>
        <v>1185.820044007532</v>
      </c>
      <c r="H64" s="36">
        <f t="shared" si="3"/>
        <v>313.05626887434869</v>
      </c>
      <c r="I64" s="36">
        <f t="shared" si="4"/>
        <v>1498.8763128818807</v>
      </c>
      <c r="J64" s="35">
        <f t="shared" si="5"/>
        <v>1498.8763128818807</v>
      </c>
      <c r="K64" s="35">
        <f t="shared" si="6"/>
        <v>236850.95253263204</v>
      </c>
      <c r="L64" s="36">
        <f>IF(Pmt_Nbr="","",SUM($E$18:$E64)+SUM($H$18:$H64))</f>
        <v>13149.04746736796</v>
      </c>
      <c r="M64" s="36">
        <f>IF(Pmt_Nbr="","",SUM($G$18:$G64))</f>
        <v>57298.139238080439</v>
      </c>
    </row>
    <row r="65" spans="2:13" x14ac:dyDescent="0.3">
      <c r="B65" s="63">
        <f t="shared" si="7"/>
        <v>48</v>
      </c>
      <c r="C65" s="34">
        <f t="shared" si="0"/>
        <v>46204</v>
      </c>
      <c r="D65" s="35">
        <f t="shared" si="8"/>
        <v>236850.95253263204</v>
      </c>
      <c r="E65" s="91">
        <f t="shared" si="1"/>
        <v>0</v>
      </c>
      <c r="F65" s="36"/>
      <c r="G65" s="36">
        <f t="shared" si="2"/>
        <v>1184.2547626631601</v>
      </c>
      <c r="H65" s="36">
        <f t="shared" si="3"/>
        <v>314.62155021872059</v>
      </c>
      <c r="I65" s="36">
        <f t="shared" si="4"/>
        <v>1498.8763128818807</v>
      </c>
      <c r="J65" s="35">
        <f t="shared" si="5"/>
        <v>1498.8763128818807</v>
      </c>
      <c r="K65" s="35">
        <f t="shared" si="6"/>
        <v>236536.33098241332</v>
      </c>
      <c r="L65" s="36">
        <f>IF(Pmt_Nbr="","",SUM($E$18:$E65)+SUM($H$18:$H65))</f>
        <v>13463.669017586681</v>
      </c>
      <c r="M65" s="36">
        <f>IF(Pmt_Nbr="","",SUM($G$18:$G65))</f>
        <v>58482.394000743596</v>
      </c>
    </row>
    <row r="66" spans="2:13" x14ac:dyDescent="0.3">
      <c r="B66" s="63">
        <f t="shared" si="7"/>
        <v>49</v>
      </c>
      <c r="C66" s="34">
        <f t="shared" si="0"/>
        <v>46235</v>
      </c>
      <c r="D66" s="35">
        <f t="shared" si="8"/>
        <v>236536.33098241332</v>
      </c>
      <c r="E66" s="91">
        <f t="shared" si="1"/>
        <v>0</v>
      </c>
      <c r="F66" s="36"/>
      <c r="G66" s="36">
        <f t="shared" si="2"/>
        <v>1182.6816549120665</v>
      </c>
      <c r="H66" s="36">
        <f t="shared" si="3"/>
        <v>316.19465796981422</v>
      </c>
      <c r="I66" s="36">
        <f t="shared" si="4"/>
        <v>1498.8763128818807</v>
      </c>
      <c r="J66" s="35">
        <f t="shared" si="5"/>
        <v>1498.8763128818807</v>
      </c>
      <c r="K66" s="35">
        <f t="shared" si="6"/>
        <v>236220.13632444351</v>
      </c>
      <c r="L66" s="36">
        <f>IF(Pmt_Nbr="","",SUM($E$18:$E66)+SUM($H$18:$H66))</f>
        <v>13779.863675556495</v>
      </c>
      <c r="M66" s="36">
        <f>IF(Pmt_Nbr="","",SUM($G$18:$G66))</f>
        <v>59665.075655655659</v>
      </c>
    </row>
    <row r="67" spans="2:13" x14ac:dyDescent="0.3">
      <c r="B67" s="63">
        <f t="shared" si="7"/>
        <v>50</v>
      </c>
      <c r="C67" s="34">
        <f t="shared" si="0"/>
        <v>46266</v>
      </c>
      <c r="D67" s="35">
        <f t="shared" si="8"/>
        <v>236220.13632444351</v>
      </c>
      <c r="E67" s="91">
        <f t="shared" si="1"/>
        <v>0</v>
      </c>
      <c r="F67" s="36"/>
      <c r="G67" s="36">
        <f t="shared" si="2"/>
        <v>1181.1006816222175</v>
      </c>
      <c r="H67" s="36">
        <f t="shared" si="3"/>
        <v>317.77563125966321</v>
      </c>
      <c r="I67" s="36">
        <f t="shared" si="4"/>
        <v>1498.8763128818807</v>
      </c>
      <c r="J67" s="35">
        <f t="shared" si="5"/>
        <v>1498.8763128818807</v>
      </c>
      <c r="K67" s="35">
        <f t="shared" si="6"/>
        <v>235902.36069318384</v>
      </c>
      <c r="L67" s="36">
        <f>IF(Pmt_Nbr="","",SUM($E$18:$E67)+SUM($H$18:$H67))</f>
        <v>14097.639306816158</v>
      </c>
      <c r="M67" s="36">
        <f>IF(Pmt_Nbr="","",SUM($G$18:$G67))</f>
        <v>60846.176337277873</v>
      </c>
    </row>
    <row r="68" spans="2:13" x14ac:dyDescent="0.3">
      <c r="B68" s="63">
        <f t="shared" si="7"/>
        <v>51</v>
      </c>
      <c r="C68" s="34">
        <f t="shared" si="0"/>
        <v>46296</v>
      </c>
      <c r="D68" s="35">
        <f t="shared" si="8"/>
        <v>235902.36069318384</v>
      </c>
      <c r="E68" s="91">
        <f t="shared" si="1"/>
        <v>0</v>
      </c>
      <c r="F68" s="36"/>
      <c r="G68" s="36">
        <f t="shared" si="2"/>
        <v>1179.5118034659192</v>
      </c>
      <c r="H68" s="36">
        <f t="shared" si="3"/>
        <v>319.36450941596149</v>
      </c>
      <c r="I68" s="36">
        <f t="shared" si="4"/>
        <v>1498.8763128818807</v>
      </c>
      <c r="J68" s="35">
        <f t="shared" si="5"/>
        <v>1498.8763128818807</v>
      </c>
      <c r="K68" s="35">
        <f t="shared" si="6"/>
        <v>235582.99618376789</v>
      </c>
      <c r="L68" s="36">
        <f>IF(Pmt_Nbr="","",SUM($E$18:$E68)+SUM($H$18:$H68))</f>
        <v>14417.00381623212</v>
      </c>
      <c r="M68" s="36">
        <f>IF(Pmt_Nbr="","",SUM($G$18:$G68))</f>
        <v>62025.68814074379</v>
      </c>
    </row>
    <row r="69" spans="2:13" x14ac:dyDescent="0.3">
      <c r="B69" s="63">
        <f t="shared" si="7"/>
        <v>52</v>
      </c>
      <c r="C69" s="34">
        <f t="shared" si="0"/>
        <v>46327</v>
      </c>
      <c r="D69" s="35">
        <f t="shared" si="8"/>
        <v>235582.99618376789</v>
      </c>
      <c r="E69" s="91">
        <f t="shared" si="1"/>
        <v>0</v>
      </c>
      <c r="F69" s="36"/>
      <c r="G69" s="36">
        <f t="shared" si="2"/>
        <v>1177.9149809188395</v>
      </c>
      <c r="H69" s="36">
        <f t="shared" si="3"/>
        <v>320.96133196304118</v>
      </c>
      <c r="I69" s="36">
        <f t="shared" si="4"/>
        <v>1498.8763128818807</v>
      </c>
      <c r="J69" s="35">
        <f t="shared" si="5"/>
        <v>1498.8763128818807</v>
      </c>
      <c r="K69" s="35">
        <f t="shared" si="6"/>
        <v>235262.03485180484</v>
      </c>
      <c r="L69" s="36">
        <f>IF(Pmt_Nbr="","",SUM($E$18:$E69)+SUM($H$18:$H69))</f>
        <v>14737.965148195161</v>
      </c>
      <c r="M69" s="36">
        <f>IF(Pmt_Nbr="","",SUM($G$18:$G69))</f>
        <v>63203.603121662629</v>
      </c>
    </row>
    <row r="70" spans="2:13" x14ac:dyDescent="0.3">
      <c r="B70" s="63">
        <f t="shared" si="7"/>
        <v>53</v>
      </c>
      <c r="C70" s="34">
        <f t="shared" si="0"/>
        <v>46357</v>
      </c>
      <c r="D70" s="35">
        <f t="shared" si="8"/>
        <v>235262.03485180484</v>
      </c>
      <c r="E70" s="91">
        <f t="shared" si="1"/>
        <v>0</v>
      </c>
      <c r="F70" s="36"/>
      <c r="G70" s="36">
        <f t="shared" si="2"/>
        <v>1176.3101742590243</v>
      </c>
      <c r="H70" s="36">
        <f t="shared" si="3"/>
        <v>322.56613862285644</v>
      </c>
      <c r="I70" s="36">
        <f t="shared" si="4"/>
        <v>1498.8763128818807</v>
      </c>
      <c r="J70" s="35">
        <f t="shared" si="5"/>
        <v>1498.8763128818807</v>
      </c>
      <c r="K70" s="35">
        <f t="shared" si="6"/>
        <v>234939.468713182</v>
      </c>
      <c r="L70" s="36">
        <f>IF(Pmt_Nbr="","",SUM($E$18:$E70)+SUM($H$18:$H70))</f>
        <v>15060.531286818017</v>
      </c>
      <c r="M70" s="36">
        <f>IF(Pmt_Nbr="","",SUM($G$18:$G70))</f>
        <v>64379.913295921651</v>
      </c>
    </row>
    <row r="71" spans="2:13" x14ac:dyDescent="0.3">
      <c r="B71" s="63">
        <f t="shared" si="7"/>
        <v>54</v>
      </c>
      <c r="C71" s="34">
        <f t="shared" si="0"/>
        <v>46388</v>
      </c>
      <c r="D71" s="35">
        <f t="shared" si="8"/>
        <v>234939.468713182</v>
      </c>
      <c r="E71" s="91">
        <f t="shared" si="1"/>
        <v>0</v>
      </c>
      <c r="F71" s="36"/>
      <c r="G71" s="36">
        <f t="shared" si="2"/>
        <v>1174.6973435659099</v>
      </c>
      <c r="H71" s="36">
        <f t="shared" si="3"/>
        <v>324.17896931597079</v>
      </c>
      <c r="I71" s="36">
        <f t="shared" si="4"/>
        <v>1498.8763128818807</v>
      </c>
      <c r="J71" s="35">
        <f t="shared" si="5"/>
        <v>1498.8763128818807</v>
      </c>
      <c r="K71" s="35">
        <f t="shared" si="6"/>
        <v>234615.28974386601</v>
      </c>
      <c r="L71" s="36">
        <f>IF(Pmt_Nbr="","",SUM($E$18:$E71)+SUM($H$18:$H71))</f>
        <v>15384.710256133989</v>
      </c>
      <c r="M71" s="36">
        <f>IF(Pmt_Nbr="","",SUM($G$18:$G71))</f>
        <v>65554.610639487568</v>
      </c>
    </row>
    <row r="72" spans="2:13" x14ac:dyDescent="0.3">
      <c r="B72" s="63">
        <f t="shared" si="7"/>
        <v>55</v>
      </c>
      <c r="C72" s="34">
        <f t="shared" si="0"/>
        <v>46419</v>
      </c>
      <c r="D72" s="35">
        <f t="shared" si="8"/>
        <v>234615.28974386601</v>
      </c>
      <c r="E72" s="91">
        <f t="shared" si="1"/>
        <v>0</v>
      </c>
      <c r="F72" s="36"/>
      <c r="G72" s="36">
        <f t="shared" si="2"/>
        <v>1173.0764487193301</v>
      </c>
      <c r="H72" s="36">
        <f t="shared" si="3"/>
        <v>325.79986416255065</v>
      </c>
      <c r="I72" s="36">
        <f t="shared" si="4"/>
        <v>1498.8763128818807</v>
      </c>
      <c r="J72" s="35">
        <f t="shared" si="5"/>
        <v>1498.8763128818807</v>
      </c>
      <c r="K72" s="35">
        <f t="shared" si="6"/>
        <v>234289.48987970347</v>
      </c>
      <c r="L72" s="36">
        <f>IF(Pmt_Nbr="","",SUM($E$18:$E72)+SUM($H$18:$H72))</f>
        <v>15710.51012029654</v>
      </c>
      <c r="M72" s="36">
        <f>IF(Pmt_Nbr="","",SUM($G$18:$G72))</f>
        <v>66727.687088206905</v>
      </c>
    </row>
    <row r="73" spans="2:13" x14ac:dyDescent="0.3">
      <c r="B73" s="63">
        <f t="shared" si="7"/>
        <v>56</v>
      </c>
      <c r="C73" s="34">
        <f t="shared" si="0"/>
        <v>46447</v>
      </c>
      <c r="D73" s="35">
        <f t="shared" si="8"/>
        <v>234289.48987970347</v>
      </c>
      <c r="E73" s="91">
        <f t="shared" si="1"/>
        <v>0</v>
      </c>
      <c r="F73" s="36"/>
      <c r="G73" s="36">
        <f t="shared" si="2"/>
        <v>1171.4474493985174</v>
      </c>
      <c r="H73" s="36">
        <f t="shared" si="3"/>
        <v>327.42886348336333</v>
      </c>
      <c r="I73" s="36">
        <f t="shared" si="4"/>
        <v>1498.8763128818807</v>
      </c>
      <c r="J73" s="35">
        <f t="shared" si="5"/>
        <v>1498.8763128818807</v>
      </c>
      <c r="K73" s="35">
        <f t="shared" si="6"/>
        <v>233962.0610162201</v>
      </c>
      <c r="L73" s="36">
        <f>IF(Pmt_Nbr="","",SUM($E$18:$E73)+SUM($H$18:$H73))</f>
        <v>16037.938983779903</v>
      </c>
      <c r="M73" s="36">
        <f>IF(Pmt_Nbr="","",SUM($G$18:$G73))</f>
        <v>67899.134537605423</v>
      </c>
    </row>
    <row r="74" spans="2:13" x14ac:dyDescent="0.3">
      <c r="B74" s="63">
        <f t="shared" si="7"/>
        <v>57</v>
      </c>
      <c r="C74" s="34">
        <f t="shared" si="0"/>
        <v>46478</v>
      </c>
      <c r="D74" s="35">
        <f t="shared" si="8"/>
        <v>233962.0610162201</v>
      </c>
      <c r="E74" s="91">
        <f t="shared" si="1"/>
        <v>0</v>
      </c>
      <c r="F74" s="36"/>
      <c r="G74" s="36">
        <f t="shared" si="2"/>
        <v>1169.8103050811005</v>
      </c>
      <c r="H74" s="36">
        <f t="shared" si="3"/>
        <v>329.0660078007802</v>
      </c>
      <c r="I74" s="36">
        <f t="shared" si="4"/>
        <v>1498.8763128818807</v>
      </c>
      <c r="J74" s="35">
        <f t="shared" si="5"/>
        <v>1498.8763128818807</v>
      </c>
      <c r="K74" s="35">
        <f t="shared" si="6"/>
        <v>233632.99500841933</v>
      </c>
      <c r="L74" s="36">
        <f>IF(Pmt_Nbr="","",SUM($E$18:$E74)+SUM($H$18:$H74))</f>
        <v>16367.004991580683</v>
      </c>
      <c r="M74" s="36">
        <f>IF(Pmt_Nbr="","",SUM($G$18:$G74))</f>
        <v>69068.944842686527</v>
      </c>
    </row>
    <row r="75" spans="2:13" x14ac:dyDescent="0.3">
      <c r="B75" s="63">
        <f t="shared" si="7"/>
        <v>58</v>
      </c>
      <c r="C75" s="34">
        <f t="shared" si="0"/>
        <v>46508</v>
      </c>
      <c r="D75" s="35">
        <f t="shared" si="8"/>
        <v>233632.99500841933</v>
      </c>
      <c r="E75" s="91">
        <f t="shared" si="1"/>
        <v>0</v>
      </c>
      <c r="F75" s="36"/>
      <c r="G75" s="36">
        <f t="shared" si="2"/>
        <v>1168.1649750420966</v>
      </c>
      <c r="H75" s="36">
        <f t="shared" si="3"/>
        <v>330.71133783978416</v>
      </c>
      <c r="I75" s="36">
        <f t="shared" si="4"/>
        <v>1498.8763128818807</v>
      </c>
      <c r="J75" s="35">
        <f t="shared" si="5"/>
        <v>1498.8763128818807</v>
      </c>
      <c r="K75" s="35">
        <f t="shared" si="6"/>
        <v>233302.28367057955</v>
      </c>
      <c r="L75" s="36">
        <f>IF(Pmt_Nbr="","",SUM($E$18:$E75)+SUM($H$18:$H75))</f>
        <v>16697.716329420466</v>
      </c>
      <c r="M75" s="36">
        <f>IF(Pmt_Nbr="","",SUM($G$18:$G75))</f>
        <v>70237.109817728619</v>
      </c>
    </row>
    <row r="76" spans="2:13" x14ac:dyDescent="0.3">
      <c r="B76" s="63">
        <f t="shared" si="7"/>
        <v>59</v>
      </c>
      <c r="C76" s="34">
        <f t="shared" si="0"/>
        <v>46539</v>
      </c>
      <c r="D76" s="35">
        <f t="shared" si="8"/>
        <v>233302.28367057955</v>
      </c>
      <c r="E76" s="91">
        <f t="shared" si="1"/>
        <v>0</v>
      </c>
      <c r="F76" s="36"/>
      <c r="G76" s="36">
        <f t="shared" si="2"/>
        <v>1166.5114183528979</v>
      </c>
      <c r="H76" s="36">
        <f t="shared" si="3"/>
        <v>332.36489452898286</v>
      </c>
      <c r="I76" s="36">
        <f t="shared" si="4"/>
        <v>1498.8763128818807</v>
      </c>
      <c r="J76" s="35">
        <f t="shared" si="5"/>
        <v>1498.8763128818807</v>
      </c>
      <c r="K76" s="35">
        <f t="shared" si="6"/>
        <v>232969.91877605056</v>
      </c>
      <c r="L76" s="36">
        <f>IF(Pmt_Nbr="","",SUM($E$18:$E76)+SUM($H$18:$H76))</f>
        <v>17030.081223949448</v>
      </c>
      <c r="M76" s="36">
        <f>IF(Pmt_Nbr="","",SUM($G$18:$G76))</f>
        <v>71403.621236081512</v>
      </c>
    </row>
    <row r="77" spans="2:13" x14ac:dyDescent="0.3">
      <c r="B77" s="63">
        <f t="shared" si="7"/>
        <v>60</v>
      </c>
      <c r="C77" s="34">
        <f t="shared" si="0"/>
        <v>46569</v>
      </c>
      <c r="D77" s="35">
        <f t="shared" si="8"/>
        <v>232969.91877605056</v>
      </c>
      <c r="E77" s="91">
        <f t="shared" si="1"/>
        <v>0</v>
      </c>
      <c r="F77" s="36"/>
      <c r="G77" s="36">
        <f t="shared" si="2"/>
        <v>1164.8495938802528</v>
      </c>
      <c r="H77" s="36">
        <f t="shared" si="3"/>
        <v>334.02671900162795</v>
      </c>
      <c r="I77" s="36">
        <f t="shared" si="4"/>
        <v>1498.8763128818807</v>
      </c>
      <c r="J77" s="35">
        <f t="shared" si="5"/>
        <v>1498.8763128818807</v>
      </c>
      <c r="K77" s="35">
        <f t="shared" si="6"/>
        <v>232635.89205704894</v>
      </c>
      <c r="L77" s="36">
        <f>IF(Pmt_Nbr="","",SUM($E$18:$E77)+SUM($H$18:$H77))</f>
        <v>17364.107942951076</v>
      </c>
      <c r="M77" s="36">
        <f>IF(Pmt_Nbr="","",SUM($G$18:$G77))</f>
        <v>72568.470829961763</v>
      </c>
    </row>
    <row r="78" spans="2:13" x14ac:dyDescent="0.3">
      <c r="B78" s="63">
        <f t="shared" si="7"/>
        <v>61</v>
      </c>
      <c r="C78" s="34">
        <f t="shared" si="0"/>
        <v>46600</v>
      </c>
      <c r="D78" s="35">
        <f t="shared" si="8"/>
        <v>232635.89205704894</v>
      </c>
      <c r="E78" s="91">
        <f t="shared" si="1"/>
        <v>0</v>
      </c>
      <c r="F78" s="36"/>
      <c r="G78" s="36">
        <f t="shared" si="2"/>
        <v>1163.1794602852447</v>
      </c>
      <c r="H78" s="36">
        <f t="shared" si="3"/>
        <v>335.69685259663606</v>
      </c>
      <c r="I78" s="36">
        <f t="shared" si="4"/>
        <v>1498.8763128818807</v>
      </c>
      <c r="J78" s="35">
        <f t="shared" si="5"/>
        <v>1498.8763128818807</v>
      </c>
      <c r="K78" s="35">
        <f t="shared" si="6"/>
        <v>232300.19520445232</v>
      </c>
      <c r="L78" s="36">
        <f>IF(Pmt_Nbr="","",SUM($E$18:$E78)+SUM($H$18:$H78))</f>
        <v>17699.804795547712</v>
      </c>
      <c r="M78" s="36">
        <f>IF(Pmt_Nbr="","",SUM($G$18:$G78))</f>
        <v>73731.650290247009</v>
      </c>
    </row>
    <row r="79" spans="2:13" x14ac:dyDescent="0.3">
      <c r="B79" s="63">
        <f t="shared" si="7"/>
        <v>62</v>
      </c>
      <c r="C79" s="34">
        <f t="shared" si="0"/>
        <v>46631</v>
      </c>
      <c r="D79" s="35">
        <f t="shared" si="8"/>
        <v>232300.19520445232</v>
      </c>
      <c r="E79" s="91">
        <f t="shared" si="1"/>
        <v>0</v>
      </c>
      <c r="F79" s="36"/>
      <c r="G79" s="36">
        <f t="shared" si="2"/>
        <v>1161.5009760222617</v>
      </c>
      <c r="H79" s="36">
        <f t="shared" si="3"/>
        <v>337.37533685961898</v>
      </c>
      <c r="I79" s="36">
        <f t="shared" si="4"/>
        <v>1498.8763128818807</v>
      </c>
      <c r="J79" s="35">
        <f t="shared" si="5"/>
        <v>1498.8763128818807</v>
      </c>
      <c r="K79" s="35">
        <f t="shared" si="6"/>
        <v>231962.81986759271</v>
      </c>
      <c r="L79" s="36">
        <f>IF(Pmt_Nbr="","",SUM($E$18:$E79)+SUM($H$18:$H79))</f>
        <v>18037.180132407331</v>
      </c>
      <c r="M79" s="36">
        <f>IF(Pmt_Nbr="","",SUM($G$18:$G79))</f>
        <v>74893.151266269269</v>
      </c>
    </row>
    <row r="80" spans="2:13" x14ac:dyDescent="0.3">
      <c r="B80" s="63">
        <f t="shared" si="7"/>
        <v>63</v>
      </c>
      <c r="C80" s="34">
        <f t="shared" si="0"/>
        <v>46661</v>
      </c>
      <c r="D80" s="35">
        <f t="shared" si="8"/>
        <v>231962.81986759271</v>
      </c>
      <c r="E80" s="91">
        <f t="shared" si="1"/>
        <v>0</v>
      </c>
      <c r="F80" s="36"/>
      <c r="G80" s="36">
        <f t="shared" si="2"/>
        <v>1159.8140993379636</v>
      </c>
      <c r="H80" s="36">
        <f t="shared" si="3"/>
        <v>339.0622135439171</v>
      </c>
      <c r="I80" s="36">
        <f t="shared" si="4"/>
        <v>1498.8763128818807</v>
      </c>
      <c r="J80" s="35">
        <f t="shared" si="5"/>
        <v>1498.8763128818807</v>
      </c>
      <c r="K80" s="35">
        <f t="shared" si="6"/>
        <v>231623.75765404879</v>
      </c>
      <c r="L80" s="36">
        <f>IF(Pmt_Nbr="","",SUM($E$18:$E80)+SUM($H$18:$H80))</f>
        <v>18376.24234595125</v>
      </c>
      <c r="M80" s="36">
        <f>IF(Pmt_Nbr="","",SUM($G$18:$G80))</f>
        <v>76052.965365607233</v>
      </c>
    </row>
    <row r="81" spans="2:13" x14ac:dyDescent="0.3">
      <c r="B81" s="63">
        <f t="shared" si="7"/>
        <v>64</v>
      </c>
      <c r="C81" s="34">
        <f t="shared" si="0"/>
        <v>46692</v>
      </c>
      <c r="D81" s="35">
        <f t="shared" si="8"/>
        <v>231623.75765404879</v>
      </c>
      <c r="E81" s="91">
        <f t="shared" si="1"/>
        <v>0</v>
      </c>
      <c r="F81" s="36"/>
      <c r="G81" s="36">
        <f t="shared" si="2"/>
        <v>1158.1187882702441</v>
      </c>
      <c r="H81" s="36">
        <f t="shared" si="3"/>
        <v>340.75752461163665</v>
      </c>
      <c r="I81" s="36">
        <f t="shared" si="4"/>
        <v>1498.8763128818807</v>
      </c>
      <c r="J81" s="35">
        <f t="shared" si="5"/>
        <v>1498.8763128818807</v>
      </c>
      <c r="K81" s="35">
        <f t="shared" si="6"/>
        <v>231283.00012943716</v>
      </c>
      <c r="L81" s="36">
        <f>IF(Pmt_Nbr="","",SUM($E$18:$E81)+SUM($H$18:$H81))</f>
        <v>18716.999870562886</v>
      </c>
      <c r="M81" s="36">
        <f>IF(Pmt_Nbr="","",SUM($G$18:$G81))</f>
        <v>77211.084153877484</v>
      </c>
    </row>
    <row r="82" spans="2:13" x14ac:dyDescent="0.3">
      <c r="B82" s="63">
        <f t="shared" si="7"/>
        <v>65</v>
      </c>
      <c r="C82" s="34">
        <f t="shared" ref="C82:C145" si="9">IF(Pmt_Nbr="", "", DATE(YEAR(LoanStartDate),MONTH(LoanStartDate)+(Pmt_Nbr-1)*12/PaymentsPerYear,DAY(LoanStartDate)))</f>
        <v>46722</v>
      </c>
      <c r="D82" s="35">
        <f t="shared" si="8"/>
        <v>231283.00012943716</v>
      </c>
      <c r="E82" s="91">
        <f t="shared" ref="E82:E145" si="10">_xlfn.SINGLE(IF(_xlfn.SINGLE(Pmt_Nbr)="", "",  MIN(Optional_Extra_Payments, _xlfn.SINGLE(Beginning_Bal)-_xlfn.SINGLE(Sched_Pmt))))</f>
        <v>0</v>
      </c>
      <c r="F82" s="36"/>
      <c r="G82" s="36">
        <f t="shared" ref="G82:G145" si="11">IF(Pmt_Nbr="", "",Beginning_Bal*( AnnualFixedInterestRate/PaymentsPerYear))</f>
        <v>1156.4150006471859</v>
      </c>
      <c r="H82" s="36">
        <f t="shared" ref="H82:H145" si="12">IF(Pmt_Nbr="", "",Total_Pmt-Interest_Pmt-Early_Pmt)</f>
        <v>342.46131223469479</v>
      </c>
      <c r="I82" s="36">
        <f t="shared" ref="I82:I145" si="13">_xlfn.SINGLE(IF(_xlfn.SINGLE(Pmt_Nbr)="", "", IF(Scheduled_Payment_Amt&gt;_xlfn.SINGLE(Beginning_Bal), _xlfn.SINGLE(Beginning_Bal), Scheduled_Payment_Amt)))</f>
        <v>1498.8763128818807</v>
      </c>
      <c r="J82" s="35">
        <f t="shared" ref="J82:J145" si="14">IF(Pmt_Nbr="", "",  IF(Sched_Pmt+Early_Pmt&lt;Beginning_Bal,Sched_Pmt+Early_Pmt, IF(Beginning_Bal&gt;0,Beginning_Bal+Interest_Pmt, 0)))</f>
        <v>1498.8763128818807</v>
      </c>
      <c r="K82" s="35">
        <f t="shared" ref="K82:K145" si="15">IF(Pmt_Nbr="", "",  IF(Principal_Pmt&lt;Beginning_Bal,Beginning_Bal-Principal_Pmt-Early_Pmt, 0))</f>
        <v>230940.53881720247</v>
      </c>
      <c r="L82" s="36">
        <f>IF(Pmt_Nbr="","",SUM($E$18:$E82)+SUM($H$18:$H82))</f>
        <v>19059.461182797582</v>
      </c>
      <c r="M82" s="36">
        <f>IF(Pmt_Nbr="","",SUM($G$18:$G82))</f>
        <v>78367.499154524674</v>
      </c>
    </row>
    <row r="83" spans="2:13" x14ac:dyDescent="0.3">
      <c r="B83" s="63">
        <f t="shared" ref="B83:B146" si="16">IF(IsValuesEntered=FALSE,"",IF(K82="","",IF(K82=0,"",B82+1)))</f>
        <v>66</v>
      </c>
      <c r="C83" s="34">
        <f t="shared" si="9"/>
        <v>46753</v>
      </c>
      <c r="D83" s="35">
        <f t="shared" ref="D83:D146" si="17">IF(Pmt_Nbr="", "", K82)</f>
        <v>230940.53881720247</v>
      </c>
      <c r="E83" s="91">
        <f t="shared" si="10"/>
        <v>0</v>
      </c>
      <c r="F83" s="36"/>
      <c r="G83" s="36">
        <f t="shared" si="11"/>
        <v>1154.7026940860123</v>
      </c>
      <c r="H83" s="36">
        <f t="shared" si="12"/>
        <v>344.17361879586838</v>
      </c>
      <c r="I83" s="36">
        <f t="shared" si="13"/>
        <v>1498.8763128818807</v>
      </c>
      <c r="J83" s="35">
        <f t="shared" si="14"/>
        <v>1498.8763128818807</v>
      </c>
      <c r="K83" s="35">
        <f t="shared" si="15"/>
        <v>230596.36519840659</v>
      </c>
      <c r="L83" s="36">
        <f>IF(Pmt_Nbr="","",SUM($E$18:$E83)+SUM($H$18:$H83))</f>
        <v>19403.634801593449</v>
      </c>
      <c r="M83" s="36">
        <f>IF(Pmt_Nbr="","",SUM($G$18:$G83))</f>
        <v>79522.201848610683</v>
      </c>
    </row>
    <row r="84" spans="2:13" x14ac:dyDescent="0.3">
      <c r="B84" s="63">
        <f t="shared" si="16"/>
        <v>67</v>
      </c>
      <c r="C84" s="34">
        <f t="shared" si="9"/>
        <v>46784</v>
      </c>
      <c r="D84" s="35">
        <f t="shared" si="17"/>
        <v>230596.36519840659</v>
      </c>
      <c r="E84" s="91">
        <f t="shared" si="10"/>
        <v>0</v>
      </c>
      <c r="F84" s="36"/>
      <c r="G84" s="36">
        <f t="shared" si="11"/>
        <v>1152.981825992033</v>
      </c>
      <c r="H84" s="36">
        <f t="shared" si="12"/>
        <v>345.89448688984771</v>
      </c>
      <c r="I84" s="36">
        <f t="shared" si="13"/>
        <v>1498.8763128818807</v>
      </c>
      <c r="J84" s="35">
        <f t="shared" si="14"/>
        <v>1498.8763128818807</v>
      </c>
      <c r="K84" s="35">
        <f t="shared" si="15"/>
        <v>230250.47071151674</v>
      </c>
      <c r="L84" s="36">
        <f>IF(Pmt_Nbr="","",SUM($E$18:$E84)+SUM($H$18:$H84))</f>
        <v>19749.529288483296</v>
      </c>
      <c r="M84" s="36">
        <f>IF(Pmt_Nbr="","",SUM($G$18:$G84))</f>
        <v>80675.183674602711</v>
      </c>
    </row>
    <row r="85" spans="2:13" x14ac:dyDescent="0.3">
      <c r="B85" s="63">
        <f t="shared" si="16"/>
        <v>68</v>
      </c>
      <c r="C85" s="34">
        <f t="shared" si="9"/>
        <v>46813</v>
      </c>
      <c r="D85" s="35">
        <f t="shared" si="17"/>
        <v>230250.47071151674</v>
      </c>
      <c r="E85" s="91">
        <f t="shared" si="10"/>
        <v>0</v>
      </c>
      <c r="F85" s="36"/>
      <c r="G85" s="36">
        <f t="shared" si="11"/>
        <v>1151.2523535575838</v>
      </c>
      <c r="H85" s="36">
        <f t="shared" si="12"/>
        <v>347.62395932429695</v>
      </c>
      <c r="I85" s="36">
        <f t="shared" si="13"/>
        <v>1498.8763128818807</v>
      </c>
      <c r="J85" s="35">
        <f t="shared" si="14"/>
        <v>1498.8763128818807</v>
      </c>
      <c r="K85" s="35">
        <f t="shared" si="15"/>
        <v>229902.84675219245</v>
      </c>
      <c r="L85" s="36">
        <f>IF(Pmt_Nbr="","",SUM($E$18:$E85)+SUM($H$18:$H85))</f>
        <v>20097.153247807593</v>
      </c>
      <c r="M85" s="36">
        <f>IF(Pmt_Nbr="","",SUM($G$18:$G85))</f>
        <v>81826.4360281603</v>
      </c>
    </row>
    <row r="86" spans="2:13" x14ac:dyDescent="0.3">
      <c r="B86" s="63">
        <f t="shared" si="16"/>
        <v>69</v>
      </c>
      <c r="C86" s="34">
        <f t="shared" si="9"/>
        <v>46844</v>
      </c>
      <c r="D86" s="35">
        <f t="shared" si="17"/>
        <v>229902.84675219245</v>
      </c>
      <c r="E86" s="91">
        <f t="shared" si="10"/>
        <v>0</v>
      </c>
      <c r="F86" s="36"/>
      <c r="G86" s="36">
        <f t="shared" si="11"/>
        <v>1149.5142337609623</v>
      </c>
      <c r="H86" s="36">
        <f t="shared" si="12"/>
        <v>349.36207912091845</v>
      </c>
      <c r="I86" s="36">
        <f t="shared" si="13"/>
        <v>1498.8763128818807</v>
      </c>
      <c r="J86" s="35">
        <f t="shared" si="14"/>
        <v>1498.8763128818807</v>
      </c>
      <c r="K86" s="35">
        <f t="shared" si="15"/>
        <v>229553.48467307154</v>
      </c>
      <c r="L86" s="36">
        <f>IF(Pmt_Nbr="","",SUM($E$18:$E86)+SUM($H$18:$H86))</f>
        <v>20446.515326928511</v>
      </c>
      <c r="M86" s="36">
        <f>IF(Pmt_Nbr="","",SUM($G$18:$G86))</f>
        <v>82975.950261921258</v>
      </c>
    </row>
    <row r="87" spans="2:13" x14ac:dyDescent="0.3">
      <c r="B87" s="63">
        <f t="shared" si="16"/>
        <v>70</v>
      </c>
      <c r="C87" s="34">
        <f t="shared" si="9"/>
        <v>46874</v>
      </c>
      <c r="D87" s="35">
        <f t="shared" si="17"/>
        <v>229553.48467307154</v>
      </c>
      <c r="E87" s="91">
        <f t="shared" si="10"/>
        <v>0</v>
      </c>
      <c r="F87" s="36"/>
      <c r="G87" s="36">
        <f t="shared" si="11"/>
        <v>1147.7674233653577</v>
      </c>
      <c r="H87" s="36">
        <f t="shared" si="12"/>
        <v>351.10888951652305</v>
      </c>
      <c r="I87" s="36">
        <f t="shared" si="13"/>
        <v>1498.8763128818807</v>
      </c>
      <c r="J87" s="35">
        <f t="shared" si="14"/>
        <v>1498.8763128818807</v>
      </c>
      <c r="K87" s="35">
        <f t="shared" si="15"/>
        <v>229202.37578355501</v>
      </c>
      <c r="L87" s="36">
        <f>IF(Pmt_Nbr="","",SUM($E$18:$E87)+SUM($H$18:$H87))</f>
        <v>20797.624216445034</v>
      </c>
      <c r="M87" s="36">
        <f>IF(Pmt_Nbr="","",SUM($G$18:$G87))</f>
        <v>84123.717685286611</v>
      </c>
    </row>
    <row r="88" spans="2:13" x14ac:dyDescent="0.3">
      <c r="B88" s="63">
        <f t="shared" si="16"/>
        <v>71</v>
      </c>
      <c r="C88" s="34">
        <f t="shared" si="9"/>
        <v>46905</v>
      </c>
      <c r="D88" s="35">
        <f t="shared" si="17"/>
        <v>229202.37578355501</v>
      </c>
      <c r="E88" s="91">
        <f t="shared" si="10"/>
        <v>0</v>
      </c>
      <c r="F88" s="36"/>
      <c r="G88" s="36">
        <f t="shared" si="11"/>
        <v>1146.011878917775</v>
      </c>
      <c r="H88" s="36">
        <f t="shared" si="12"/>
        <v>352.86443396410573</v>
      </c>
      <c r="I88" s="36">
        <f t="shared" si="13"/>
        <v>1498.8763128818807</v>
      </c>
      <c r="J88" s="35">
        <f t="shared" si="14"/>
        <v>1498.8763128818807</v>
      </c>
      <c r="K88" s="35">
        <f t="shared" si="15"/>
        <v>228849.5113495909</v>
      </c>
      <c r="L88" s="36">
        <f>IF(Pmt_Nbr="","",SUM($E$18:$E88)+SUM($H$18:$H88))</f>
        <v>21150.488650409141</v>
      </c>
      <c r="M88" s="36">
        <f>IF(Pmt_Nbr="","",SUM($G$18:$G88))</f>
        <v>85269.72956420439</v>
      </c>
    </row>
    <row r="89" spans="2:13" x14ac:dyDescent="0.3">
      <c r="B89" s="63">
        <f t="shared" si="16"/>
        <v>72</v>
      </c>
      <c r="C89" s="34">
        <f t="shared" si="9"/>
        <v>46935</v>
      </c>
      <c r="D89" s="35">
        <f t="shared" si="17"/>
        <v>228849.5113495909</v>
      </c>
      <c r="E89" s="91">
        <f t="shared" si="10"/>
        <v>0</v>
      </c>
      <c r="F89" s="36"/>
      <c r="G89" s="36">
        <f t="shared" si="11"/>
        <v>1144.2475567479546</v>
      </c>
      <c r="H89" s="36">
        <f t="shared" si="12"/>
        <v>354.62875613392612</v>
      </c>
      <c r="I89" s="36">
        <f t="shared" si="13"/>
        <v>1498.8763128818807</v>
      </c>
      <c r="J89" s="35">
        <f t="shared" si="14"/>
        <v>1498.8763128818807</v>
      </c>
      <c r="K89" s="35">
        <f t="shared" si="15"/>
        <v>228494.88259345698</v>
      </c>
      <c r="L89" s="36">
        <f>IF(Pmt_Nbr="","",SUM($E$18:$E89)+SUM($H$18:$H89))</f>
        <v>21505.117406543068</v>
      </c>
      <c r="M89" s="36">
        <f>IF(Pmt_Nbr="","",SUM($G$18:$G89))</f>
        <v>86413.977120952346</v>
      </c>
    </row>
    <row r="90" spans="2:13" x14ac:dyDescent="0.3">
      <c r="B90" s="63">
        <f t="shared" si="16"/>
        <v>73</v>
      </c>
      <c r="C90" s="34">
        <f t="shared" si="9"/>
        <v>46966</v>
      </c>
      <c r="D90" s="35">
        <f t="shared" si="17"/>
        <v>228494.88259345698</v>
      </c>
      <c r="E90" s="91">
        <f t="shared" si="10"/>
        <v>0</v>
      </c>
      <c r="F90" s="36"/>
      <c r="G90" s="36">
        <f t="shared" si="11"/>
        <v>1142.4744129672849</v>
      </c>
      <c r="H90" s="36">
        <f t="shared" si="12"/>
        <v>356.40189991459579</v>
      </c>
      <c r="I90" s="36">
        <f t="shared" si="13"/>
        <v>1498.8763128818807</v>
      </c>
      <c r="J90" s="35">
        <f t="shared" si="14"/>
        <v>1498.8763128818807</v>
      </c>
      <c r="K90" s="35">
        <f t="shared" si="15"/>
        <v>228138.48069354237</v>
      </c>
      <c r="L90" s="36">
        <f>IF(Pmt_Nbr="","",SUM($E$18:$E90)+SUM($H$18:$H90))</f>
        <v>21861.519306457663</v>
      </c>
      <c r="M90" s="36">
        <f>IF(Pmt_Nbr="","",SUM($G$18:$G90))</f>
        <v>87556.451533919637</v>
      </c>
    </row>
    <row r="91" spans="2:13" x14ac:dyDescent="0.3">
      <c r="B91" s="63">
        <f t="shared" si="16"/>
        <v>74</v>
      </c>
      <c r="C91" s="34">
        <f t="shared" si="9"/>
        <v>46997</v>
      </c>
      <c r="D91" s="35">
        <f t="shared" si="17"/>
        <v>228138.48069354237</v>
      </c>
      <c r="E91" s="91">
        <f t="shared" si="10"/>
        <v>0</v>
      </c>
      <c r="F91" s="36"/>
      <c r="G91" s="36">
        <f t="shared" si="11"/>
        <v>1140.692403467712</v>
      </c>
      <c r="H91" s="36">
        <f t="shared" si="12"/>
        <v>358.18390941416874</v>
      </c>
      <c r="I91" s="36">
        <f t="shared" si="13"/>
        <v>1498.8763128818807</v>
      </c>
      <c r="J91" s="35">
        <f t="shared" si="14"/>
        <v>1498.8763128818807</v>
      </c>
      <c r="K91" s="35">
        <f t="shared" si="15"/>
        <v>227780.29678412821</v>
      </c>
      <c r="L91" s="36">
        <f>IF(Pmt_Nbr="","",SUM($E$18:$E91)+SUM($H$18:$H91))</f>
        <v>22219.703215871832</v>
      </c>
      <c r="M91" s="36">
        <f>IF(Pmt_Nbr="","",SUM($G$18:$G91))</f>
        <v>88697.143937387344</v>
      </c>
    </row>
    <row r="92" spans="2:13" x14ac:dyDescent="0.3">
      <c r="B92" s="63">
        <f t="shared" si="16"/>
        <v>75</v>
      </c>
      <c r="C92" s="34">
        <f t="shared" si="9"/>
        <v>47027</v>
      </c>
      <c r="D92" s="35">
        <f t="shared" si="17"/>
        <v>227780.29678412821</v>
      </c>
      <c r="E92" s="91">
        <f t="shared" si="10"/>
        <v>0</v>
      </c>
      <c r="F92" s="36"/>
      <c r="G92" s="36">
        <f t="shared" si="11"/>
        <v>1138.9014839206411</v>
      </c>
      <c r="H92" s="36">
        <f t="shared" si="12"/>
        <v>359.97482896123961</v>
      </c>
      <c r="I92" s="36">
        <f t="shared" si="13"/>
        <v>1498.8763128818807</v>
      </c>
      <c r="J92" s="35">
        <f t="shared" si="14"/>
        <v>1498.8763128818807</v>
      </c>
      <c r="K92" s="35">
        <f t="shared" si="15"/>
        <v>227420.32195516696</v>
      </c>
      <c r="L92" s="36">
        <f>IF(Pmt_Nbr="","",SUM($E$18:$E92)+SUM($H$18:$H92))</f>
        <v>22579.678044833072</v>
      </c>
      <c r="M92" s="36">
        <f>IF(Pmt_Nbr="","",SUM($G$18:$G92))</f>
        <v>89836.045421307979</v>
      </c>
    </row>
    <row r="93" spans="2:13" x14ac:dyDescent="0.3">
      <c r="B93" s="63">
        <f t="shared" si="16"/>
        <v>76</v>
      </c>
      <c r="C93" s="34">
        <f t="shared" si="9"/>
        <v>47058</v>
      </c>
      <c r="D93" s="35">
        <f t="shared" si="17"/>
        <v>227420.32195516696</v>
      </c>
      <c r="E93" s="91">
        <f t="shared" si="10"/>
        <v>0</v>
      </c>
      <c r="F93" s="36"/>
      <c r="G93" s="36">
        <f t="shared" si="11"/>
        <v>1137.1016097758347</v>
      </c>
      <c r="H93" s="36">
        <f t="shared" si="12"/>
        <v>361.77470310604599</v>
      </c>
      <c r="I93" s="36">
        <f t="shared" si="13"/>
        <v>1498.8763128818807</v>
      </c>
      <c r="J93" s="35">
        <f t="shared" si="14"/>
        <v>1498.8763128818807</v>
      </c>
      <c r="K93" s="35">
        <f t="shared" si="15"/>
        <v>227058.5472520609</v>
      </c>
      <c r="L93" s="36">
        <f>IF(Pmt_Nbr="","",SUM($E$18:$E93)+SUM($H$18:$H93))</f>
        <v>22941.452747939118</v>
      </c>
      <c r="M93" s="36">
        <f>IF(Pmt_Nbr="","",SUM($G$18:$G93))</f>
        <v>90973.147031083819</v>
      </c>
    </row>
    <row r="94" spans="2:13" x14ac:dyDescent="0.3">
      <c r="B94" s="63">
        <f t="shared" si="16"/>
        <v>77</v>
      </c>
      <c r="C94" s="34">
        <f t="shared" si="9"/>
        <v>47088</v>
      </c>
      <c r="D94" s="35">
        <f t="shared" si="17"/>
        <v>227058.5472520609</v>
      </c>
      <c r="E94" s="91">
        <f t="shared" si="10"/>
        <v>0</v>
      </c>
      <c r="F94" s="36"/>
      <c r="G94" s="36">
        <f t="shared" si="11"/>
        <v>1135.2927362603045</v>
      </c>
      <c r="H94" s="36">
        <f t="shared" si="12"/>
        <v>363.58357662157619</v>
      </c>
      <c r="I94" s="36">
        <f t="shared" si="13"/>
        <v>1498.8763128818807</v>
      </c>
      <c r="J94" s="35">
        <f t="shared" si="14"/>
        <v>1498.8763128818807</v>
      </c>
      <c r="K94" s="35">
        <f t="shared" si="15"/>
        <v>226694.96367543933</v>
      </c>
      <c r="L94" s="36">
        <f>IF(Pmt_Nbr="","",SUM($E$18:$E94)+SUM($H$18:$H94))</f>
        <v>23305.036324560693</v>
      </c>
      <c r="M94" s="36">
        <f>IF(Pmt_Nbr="","",SUM($G$18:$G94))</f>
        <v>92108.439767344127</v>
      </c>
    </row>
    <row r="95" spans="2:13" x14ac:dyDescent="0.3">
      <c r="B95" s="63">
        <f t="shared" si="16"/>
        <v>78</v>
      </c>
      <c r="C95" s="34">
        <f t="shared" si="9"/>
        <v>47119</v>
      </c>
      <c r="D95" s="35">
        <f t="shared" si="17"/>
        <v>226694.96367543933</v>
      </c>
      <c r="E95" s="91">
        <f t="shared" si="10"/>
        <v>0</v>
      </c>
      <c r="F95" s="36"/>
      <c r="G95" s="36">
        <f t="shared" si="11"/>
        <v>1133.4748183771967</v>
      </c>
      <c r="H95" s="36">
        <f t="shared" si="12"/>
        <v>365.40149450468402</v>
      </c>
      <c r="I95" s="36">
        <f t="shared" si="13"/>
        <v>1498.8763128818807</v>
      </c>
      <c r="J95" s="35">
        <f t="shared" si="14"/>
        <v>1498.8763128818807</v>
      </c>
      <c r="K95" s="35">
        <f t="shared" si="15"/>
        <v>226329.56218093465</v>
      </c>
      <c r="L95" s="36">
        <f>IF(Pmt_Nbr="","",SUM($E$18:$E95)+SUM($H$18:$H95))</f>
        <v>23670.437819065377</v>
      </c>
      <c r="M95" s="36">
        <f>IF(Pmt_Nbr="","",SUM($G$18:$G95))</f>
        <v>93241.91458572133</v>
      </c>
    </row>
    <row r="96" spans="2:13" x14ac:dyDescent="0.3">
      <c r="B96" s="63">
        <f t="shared" si="16"/>
        <v>79</v>
      </c>
      <c r="C96" s="34">
        <f t="shared" si="9"/>
        <v>47150</v>
      </c>
      <c r="D96" s="35">
        <f t="shared" si="17"/>
        <v>226329.56218093465</v>
      </c>
      <c r="E96" s="91">
        <f t="shared" si="10"/>
        <v>0</v>
      </c>
      <c r="F96" s="36"/>
      <c r="G96" s="36">
        <f t="shared" si="11"/>
        <v>1131.6478109046732</v>
      </c>
      <c r="H96" s="36">
        <f t="shared" si="12"/>
        <v>367.22850197720754</v>
      </c>
      <c r="I96" s="36">
        <f t="shared" si="13"/>
        <v>1498.8763128818807</v>
      </c>
      <c r="J96" s="35">
        <f t="shared" si="14"/>
        <v>1498.8763128818807</v>
      </c>
      <c r="K96" s="35">
        <f t="shared" si="15"/>
        <v>225962.33367895745</v>
      </c>
      <c r="L96" s="36">
        <f>IF(Pmt_Nbr="","",SUM($E$18:$E96)+SUM($H$18:$H96))</f>
        <v>24037.666321042583</v>
      </c>
      <c r="M96" s="36">
        <f>IF(Pmt_Nbr="","",SUM($G$18:$G96))</f>
        <v>94373.562396626003</v>
      </c>
    </row>
    <row r="97" spans="2:13" x14ac:dyDescent="0.3">
      <c r="B97" s="63">
        <f t="shared" si="16"/>
        <v>80</v>
      </c>
      <c r="C97" s="34">
        <f t="shared" si="9"/>
        <v>47178</v>
      </c>
      <c r="D97" s="35">
        <f t="shared" si="17"/>
        <v>225962.33367895745</v>
      </c>
      <c r="E97" s="91">
        <f t="shared" si="10"/>
        <v>0</v>
      </c>
      <c r="F97" s="36"/>
      <c r="G97" s="36">
        <f t="shared" si="11"/>
        <v>1129.8116683947874</v>
      </c>
      <c r="H97" s="36">
        <f t="shared" si="12"/>
        <v>369.06464448709335</v>
      </c>
      <c r="I97" s="36">
        <f t="shared" si="13"/>
        <v>1498.8763128818807</v>
      </c>
      <c r="J97" s="35">
        <f t="shared" si="14"/>
        <v>1498.8763128818807</v>
      </c>
      <c r="K97" s="35">
        <f t="shared" si="15"/>
        <v>225593.26903447037</v>
      </c>
      <c r="L97" s="36">
        <f>IF(Pmt_Nbr="","",SUM($E$18:$E97)+SUM($H$18:$H97))</f>
        <v>24406.730965529678</v>
      </c>
      <c r="M97" s="36">
        <f>IF(Pmt_Nbr="","",SUM($G$18:$G97))</f>
        <v>95503.374065020791</v>
      </c>
    </row>
    <row r="98" spans="2:13" x14ac:dyDescent="0.3">
      <c r="B98" s="63">
        <f t="shared" si="16"/>
        <v>81</v>
      </c>
      <c r="C98" s="34">
        <f t="shared" si="9"/>
        <v>47209</v>
      </c>
      <c r="D98" s="35">
        <f t="shared" si="17"/>
        <v>225593.26903447037</v>
      </c>
      <c r="E98" s="91">
        <f t="shared" si="10"/>
        <v>0</v>
      </c>
      <c r="F98" s="36"/>
      <c r="G98" s="36">
        <f t="shared" si="11"/>
        <v>1127.9663451723518</v>
      </c>
      <c r="H98" s="36">
        <f t="shared" si="12"/>
        <v>370.90996770952893</v>
      </c>
      <c r="I98" s="36">
        <f t="shared" si="13"/>
        <v>1498.8763128818807</v>
      </c>
      <c r="J98" s="35">
        <f t="shared" si="14"/>
        <v>1498.8763128818807</v>
      </c>
      <c r="K98" s="35">
        <f t="shared" si="15"/>
        <v>225222.35906676084</v>
      </c>
      <c r="L98" s="36">
        <f>IF(Pmt_Nbr="","",SUM($E$18:$E98)+SUM($H$18:$H98))</f>
        <v>24777.640933239207</v>
      </c>
      <c r="M98" s="36">
        <f>IF(Pmt_Nbr="","",SUM($G$18:$G98))</f>
        <v>96631.340410193137</v>
      </c>
    </row>
    <row r="99" spans="2:13" x14ac:dyDescent="0.3">
      <c r="B99" s="63">
        <f t="shared" si="16"/>
        <v>82</v>
      </c>
      <c r="C99" s="34">
        <f t="shared" si="9"/>
        <v>47239</v>
      </c>
      <c r="D99" s="35">
        <f t="shared" si="17"/>
        <v>225222.35906676084</v>
      </c>
      <c r="E99" s="91">
        <f t="shared" si="10"/>
        <v>0</v>
      </c>
      <c r="F99" s="36"/>
      <c r="G99" s="36">
        <f t="shared" si="11"/>
        <v>1126.1117953338041</v>
      </c>
      <c r="H99" s="36">
        <f t="shared" si="12"/>
        <v>372.76451754807658</v>
      </c>
      <c r="I99" s="36">
        <f t="shared" si="13"/>
        <v>1498.8763128818807</v>
      </c>
      <c r="J99" s="35">
        <f t="shared" si="14"/>
        <v>1498.8763128818807</v>
      </c>
      <c r="K99" s="35">
        <f t="shared" si="15"/>
        <v>224849.59454921275</v>
      </c>
      <c r="L99" s="36">
        <f>IF(Pmt_Nbr="","",SUM($E$18:$E99)+SUM($H$18:$H99))</f>
        <v>25150.405450787282</v>
      </c>
      <c r="M99" s="36">
        <f>IF(Pmt_Nbr="","",SUM($G$18:$G99))</f>
        <v>97757.452205526948</v>
      </c>
    </row>
    <row r="100" spans="2:13" x14ac:dyDescent="0.3">
      <c r="B100" s="63">
        <f t="shared" si="16"/>
        <v>83</v>
      </c>
      <c r="C100" s="34">
        <f t="shared" si="9"/>
        <v>47270</v>
      </c>
      <c r="D100" s="35">
        <f t="shared" si="17"/>
        <v>224849.59454921275</v>
      </c>
      <c r="E100" s="91">
        <f t="shared" si="10"/>
        <v>0</v>
      </c>
      <c r="F100" s="36"/>
      <c r="G100" s="36">
        <f t="shared" si="11"/>
        <v>1124.2479727460639</v>
      </c>
      <c r="H100" s="36">
        <f t="shared" si="12"/>
        <v>374.62834013581687</v>
      </c>
      <c r="I100" s="36">
        <f t="shared" si="13"/>
        <v>1498.8763128818807</v>
      </c>
      <c r="J100" s="35">
        <f t="shared" si="14"/>
        <v>1498.8763128818807</v>
      </c>
      <c r="K100" s="35">
        <f t="shared" si="15"/>
        <v>224474.96620907693</v>
      </c>
      <c r="L100" s="36">
        <f>IF(Pmt_Nbr="","",SUM($E$18:$E100)+SUM($H$18:$H100))</f>
        <v>25525.033790923098</v>
      </c>
      <c r="M100" s="36">
        <f>IF(Pmt_Nbr="","",SUM($G$18:$G100))</f>
        <v>98881.700178273008</v>
      </c>
    </row>
    <row r="101" spans="2:13" x14ac:dyDescent="0.3">
      <c r="B101" s="63">
        <f t="shared" si="16"/>
        <v>84</v>
      </c>
      <c r="C101" s="34">
        <f t="shared" si="9"/>
        <v>47300</v>
      </c>
      <c r="D101" s="35">
        <f t="shared" si="17"/>
        <v>224474.96620907693</v>
      </c>
      <c r="E101" s="91">
        <f t="shared" si="10"/>
        <v>0</v>
      </c>
      <c r="F101" s="36"/>
      <c r="G101" s="36">
        <f t="shared" si="11"/>
        <v>1122.3748310453846</v>
      </c>
      <c r="H101" s="36">
        <f t="shared" si="12"/>
        <v>376.50148183649617</v>
      </c>
      <c r="I101" s="36">
        <f t="shared" si="13"/>
        <v>1498.8763128818807</v>
      </c>
      <c r="J101" s="35">
        <f t="shared" si="14"/>
        <v>1498.8763128818807</v>
      </c>
      <c r="K101" s="35">
        <f t="shared" si="15"/>
        <v>224098.46472724044</v>
      </c>
      <c r="L101" s="36">
        <f>IF(Pmt_Nbr="","",SUM($E$18:$E101)+SUM($H$18:$H101))</f>
        <v>25901.535272759596</v>
      </c>
      <c r="M101" s="36">
        <f>IF(Pmt_Nbr="","",SUM($G$18:$G101))</f>
        <v>100004.07500931839</v>
      </c>
    </row>
    <row r="102" spans="2:13" x14ac:dyDescent="0.3">
      <c r="B102" s="63">
        <f t="shared" si="16"/>
        <v>85</v>
      </c>
      <c r="C102" s="34">
        <f t="shared" si="9"/>
        <v>47331</v>
      </c>
      <c r="D102" s="35">
        <f t="shared" si="17"/>
        <v>224098.46472724044</v>
      </c>
      <c r="E102" s="91">
        <f t="shared" si="10"/>
        <v>0</v>
      </c>
      <c r="F102" s="36"/>
      <c r="G102" s="36">
        <f t="shared" si="11"/>
        <v>1120.4923236362022</v>
      </c>
      <c r="H102" s="36">
        <f t="shared" si="12"/>
        <v>378.38398924567855</v>
      </c>
      <c r="I102" s="36">
        <f t="shared" si="13"/>
        <v>1498.8763128818807</v>
      </c>
      <c r="J102" s="35">
        <f t="shared" si="14"/>
        <v>1498.8763128818807</v>
      </c>
      <c r="K102" s="35">
        <f t="shared" si="15"/>
        <v>223720.08073799475</v>
      </c>
      <c r="L102" s="36">
        <f>IF(Pmt_Nbr="","",SUM($E$18:$E102)+SUM($H$18:$H102))</f>
        <v>26279.919262005275</v>
      </c>
      <c r="M102" s="36">
        <f>IF(Pmt_Nbr="","",SUM($G$18:$G102))</f>
        <v>101124.5673329546</v>
      </c>
    </row>
    <row r="103" spans="2:13" x14ac:dyDescent="0.3">
      <c r="B103" s="63">
        <f t="shared" si="16"/>
        <v>86</v>
      </c>
      <c r="C103" s="34">
        <f t="shared" si="9"/>
        <v>47362</v>
      </c>
      <c r="D103" s="35">
        <f t="shared" si="17"/>
        <v>223720.08073799475</v>
      </c>
      <c r="E103" s="91">
        <f t="shared" si="10"/>
        <v>0</v>
      </c>
      <c r="F103" s="36"/>
      <c r="G103" s="36">
        <f t="shared" si="11"/>
        <v>1118.6004036899737</v>
      </c>
      <c r="H103" s="36">
        <f t="shared" si="12"/>
        <v>380.27590919190698</v>
      </c>
      <c r="I103" s="36">
        <f t="shared" si="13"/>
        <v>1498.8763128818807</v>
      </c>
      <c r="J103" s="35">
        <f t="shared" si="14"/>
        <v>1498.8763128818807</v>
      </c>
      <c r="K103" s="35">
        <f t="shared" si="15"/>
        <v>223339.80482880285</v>
      </c>
      <c r="L103" s="36">
        <f>IF(Pmt_Nbr="","",SUM($E$18:$E103)+SUM($H$18:$H103))</f>
        <v>26660.195171197181</v>
      </c>
      <c r="M103" s="36">
        <f>IF(Pmt_Nbr="","",SUM($G$18:$G103))</f>
        <v>102243.16773664457</v>
      </c>
    </row>
    <row r="104" spans="2:13" x14ac:dyDescent="0.3">
      <c r="B104" s="63">
        <f t="shared" si="16"/>
        <v>87</v>
      </c>
      <c r="C104" s="34">
        <f t="shared" si="9"/>
        <v>47392</v>
      </c>
      <c r="D104" s="35">
        <f t="shared" si="17"/>
        <v>223339.80482880285</v>
      </c>
      <c r="E104" s="91">
        <f t="shared" si="10"/>
        <v>0</v>
      </c>
      <c r="F104" s="36"/>
      <c r="G104" s="36">
        <f t="shared" si="11"/>
        <v>1116.6990241440142</v>
      </c>
      <c r="H104" s="36">
        <f t="shared" si="12"/>
        <v>382.17728873786655</v>
      </c>
      <c r="I104" s="36">
        <f t="shared" si="13"/>
        <v>1498.8763128818807</v>
      </c>
      <c r="J104" s="35">
        <f t="shared" si="14"/>
        <v>1498.8763128818807</v>
      </c>
      <c r="K104" s="35">
        <f t="shared" si="15"/>
        <v>222957.62754006498</v>
      </c>
      <c r="L104" s="36">
        <f>IF(Pmt_Nbr="","",SUM($E$18:$E104)+SUM($H$18:$H104))</f>
        <v>27042.372459935046</v>
      </c>
      <c r="M104" s="36">
        <f>IF(Pmt_Nbr="","",SUM($G$18:$G104))</f>
        <v>103359.86676078857</v>
      </c>
    </row>
    <row r="105" spans="2:13" x14ac:dyDescent="0.3">
      <c r="B105" s="63">
        <f t="shared" si="16"/>
        <v>88</v>
      </c>
      <c r="C105" s="34">
        <f t="shared" si="9"/>
        <v>47423</v>
      </c>
      <c r="D105" s="35">
        <f t="shared" si="17"/>
        <v>222957.62754006498</v>
      </c>
      <c r="E105" s="91">
        <f t="shared" si="10"/>
        <v>0</v>
      </c>
      <c r="F105" s="36"/>
      <c r="G105" s="36">
        <f t="shared" si="11"/>
        <v>1114.7881377003248</v>
      </c>
      <c r="H105" s="36">
        <f t="shared" si="12"/>
        <v>384.08817518155593</v>
      </c>
      <c r="I105" s="36">
        <f t="shared" si="13"/>
        <v>1498.8763128818807</v>
      </c>
      <c r="J105" s="35">
        <f t="shared" si="14"/>
        <v>1498.8763128818807</v>
      </c>
      <c r="K105" s="35">
        <f t="shared" si="15"/>
        <v>222573.53936488341</v>
      </c>
      <c r="L105" s="36">
        <f>IF(Pmt_Nbr="","",SUM($E$18:$E105)+SUM($H$18:$H105))</f>
        <v>27426.4606351166</v>
      </c>
      <c r="M105" s="36">
        <f>IF(Pmt_Nbr="","",SUM($G$18:$G105))</f>
        <v>104474.65489848889</v>
      </c>
    </row>
    <row r="106" spans="2:13" x14ac:dyDescent="0.3">
      <c r="B106" s="63">
        <f t="shared" si="16"/>
        <v>89</v>
      </c>
      <c r="C106" s="34">
        <f t="shared" si="9"/>
        <v>47453</v>
      </c>
      <c r="D106" s="35">
        <f t="shared" si="17"/>
        <v>222573.53936488341</v>
      </c>
      <c r="E106" s="91">
        <f t="shared" si="10"/>
        <v>0</v>
      </c>
      <c r="F106" s="36"/>
      <c r="G106" s="36">
        <f t="shared" si="11"/>
        <v>1112.8676968244172</v>
      </c>
      <c r="H106" s="36">
        <f t="shared" si="12"/>
        <v>386.00861605746354</v>
      </c>
      <c r="I106" s="36">
        <f t="shared" si="13"/>
        <v>1498.8763128818807</v>
      </c>
      <c r="J106" s="35">
        <f t="shared" si="14"/>
        <v>1498.8763128818807</v>
      </c>
      <c r="K106" s="35">
        <f t="shared" si="15"/>
        <v>222187.53074882596</v>
      </c>
      <c r="L106" s="36">
        <f>IF(Pmt_Nbr="","",SUM($E$18:$E106)+SUM($H$18:$H106))</f>
        <v>27812.469251174065</v>
      </c>
      <c r="M106" s="36">
        <f>IF(Pmt_Nbr="","",SUM($G$18:$G106))</f>
        <v>105587.5225953133</v>
      </c>
    </row>
    <row r="107" spans="2:13" x14ac:dyDescent="0.3">
      <c r="B107" s="63">
        <f t="shared" si="16"/>
        <v>90</v>
      </c>
      <c r="C107" s="34">
        <f t="shared" si="9"/>
        <v>47484</v>
      </c>
      <c r="D107" s="35">
        <f t="shared" si="17"/>
        <v>222187.53074882596</v>
      </c>
      <c r="E107" s="91">
        <f t="shared" si="10"/>
        <v>0</v>
      </c>
      <c r="F107" s="36"/>
      <c r="G107" s="36">
        <f t="shared" si="11"/>
        <v>1110.9376537441299</v>
      </c>
      <c r="H107" s="36">
        <f t="shared" si="12"/>
        <v>387.93865913775085</v>
      </c>
      <c r="I107" s="36">
        <f t="shared" si="13"/>
        <v>1498.8763128818807</v>
      </c>
      <c r="J107" s="35">
        <f t="shared" si="14"/>
        <v>1498.8763128818807</v>
      </c>
      <c r="K107" s="35">
        <f t="shared" si="15"/>
        <v>221799.5920896882</v>
      </c>
      <c r="L107" s="36">
        <f>IF(Pmt_Nbr="","",SUM($E$18:$E107)+SUM($H$18:$H107))</f>
        <v>28200.407910311817</v>
      </c>
      <c r="M107" s="36">
        <f>IF(Pmt_Nbr="","",SUM($G$18:$G107))</f>
        <v>106698.46024905743</v>
      </c>
    </row>
    <row r="108" spans="2:13" x14ac:dyDescent="0.3">
      <c r="B108" s="63">
        <f t="shared" si="16"/>
        <v>91</v>
      </c>
      <c r="C108" s="34">
        <f t="shared" si="9"/>
        <v>47515</v>
      </c>
      <c r="D108" s="35">
        <f t="shared" si="17"/>
        <v>221799.5920896882</v>
      </c>
      <c r="E108" s="91">
        <f t="shared" si="10"/>
        <v>0</v>
      </c>
      <c r="F108" s="36"/>
      <c r="G108" s="36">
        <f t="shared" si="11"/>
        <v>1108.9979604484411</v>
      </c>
      <c r="H108" s="36">
        <f t="shared" si="12"/>
        <v>389.87835243343966</v>
      </c>
      <c r="I108" s="36">
        <f t="shared" si="13"/>
        <v>1498.8763128818807</v>
      </c>
      <c r="J108" s="35">
        <f t="shared" si="14"/>
        <v>1498.8763128818807</v>
      </c>
      <c r="K108" s="35">
        <f t="shared" si="15"/>
        <v>221409.71373725476</v>
      </c>
      <c r="L108" s="36">
        <f>IF(Pmt_Nbr="","",SUM($E$18:$E108)+SUM($H$18:$H108))</f>
        <v>28590.286262745256</v>
      </c>
      <c r="M108" s="36">
        <f>IF(Pmt_Nbr="","",SUM($G$18:$G108))</f>
        <v>107807.45820950587</v>
      </c>
    </row>
    <row r="109" spans="2:13" x14ac:dyDescent="0.3">
      <c r="B109" s="63">
        <f t="shared" si="16"/>
        <v>92</v>
      </c>
      <c r="C109" s="34">
        <f t="shared" si="9"/>
        <v>47543</v>
      </c>
      <c r="D109" s="35">
        <f t="shared" si="17"/>
        <v>221409.71373725476</v>
      </c>
      <c r="E109" s="91">
        <f t="shared" si="10"/>
        <v>0</v>
      </c>
      <c r="F109" s="36"/>
      <c r="G109" s="36">
        <f t="shared" si="11"/>
        <v>1107.0485686862737</v>
      </c>
      <c r="H109" s="36">
        <f t="shared" si="12"/>
        <v>391.82774419560701</v>
      </c>
      <c r="I109" s="36">
        <f t="shared" si="13"/>
        <v>1498.8763128818807</v>
      </c>
      <c r="J109" s="35">
        <f t="shared" si="14"/>
        <v>1498.8763128818807</v>
      </c>
      <c r="K109" s="35">
        <f t="shared" si="15"/>
        <v>221017.88599305914</v>
      </c>
      <c r="L109" s="36">
        <f>IF(Pmt_Nbr="","",SUM($E$18:$E109)+SUM($H$18:$H109))</f>
        <v>28982.114006940865</v>
      </c>
      <c r="M109" s="36">
        <f>IF(Pmt_Nbr="","",SUM($G$18:$G109))</f>
        <v>108914.50677819214</v>
      </c>
    </row>
    <row r="110" spans="2:13" x14ac:dyDescent="0.3">
      <c r="B110" s="63">
        <f t="shared" si="16"/>
        <v>93</v>
      </c>
      <c r="C110" s="34">
        <f t="shared" si="9"/>
        <v>47574</v>
      </c>
      <c r="D110" s="35">
        <f t="shared" si="17"/>
        <v>221017.88599305914</v>
      </c>
      <c r="E110" s="91">
        <f t="shared" si="10"/>
        <v>0</v>
      </c>
      <c r="F110" s="36"/>
      <c r="G110" s="36">
        <f t="shared" si="11"/>
        <v>1105.0894299652957</v>
      </c>
      <c r="H110" s="36">
        <f t="shared" si="12"/>
        <v>393.786882916585</v>
      </c>
      <c r="I110" s="36">
        <f t="shared" si="13"/>
        <v>1498.8763128818807</v>
      </c>
      <c r="J110" s="35">
        <f t="shared" si="14"/>
        <v>1498.8763128818807</v>
      </c>
      <c r="K110" s="35">
        <f t="shared" si="15"/>
        <v>220624.09911014256</v>
      </c>
      <c r="L110" s="36">
        <f>IF(Pmt_Nbr="","",SUM($E$18:$E110)+SUM($H$18:$H110))</f>
        <v>29375.90088985745</v>
      </c>
      <c r="M110" s="36">
        <f>IF(Pmt_Nbr="","",SUM($G$18:$G110))</f>
        <v>110019.59620815744</v>
      </c>
    </row>
    <row r="111" spans="2:13" x14ac:dyDescent="0.3">
      <c r="B111" s="63">
        <f t="shared" si="16"/>
        <v>94</v>
      </c>
      <c r="C111" s="34">
        <f t="shared" si="9"/>
        <v>47604</v>
      </c>
      <c r="D111" s="35">
        <f t="shared" si="17"/>
        <v>220624.09911014256</v>
      </c>
      <c r="E111" s="91">
        <f t="shared" si="10"/>
        <v>0</v>
      </c>
      <c r="F111" s="36"/>
      <c r="G111" s="36">
        <f t="shared" si="11"/>
        <v>1103.1204955507128</v>
      </c>
      <c r="H111" s="36">
        <f t="shared" si="12"/>
        <v>395.75581733116792</v>
      </c>
      <c r="I111" s="36">
        <f t="shared" si="13"/>
        <v>1498.8763128818807</v>
      </c>
      <c r="J111" s="35">
        <f t="shared" si="14"/>
        <v>1498.8763128818807</v>
      </c>
      <c r="K111" s="35">
        <f t="shared" si="15"/>
        <v>220228.34329281139</v>
      </c>
      <c r="L111" s="36">
        <f>IF(Pmt_Nbr="","",SUM($E$18:$E111)+SUM($H$18:$H111))</f>
        <v>29771.656707188617</v>
      </c>
      <c r="M111" s="36">
        <f>IF(Pmt_Nbr="","",SUM($G$18:$G111))</f>
        <v>111122.71670370815</v>
      </c>
    </row>
    <row r="112" spans="2:13" x14ac:dyDescent="0.3">
      <c r="B112" s="63">
        <f t="shared" si="16"/>
        <v>95</v>
      </c>
      <c r="C112" s="34">
        <f t="shared" si="9"/>
        <v>47635</v>
      </c>
      <c r="D112" s="35">
        <f t="shared" si="17"/>
        <v>220228.34329281139</v>
      </c>
      <c r="E112" s="91">
        <f t="shared" si="10"/>
        <v>0</v>
      </c>
      <c r="F112" s="36"/>
      <c r="G112" s="36">
        <f t="shared" si="11"/>
        <v>1101.141716464057</v>
      </c>
      <c r="H112" s="36">
        <f t="shared" si="12"/>
        <v>397.7345964178237</v>
      </c>
      <c r="I112" s="36">
        <f t="shared" si="13"/>
        <v>1498.8763128818807</v>
      </c>
      <c r="J112" s="35">
        <f t="shared" si="14"/>
        <v>1498.8763128818807</v>
      </c>
      <c r="K112" s="35">
        <f t="shared" si="15"/>
        <v>219830.60869639358</v>
      </c>
      <c r="L112" s="36">
        <f>IF(Pmt_Nbr="","",SUM($E$18:$E112)+SUM($H$18:$H112))</f>
        <v>30169.39130360644</v>
      </c>
      <c r="M112" s="36">
        <f>IF(Pmt_Nbr="","",SUM($G$18:$G112))</f>
        <v>112223.85842017221</v>
      </c>
    </row>
    <row r="113" spans="2:13" x14ac:dyDescent="0.3">
      <c r="B113" s="63">
        <f t="shared" si="16"/>
        <v>96</v>
      </c>
      <c r="C113" s="34">
        <f t="shared" si="9"/>
        <v>47665</v>
      </c>
      <c r="D113" s="35">
        <f t="shared" si="17"/>
        <v>219830.60869639358</v>
      </c>
      <c r="E113" s="91">
        <f t="shared" si="10"/>
        <v>0</v>
      </c>
      <c r="F113" s="36"/>
      <c r="G113" s="36">
        <f t="shared" si="11"/>
        <v>1099.1530434819679</v>
      </c>
      <c r="H113" s="36">
        <f t="shared" si="12"/>
        <v>399.72326939991285</v>
      </c>
      <c r="I113" s="36">
        <f t="shared" si="13"/>
        <v>1498.8763128818807</v>
      </c>
      <c r="J113" s="35">
        <f t="shared" si="14"/>
        <v>1498.8763128818807</v>
      </c>
      <c r="K113" s="35">
        <f t="shared" si="15"/>
        <v>219430.88542699366</v>
      </c>
      <c r="L113" s="36">
        <f>IF(Pmt_Nbr="","",SUM($E$18:$E113)+SUM($H$18:$H113))</f>
        <v>30569.114573006354</v>
      </c>
      <c r="M113" s="36">
        <f>IF(Pmt_Nbr="","",SUM($G$18:$G113))</f>
        <v>113323.01146365418</v>
      </c>
    </row>
    <row r="114" spans="2:13" x14ac:dyDescent="0.3">
      <c r="B114" s="63">
        <f t="shared" si="16"/>
        <v>97</v>
      </c>
      <c r="C114" s="34">
        <f t="shared" si="9"/>
        <v>47696</v>
      </c>
      <c r="D114" s="35">
        <f t="shared" si="17"/>
        <v>219430.88542699366</v>
      </c>
      <c r="E114" s="91">
        <f t="shared" si="10"/>
        <v>0</v>
      </c>
      <c r="F114" s="36"/>
      <c r="G114" s="36">
        <f t="shared" si="11"/>
        <v>1097.1544271349683</v>
      </c>
      <c r="H114" s="36">
        <f t="shared" si="12"/>
        <v>401.72188574691245</v>
      </c>
      <c r="I114" s="36">
        <f t="shared" si="13"/>
        <v>1498.8763128818807</v>
      </c>
      <c r="J114" s="35">
        <f t="shared" si="14"/>
        <v>1498.8763128818807</v>
      </c>
      <c r="K114" s="35">
        <f t="shared" si="15"/>
        <v>219029.16354124673</v>
      </c>
      <c r="L114" s="36">
        <f>IF(Pmt_Nbr="","",SUM($E$18:$E114)+SUM($H$18:$H114))</f>
        <v>30970.836458753267</v>
      </c>
      <c r="M114" s="36">
        <f>IF(Pmt_Nbr="","",SUM($G$18:$G114))</f>
        <v>114420.16589078915</v>
      </c>
    </row>
    <row r="115" spans="2:13" x14ac:dyDescent="0.3">
      <c r="B115" s="63">
        <f t="shared" si="16"/>
        <v>98</v>
      </c>
      <c r="C115" s="34">
        <f t="shared" si="9"/>
        <v>47727</v>
      </c>
      <c r="D115" s="35">
        <f t="shared" si="17"/>
        <v>219029.16354124673</v>
      </c>
      <c r="E115" s="91">
        <f t="shared" si="10"/>
        <v>0</v>
      </c>
      <c r="F115" s="36"/>
      <c r="G115" s="36">
        <f t="shared" si="11"/>
        <v>1095.1458177062336</v>
      </c>
      <c r="H115" s="36">
        <f t="shared" si="12"/>
        <v>403.73049517564709</v>
      </c>
      <c r="I115" s="36">
        <f t="shared" si="13"/>
        <v>1498.8763128818807</v>
      </c>
      <c r="J115" s="35">
        <f t="shared" si="14"/>
        <v>1498.8763128818807</v>
      </c>
      <c r="K115" s="35">
        <f t="shared" si="15"/>
        <v>218625.43304607109</v>
      </c>
      <c r="L115" s="36">
        <f>IF(Pmt_Nbr="","",SUM($E$18:$E115)+SUM($H$18:$H115))</f>
        <v>31374.566953928916</v>
      </c>
      <c r="M115" s="36">
        <f>IF(Pmt_Nbr="","",SUM($G$18:$G115))</f>
        <v>115515.31170849538</v>
      </c>
    </row>
    <row r="116" spans="2:13" x14ac:dyDescent="0.3">
      <c r="B116" s="63">
        <f t="shared" si="16"/>
        <v>99</v>
      </c>
      <c r="C116" s="34">
        <f t="shared" si="9"/>
        <v>47757</v>
      </c>
      <c r="D116" s="35">
        <f t="shared" si="17"/>
        <v>218625.43304607109</v>
      </c>
      <c r="E116" s="91">
        <f t="shared" si="10"/>
        <v>0</v>
      </c>
      <c r="F116" s="36"/>
      <c r="G116" s="36">
        <f t="shared" si="11"/>
        <v>1093.1271652303556</v>
      </c>
      <c r="H116" s="36">
        <f t="shared" si="12"/>
        <v>405.74914765152516</v>
      </c>
      <c r="I116" s="36">
        <f t="shared" si="13"/>
        <v>1498.8763128818807</v>
      </c>
      <c r="J116" s="35">
        <f t="shared" si="14"/>
        <v>1498.8763128818807</v>
      </c>
      <c r="K116" s="35">
        <f t="shared" si="15"/>
        <v>218219.68389841958</v>
      </c>
      <c r="L116" s="36">
        <f>IF(Pmt_Nbr="","",SUM($E$18:$E116)+SUM($H$18:$H116))</f>
        <v>31780.31610158044</v>
      </c>
      <c r="M116" s="36">
        <f>IF(Pmt_Nbr="","",SUM($G$18:$G116))</f>
        <v>116608.43887372574</v>
      </c>
    </row>
    <row r="117" spans="2:13" x14ac:dyDescent="0.3">
      <c r="B117" s="63">
        <f t="shared" si="16"/>
        <v>100</v>
      </c>
      <c r="C117" s="34">
        <f t="shared" si="9"/>
        <v>47788</v>
      </c>
      <c r="D117" s="35">
        <f t="shared" si="17"/>
        <v>218219.68389841958</v>
      </c>
      <c r="E117" s="91">
        <f t="shared" si="10"/>
        <v>0</v>
      </c>
      <c r="F117" s="36"/>
      <c r="G117" s="36">
        <f t="shared" si="11"/>
        <v>1091.0984194920979</v>
      </c>
      <c r="H117" s="36">
        <f t="shared" si="12"/>
        <v>407.77789338978278</v>
      </c>
      <c r="I117" s="36">
        <f t="shared" si="13"/>
        <v>1498.8763128818807</v>
      </c>
      <c r="J117" s="35">
        <f t="shared" si="14"/>
        <v>1498.8763128818807</v>
      </c>
      <c r="K117" s="35">
        <f t="shared" si="15"/>
        <v>217811.9060050298</v>
      </c>
      <c r="L117" s="36">
        <f>IF(Pmt_Nbr="","",SUM($E$18:$E117)+SUM($H$18:$H117))</f>
        <v>32188.093994970222</v>
      </c>
      <c r="M117" s="36">
        <f>IF(Pmt_Nbr="","",SUM($G$18:$G117))</f>
        <v>117699.53729321784</v>
      </c>
    </row>
    <row r="118" spans="2:13" x14ac:dyDescent="0.3">
      <c r="B118" s="63">
        <f t="shared" si="16"/>
        <v>101</v>
      </c>
      <c r="C118" s="34">
        <f t="shared" si="9"/>
        <v>47818</v>
      </c>
      <c r="D118" s="35">
        <f t="shared" si="17"/>
        <v>217811.9060050298</v>
      </c>
      <c r="E118" s="91">
        <f t="shared" si="10"/>
        <v>0</v>
      </c>
      <c r="F118" s="36"/>
      <c r="G118" s="36">
        <f t="shared" si="11"/>
        <v>1089.0595300251491</v>
      </c>
      <c r="H118" s="36">
        <f t="shared" si="12"/>
        <v>409.81678285673161</v>
      </c>
      <c r="I118" s="36">
        <f t="shared" si="13"/>
        <v>1498.8763128818807</v>
      </c>
      <c r="J118" s="35">
        <f t="shared" si="14"/>
        <v>1498.8763128818807</v>
      </c>
      <c r="K118" s="35">
        <f t="shared" si="15"/>
        <v>217402.08922217306</v>
      </c>
      <c r="L118" s="36">
        <f>IF(Pmt_Nbr="","",SUM($E$18:$E118)+SUM($H$18:$H118))</f>
        <v>32597.910777826954</v>
      </c>
      <c r="M118" s="36">
        <f>IF(Pmt_Nbr="","",SUM($G$18:$G118))</f>
        <v>118788.59682324299</v>
      </c>
    </row>
    <row r="119" spans="2:13" x14ac:dyDescent="0.3">
      <c r="B119" s="63">
        <f t="shared" si="16"/>
        <v>102</v>
      </c>
      <c r="C119" s="34">
        <f t="shared" si="9"/>
        <v>47849</v>
      </c>
      <c r="D119" s="35">
        <f t="shared" si="17"/>
        <v>217402.08922217306</v>
      </c>
      <c r="E119" s="91">
        <f t="shared" si="10"/>
        <v>0</v>
      </c>
      <c r="F119" s="36"/>
      <c r="G119" s="36">
        <f t="shared" si="11"/>
        <v>1087.0104461108654</v>
      </c>
      <c r="H119" s="36">
        <f t="shared" si="12"/>
        <v>411.86586677101536</v>
      </c>
      <c r="I119" s="36">
        <f t="shared" si="13"/>
        <v>1498.8763128818807</v>
      </c>
      <c r="J119" s="35">
        <f t="shared" si="14"/>
        <v>1498.8763128818807</v>
      </c>
      <c r="K119" s="35">
        <f t="shared" si="15"/>
        <v>216990.22335540203</v>
      </c>
      <c r="L119" s="36">
        <f>IF(Pmt_Nbr="","",SUM($E$18:$E119)+SUM($H$18:$H119))</f>
        <v>33009.776644597972</v>
      </c>
      <c r="M119" s="36">
        <f>IF(Pmt_Nbr="","",SUM($G$18:$G119))</f>
        <v>119875.60726935386</v>
      </c>
    </row>
    <row r="120" spans="2:13" x14ac:dyDescent="0.3">
      <c r="B120" s="63">
        <f t="shared" si="16"/>
        <v>103</v>
      </c>
      <c r="C120" s="34">
        <f t="shared" si="9"/>
        <v>47880</v>
      </c>
      <c r="D120" s="35">
        <f t="shared" si="17"/>
        <v>216990.22335540203</v>
      </c>
      <c r="E120" s="91">
        <f t="shared" si="10"/>
        <v>0</v>
      </c>
      <c r="F120" s="36"/>
      <c r="G120" s="36">
        <f t="shared" si="11"/>
        <v>1084.9511167770102</v>
      </c>
      <c r="H120" s="36">
        <f t="shared" si="12"/>
        <v>413.92519610487057</v>
      </c>
      <c r="I120" s="36">
        <f t="shared" si="13"/>
        <v>1498.8763128818807</v>
      </c>
      <c r="J120" s="35">
        <f t="shared" si="14"/>
        <v>1498.8763128818807</v>
      </c>
      <c r="K120" s="35">
        <f t="shared" si="15"/>
        <v>216576.29815929718</v>
      </c>
      <c r="L120" s="36">
        <f>IF(Pmt_Nbr="","",SUM($E$18:$E120)+SUM($H$18:$H120))</f>
        <v>33423.701840702844</v>
      </c>
      <c r="M120" s="36">
        <f>IF(Pmt_Nbr="","",SUM($G$18:$G120))</f>
        <v>120960.55838613087</v>
      </c>
    </row>
    <row r="121" spans="2:13" x14ac:dyDescent="0.3">
      <c r="B121" s="63">
        <f t="shared" si="16"/>
        <v>104</v>
      </c>
      <c r="C121" s="34">
        <f t="shared" si="9"/>
        <v>47908</v>
      </c>
      <c r="D121" s="35">
        <f t="shared" si="17"/>
        <v>216576.29815929718</v>
      </c>
      <c r="E121" s="91">
        <f t="shared" si="10"/>
        <v>0</v>
      </c>
      <c r="F121" s="36"/>
      <c r="G121" s="36">
        <f t="shared" si="11"/>
        <v>1082.8814907964859</v>
      </c>
      <c r="H121" s="36">
        <f t="shared" si="12"/>
        <v>415.99482208539484</v>
      </c>
      <c r="I121" s="36">
        <f t="shared" si="13"/>
        <v>1498.8763128818807</v>
      </c>
      <c r="J121" s="35">
        <f t="shared" si="14"/>
        <v>1498.8763128818807</v>
      </c>
      <c r="K121" s="35">
        <f t="shared" si="15"/>
        <v>216160.30333721178</v>
      </c>
      <c r="L121" s="36">
        <f>IF(Pmt_Nbr="","",SUM($E$18:$E121)+SUM($H$18:$H121))</f>
        <v>33839.696662788236</v>
      </c>
      <c r="M121" s="36">
        <f>IF(Pmt_Nbr="","",SUM($G$18:$G121))</f>
        <v>122043.43987692735</v>
      </c>
    </row>
    <row r="122" spans="2:13" x14ac:dyDescent="0.3">
      <c r="B122" s="63">
        <f t="shared" si="16"/>
        <v>105</v>
      </c>
      <c r="C122" s="34">
        <f t="shared" si="9"/>
        <v>47939</v>
      </c>
      <c r="D122" s="35">
        <f t="shared" si="17"/>
        <v>216160.30333721178</v>
      </c>
      <c r="E122" s="91">
        <f t="shared" si="10"/>
        <v>0</v>
      </c>
      <c r="F122" s="36"/>
      <c r="G122" s="36">
        <f t="shared" si="11"/>
        <v>1080.8015166860589</v>
      </c>
      <c r="H122" s="36">
        <f t="shared" si="12"/>
        <v>418.07479619582182</v>
      </c>
      <c r="I122" s="36">
        <f t="shared" si="13"/>
        <v>1498.8763128818807</v>
      </c>
      <c r="J122" s="35">
        <f t="shared" si="14"/>
        <v>1498.8763128818807</v>
      </c>
      <c r="K122" s="35">
        <f t="shared" si="15"/>
        <v>215742.22854101597</v>
      </c>
      <c r="L122" s="36">
        <f>IF(Pmt_Nbr="","",SUM($E$18:$E122)+SUM($H$18:$H122))</f>
        <v>34257.771458984054</v>
      </c>
      <c r="M122" s="36">
        <f>IF(Pmt_Nbr="","",SUM($G$18:$G122))</f>
        <v>123124.24139361341</v>
      </c>
    </row>
    <row r="123" spans="2:13" x14ac:dyDescent="0.3">
      <c r="B123" s="63">
        <f t="shared" si="16"/>
        <v>106</v>
      </c>
      <c r="C123" s="34">
        <f t="shared" si="9"/>
        <v>47969</v>
      </c>
      <c r="D123" s="35">
        <f t="shared" si="17"/>
        <v>215742.22854101597</v>
      </c>
      <c r="E123" s="91">
        <f t="shared" si="10"/>
        <v>0</v>
      </c>
      <c r="F123" s="36"/>
      <c r="G123" s="36">
        <f t="shared" si="11"/>
        <v>1078.71114270508</v>
      </c>
      <c r="H123" s="36">
        <f t="shared" si="12"/>
        <v>420.16517017680076</v>
      </c>
      <c r="I123" s="36">
        <f t="shared" si="13"/>
        <v>1498.8763128818807</v>
      </c>
      <c r="J123" s="35">
        <f t="shared" si="14"/>
        <v>1498.8763128818807</v>
      </c>
      <c r="K123" s="35">
        <f t="shared" si="15"/>
        <v>215322.06337083917</v>
      </c>
      <c r="L123" s="36">
        <f>IF(Pmt_Nbr="","",SUM($E$18:$E123)+SUM($H$18:$H123))</f>
        <v>34677.936629160853</v>
      </c>
      <c r="M123" s="36">
        <f>IF(Pmt_Nbr="","",SUM($G$18:$G123))</f>
        <v>124202.95253631849</v>
      </c>
    </row>
    <row r="124" spans="2:13" x14ac:dyDescent="0.3">
      <c r="B124" s="63">
        <f t="shared" si="16"/>
        <v>107</v>
      </c>
      <c r="C124" s="34">
        <f t="shared" si="9"/>
        <v>48000</v>
      </c>
      <c r="D124" s="35">
        <f t="shared" si="17"/>
        <v>215322.06337083917</v>
      </c>
      <c r="E124" s="91">
        <f t="shared" si="10"/>
        <v>0</v>
      </c>
      <c r="F124" s="36"/>
      <c r="G124" s="36">
        <f t="shared" si="11"/>
        <v>1076.6103168541958</v>
      </c>
      <c r="H124" s="36">
        <f t="shared" si="12"/>
        <v>422.26599602768488</v>
      </c>
      <c r="I124" s="36">
        <f t="shared" si="13"/>
        <v>1498.8763128818807</v>
      </c>
      <c r="J124" s="35">
        <f t="shared" si="14"/>
        <v>1498.8763128818807</v>
      </c>
      <c r="K124" s="35">
        <f t="shared" si="15"/>
        <v>214899.79737481149</v>
      </c>
      <c r="L124" s="36">
        <f>IF(Pmt_Nbr="","",SUM($E$18:$E124)+SUM($H$18:$H124))</f>
        <v>35100.20262518854</v>
      </c>
      <c r="M124" s="36">
        <f>IF(Pmt_Nbr="","",SUM($G$18:$G124))</f>
        <v>125279.56285317268</v>
      </c>
    </row>
    <row r="125" spans="2:13" x14ac:dyDescent="0.3">
      <c r="B125" s="63">
        <f t="shared" si="16"/>
        <v>108</v>
      </c>
      <c r="C125" s="34">
        <f t="shared" si="9"/>
        <v>48030</v>
      </c>
      <c r="D125" s="35">
        <f t="shared" si="17"/>
        <v>214899.79737481149</v>
      </c>
      <c r="E125" s="91">
        <f t="shared" si="10"/>
        <v>0</v>
      </c>
      <c r="F125" s="36"/>
      <c r="G125" s="36">
        <f t="shared" si="11"/>
        <v>1074.4989868740574</v>
      </c>
      <c r="H125" s="36">
        <f t="shared" si="12"/>
        <v>424.37732600782329</v>
      </c>
      <c r="I125" s="36">
        <f t="shared" si="13"/>
        <v>1498.8763128818807</v>
      </c>
      <c r="J125" s="35">
        <f t="shared" si="14"/>
        <v>1498.8763128818807</v>
      </c>
      <c r="K125" s="35">
        <f t="shared" si="15"/>
        <v>214475.42004880367</v>
      </c>
      <c r="L125" s="36">
        <f>IF(Pmt_Nbr="","",SUM($E$18:$E125)+SUM($H$18:$H125))</f>
        <v>35524.579951196363</v>
      </c>
      <c r="M125" s="36">
        <f>IF(Pmt_Nbr="","",SUM($G$18:$G125))</f>
        <v>126354.06184004674</v>
      </c>
    </row>
    <row r="126" spans="2:13" x14ac:dyDescent="0.3">
      <c r="B126" s="63">
        <f t="shared" si="16"/>
        <v>109</v>
      </c>
      <c r="C126" s="34">
        <f t="shared" si="9"/>
        <v>48061</v>
      </c>
      <c r="D126" s="35">
        <f t="shared" si="17"/>
        <v>214475.42004880367</v>
      </c>
      <c r="E126" s="91">
        <f t="shared" si="10"/>
        <v>0</v>
      </c>
      <c r="F126" s="36"/>
      <c r="G126" s="36">
        <f t="shared" si="11"/>
        <v>1072.3771002440185</v>
      </c>
      <c r="H126" s="36">
        <f t="shared" si="12"/>
        <v>426.49921263786223</v>
      </c>
      <c r="I126" s="36">
        <f t="shared" si="13"/>
        <v>1498.8763128818807</v>
      </c>
      <c r="J126" s="35">
        <f t="shared" si="14"/>
        <v>1498.8763128818807</v>
      </c>
      <c r="K126" s="35">
        <f t="shared" si="15"/>
        <v>214048.92083616581</v>
      </c>
      <c r="L126" s="36">
        <f>IF(Pmt_Nbr="","",SUM($E$18:$E126)+SUM($H$18:$H126))</f>
        <v>35951.079163834227</v>
      </c>
      <c r="M126" s="36">
        <f>IF(Pmt_Nbr="","",SUM($G$18:$G126))</f>
        <v>127426.43894029075</v>
      </c>
    </row>
    <row r="127" spans="2:13" x14ac:dyDescent="0.3">
      <c r="B127" s="63">
        <f t="shared" si="16"/>
        <v>110</v>
      </c>
      <c r="C127" s="34">
        <f t="shared" si="9"/>
        <v>48092</v>
      </c>
      <c r="D127" s="35">
        <f t="shared" si="17"/>
        <v>214048.92083616581</v>
      </c>
      <c r="E127" s="91">
        <f t="shared" si="10"/>
        <v>0</v>
      </c>
      <c r="F127" s="36"/>
      <c r="G127" s="36">
        <f t="shared" si="11"/>
        <v>1070.2446041808291</v>
      </c>
      <c r="H127" s="36">
        <f t="shared" si="12"/>
        <v>428.63170870105159</v>
      </c>
      <c r="I127" s="36">
        <f t="shared" si="13"/>
        <v>1498.8763128818807</v>
      </c>
      <c r="J127" s="35">
        <f t="shared" si="14"/>
        <v>1498.8763128818807</v>
      </c>
      <c r="K127" s="35">
        <f t="shared" si="15"/>
        <v>213620.28912746476</v>
      </c>
      <c r="L127" s="36">
        <f>IF(Pmt_Nbr="","",SUM($E$18:$E127)+SUM($H$18:$H127))</f>
        <v>36379.710872535281</v>
      </c>
      <c r="M127" s="36">
        <f>IF(Pmt_Nbr="","",SUM($G$18:$G127))</f>
        <v>128496.68354447158</v>
      </c>
    </row>
    <row r="128" spans="2:13" x14ac:dyDescent="0.3">
      <c r="B128" s="63">
        <f t="shared" si="16"/>
        <v>111</v>
      </c>
      <c r="C128" s="34">
        <f t="shared" si="9"/>
        <v>48122</v>
      </c>
      <c r="D128" s="35">
        <f t="shared" si="17"/>
        <v>213620.28912746476</v>
      </c>
      <c r="E128" s="91">
        <f t="shared" si="10"/>
        <v>0</v>
      </c>
      <c r="F128" s="36"/>
      <c r="G128" s="36">
        <f t="shared" si="11"/>
        <v>1068.1014456373239</v>
      </c>
      <c r="H128" s="36">
        <f t="shared" si="12"/>
        <v>430.77486724455684</v>
      </c>
      <c r="I128" s="36">
        <f t="shared" si="13"/>
        <v>1498.8763128818807</v>
      </c>
      <c r="J128" s="35">
        <f t="shared" si="14"/>
        <v>1498.8763128818807</v>
      </c>
      <c r="K128" s="35">
        <f t="shared" si="15"/>
        <v>213189.5142602202</v>
      </c>
      <c r="L128" s="36">
        <f>IF(Pmt_Nbr="","",SUM($E$18:$E128)+SUM($H$18:$H128))</f>
        <v>36810.485739779841</v>
      </c>
      <c r="M128" s="36">
        <f>IF(Pmt_Nbr="","",SUM($G$18:$G128))</f>
        <v>129564.78499010891</v>
      </c>
    </row>
    <row r="129" spans="2:13" x14ac:dyDescent="0.3">
      <c r="B129" s="63">
        <f t="shared" si="16"/>
        <v>112</v>
      </c>
      <c r="C129" s="34">
        <f t="shared" si="9"/>
        <v>48153</v>
      </c>
      <c r="D129" s="35">
        <f t="shared" si="17"/>
        <v>213189.5142602202</v>
      </c>
      <c r="E129" s="91">
        <f t="shared" si="10"/>
        <v>0</v>
      </c>
      <c r="F129" s="36"/>
      <c r="G129" s="36">
        <f t="shared" si="11"/>
        <v>1065.9475713011011</v>
      </c>
      <c r="H129" s="36">
        <f t="shared" si="12"/>
        <v>432.92874158077962</v>
      </c>
      <c r="I129" s="36">
        <f t="shared" si="13"/>
        <v>1498.8763128818807</v>
      </c>
      <c r="J129" s="35">
        <f t="shared" si="14"/>
        <v>1498.8763128818807</v>
      </c>
      <c r="K129" s="35">
        <f t="shared" si="15"/>
        <v>212756.58551863942</v>
      </c>
      <c r="L129" s="36">
        <f>IF(Pmt_Nbr="","",SUM($E$18:$E129)+SUM($H$18:$H129))</f>
        <v>37243.414481360618</v>
      </c>
      <c r="M129" s="36">
        <f>IF(Pmt_Nbr="","",SUM($G$18:$G129))</f>
        <v>130630.73256141001</v>
      </c>
    </row>
    <row r="130" spans="2:13" x14ac:dyDescent="0.3">
      <c r="B130" s="63">
        <f t="shared" si="16"/>
        <v>113</v>
      </c>
      <c r="C130" s="34">
        <f t="shared" si="9"/>
        <v>48183</v>
      </c>
      <c r="D130" s="35">
        <f t="shared" si="17"/>
        <v>212756.58551863942</v>
      </c>
      <c r="E130" s="91">
        <f t="shared" si="10"/>
        <v>0</v>
      </c>
      <c r="F130" s="36"/>
      <c r="G130" s="36">
        <f t="shared" si="11"/>
        <v>1063.7829275931972</v>
      </c>
      <c r="H130" s="36">
        <f t="shared" si="12"/>
        <v>435.09338528868352</v>
      </c>
      <c r="I130" s="36">
        <f t="shared" si="13"/>
        <v>1498.8763128818807</v>
      </c>
      <c r="J130" s="35">
        <f t="shared" si="14"/>
        <v>1498.8763128818807</v>
      </c>
      <c r="K130" s="35">
        <f t="shared" si="15"/>
        <v>212321.49213335072</v>
      </c>
      <c r="L130" s="36">
        <f>IF(Pmt_Nbr="","",SUM($E$18:$E130)+SUM($H$18:$H130))</f>
        <v>37678.507866649299</v>
      </c>
      <c r="M130" s="36">
        <f>IF(Pmt_Nbr="","",SUM($G$18:$G130))</f>
        <v>131694.51548900321</v>
      </c>
    </row>
    <row r="131" spans="2:13" x14ac:dyDescent="0.3">
      <c r="B131" s="63">
        <f t="shared" si="16"/>
        <v>114</v>
      </c>
      <c r="C131" s="34">
        <f t="shared" si="9"/>
        <v>48214</v>
      </c>
      <c r="D131" s="35">
        <f t="shared" si="17"/>
        <v>212321.49213335072</v>
      </c>
      <c r="E131" s="91">
        <f t="shared" si="10"/>
        <v>0</v>
      </c>
      <c r="F131" s="36"/>
      <c r="G131" s="36">
        <f t="shared" si="11"/>
        <v>1061.6074606667537</v>
      </c>
      <c r="H131" s="36">
        <f t="shared" si="12"/>
        <v>437.26885221512703</v>
      </c>
      <c r="I131" s="36">
        <f t="shared" si="13"/>
        <v>1498.8763128818807</v>
      </c>
      <c r="J131" s="35">
        <f t="shared" si="14"/>
        <v>1498.8763128818807</v>
      </c>
      <c r="K131" s="35">
        <f t="shared" si="15"/>
        <v>211884.22328113561</v>
      </c>
      <c r="L131" s="36">
        <f>IF(Pmt_Nbr="","",SUM($E$18:$E131)+SUM($H$18:$H131))</f>
        <v>38115.776718864428</v>
      </c>
      <c r="M131" s="36">
        <f>IF(Pmt_Nbr="","",SUM($G$18:$G131))</f>
        <v>132756.12294966998</v>
      </c>
    </row>
    <row r="132" spans="2:13" x14ac:dyDescent="0.3">
      <c r="B132" s="63">
        <f t="shared" si="16"/>
        <v>115</v>
      </c>
      <c r="C132" s="34">
        <f t="shared" si="9"/>
        <v>48245</v>
      </c>
      <c r="D132" s="35">
        <f t="shared" si="17"/>
        <v>211884.22328113561</v>
      </c>
      <c r="E132" s="91">
        <f t="shared" si="10"/>
        <v>0</v>
      </c>
      <c r="F132" s="36"/>
      <c r="G132" s="36">
        <f t="shared" si="11"/>
        <v>1059.421116405678</v>
      </c>
      <c r="H132" s="36">
        <f t="shared" si="12"/>
        <v>439.45519647620267</v>
      </c>
      <c r="I132" s="36">
        <f t="shared" si="13"/>
        <v>1498.8763128818807</v>
      </c>
      <c r="J132" s="35">
        <f t="shared" si="14"/>
        <v>1498.8763128818807</v>
      </c>
      <c r="K132" s="35">
        <f t="shared" si="15"/>
        <v>211444.76808465942</v>
      </c>
      <c r="L132" s="36">
        <f>IF(Pmt_Nbr="","",SUM($E$18:$E132)+SUM($H$18:$H132))</f>
        <v>38555.231915340628</v>
      </c>
      <c r="M132" s="36">
        <f>IF(Pmt_Nbr="","",SUM($G$18:$G132))</f>
        <v>133815.54406607567</v>
      </c>
    </row>
    <row r="133" spans="2:13" x14ac:dyDescent="0.3">
      <c r="B133" s="63">
        <f t="shared" si="16"/>
        <v>116</v>
      </c>
      <c r="C133" s="34">
        <f t="shared" si="9"/>
        <v>48274</v>
      </c>
      <c r="D133" s="35">
        <f t="shared" si="17"/>
        <v>211444.76808465942</v>
      </c>
      <c r="E133" s="91">
        <f t="shared" si="10"/>
        <v>0</v>
      </c>
      <c r="F133" s="36"/>
      <c r="G133" s="36">
        <f t="shared" si="11"/>
        <v>1057.2238404232971</v>
      </c>
      <c r="H133" s="36">
        <f t="shared" si="12"/>
        <v>441.65247245858359</v>
      </c>
      <c r="I133" s="36">
        <f t="shared" si="13"/>
        <v>1498.8763128818807</v>
      </c>
      <c r="J133" s="35">
        <f t="shared" si="14"/>
        <v>1498.8763128818807</v>
      </c>
      <c r="K133" s="35">
        <f t="shared" si="15"/>
        <v>211003.11561220084</v>
      </c>
      <c r="L133" s="36">
        <f>IF(Pmt_Nbr="","",SUM($E$18:$E133)+SUM($H$18:$H133))</f>
        <v>38996.884387799211</v>
      </c>
      <c r="M133" s="36">
        <f>IF(Pmt_Nbr="","",SUM($G$18:$G133))</f>
        <v>134872.76790649898</v>
      </c>
    </row>
    <row r="134" spans="2:13" x14ac:dyDescent="0.3">
      <c r="B134" s="63">
        <f t="shared" si="16"/>
        <v>117</v>
      </c>
      <c r="C134" s="34">
        <f t="shared" si="9"/>
        <v>48305</v>
      </c>
      <c r="D134" s="35">
        <f t="shared" si="17"/>
        <v>211003.11561220084</v>
      </c>
      <c r="E134" s="91">
        <f t="shared" si="10"/>
        <v>0</v>
      </c>
      <c r="F134" s="36"/>
      <c r="G134" s="36">
        <f t="shared" si="11"/>
        <v>1055.0155780610041</v>
      </c>
      <c r="H134" s="36">
        <f t="shared" si="12"/>
        <v>443.86073482087659</v>
      </c>
      <c r="I134" s="36">
        <f t="shared" si="13"/>
        <v>1498.8763128818807</v>
      </c>
      <c r="J134" s="35">
        <f t="shared" si="14"/>
        <v>1498.8763128818807</v>
      </c>
      <c r="K134" s="35">
        <f t="shared" si="15"/>
        <v>210559.25487737995</v>
      </c>
      <c r="L134" s="36">
        <f>IF(Pmt_Nbr="","",SUM($E$18:$E134)+SUM($H$18:$H134))</f>
        <v>39440.745122620086</v>
      </c>
      <c r="M134" s="36">
        <f>IF(Pmt_Nbr="","",SUM($G$18:$G134))</f>
        <v>135927.78348455997</v>
      </c>
    </row>
    <row r="135" spans="2:13" x14ac:dyDescent="0.3">
      <c r="B135" s="63">
        <f t="shared" si="16"/>
        <v>118</v>
      </c>
      <c r="C135" s="34">
        <f t="shared" si="9"/>
        <v>48335</v>
      </c>
      <c r="D135" s="35">
        <f t="shared" si="17"/>
        <v>210559.25487737995</v>
      </c>
      <c r="E135" s="91">
        <f t="shared" si="10"/>
        <v>0</v>
      </c>
      <c r="F135" s="36"/>
      <c r="G135" s="36">
        <f t="shared" si="11"/>
        <v>1052.7962743868998</v>
      </c>
      <c r="H135" s="36">
        <f t="shared" si="12"/>
        <v>446.08003849498095</v>
      </c>
      <c r="I135" s="36">
        <f t="shared" si="13"/>
        <v>1498.8763128818807</v>
      </c>
      <c r="J135" s="35">
        <f t="shared" si="14"/>
        <v>1498.8763128818807</v>
      </c>
      <c r="K135" s="35">
        <f t="shared" si="15"/>
        <v>210113.17483888497</v>
      </c>
      <c r="L135" s="36">
        <f>IF(Pmt_Nbr="","",SUM($E$18:$E135)+SUM($H$18:$H135))</f>
        <v>39886.82516111507</v>
      </c>
      <c r="M135" s="36">
        <f>IF(Pmt_Nbr="","",SUM($G$18:$G135))</f>
        <v>136980.57975894687</v>
      </c>
    </row>
    <row r="136" spans="2:13" x14ac:dyDescent="0.3">
      <c r="B136" s="63">
        <f t="shared" si="16"/>
        <v>119</v>
      </c>
      <c r="C136" s="34">
        <f t="shared" si="9"/>
        <v>48366</v>
      </c>
      <c r="D136" s="35">
        <f t="shared" si="17"/>
        <v>210113.17483888497</v>
      </c>
      <c r="E136" s="91">
        <f t="shared" si="10"/>
        <v>0</v>
      </c>
      <c r="F136" s="36"/>
      <c r="G136" s="36">
        <f t="shared" si="11"/>
        <v>1050.5658741944249</v>
      </c>
      <c r="H136" s="36">
        <f t="shared" si="12"/>
        <v>448.31043868745587</v>
      </c>
      <c r="I136" s="36">
        <f t="shared" si="13"/>
        <v>1498.8763128818807</v>
      </c>
      <c r="J136" s="35">
        <f t="shared" si="14"/>
        <v>1498.8763128818807</v>
      </c>
      <c r="K136" s="35">
        <f t="shared" si="15"/>
        <v>209664.86440019752</v>
      </c>
      <c r="L136" s="36">
        <f>IF(Pmt_Nbr="","",SUM($E$18:$E136)+SUM($H$18:$H136))</f>
        <v>40335.135599802525</v>
      </c>
      <c r="M136" s="36">
        <f>IF(Pmt_Nbr="","",SUM($G$18:$G136))</f>
        <v>138031.14563314131</v>
      </c>
    </row>
    <row r="137" spans="2:13" x14ac:dyDescent="0.3">
      <c r="B137" s="63">
        <f t="shared" si="16"/>
        <v>120</v>
      </c>
      <c r="C137" s="34">
        <f t="shared" si="9"/>
        <v>48396</v>
      </c>
      <c r="D137" s="35">
        <f t="shared" si="17"/>
        <v>209664.86440019752</v>
      </c>
      <c r="E137" s="91">
        <f t="shared" si="10"/>
        <v>0</v>
      </c>
      <c r="F137" s="36"/>
      <c r="G137" s="36">
        <f t="shared" si="11"/>
        <v>1048.3243220009876</v>
      </c>
      <c r="H137" s="36">
        <f t="shared" si="12"/>
        <v>450.55199088089307</v>
      </c>
      <c r="I137" s="36">
        <f t="shared" si="13"/>
        <v>1498.8763128818807</v>
      </c>
      <c r="J137" s="35">
        <f t="shared" si="14"/>
        <v>1498.8763128818807</v>
      </c>
      <c r="K137" s="35">
        <f t="shared" si="15"/>
        <v>209214.31240931663</v>
      </c>
      <c r="L137" s="36">
        <f>IF(Pmt_Nbr="","",SUM($E$18:$E137)+SUM($H$18:$H137))</f>
        <v>40785.687590683418</v>
      </c>
      <c r="M137" s="36">
        <f>IF(Pmt_Nbr="","",SUM($G$18:$G137))</f>
        <v>139079.4699551423</v>
      </c>
    </row>
    <row r="138" spans="2:13" x14ac:dyDescent="0.3">
      <c r="B138" s="63">
        <f t="shared" si="16"/>
        <v>121</v>
      </c>
      <c r="C138" s="34">
        <f t="shared" si="9"/>
        <v>48427</v>
      </c>
      <c r="D138" s="35">
        <f t="shared" si="17"/>
        <v>209214.31240931663</v>
      </c>
      <c r="E138" s="91">
        <f t="shared" si="10"/>
        <v>0</v>
      </c>
      <c r="F138" s="36"/>
      <c r="G138" s="36">
        <f t="shared" si="11"/>
        <v>1046.071562046583</v>
      </c>
      <c r="H138" s="36">
        <f t="shared" si="12"/>
        <v>452.80475083529768</v>
      </c>
      <c r="I138" s="36">
        <f t="shared" si="13"/>
        <v>1498.8763128818807</v>
      </c>
      <c r="J138" s="35">
        <f t="shared" si="14"/>
        <v>1498.8763128818807</v>
      </c>
      <c r="K138" s="35">
        <f t="shared" si="15"/>
        <v>208761.50765848134</v>
      </c>
      <c r="L138" s="36">
        <f>IF(Pmt_Nbr="","",SUM($E$18:$E138)+SUM($H$18:$H138))</f>
        <v>41238.492341518715</v>
      </c>
      <c r="M138" s="36">
        <f>IF(Pmt_Nbr="","",SUM($G$18:$G138))</f>
        <v>140125.54151718889</v>
      </c>
    </row>
    <row r="139" spans="2:13" x14ac:dyDescent="0.3">
      <c r="B139" s="63">
        <f t="shared" si="16"/>
        <v>122</v>
      </c>
      <c r="C139" s="34">
        <f t="shared" si="9"/>
        <v>48458</v>
      </c>
      <c r="D139" s="35">
        <f t="shared" si="17"/>
        <v>208761.50765848134</v>
      </c>
      <c r="E139" s="91">
        <f t="shared" si="10"/>
        <v>0</v>
      </c>
      <c r="F139" s="36"/>
      <c r="G139" s="36">
        <f t="shared" si="11"/>
        <v>1043.8075382924067</v>
      </c>
      <c r="H139" s="36">
        <f t="shared" si="12"/>
        <v>455.06877458947406</v>
      </c>
      <c r="I139" s="36">
        <f t="shared" si="13"/>
        <v>1498.8763128818807</v>
      </c>
      <c r="J139" s="35">
        <f t="shared" si="14"/>
        <v>1498.8763128818807</v>
      </c>
      <c r="K139" s="35">
        <f t="shared" si="15"/>
        <v>208306.43888389185</v>
      </c>
      <c r="L139" s="36">
        <f>IF(Pmt_Nbr="","",SUM($E$18:$E139)+SUM($H$18:$H139))</f>
        <v>41693.561116108191</v>
      </c>
      <c r="M139" s="36">
        <f>IF(Pmt_Nbr="","",SUM($G$18:$G139))</f>
        <v>141169.34905548129</v>
      </c>
    </row>
    <row r="140" spans="2:13" x14ac:dyDescent="0.3">
      <c r="B140" s="63">
        <f t="shared" si="16"/>
        <v>123</v>
      </c>
      <c r="C140" s="34">
        <f t="shared" si="9"/>
        <v>48488</v>
      </c>
      <c r="D140" s="35">
        <f t="shared" si="17"/>
        <v>208306.43888389185</v>
      </c>
      <c r="E140" s="91">
        <f t="shared" si="10"/>
        <v>0</v>
      </c>
      <c r="F140" s="36"/>
      <c r="G140" s="36">
        <f t="shared" si="11"/>
        <v>1041.5321944194593</v>
      </c>
      <c r="H140" s="36">
        <f t="shared" si="12"/>
        <v>457.34411846242142</v>
      </c>
      <c r="I140" s="36">
        <f t="shared" si="13"/>
        <v>1498.8763128818807</v>
      </c>
      <c r="J140" s="35">
        <f t="shared" si="14"/>
        <v>1498.8763128818807</v>
      </c>
      <c r="K140" s="35">
        <f t="shared" si="15"/>
        <v>207849.09476542944</v>
      </c>
      <c r="L140" s="36">
        <f>IF(Pmt_Nbr="","",SUM($E$18:$E140)+SUM($H$18:$H140))</f>
        <v>42150.905234570615</v>
      </c>
      <c r="M140" s="36">
        <f>IF(Pmt_Nbr="","",SUM($G$18:$G140))</f>
        <v>142210.88124990076</v>
      </c>
    </row>
    <row r="141" spans="2:13" x14ac:dyDescent="0.3">
      <c r="B141" s="63">
        <f t="shared" si="16"/>
        <v>124</v>
      </c>
      <c r="C141" s="34">
        <f t="shared" si="9"/>
        <v>48519</v>
      </c>
      <c r="D141" s="35">
        <f t="shared" si="17"/>
        <v>207849.09476542944</v>
      </c>
      <c r="E141" s="91">
        <f t="shared" si="10"/>
        <v>0</v>
      </c>
      <c r="F141" s="36"/>
      <c r="G141" s="36">
        <f t="shared" si="11"/>
        <v>1039.2454738271472</v>
      </c>
      <c r="H141" s="36">
        <f t="shared" si="12"/>
        <v>459.63083905473354</v>
      </c>
      <c r="I141" s="36">
        <f t="shared" si="13"/>
        <v>1498.8763128818807</v>
      </c>
      <c r="J141" s="35">
        <f t="shared" si="14"/>
        <v>1498.8763128818807</v>
      </c>
      <c r="K141" s="35">
        <f t="shared" si="15"/>
        <v>207389.46392637471</v>
      </c>
      <c r="L141" s="36">
        <f>IF(Pmt_Nbr="","",SUM($E$18:$E141)+SUM($H$18:$H141))</f>
        <v>42610.53607362535</v>
      </c>
      <c r="M141" s="36">
        <f>IF(Pmt_Nbr="","",SUM($G$18:$G141))</f>
        <v>143250.12672372791</v>
      </c>
    </row>
    <row r="142" spans="2:13" x14ac:dyDescent="0.3">
      <c r="B142" s="63">
        <f t="shared" si="16"/>
        <v>125</v>
      </c>
      <c r="C142" s="34">
        <f t="shared" si="9"/>
        <v>48549</v>
      </c>
      <c r="D142" s="35">
        <f t="shared" si="17"/>
        <v>207389.46392637471</v>
      </c>
      <c r="E142" s="91">
        <f t="shared" si="10"/>
        <v>0</v>
      </c>
      <c r="F142" s="36"/>
      <c r="G142" s="36">
        <f t="shared" si="11"/>
        <v>1036.9473196318736</v>
      </c>
      <c r="H142" s="36">
        <f t="shared" si="12"/>
        <v>461.92899325000712</v>
      </c>
      <c r="I142" s="36">
        <f t="shared" si="13"/>
        <v>1498.8763128818807</v>
      </c>
      <c r="J142" s="35">
        <f t="shared" si="14"/>
        <v>1498.8763128818807</v>
      </c>
      <c r="K142" s="35">
        <f t="shared" si="15"/>
        <v>206927.5349331247</v>
      </c>
      <c r="L142" s="36">
        <f>IF(Pmt_Nbr="","",SUM($E$18:$E142)+SUM($H$18:$H142))</f>
        <v>43072.46506687536</v>
      </c>
      <c r="M142" s="36">
        <f>IF(Pmt_Nbr="","",SUM($G$18:$G142))</f>
        <v>144287.07404335978</v>
      </c>
    </row>
    <row r="143" spans="2:13" x14ac:dyDescent="0.3">
      <c r="B143" s="63">
        <f t="shared" si="16"/>
        <v>126</v>
      </c>
      <c r="C143" s="34">
        <f t="shared" si="9"/>
        <v>48580</v>
      </c>
      <c r="D143" s="35">
        <f t="shared" si="17"/>
        <v>206927.5349331247</v>
      </c>
      <c r="E143" s="91">
        <f t="shared" si="10"/>
        <v>0</v>
      </c>
      <c r="F143" s="36"/>
      <c r="G143" s="36">
        <f t="shared" si="11"/>
        <v>1034.6376746656235</v>
      </c>
      <c r="H143" s="36">
        <f t="shared" si="12"/>
        <v>464.23863821625719</v>
      </c>
      <c r="I143" s="36">
        <f t="shared" si="13"/>
        <v>1498.8763128818807</v>
      </c>
      <c r="J143" s="35">
        <f t="shared" si="14"/>
        <v>1498.8763128818807</v>
      </c>
      <c r="K143" s="35">
        <f t="shared" si="15"/>
        <v>206463.29629490845</v>
      </c>
      <c r="L143" s="36">
        <f>IF(Pmt_Nbr="","",SUM($E$18:$E143)+SUM($H$18:$H143))</f>
        <v>43536.703705091619</v>
      </c>
      <c r="M143" s="36">
        <f>IF(Pmt_Nbr="","",SUM($G$18:$G143))</f>
        <v>145321.71171802541</v>
      </c>
    </row>
    <row r="144" spans="2:13" x14ac:dyDescent="0.3">
      <c r="B144" s="63">
        <f t="shared" si="16"/>
        <v>127</v>
      </c>
      <c r="C144" s="34">
        <f t="shared" si="9"/>
        <v>48611</v>
      </c>
      <c r="D144" s="35">
        <f t="shared" si="17"/>
        <v>206463.29629490845</v>
      </c>
      <c r="E144" s="91">
        <f t="shared" si="10"/>
        <v>0</v>
      </c>
      <c r="F144" s="36"/>
      <c r="G144" s="36">
        <f t="shared" si="11"/>
        <v>1032.3164814745423</v>
      </c>
      <c r="H144" s="36">
        <f t="shared" si="12"/>
        <v>466.55983140733838</v>
      </c>
      <c r="I144" s="36">
        <f t="shared" si="13"/>
        <v>1498.8763128818807</v>
      </c>
      <c r="J144" s="35">
        <f t="shared" si="14"/>
        <v>1498.8763128818807</v>
      </c>
      <c r="K144" s="35">
        <f t="shared" si="15"/>
        <v>205996.73646350112</v>
      </c>
      <c r="L144" s="36">
        <f>IF(Pmt_Nbr="","",SUM($E$18:$E144)+SUM($H$18:$H144))</f>
        <v>44003.263536498955</v>
      </c>
      <c r="M144" s="36">
        <f>IF(Pmt_Nbr="","",SUM($G$18:$G144))</f>
        <v>146354.02819949997</v>
      </c>
    </row>
    <row r="145" spans="2:13" x14ac:dyDescent="0.3">
      <c r="B145" s="63">
        <f t="shared" si="16"/>
        <v>128</v>
      </c>
      <c r="C145" s="34">
        <f t="shared" si="9"/>
        <v>48639</v>
      </c>
      <c r="D145" s="35">
        <f t="shared" si="17"/>
        <v>205996.73646350112</v>
      </c>
      <c r="E145" s="91">
        <f t="shared" si="10"/>
        <v>0</v>
      </c>
      <c r="F145" s="36"/>
      <c r="G145" s="36">
        <f t="shared" si="11"/>
        <v>1029.9836823175056</v>
      </c>
      <c r="H145" s="36">
        <f t="shared" si="12"/>
        <v>468.89263056437517</v>
      </c>
      <c r="I145" s="36">
        <f t="shared" si="13"/>
        <v>1498.8763128818807</v>
      </c>
      <c r="J145" s="35">
        <f t="shared" si="14"/>
        <v>1498.8763128818807</v>
      </c>
      <c r="K145" s="35">
        <f t="shared" si="15"/>
        <v>205527.84383293675</v>
      </c>
      <c r="L145" s="36">
        <f>IF(Pmt_Nbr="","",SUM($E$18:$E145)+SUM($H$18:$H145))</f>
        <v>44472.156167063331</v>
      </c>
      <c r="M145" s="36">
        <f>IF(Pmt_Nbr="","",SUM($G$18:$G145))</f>
        <v>147384.01188181748</v>
      </c>
    </row>
    <row r="146" spans="2:13" x14ac:dyDescent="0.3">
      <c r="B146" s="63">
        <f t="shared" si="16"/>
        <v>129</v>
      </c>
      <c r="C146" s="34">
        <f t="shared" ref="C146:C209" si="18">IF(Pmt_Nbr="", "", DATE(YEAR(LoanStartDate),MONTH(LoanStartDate)+(Pmt_Nbr-1)*12/PaymentsPerYear,DAY(LoanStartDate)))</f>
        <v>48670</v>
      </c>
      <c r="D146" s="35">
        <f t="shared" si="17"/>
        <v>205527.84383293675</v>
      </c>
      <c r="E146" s="91">
        <f t="shared" ref="E146:E209" si="19">_xlfn.SINGLE(IF(_xlfn.SINGLE(Pmt_Nbr)="", "",  MIN(Optional_Extra_Payments, _xlfn.SINGLE(Beginning_Bal)-_xlfn.SINGLE(Sched_Pmt))))</f>
        <v>0</v>
      </c>
      <c r="F146" s="36"/>
      <c r="G146" s="36">
        <f t="shared" ref="G146:G209" si="20">IF(Pmt_Nbr="", "",Beginning_Bal*( AnnualFixedInterestRate/PaymentsPerYear))</f>
        <v>1027.6392191646837</v>
      </c>
      <c r="H146" s="36">
        <f t="shared" ref="H146:H209" si="21">IF(Pmt_Nbr="", "",Total_Pmt-Interest_Pmt-Early_Pmt)</f>
        <v>471.23709371719701</v>
      </c>
      <c r="I146" s="36">
        <f t="shared" ref="I146:I209" si="22">_xlfn.SINGLE(IF(_xlfn.SINGLE(Pmt_Nbr)="", "", IF(Scheduled_Payment_Amt&gt;_xlfn.SINGLE(Beginning_Bal), _xlfn.SINGLE(Beginning_Bal), Scheduled_Payment_Amt)))</f>
        <v>1498.8763128818807</v>
      </c>
      <c r="J146" s="35">
        <f t="shared" ref="J146:J209" si="23">IF(Pmt_Nbr="", "",  IF(Sched_Pmt+Early_Pmt&lt;Beginning_Bal,Sched_Pmt+Early_Pmt, IF(Beginning_Bal&gt;0,Beginning_Bal+Interest_Pmt, 0)))</f>
        <v>1498.8763128818807</v>
      </c>
      <c r="K146" s="35">
        <f t="shared" ref="K146:K209" si="24">IF(Pmt_Nbr="", "",  IF(Principal_Pmt&lt;Beginning_Bal,Beginning_Bal-Principal_Pmt-Early_Pmt, 0))</f>
        <v>205056.60673921954</v>
      </c>
      <c r="L146" s="36">
        <f>IF(Pmt_Nbr="","",SUM($E$18:$E146)+SUM($H$18:$H146))</f>
        <v>44943.393260780525</v>
      </c>
      <c r="M146" s="36">
        <f>IF(Pmt_Nbr="","",SUM($G$18:$G146))</f>
        <v>148411.65110098216</v>
      </c>
    </row>
    <row r="147" spans="2:13" x14ac:dyDescent="0.3">
      <c r="B147" s="63">
        <f t="shared" ref="B147:B210" si="25">IF(IsValuesEntered=FALSE,"",IF(K146="","",IF(K146=0,"",B146+1)))</f>
        <v>130</v>
      </c>
      <c r="C147" s="34">
        <f t="shared" si="18"/>
        <v>48700</v>
      </c>
      <c r="D147" s="35">
        <f t="shared" ref="D147:D210" si="26">IF(Pmt_Nbr="", "", K146)</f>
        <v>205056.60673921954</v>
      </c>
      <c r="E147" s="91">
        <f t="shared" si="19"/>
        <v>0</v>
      </c>
      <c r="F147" s="36"/>
      <c r="G147" s="36">
        <f t="shared" si="20"/>
        <v>1025.2830336960976</v>
      </c>
      <c r="H147" s="36">
        <f t="shared" si="21"/>
        <v>473.5932791857831</v>
      </c>
      <c r="I147" s="36">
        <f t="shared" si="22"/>
        <v>1498.8763128818807</v>
      </c>
      <c r="J147" s="35">
        <f t="shared" si="23"/>
        <v>1498.8763128818807</v>
      </c>
      <c r="K147" s="35">
        <f t="shared" si="24"/>
        <v>204583.01346003375</v>
      </c>
      <c r="L147" s="36">
        <f>IF(Pmt_Nbr="","",SUM($E$18:$E147)+SUM($H$18:$H147))</f>
        <v>45416.98653996631</v>
      </c>
      <c r="M147" s="36">
        <f>IF(Pmt_Nbr="","",SUM($G$18:$G147))</f>
        <v>149436.93413467825</v>
      </c>
    </row>
    <row r="148" spans="2:13" x14ac:dyDescent="0.3">
      <c r="B148" s="63">
        <f t="shared" si="25"/>
        <v>131</v>
      </c>
      <c r="C148" s="34">
        <f t="shared" si="18"/>
        <v>48731</v>
      </c>
      <c r="D148" s="35">
        <f t="shared" si="26"/>
        <v>204583.01346003375</v>
      </c>
      <c r="E148" s="91">
        <f t="shared" si="19"/>
        <v>0</v>
      </c>
      <c r="F148" s="36"/>
      <c r="G148" s="36">
        <f t="shared" si="20"/>
        <v>1022.9150673001687</v>
      </c>
      <c r="H148" s="36">
        <f t="shared" si="21"/>
        <v>475.96124558171198</v>
      </c>
      <c r="I148" s="36">
        <f t="shared" si="22"/>
        <v>1498.8763128818807</v>
      </c>
      <c r="J148" s="35">
        <f t="shared" si="23"/>
        <v>1498.8763128818807</v>
      </c>
      <c r="K148" s="35">
        <f t="shared" si="24"/>
        <v>204107.05221445204</v>
      </c>
      <c r="L148" s="36">
        <f>IF(Pmt_Nbr="","",SUM($E$18:$E148)+SUM($H$18:$H148))</f>
        <v>45892.947785548022</v>
      </c>
      <c r="M148" s="36">
        <f>IF(Pmt_Nbr="","",SUM($G$18:$G148))</f>
        <v>150459.84920197842</v>
      </c>
    </row>
    <row r="149" spans="2:13" x14ac:dyDescent="0.3">
      <c r="B149" s="63">
        <f t="shared" si="25"/>
        <v>132</v>
      </c>
      <c r="C149" s="34">
        <f t="shared" si="18"/>
        <v>48761</v>
      </c>
      <c r="D149" s="35">
        <f t="shared" si="26"/>
        <v>204107.05221445204</v>
      </c>
      <c r="E149" s="91">
        <f t="shared" si="19"/>
        <v>0</v>
      </c>
      <c r="F149" s="36"/>
      <c r="G149" s="36">
        <f t="shared" si="20"/>
        <v>1020.5352610722603</v>
      </c>
      <c r="H149" s="36">
        <f t="shared" si="21"/>
        <v>478.34105180962047</v>
      </c>
      <c r="I149" s="36">
        <f t="shared" si="22"/>
        <v>1498.8763128818807</v>
      </c>
      <c r="J149" s="35">
        <f t="shared" si="23"/>
        <v>1498.8763128818807</v>
      </c>
      <c r="K149" s="35">
        <f t="shared" si="24"/>
        <v>203628.71116264243</v>
      </c>
      <c r="L149" s="36">
        <f>IF(Pmt_Nbr="","",SUM($E$18:$E149)+SUM($H$18:$H149))</f>
        <v>46371.288837357642</v>
      </c>
      <c r="M149" s="36">
        <f>IF(Pmt_Nbr="","",SUM($G$18:$G149))</f>
        <v>151480.38446305066</v>
      </c>
    </row>
    <row r="150" spans="2:13" x14ac:dyDescent="0.3">
      <c r="B150" s="63">
        <f t="shared" si="25"/>
        <v>133</v>
      </c>
      <c r="C150" s="34">
        <f t="shared" si="18"/>
        <v>48792</v>
      </c>
      <c r="D150" s="35">
        <f t="shared" si="26"/>
        <v>203628.71116264243</v>
      </c>
      <c r="E150" s="91">
        <f t="shared" si="19"/>
        <v>0</v>
      </c>
      <c r="F150" s="36"/>
      <c r="G150" s="36">
        <f t="shared" si="20"/>
        <v>1018.1435558132122</v>
      </c>
      <c r="H150" s="36">
        <f t="shared" si="21"/>
        <v>480.73275706866855</v>
      </c>
      <c r="I150" s="36">
        <f t="shared" si="22"/>
        <v>1498.8763128818807</v>
      </c>
      <c r="J150" s="35">
        <f t="shared" si="23"/>
        <v>1498.8763128818807</v>
      </c>
      <c r="K150" s="35">
        <f t="shared" si="24"/>
        <v>203147.97840557375</v>
      </c>
      <c r="L150" s="36">
        <f>IF(Pmt_Nbr="","",SUM($E$18:$E150)+SUM($H$18:$H150))</f>
        <v>46852.021594426311</v>
      </c>
      <c r="M150" s="36">
        <f>IF(Pmt_Nbr="","",SUM($G$18:$G150))</f>
        <v>152498.52801886387</v>
      </c>
    </row>
    <row r="151" spans="2:13" x14ac:dyDescent="0.3">
      <c r="B151" s="63">
        <f t="shared" si="25"/>
        <v>134</v>
      </c>
      <c r="C151" s="34">
        <f t="shared" si="18"/>
        <v>48823</v>
      </c>
      <c r="D151" s="35">
        <f t="shared" si="26"/>
        <v>203147.97840557375</v>
      </c>
      <c r="E151" s="91">
        <f t="shared" si="19"/>
        <v>0</v>
      </c>
      <c r="F151" s="36"/>
      <c r="G151" s="36">
        <f t="shared" si="20"/>
        <v>1015.7398920278688</v>
      </c>
      <c r="H151" s="36">
        <f t="shared" si="21"/>
        <v>483.13642085401193</v>
      </c>
      <c r="I151" s="36">
        <f t="shared" si="22"/>
        <v>1498.8763128818807</v>
      </c>
      <c r="J151" s="35">
        <f t="shared" si="23"/>
        <v>1498.8763128818807</v>
      </c>
      <c r="K151" s="35">
        <f t="shared" si="24"/>
        <v>202664.84198471974</v>
      </c>
      <c r="L151" s="36">
        <f>IF(Pmt_Nbr="","",SUM($E$18:$E151)+SUM($H$18:$H151))</f>
        <v>47335.158015280322</v>
      </c>
      <c r="M151" s="36">
        <f>IF(Pmt_Nbr="","",SUM($G$18:$G151))</f>
        <v>153514.26791089174</v>
      </c>
    </row>
    <row r="152" spans="2:13" x14ac:dyDescent="0.3">
      <c r="B152" s="63">
        <f t="shared" si="25"/>
        <v>135</v>
      </c>
      <c r="C152" s="34">
        <f t="shared" si="18"/>
        <v>48853</v>
      </c>
      <c r="D152" s="35">
        <f t="shared" si="26"/>
        <v>202664.84198471974</v>
      </c>
      <c r="E152" s="91">
        <f t="shared" si="19"/>
        <v>0</v>
      </c>
      <c r="F152" s="36"/>
      <c r="G152" s="36">
        <f t="shared" si="20"/>
        <v>1013.3242099235987</v>
      </c>
      <c r="H152" s="36">
        <f t="shared" si="21"/>
        <v>485.55210295828203</v>
      </c>
      <c r="I152" s="36">
        <f t="shared" si="22"/>
        <v>1498.8763128818807</v>
      </c>
      <c r="J152" s="35">
        <f t="shared" si="23"/>
        <v>1498.8763128818807</v>
      </c>
      <c r="K152" s="35">
        <f t="shared" si="24"/>
        <v>202179.28988176145</v>
      </c>
      <c r="L152" s="36">
        <f>IF(Pmt_Nbr="","",SUM($E$18:$E152)+SUM($H$18:$H152))</f>
        <v>47820.710118238603</v>
      </c>
      <c r="M152" s="36">
        <f>IF(Pmt_Nbr="","",SUM($G$18:$G152))</f>
        <v>154527.59212081533</v>
      </c>
    </row>
    <row r="153" spans="2:13" x14ac:dyDescent="0.3">
      <c r="B153" s="63">
        <f t="shared" si="25"/>
        <v>136</v>
      </c>
      <c r="C153" s="34">
        <f t="shared" si="18"/>
        <v>48884</v>
      </c>
      <c r="D153" s="35">
        <f t="shared" si="26"/>
        <v>202179.28988176145</v>
      </c>
      <c r="E153" s="91">
        <f t="shared" si="19"/>
        <v>0</v>
      </c>
      <c r="F153" s="36"/>
      <c r="G153" s="36">
        <f t="shared" si="20"/>
        <v>1010.8964494088073</v>
      </c>
      <c r="H153" s="36">
        <f t="shared" si="21"/>
        <v>487.97986347307346</v>
      </c>
      <c r="I153" s="36">
        <f t="shared" si="22"/>
        <v>1498.8763128818807</v>
      </c>
      <c r="J153" s="35">
        <f t="shared" si="23"/>
        <v>1498.8763128818807</v>
      </c>
      <c r="K153" s="35">
        <f t="shared" si="24"/>
        <v>201691.31001828838</v>
      </c>
      <c r="L153" s="36">
        <f>IF(Pmt_Nbr="","",SUM($E$18:$E153)+SUM($H$18:$H153))</f>
        <v>48308.689981711679</v>
      </c>
      <c r="M153" s="36">
        <f>IF(Pmt_Nbr="","",SUM($G$18:$G153))</f>
        <v>155538.48857022414</v>
      </c>
    </row>
    <row r="154" spans="2:13" x14ac:dyDescent="0.3">
      <c r="B154" s="63">
        <f t="shared" si="25"/>
        <v>137</v>
      </c>
      <c r="C154" s="34">
        <f t="shared" si="18"/>
        <v>48914</v>
      </c>
      <c r="D154" s="35">
        <f t="shared" si="26"/>
        <v>201691.31001828838</v>
      </c>
      <c r="E154" s="91">
        <f t="shared" si="19"/>
        <v>0</v>
      </c>
      <c r="F154" s="36"/>
      <c r="G154" s="36">
        <f t="shared" si="20"/>
        <v>1008.456550091442</v>
      </c>
      <c r="H154" s="36">
        <f t="shared" si="21"/>
        <v>490.41976279043877</v>
      </c>
      <c r="I154" s="36">
        <f t="shared" si="22"/>
        <v>1498.8763128818807</v>
      </c>
      <c r="J154" s="35">
        <f t="shared" si="23"/>
        <v>1498.8763128818807</v>
      </c>
      <c r="K154" s="35">
        <f t="shared" si="24"/>
        <v>201200.89025549794</v>
      </c>
      <c r="L154" s="36">
        <f>IF(Pmt_Nbr="","",SUM($E$18:$E154)+SUM($H$18:$H154))</f>
        <v>48799.109744502115</v>
      </c>
      <c r="M154" s="36">
        <f>IF(Pmt_Nbr="","",SUM($G$18:$G154))</f>
        <v>156546.94512031559</v>
      </c>
    </row>
    <row r="155" spans="2:13" x14ac:dyDescent="0.3">
      <c r="B155" s="63">
        <f t="shared" si="25"/>
        <v>138</v>
      </c>
      <c r="C155" s="34">
        <f t="shared" si="18"/>
        <v>48945</v>
      </c>
      <c r="D155" s="35">
        <f t="shared" si="26"/>
        <v>201200.89025549794</v>
      </c>
      <c r="E155" s="91">
        <f t="shared" si="19"/>
        <v>0</v>
      </c>
      <c r="F155" s="36"/>
      <c r="G155" s="36">
        <f t="shared" si="20"/>
        <v>1006.0044512774897</v>
      </c>
      <c r="H155" s="36">
        <f t="shared" si="21"/>
        <v>492.87186160439103</v>
      </c>
      <c r="I155" s="36">
        <f t="shared" si="22"/>
        <v>1498.8763128818807</v>
      </c>
      <c r="J155" s="35">
        <f t="shared" si="23"/>
        <v>1498.8763128818807</v>
      </c>
      <c r="K155" s="35">
        <f t="shared" si="24"/>
        <v>200708.01839389355</v>
      </c>
      <c r="L155" s="36">
        <f>IF(Pmt_Nbr="","",SUM($E$18:$E155)+SUM($H$18:$H155))</f>
        <v>49291.981606106507</v>
      </c>
      <c r="M155" s="36">
        <f>IF(Pmt_Nbr="","",SUM($G$18:$G155))</f>
        <v>157552.94957159308</v>
      </c>
    </row>
    <row r="156" spans="2:13" x14ac:dyDescent="0.3">
      <c r="B156" s="63">
        <f t="shared" si="25"/>
        <v>139</v>
      </c>
      <c r="C156" s="34">
        <f t="shared" si="18"/>
        <v>48976</v>
      </c>
      <c r="D156" s="35">
        <f t="shared" si="26"/>
        <v>200708.01839389355</v>
      </c>
      <c r="E156" s="91">
        <f t="shared" si="19"/>
        <v>0</v>
      </c>
      <c r="F156" s="36"/>
      <c r="G156" s="36">
        <f t="shared" si="20"/>
        <v>1003.5400919694678</v>
      </c>
      <c r="H156" s="36">
        <f t="shared" si="21"/>
        <v>495.33622091241295</v>
      </c>
      <c r="I156" s="36">
        <f t="shared" si="22"/>
        <v>1498.8763128818807</v>
      </c>
      <c r="J156" s="35">
        <f t="shared" si="23"/>
        <v>1498.8763128818807</v>
      </c>
      <c r="K156" s="35">
        <f t="shared" si="24"/>
        <v>200212.68217298115</v>
      </c>
      <c r="L156" s="36">
        <f>IF(Pmt_Nbr="","",SUM($E$18:$E156)+SUM($H$18:$H156))</f>
        <v>49787.317827018916</v>
      </c>
      <c r="M156" s="36">
        <f>IF(Pmt_Nbr="","",SUM($G$18:$G156))</f>
        <v>158556.48966356256</v>
      </c>
    </row>
    <row r="157" spans="2:13" x14ac:dyDescent="0.3">
      <c r="B157" s="63">
        <f t="shared" si="25"/>
        <v>140</v>
      </c>
      <c r="C157" s="34">
        <f t="shared" si="18"/>
        <v>49004</v>
      </c>
      <c r="D157" s="35">
        <f t="shared" si="26"/>
        <v>200212.68217298115</v>
      </c>
      <c r="E157" s="91">
        <f t="shared" si="19"/>
        <v>0</v>
      </c>
      <c r="F157" s="36"/>
      <c r="G157" s="36">
        <f t="shared" si="20"/>
        <v>1001.0634108649058</v>
      </c>
      <c r="H157" s="36">
        <f t="shared" si="21"/>
        <v>497.81290201697493</v>
      </c>
      <c r="I157" s="36">
        <f t="shared" si="22"/>
        <v>1498.8763128818807</v>
      </c>
      <c r="J157" s="35">
        <f t="shared" si="23"/>
        <v>1498.8763128818807</v>
      </c>
      <c r="K157" s="35">
        <f t="shared" si="24"/>
        <v>199714.86927096418</v>
      </c>
      <c r="L157" s="36">
        <f>IF(Pmt_Nbr="","",SUM($E$18:$E157)+SUM($H$18:$H157))</f>
        <v>50285.130729035889</v>
      </c>
      <c r="M157" s="36">
        <f>IF(Pmt_Nbr="","",SUM($G$18:$G157))</f>
        <v>159557.55307442747</v>
      </c>
    </row>
    <row r="158" spans="2:13" x14ac:dyDescent="0.3">
      <c r="B158" s="63">
        <f t="shared" si="25"/>
        <v>141</v>
      </c>
      <c r="C158" s="34">
        <f t="shared" si="18"/>
        <v>49035</v>
      </c>
      <c r="D158" s="35">
        <f t="shared" si="26"/>
        <v>199714.86927096418</v>
      </c>
      <c r="E158" s="91">
        <f t="shared" si="19"/>
        <v>0</v>
      </c>
      <c r="F158" s="36"/>
      <c r="G158" s="36">
        <f t="shared" si="20"/>
        <v>998.57434635482093</v>
      </c>
      <c r="H158" s="36">
        <f t="shared" si="21"/>
        <v>500.30196652705979</v>
      </c>
      <c r="I158" s="36">
        <f t="shared" si="22"/>
        <v>1498.8763128818807</v>
      </c>
      <c r="J158" s="35">
        <f t="shared" si="23"/>
        <v>1498.8763128818807</v>
      </c>
      <c r="K158" s="35">
        <f t="shared" si="24"/>
        <v>199214.56730443711</v>
      </c>
      <c r="L158" s="36">
        <f>IF(Pmt_Nbr="","",SUM($E$18:$E158)+SUM($H$18:$H158))</f>
        <v>50785.432695562951</v>
      </c>
      <c r="M158" s="36">
        <f>IF(Pmt_Nbr="","",SUM($G$18:$G158))</f>
        <v>160556.12742078229</v>
      </c>
    </row>
    <row r="159" spans="2:13" x14ac:dyDescent="0.3">
      <c r="B159" s="63">
        <f t="shared" si="25"/>
        <v>142</v>
      </c>
      <c r="C159" s="34">
        <f t="shared" si="18"/>
        <v>49065</v>
      </c>
      <c r="D159" s="35">
        <f t="shared" si="26"/>
        <v>199214.56730443711</v>
      </c>
      <c r="E159" s="91">
        <f t="shared" si="19"/>
        <v>0</v>
      </c>
      <c r="F159" s="36"/>
      <c r="G159" s="36">
        <f t="shared" si="20"/>
        <v>996.07283652218553</v>
      </c>
      <c r="H159" s="36">
        <f t="shared" si="21"/>
        <v>502.8034763596952</v>
      </c>
      <c r="I159" s="36">
        <f t="shared" si="22"/>
        <v>1498.8763128818807</v>
      </c>
      <c r="J159" s="35">
        <f t="shared" si="23"/>
        <v>1498.8763128818807</v>
      </c>
      <c r="K159" s="35">
        <f t="shared" si="24"/>
        <v>198711.76382807741</v>
      </c>
      <c r="L159" s="36">
        <f>IF(Pmt_Nbr="","",SUM($E$18:$E159)+SUM($H$18:$H159))</f>
        <v>51288.236171922646</v>
      </c>
      <c r="M159" s="36">
        <f>IF(Pmt_Nbr="","",SUM($G$18:$G159))</f>
        <v>161552.20025730447</v>
      </c>
    </row>
    <row r="160" spans="2:13" x14ac:dyDescent="0.3">
      <c r="B160" s="63">
        <f t="shared" si="25"/>
        <v>143</v>
      </c>
      <c r="C160" s="34">
        <f t="shared" si="18"/>
        <v>49096</v>
      </c>
      <c r="D160" s="35">
        <f t="shared" si="26"/>
        <v>198711.76382807741</v>
      </c>
      <c r="E160" s="91">
        <f t="shared" si="19"/>
        <v>0</v>
      </c>
      <c r="F160" s="36"/>
      <c r="G160" s="36">
        <f t="shared" si="20"/>
        <v>993.55881914038707</v>
      </c>
      <c r="H160" s="36">
        <f t="shared" si="21"/>
        <v>505.31749374149365</v>
      </c>
      <c r="I160" s="36">
        <f t="shared" si="22"/>
        <v>1498.8763128818807</v>
      </c>
      <c r="J160" s="35">
        <f t="shared" si="23"/>
        <v>1498.8763128818807</v>
      </c>
      <c r="K160" s="35">
        <f t="shared" si="24"/>
        <v>198206.44633433592</v>
      </c>
      <c r="L160" s="36">
        <f>IF(Pmt_Nbr="","",SUM($E$18:$E160)+SUM($H$18:$H160))</f>
        <v>51793.553665664142</v>
      </c>
      <c r="M160" s="36">
        <f>IF(Pmt_Nbr="","",SUM($G$18:$G160))</f>
        <v>162545.75907644487</v>
      </c>
    </row>
    <row r="161" spans="2:13" x14ac:dyDescent="0.3">
      <c r="B161" s="63">
        <f t="shared" si="25"/>
        <v>144</v>
      </c>
      <c r="C161" s="34">
        <f t="shared" si="18"/>
        <v>49126</v>
      </c>
      <c r="D161" s="35">
        <f t="shared" si="26"/>
        <v>198206.44633433592</v>
      </c>
      <c r="E161" s="91">
        <f t="shared" si="19"/>
        <v>0</v>
      </c>
      <c r="F161" s="36"/>
      <c r="G161" s="36">
        <f t="shared" si="20"/>
        <v>991.0322316716796</v>
      </c>
      <c r="H161" s="36">
        <f t="shared" si="21"/>
        <v>507.84408121020113</v>
      </c>
      <c r="I161" s="36">
        <f t="shared" si="22"/>
        <v>1498.8763128818807</v>
      </c>
      <c r="J161" s="35">
        <f t="shared" si="23"/>
        <v>1498.8763128818807</v>
      </c>
      <c r="K161" s="35">
        <f t="shared" si="24"/>
        <v>197698.60225312572</v>
      </c>
      <c r="L161" s="36">
        <f>IF(Pmt_Nbr="","",SUM($E$18:$E161)+SUM($H$18:$H161))</f>
        <v>52301.39774687434</v>
      </c>
      <c r="M161" s="36">
        <f>IF(Pmt_Nbr="","",SUM($G$18:$G161))</f>
        <v>163536.79130811655</v>
      </c>
    </row>
    <row r="162" spans="2:13" x14ac:dyDescent="0.3">
      <c r="B162" s="63">
        <f t="shared" si="25"/>
        <v>145</v>
      </c>
      <c r="C162" s="34">
        <f t="shared" si="18"/>
        <v>49157</v>
      </c>
      <c r="D162" s="35">
        <f t="shared" si="26"/>
        <v>197698.60225312572</v>
      </c>
      <c r="E162" s="91">
        <f t="shared" si="19"/>
        <v>0</v>
      </c>
      <c r="F162" s="36"/>
      <c r="G162" s="36">
        <f t="shared" si="20"/>
        <v>988.49301126562864</v>
      </c>
      <c r="H162" s="36">
        <f t="shared" si="21"/>
        <v>510.38330161625208</v>
      </c>
      <c r="I162" s="36">
        <f t="shared" si="22"/>
        <v>1498.8763128818807</v>
      </c>
      <c r="J162" s="35">
        <f t="shared" si="23"/>
        <v>1498.8763128818807</v>
      </c>
      <c r="K162" s="35">
        <f t="shared" si="24"/>
        <v>197188.21895150948</v>
      </c>
      <c r="L162" s="36">
        <f>IF(Pmt_Nbr="","",SUM($E$18:$E162)+SUM($H$18:$H162))</f>
        <v>52811.781048490593</v>
      </c>
      <c r="M162" s="36">
        <f>IF(Pmt_Nbr="","",SUM($G$18:$G162))</f>
        <v>164525.28431938216</v>
      </c>
    </row>
    <row r="163" spans="2:13" x14ac:dyDescent="0.3">
      <c r="B163" s="63">
        <f t="shared" si="25"/>
        <v>146</v>
      </c>
      <c r="C163" s="34">
        <f t="shared" si="18"/>
        <v>49188</v>
      </c>
      <c r="D163" s="35">
        <f t="shared" si="26"/>
        <v>197188.21895150948</v>
      </c>
      <c r="E163" s="91">
        <f t="shared" si="19"/>
        <v>0</v>
      </c>
      <c r="F163" s="36"/>
      <c r="G163" s="36">
        <f t="shared" si="20"/>
        <v>985.94109475754738</v>
      </c>
      <c r="H163" s="36">
        <f t="shared" si="21"/>
        <v>512.93521812433335</v>
      </c>
      <c r="I163" s="36">
        <f t="shared" si="22"/>
        <v>1498.8763128818807</v>
      </c>
      <c r="J163" s="35">
        <f t="shared" si="23"/>
        <v>1498.8763128818807</v>
      </c>
      <c r="K163" s="35">
        <f t="shared" si="24"/>
        <v>196675.28373338515</v>
      </c>
      <c r="L163" s="36">
        <f>IF(Pmt_Nbr="","",SUM($E$18:$E163)+SUM($H$18:$H163))</f>
        <v>53324.716266614923</v>
      </c>
      <c r="M163" s="36">
        <f>IF(Pmt_Nbr="","",SUM($G$18:$G163))</f>
        <v>165511.22541413971</v>
      </c>
    </row>
    <row r="164" spans="2:13" x14ac:dyDescent="0.3">
      <c r="B164" s="63">
        <f t="shared" si="25"/>
        <v>147</v>
      </c>
      <c r="C164" s="34">
        <f t="shared" si="18"/>
        <v>49218</v>
      </c>
      <c r="D164" s="35">
        <f t="shared" si="26"/>
        <v>196675.28373338515</v>
      </c>
      <c r="E164" s="91">
        <f t="shared" si="19"/>
        <v>0</v>
      </c>
      <c r="F164" s="36"/>
      <c r="G164" s="36">
        <f t="shared" si="20"/>
        <v>983.37641866692582</v>
      </c>
      <c r="H164" s="36">
        <f t="shared" si="21"/>
        <v>515.49989421495491</v>
      </c>
      <c r="I164" s="36">
        <f t="shared" si="22"/>
        <v>1498.8763128818807</v>
      </c>
      <c r="J164" s="35">
        <f t="shared" si="23"/>
        <v>1498.8763128818807</v>
      </c>
      <c r="K164" s="35">
        <f t="shared" si="24"/>
        <v>196159.78383917018</v>
      </c>
      <c r="L164" s="36">
        <f>IF(Pmt_Nbr="","",SUM($E$18:$E164)+SUM($H$18:$H164))</f>
        <v>53840.216160829877</v>
      </c>
      <c r="M164" s="36">
        <f>IF(Pmt_Nbr="","",SUM($G$18:$G164))</f>
        <v>166494.60183280663</v>
      </c>
    </row>
    <row r="165" spans="2:13" x14ac:dyDescent="0.3">
      <c r="B165" s="63">
        <f t="shared" si="25"/>
        <v>148</v>
      </c>
      <c r="C165" s="34">
        <f t="shared" si="18"/>
        <v>49249</v>
      </c>
      <c r="D165" s="35">
        <f t="shared" si="26"/>
        <v>196159.78383917018</v>
      </c>
      <c r="E165" s="91">
        <f t="shared" si="19"/>
        <v>0</v>
      </c>
      <c r="F165" s="36"/>
      <c r="G165" s="36">
        <f t="shared" si="20"/>
        <v>980.79891919585089</v>
      </c>
      <c r="H165" s="36">
        <f t="shared" si="21"/>
        <v>518.07739368602984</v>
      </c>
      <c r="I165" s="36">
        <f t="shared" si="22"/>
        <v>1498.8763128818807</v>
      </c>
      <c r="J165" s="35">
        <f t="shared" si="23"/>
        <v>1498.8763128818807</v>
      </c>
      <c r="K165" s="35">
        <f t="shared" si="24"/>
        <v>195641.70644548416</v>
      </c>
      <c r="L165" s="36">
        <f>IF(Pmt_Nbr="","",SUM($E$18:$E165)+SUM($H$18:$H165))</f>
        <v>54358.293554515905</v>
      </c>
      <c r="M165" s="36">
        <f>IF(Pmt_Nbr="","",SUM($G$18:$G165))</f>
        <v>167475.40075200249</v>
      </c>
    </row>
    <row r="166" spans="2:13" x14ac:dyDescent="0.3">
      <c r="B166" s="63">
        <f t="shared" si="25"/>
        <v>149</v>
      </c>
      <c r="C166" s="34">
        <f t="shared" si="18"/>
        <v>49279</v>
      </c>
      <c r="D166" s="35">
        <f t="shared" si="26"/>
        <v>195641.70644548416</v>
      </c>
      <c r="E166" s="91">
        <f t="shared" si="19"/>
        <v>0</v>
      </c>
      <c r="F166" s="36"/>
      <c r="G166" s="36">
        <f t="shared" si="20"/>
        <v>978.20853222742085</v>
      </c>
      <c r="H166" s="36">
        <f t="shared" si="21"/>
        <v>520.66778065445988</v>
      </c>
      <c r="I166" s="36">
        <f t="shared" si="22"/>
        <v>1498.8763128818807</v>
      </c>
      <c r="J166" s="35">
        <f t="shared" si="23"/>
        <v>1498.8763128818807</v>
      </c>
      <c r="K166" s="35">
        <f t="shared" si="24"/>
        <v>195121.03866482971</v>
      </c>
      <c r="L166" s="36">
        <f>IF(Pmt_Nbr="","",SUM($E$18:$E166)+SUM($H$18:$H166))</f>
        <v>54878.961335170367</v>
      </c>
      <c r="M166" s="36">
        <f>IF(Pmt_Nbr="","",SUM($G$18:$G166))</f>
        <v>168453.6092842299</v>
      </c>
    </row>
    <row r="167" spans="2:13" x14ac:dyDescent="0.3">
      <c r="B167" s="63">
        <f t="shared" si="25"/>
        <v>150</v>
      </c>
      <c r="C167" s="34">
        <f t="shared" si="18"/>
        <v>49310</v>
      </c>
      <c r="D167" s="35">
        <f t="shared" si="26"/>
        <v>195121.03866482971</v>
      </c>
      <c r="E167" s="91">
        <f t="shared" si="19"/>
        <v>0</v>
      </c>
      <c r="F167" s="36"/>
      <c r="G167" s="36">
        <f t="shared" si="20"/>
        <v>975.60519332414856</v>
      </c>
      <c r="H167" s="36">
        <f t="shared" si="21"/>
        <v>523.27111955773216</v>
      </c>
      <c r="I167" s="36">
        <f t="shared" si="22"/>
        <v>1498.8763128818807</v>
      </c>
      <c r="J167" s="35">
        <f t="shared" si="23"/>
        <v>1498.8763128818807</v>
      </c>
      <c r="K167" s="35">
        <f t="shared" si="24"/>
        <v>194597.76754527198</v>
      </c>
      <c r="L167" s="36">
        <f>IF(Pmt_Nbr="","",SUM($E$18:$E167)+SUM($H$18:$H167))</f>
        <v>55402.232454728102</v>
      </c>
      <c r="M167" s="36">
        <f>IF(Pmt_Nbr="","",SUM($G$18:$G167))</f>
        <v>169429.21447755405</v>
      </c>
    </row>
    <row r="168" spans="2:13" x14ac:dyDescent="0.3">
      <c r="B168" s="63">
        <f t="shared" si="25"/>
        <v>151</v>
      </c>
      <c r="C168" s="34">
        <f t="shared" si="18"/>
        <v>49341</v>
      </c>
      <c r="D168" s="35">
        <f t="shared" si="26"/>
        <v>194597.76754527198</v>
      </c>
      <c r="E168" s="91">
        <f t="shared" si="19"/>
        <v>0</v>
      </c>
      <c r="F168" s="36"/>
      <c r="G168" s="36">
        <f t="shared" si="20"/>
        <v>972.98883772635998</v>
      </c>
      <c r="H168" s="36">
        <f t="shared" si="21"/>
        <v>525.88747515552075</v>
      </c>
      <c r="I168" s="36">
        <f t="shared" si="22"/>
        <v>1498.8763128818807</v>
      </c>
      <c r="J168" s="35">
        <f t="shared" si="23"/>
        <v>1498.8763128818807</v>
      </c>
      <c r="K168" s="35">
        <f t="shared" si="24"/>
        <v>194071.88007011646</v>
      </c>
      <c r="L168" s="36">
        <f>IF(Pmt_Nbr="","",SUM($E$18:$E168)+SUM($H$18:$H168))</f>
        <v>55928.119929883622</v>
      </c>
      <c r="M168" s="36">
        <f>IF(Pmt_Nbr="","",SUM($G$18:$G168))</f>
        <v>170402.20331528041</v>
      </c>
    </row>
    <row r="169" spans="2:13" x14ac:dyDescent="0.3">
      <c r="B169" s="63">
        <f t="shared" si="25"/>
        <v>152</v>
      </c>
      <c r="C169" s="34">
        <f t="shared" si="18"/>
        <v>49369</v>
      </c>
      <c r="D169" s="35">
        <f t="shared" si="26"/>
        <v>194071.88007011646</v>
      </c>
      <c r="E169" s="91">
        <f t="shared" si="19"/>
        <v>0</v>
      </c>
      <c r="F169" s="36"/>
      <c r="G169" s="36">
        <f t="shared" si="20"/>
        <v>970.35940035058229</v>
      </c>
      <c r="H169" s="36">
        <f t="shared" si="21"/>
        <v>528.51691253129843</v>
      </c>
      <c r="I169" s="36">
        <f t="shared" si="22"/>
        <v>1498.8763128818807</v>
      </c>
      <c r="J169" s="35">
        <f t="shared" si="23"/>
        <v>1498.8763128818807</v>
      </c>
      <c r="K169" s="35">
        <f t="shared" si="24"/>
        <v>193543.36315758515</v>
      </c>
      <c r="L169" s="36">
        <f>IF(Pmt_Nbr="","",SUM($E$18:$E169)+SUM($H$18:$H169))</f>
        <v>56456.636842414919</v>
      </c>
      <c r="M169" s="36">
        <f>IF(Pmt_Nbr="","",SUM($G$18:$G169))</f>
        <v>171372.56271563098</v>
      </c>
    </row>
    <row r="170" spans="2:13" x14ac:dyDescent="0.3">
      <c r="B170" s="63">
        <f t="shared" si="25"/>
        <v>153</v>
      </c>
      <c r="C170" s="34">
        <f t="shared" si="18"/>
        <v>49400</v>
      </c>
      <c r="D170" s="35">
        <f t="shared" si="26"/>
        <v>193543.36315758515</v>
      </c>
      <c r="E170" s="91">
        <f t="shared" si="19"/>
        <v>0</v>
      </c>
      <c r="F170" s="36"/>
      <c r="G170" s="36">
        <f t="shared" si="20"/>
        <v>967.71681578792573</v>
      </c>
      <c r="H170" s="36">
        <f t="shared" si="21"/>
        <v>531.159497093955</v>
      </c>
      <c r="I170" s="36">
        <f t="shared" si="22"/>
        <v>1498.8763128818807</v>
      </c>
      <c r="J170" s="35">
        <f t="shared" si="23"/>
        <v>1498.8763128818807</v>
      </c>
      <c r="K170" s="35">
        <f t="shared" si="24"/>
        <v>193012.20366049118</v>
      </c>
      <c r="L170" s="36">
        <f>IF(Pmt_Nbr="","",SUM($E$18:$E170)+SUM($H$18:$H170))</f>
        <v>56987.796339508874</v>
      </c>
      <c r="M170" s="36">
        <f>IF(Pmt_Nbr="","",SUM($G$18:$G170))</f>
        <v>172340.2795314189</v>
      </c>
    </row>
    <row r="171" spans="2:13" x14ac:dyDescent="0.3">
      <c r="B171" s="63">
        <f t="shared" si="25"/>
        <v>154</v>
      </c>
      <c r="C171" s="34">
        <f t="shared" si="18"/>
        <v>49430</v>
      </c>
      <c r="D171" s="35">
        <f t="shared" si="26"/>
        <v>193012.20366049118</v>
      </c>
      <c r="E171" s="91">
        <f t="shared" si="19"/>
        <v>0</v>
      </c>
      <c r="F171" s="36"/>
      <c r="G171" s="36">
        <f t="shared" si="20"/>
        <v>965.06101830245598</v>
      </c>
      <c r="H171" s="36">
        <f t="shared" si="21"/>
        <v>533.81529457942474</v>
      </c>
      <c r="I171" s="36">
        <f t="shared" si="22"/>
        <v>1498.8763128818807</v>
      </c>
      <c r="J171" s="35">
        <f t="shared" si="23"/>
        <v>1498.8763128818807</v>
      </c>
      <c r="K171" s="35">
        <f t="shared" si="24"/>
        <v>192478.38836591176</v>
      </c>
      <c r="L171" s="36">
        <f>IF(Pmt_Nbr="","",SUM($E$18:$E171)+SUM($H$18:$H171))</f>
        <v>57521.611634088302</v>
      </c>
      <c r="M171" s="36">
        <f>IF(Pmt_Nbr="","",SUM($G$18:$G171))</f>
        <v>173305.34054972135</v>
      </c>
    </row>
    <row r="172" spans="2:13" x14ac:dyDescent="0.3">
      <c r="B172" s="63">
        <f t="shared" si="25"/>
        <v>155</v>
      </c>
      <c r="C172" s="34">
        <f t="shared" si="18"/>
        <v>49461</v>
      </c>
      <c r="D172" s="35">
        <f t="shared" si="26"/>
        <v>192478.38836591176</v>
      </c>
      <c r="E172" s="91">
        <f t="shared" si="19"/>
        <v>0</v>
      </c>
      <c r="F172" s="36"/>
      <c r="G172" s="36">
        <f t="shared" si="20"/>
        <v>962.39194182955885</v>
      </c>
      <c r="H172" s="36">
        <f t="shared" si="21"/>
        <v>536.48437105232188</v>
      </c>
      <c r="I172" s="36">
        <f t="shared" si="22"/>
        <v>1498.8763128818807</v>
      </c>
      <c r="J172" s="35">
        <f t="shared" si="23"/>
        <v>1498.8763128818807</v>
      </c>
      <c r="K172" s="35">
        <f t="shared" si="24"/>
        <v>191941.90399485943</v>
      </c>
      <c r="L172" s="36">
        <f>IF(Pmt_Nbr="","",SUM($E$18:$E172)+SUM($H$18:$H172))</f>
        <v>58058.096005140622</v>
      </c>
      <c r="M172" s="36">
        <f>IF(Pmt_Nbr="","",SUM($G$18:$G172))</f>
        <v>174267.73249155091</v>
      </c>
    </row>
    <row r="173" spans="2:13" x14ac:dyDescent="0.3">
      <c r="B173" s="63">
        <f t="shared" si="25"/>
        <v>156</v>
      </c>
      <c r="C173" s="34">
        <f t="shared" si="18"/>
        <v>49491</v>
      </c>
      <c r="D173" s="35">
        <f t="shared" si="26"/>
        <v>191941.90399485943</v>
      </c>
      <c r="E173" s="91">
        <f t="shared" si="19"/>
        <v>0</v>
      </c>
      <c r="F173" s="36"/>
      <c r="G173" s="36">
        <f t="shared" si="20"/>
        <v>959.70951997429711</v>
      </c>
      <c r="H173" s="36">
        <f t="shared" si="21"/>
        <v>539.16679290758361</v>
      </c>
      <c r="I173" s="36">
        <f t="shared" si="22"/>
        <v>1498.8763128818807</v>
      </c>
      <c r="J173" s="35">
        <f t="shared" si="23"/>
        <v>1498.8763128818807</v>
      </c>
      <c r="K173" s="35">
        <f t="shared" si="24"/>
        <v>191402.73720195185</v>
      </c>
      <c r="L173" s="36">
        <f>IF(Pmt_Nbr="","",SUM($E$18:$E173)+SUM($H$18:$H173))</f>
        <v>58597.262798048207</v>
      </c>
      <c r="M173" s="36">
        <f>IF(Pmt_Nbr="","",SUM($G$18:$G173))</f>
        <v>175227.44201152521</v>
      </c>
    </row>
    <row r="174" spans="2:13" x14ac:dyDescent="0.3">
      <c r="B174" s="63">
        <f t="shared" si="25"/>
        <v>157</v>
      </c>
      <c r="C174" s="34">
        <f t="shared" si="18"/>
        <v>49522</v>
      </c>
      <c r="D174" s="35">
        <f t="shared" si="26"/>
        <v>191402.73720195185</v>
      </c>
      <c r="E174" s="91">
        <f t="shared" si="19"/>
        <v>0</v>
      </c>
      <c r="F174" s="36"/>
      <c r="G174" s="36">
        <f t="shared" si="20"/>
        <v>957.01368600975923</v>
      </c>
      <c r="H174" s="36">
        <f t="shared" si="21"/>
        <v>541.8626268721215</v>
      </c>
      <c r="I174" s="36">
        <f t="shared" si="22"/>
        <v>1498.8763128818807</v>
      </c>
      <c r="J174" s="35">
        <f t="shared" si="23"/>
        <v>1498.8763128818807</v>
      </c>
      <c r="K174" s="35">
        <f t="shared" si="24"/>
        <v>190860.87457507974</v>
      </c>
      <c r="L174" s="36">
        <f>IF(Pmt_Nbr="","",SUM($E$18:$E174)+SUM($H$18:$H174))</f>
        <v>59139.125424920327</v>
      </c>
      <c r="M174" s="36">
        <f>IF(Pmt_Nbr="","",SUM($G$18:$G174))</f>
        <v>176184.45569753498</v>
      </c>
    </row>
    <row r="175" spans="2:13" x14ac:dyDescent="0.3">
      <c r="B175" s="63">
        <f t="shared" si="25"/>
        <v>158</v>
      </c>
      <c r="C175" s="34">
        <f t="shared" si="18"/>
        <v>49553</v>
      </c>
      <c r="D175" s="35">
        <f t="shared" si="26"/>
        <v>190860.87457507974</v>
      </c>
      <c r="E175" s="91">
        <f t="shared" si="19"/>
        <v>0</v>
      </c>
      <c r="F175" s="36"/>
      <c r="G175" s="36">
        <f t="shared" si="20"/>
        <v>954.30437287539871</v>
      </c>
      <c r="H175" s="36">
        <f t="shared" si="21"/>
        <v>544.57194000648201</v>
      </c>
      <c r="I175" s="36">
        <f t="shared" si="22"/>
        <v>1498.8763128818807</v>
      </c>
      <c r="J175" s="35">
        <f t="shared" si="23"/>
        <v>1498.8763128818807</v>
      </c>
      <c r="K175" s="35">
        <f t="shared" si="24"/>
        <v>190316.30263507325</v>
      </c>
      <c r="L175" s="36">
        <f>IF(Pmt_Nbr="","",SUM($E$18:$E175)+SUM($H$18:$H175))</f>
        <v>59683.697364926811</v>
      </c>
      <c r="M175" s="36">
        <f>IF(Pmt_Nbr="","",SUM($G$18:$G175))</f>
        <v>177138.76007041038</v>
      </c>
    </row>
    <row r="176" spans="2:13" x14ac:dyDescent="0.3">
      <c r="B176" s="63">
        <f t="shared" si="25"/>
        <v>159</v>
      </c>
      <c r="C176" s="34">
        <f t="shared" si="18"/>
        <v>49583</v>
      </c>
      <c r="D176" s="35">
        <f t="shared" si="26"/>
        <v>190316.30263507325</v>
      </c>
      <c r="E176" s="91">
        <f t="shared" si="19"/>
        <v>0</v>
      </c>
      <c r="F176" s="36"/>
      <c r="G176" s="36">
        <f t="shared" si="20"/>
        <v>951.58151317536624</v>
      </c>
      <c r="H176" s="36">
        <f t="shared" si="21"/>
        <v>547.29479970651448</v>
      </c>
      <c r="I176" s="36">
        <f t="shared" si="22"/>
        <v>1498.8763128818807</v>
      </c>
      <c r="J176" s="35">
        <f t="shared" si="23"/>
        <v>1498.8763128818807</v>
      </c>
      <c r="K176" s="35">
        <f t="shared" si="24"/>
        <v>189769.00783536673</v>
      </c>
      <c r="L176" s="36">
        <f>IF(Pmt_Nbr="","",SUM($E$18:$E176)+SUM($H$18:$H176))</f>
        <v>60230.992164633324</v>
      </c>
      <c r="M176" s="36">
        <f>IF(Pmt_Nbr="","",SUM($G$18:$G176))</f>
        <v>178090.34158358574</v>
      </c>
    </row>
    <row r="177" spans="2:13" x14ac:dyDescent="0.3">
      <c r="B177" s="63">
        <f t="shared" si="25"/>
        <v>160</v>
      </c>
      <c r="C177" s="34">
        <f t="shared" si="18"/>
        <v>49614</v>
      </c>
      <c r="D177" s="35">
        <f t="shared" si="26"/>
        <v>189769.00783536673</v>
      </c>
      <c r="E177" s="91">
        <f t="shared" si="19"/>
        <v>0</v>
      </c>
      <c r="F177" s="36"/>
      <c r="G177" s="36">
        <f t="shared" si="20"/>
        <v>948.84503917683367</v>
      </c>
      <c r="H177" s="36">
        <f t="shared" si="21"/>
        <v>550.03127370504706</v>
      </c>
      <c r="I177" s="36">
        <f t="shared" si="22"/>
        <v>1498.8763128818807</v>
      </c>
      <c r="J177" s="35">
        <f t="shared" si="23"/>
        <v>1498.8763128818807</v>
      </c>
      <c r="K177" s="35">
        <f t="shared" si="24"/>
        <v>189218.97656166169</v>
      </c>
      <c r="L177" s="36">
        <f>IF(Pmt_Nbr="","",SUM($E$18:$E177)+SUM($H$18:$H177))</f>
        <v>60781.023438338372</v>
      </c>
      <c r="M177" s="36">
        <f>IF(Pmt_Nbr="","",SUM($G$18:$G177))</f>
        <v>179039.18662276259</v>
      </c>
    </row>
    <row r="178" spans="2:13" x14ac:dyDescent="0.3">
      <c r="B178" s="63">
        <f t="shared" si="25"/>
        <v>161</v>
      </c>
      <c r="C178" s="34">
        <f t="shared" si="18"/>
        <v>49644</v>
      </c>
      <c r="D178" s="35">
        <f t="shared" si="26"/>
        <v>189218.97656166169</v>
      </c>
      <c r="E178" s="91">
        <f t="shared" si="19"/>
        <v>0</v>
      </c>
      <c r="F178" s="36"/>
      <c r="G178" s="36">
        <f t="shared" si="20"/>
        <v>946.09488280830851</v>
      </c>
      <c r="H178" s="36">
        <f t="shared" si="21"/>
        <v>552.78143007357221</v>
      </c>
      <c r="I178" s="36">
        <f t="shared" si="22"/>
        <v>1498.8763128818807</v>
      </c>
      <c r="J178" s="35">
        <f t="shared" si="23"/>
        <v>1498.8763128818807</v>
      </c>
      <c r="K178" s="35">
        <f t="shared" si="24"/>
        <v>188666.19513158812</v>
      </c>
      <c r="L178" s="36">
        <f>IF(Pmt_Nbr="","",SUM($E$18:$E178)+SUM($H$18:$H178))</f>
        <v>61333.804868411942</v>
      </c>
      <c r="M178" s="36">
        <f>IF(Pmt_Nbr="","",SUM($G$18:$G178))</f>
        <v>179985.28150557089</v>
      </c>
    </row>
    <row r="179" spans="2:13" x14ac:dyDescent="0.3">
      <c r="B179" s="63">
        <f t="shared" si="25"/>
        <v>162</v>
      </c>
      <c r="C179" s="34">
        <f t="shared" si="18"/>
        <v>49675</v>
      </c>
      <c r="D179" s="35">
        <f t="shared" si="26"/>
        <v>188666.19513158812</v>
      </c>
      <c r="E179" s="91">
        <f t="shared" si="19"/>
        <v>0</v>
      </c>
      <c r="F179" s="36"/>
      <c r="G179" s="36">
        <f t="shared" si="20"/>
        <v>943.3309756579406</v>
      </c>
      <c r="H179" s="36">
        <f t="shared" si="21"/>
        <v>555.54533722394012</v>
      </c>
      <c r="I179" s="36">
        <f t="shared" si="22"/>
        <v>1498.8763128818807</v>
      </c>
      <c r="J179" s="35">
        <f t="shared" si="23"/>
        <v>1498.8763128818807</v>
      </c>
      <c r="K179" s="35">
        <f t="shared" si="24"/>
        <v>188110.64979436417</v>
      </c>
      <c r="L179" s="36">
        <f>IF(Pmt_Nbr="","",SUM($E$18:$E179)+SUM($H$18:$H179))</f>
        <v>61889.350205635885</v>
      </c>
      <c r="M179" s="36">
        <f>IF(Pmt_Nbr="","",SUM($G$18:$G179))</f>
        <v>180928.61248122883</v>
      </c>
    </row>
    <row r="180" spans="2:13" x14ac:dyDescent="0.3">
      <c r="B180" s="63">
        <f t="shared" si="25"/>
        <v>163</v>
      </c>
      <c r="C180" s="34">
        <f t="shared" si="18"/>
        <v>49706</v>
      </c>
      <c r="D180" s="35">
        <f t="shared" si="26"/>
        <v>188110.64979436417</v>
      </c>
      <c r="E180" s="91">
        <f t="shared" si="19"/>
        <v>0</v>
      </c>
      <c r="F180" s="36"/>
      <c r="G180" s="36">
        <f t="shared" si="20"/>
        <v>940.55324897182084</v>
      </c>
      <c r="H180" s="36">
        <f t="shared" si="21"/>
        <v>558.32306391005989</v>
      </c>
      <c r="I180" s="36">
        <f t="shared" si="22"/>
        <v>1498.8763128818807</v>
      </c>
      <c r="J180" s="35">
        <f t="shared" si="23"/>
        <v>1498.8763128818807</v>
      </c>
      <c r="K180" s="35">
        <f t="shared" si="24"/>
        <v>187552.32673045411</v>
      </c>
      <c r="L180" s="36">
        <f>IF(Pmt_Nbr="","",SUM($E$18:$E180)+SUM($H$18:$H180))</f>
        <v>62447.673269545943</v>
      </c>
      <c r="M180" s="36">
        <f>IF(Pmt_Nbr="","",SUM($G$18:$G180))</f>
        <v>181869.16573020065</v>
      </c>
    </row>
    <row r="181" spans="2:13" x14ac:dyDescent="0.3">
      <c r="B181" s="63">
        <f t="shared" si="25"/>
        <v>164</v>
      </c>
      <c r="C181" s="34">
        <f t="shared" si="18"/>
        <v>49735</v>
      </c>
      <c r="D181" s="35">
        <f t="shared" si="26"/>
        <v>187552.32673045411</v>
      </c>
      <c r="E181" s="91">
        <f t="shared" si="19"/>
        <v>0</v>
      </c>
      <c r="F181" s="36"/>
      <c r="G181" s="36">
        <f t="shared" si="20"/>
        <v>937.76163365227058</v>
      </c>
      <c r="H181" s="36">
        <f t="shared" si="21"/>
        <v>561.11467922961015</v>
      </c>
      <c r="I181" s="36">
        <f t="shared" si="22"/>
        <v>1498.8763128818807</v>
      </c>
      <c r="J181" s="35">
        <f t="shared" si="23"/>
        <v>1498.8763128818807</v>
      </c>
      <c r="K181" s="35">
        <f t="shared" si="24"/>
        <v>186991.21205122449</v>
      </c>
      <c r="L181" s="36">
        <f>IF(Pmt_Nbr="","",SUM($E$18:$E181)+SUM($H$18:$H181))</f>
        <v>63008.787948775556</v>
      </c>
      <c r="M181" s="36">
        <f>IF(Pmt_Nbr="","",SUM($G$18:$G181))</f>
        <v>182806.92736385291</v>
      </c>
    </row>
    <row r="182" spans="2:13" x14ac:dyDescent="0.3">
      <c r="B182" s="63">
        <f t="shared" si="25"/>
        <v>165</v>
      </c>
      <c r="C182" s="34">
        <f t="shared" si="18"/>
        <v>49766</v>
      </c>
      <c r="D182" s="35">
        <f t="shared" si="26"/>
        <v>186991.21205122449</v>
      </c>
      <c r="E182" s="91">
        <f t="shared" si="19"/>
        <v>0</v>
      </c>
      <c r="F182" s="36"/>
      <c r="G182" s="36">
        <f t="shared" si="20"/>
        <v>934.95606025612244</v>
      </c>
      <c r="H182" s="36">
        <f t="shared" si="21"/>
        <v>563.92025262575828</v>
      </c>
      <c r="I182" s="36">
        <f t="shared" si="22"/>
        <v>1498.8763128818807</v>
      </c>
      <c r="J182" s="35">
        <f t="shared" si="23"/>
        <v>1498.8763128818807</v>
      </c>
      <c r="K182" s="35">
        <f t="shared" si="24"/>
        <v>186427.29179859872</v>
      </c>
      <c r="L182" s="36">
        <f>IF(Pmt_Nbr="","",SUM($E$18:$E182)+SUM($H$18:$H182))</f>
        <v>63572.708201401314</v>
      </c>
      <c r="M182" s="36">
        <f>IF(Pmt_Nbr="","",SUM($G$18:$G182))</f>
        <v>183741.88342410902</v>
      </c>
    </row>
    <row r="183" spans="2:13" x14ac:dyDescent="0.3">
      <c r="B183" s="63">
        <f t="shared" si="25"/>
        <v>166</v>
      </c>
      <c r="C183" s="34">
        <f t="shared" si="18"/>
        <v>49796</v>
      </c>
      <c r="D183" s="35">
        <f t="shared" si="26"/>
        <v>186427.29179859872</v>
      </c>
      <c r="E183" s="91">
        <f t="shared" si="19"/>
        <v>0</v>
      </c>
      <c r="F183" s="36"/>
      <c r="G183" s="36">
        <f t="shared" si="20"/>
        <v>932.13645899299354</v>
      </c>
      <c r="H183" s="36">
        <f t="shared" si="21"/>
        <v>566.73985388888718</v>
      </c>
      <c r="I183" s="36">
        <f t="shared" si="22"/>
        <v>1498.8763128818807</v>
      </c>
      <c r="J183" s="35">
        <f t="shared" si="23"/>
        <v>1498.8763128818807</v>
      </c>
      <c r="K183" s="35">
        <f t="shared" si="24"/>
        <v>185860.55194470982</v>
      </c>
      <c r="L183" s="36">
        <f>IF(Pmt_Nbr="","",SUM($E$18:$E183)+SUM($H$18:$H183))</f>
        <v>64139.448055290202</v>
      </c>
      <c r="M183" s="36">
        <f>IF(Pmt_Nbr="","",SUM($G$18:$G183))</f>
        <v>184674.01988310201</v>
      </c>
    </row>
    <row r="184" spans="2:13" x14ac:dyDescent="0.3">
      <c r="B184" s="63">
        <f t="shared" si="25"/>
        <v>167</v>
      </c>
      <c r="C184" s="34">
        <f t="shared" si="18"/>
        <v>49827</v>
      </c>
      <c r="D184" s="35">
        <f t="shared" si="26"/>
        <v>185860.55194470982</v>
      </c>
      <c r="E184" s="91">
        <f t="shared" si="19"/>
        <v>0</v>
      </c>
      <c r="F184" s="36"/>
      <c r="G184" s="36">
        <f t="shared" si="20"/>
        <v>929.30275972354912</v>
      </c>
      <c r="H184" s="36">
        <f t="shared" si="21"/>
        <v>569.57355315833161</v>
      </c>
      <c r="I184" s="36">
        <f t="shared" si="22"/>
        <v>1498.8763128818807</v>
      </c>
      <c r="J184" s="35">
        <f t="shared" si="23"/>
        <v>1498.8763128818807</v>
      </c>
      <c r="K184" s="35">
        <f t="shared" si="24"/>
        <v>185290.9783915515</v>
      </c>
      <c r="L184" s="36">
        <f>IF(Pmt_Nbr="","",SUM($E$18:$E184)+SUM($H$18:$H184))</f>
        <v>64709.021608448536</v>
      </c>
      <c r="M184" s="36">
        <f>IF(Pmt_Nbr="","",SUM($G$18:$G184))</f>
        <v>185603.32264282557</v>
      </c>
    </row>
    <row r="185" spans="2:13" x14ac:dyDescent="0.3">
      <c r="B185" s="63">
        <f t="shared" si="25"/>
        <v>168</v>
      </c>
      <c r="C185" s="34">
        <f t="shared" si="18"/>
        <v>49857</v>
      </c>
      <c r="D185" s="35">
        <f t="shared" si="26"/>
        <v>185290.9783915515</v>
      </c>
      <c r="E185" s="91">
        <f t="shared" si="19"/>
        <v>0</v>
      </c>
      <c r="F185" s="36"/>
      <c r="G185" s="36">
        <f t="shared" si="20"/>
        <v>926.45489195775747</v>
      </c>
      <c r="H185" s="36">
        <f t="shared" si="21"/>
        <v>572.42142092412325</v>
      </c>
      <c r="I185" s="36">
        <f t="shared" si="22"/>
        <v>1498.8763128818807</v>
      </c>
      <c r="J185" s="35">
        <f t="shared" si="23"/>
        <v>1498.8763128818807</v>
      </c>
      <c r="K185" s="35">
        <f t="shared" si="24"/>
        <v>184718.55697062737</v>
      </c>
      <c r="L185" s="36">
        <f>IF(Pmt_Nbr="","",SUM($E$18:$E185)+SUM($H$18:$H185))</f>
        <v>65281.443029372662</v>
      </c>
      <c r="M185" s="36">
        <f>IF(Pmt_Nbr="","",SUM($G$18:$G185))</f>
        <v>186529.77753478332</v>
      </c>
    </row>
    <row r="186" spans="2:13" x14ac:dyDescent="0.3">
      <c r="B186" s="63">
        <f t="shared" si="25"/>
        <v>169</v>
      </c>
      <c r="C186" s="34">
        <f t="shared" si="18"/>
        <v>49888</v>
      </c>
      <c r="D186" s="35">
        <f t="shared" si="26"/>
        <v>184718.55697062737</v>
      </c>
      <c r="E186" s="91">
        <f t="shared" si="19"/>
        <v>0</v>
      </c>
      <c r="F186" s="36"/>
      <c r="G186" s="36">
        <f t="shared" si="20"/>
        <v>923.59278485313689</v>
      </c>
      <c r="H186" s="36">
        <f t="shared" si="21"/>
        <v>575.28352802874383</v>
      </c>
      <c r="I186" s="36">
        <f t="shared" si="22"/>
        <v>1498.8763128818807</v>
      </c>
      <c r="J186" s="35">
        <f t="shared" si="23"/>
        <v>1498.8763128818807</v>
      </c>
      <c r="K186" s="35">
        <f t="shared" si="24"/>
        <v>184143.27344259861</v>
      </c>
      <c r="L186" s="36">
        <f>IF(Pmt_Nbr="","",SUM($E$18:$E186)+SUM($H$18:$H186))</f>
        <v>65856.726557401402</v>
      </c>
      <c r="M186" s="36">
        <f>IF(Pmt_Nbr="","",SUM($G$18:$G186))</f>
        <v>187453.37031963645</v>
      </c>
    </row>
    <row r="187" spans="2:13" x14ac:dyDescent="0.3">
      <c r="B187" s="63">
        <f t="shared" si="25"/>
        <v>170</v>
      </c>
      <c r="C187" s="34">
        <f t="shared" si="18"/>
        <v>49919</v>
      </c>
      <c r="D187" s="35">
        <f t="shared" si="26"/>
        <v>184143.27344259861</v>
      </c>
      <c r="E187" s="91">
        <f t="shared" si="19"/>
        <v>0</v>
      </c>
      <c r="F187" s="36"/>
      <c r="G187" s="36">
        <f t="shared" si="20"/>
        <v>920.71636721299308</v>
      </c>
      <c r="H187" s="36">
        <f t="shared" si="21"/>
        <v>578.15994566888764</v>
      </c>
      <c r="I187" s="36">
        <f t="shared" si="22"/>
        <v>1498.8763128818807</v>
      </c>
      <c r="J187" s="35">
        <f t="shared" si="23"/>
        <v>1498.8763128818807</v>
      </c>
      <c r="K187" s="35">
        <f t="shared" si="24"/>
        <v>183565.11349692973</v>
      </c>
      <c r="L187" s="36">
        <f>IF(Pmt_Nbr="","",SUM($E$18:$E187)+SUM($H$18:$H187))</f>
        <v>66434.886503070287</v>
      </c>
      <c r="M187" s="36">
        <f>IF(Pmt_Nbr="","",SUM($G$18:$G187))</f>
        <v>188374.08668684945</v>
      </c>
    </row>
    <row r="188" spans="2:13" x14ac:dyDescent="0.3">
      <c r="B188" s="63">
        <f t="shared" si="25"/>
        <v>171</v>
      </c>
      <c r="C188" s="34">
        <f t="shared" si="18"/>
        <v>49949</v>
      </c>
      <c r="D188" s="35">
        <f t="shared" si="26"/>
        <v>183565.11349692973</v>
      </c>
      <c r="E188" s="91">
        <f t="shared" si="19"/>
        <v>0</v>
      </c>
      <c r="F188" s="36"/>
      <c r="G188" s="36">
        <f t="shared" si="20"/>
        <v>917.82556748464867</v>
      </c>
      <c r="H188" s="36">
        <f t="shared" si="21"/>
        <v>581.05074539723205</v>
      </c>
      <c r="I188" s="36">
        <f t="shared" si="22"/>
        <v>1498.8763128818807</v>
      </c>
      <c r="J188" s="35">
        <f t="shared" si="23"/>
        <v>1498.8763128818807</v>
      </c>
      <c r="K188" s="35">
        <f t="shared" si="24"/>
        <v>182984.0627515325</v>
      </c>
      <c r="L188" s="36">
        <f>IF(Pmt_Nbr="","",SUM($E$18:$E188)+SUM($H$18:$H188))</f>
        <v>67015.937248467526</v>
      </c>
      <c r="M188" s="36">
        <f>IF(Pmt_Nbr="","",SUM($G$18:$G188))</f>
        <v>189291.91225433411</v>
      </c>
    </row>
    <row r="189" spans="2:13" x14ac:dyDescent="0.3">
      <c r="B189" s="63">
        <f t="shared" si="25"/>
        <v>172</v>
      </c>
      <c r="C189" s="34">
        <f t="shared" si="18"/>
        <v>49980</v>
      </c>
      <c r="D189" s="35">
        <f t="shared" si="26"/>
        <v>182984.0627515325</v>
      </c>
      <c r="E189" s="91">
        <f t="shared" si="19"/>
        <v>0</v>
      </c>
      <c r="F189" s="36"/>
      <c r="G189" s="36">
        <f t="shared" si="20"/>
        <v>914.92031375766248</v>
      </c>
      <c r="H189" s="36">
        <f t="shared" si="21"/>
        <v>583.95599912421824</v>
      </c>
      <c r="I189" s="36">
        <f t="shared" si="22"/>
        <v>1498.8763128818807</v>
      </c>
      <c r="J189" s="35">
        <f t="shared" si="23"/>
        <v>1498.8763128818807</v>
      </c>
      <c r="K189" s="35">
        <f t="shared" si="24"/>
        <v>182400.10675240829</v>
      </c>
      <c r="L189" s="36">
        <f>IF(Pmt_Nbr="","",SUM($E$18:$E189)+SUM($H$18:$H189))</f>
        <v>67599.893247591739</v>
      </c>
      <c r="M189" s="36">
        <f>IF(Pmt_Nbr="","",SUM($G$18:$G189))</f>
        <v>190206.83256809178</v>
      </c>
    </row>
    <row r="190" spans="2:13" x14ac:dyDescent="0.3">
      <c r="B190" s="63">
        <f t="shared" si="25"/>
        <v>173</v>
      </c>
      <c r="C190" s="34">
        <f t="shared" si="18"/>
        <v>50010</v>
      </c>
      <c r="D190" s="35">
        <f t="shared" si="26"/>
        <v>182400.10675240829</v>
      </c>
      <c r="E190" s="91">
        <f t="shared" si="19"/>
        <v>0</v>
      </c>
      <c r="F190" s="36"/>
      <c r="G190" s="36">
        <f t="shared" si="20"/>
        <v>912.00053376204141</v>
      </c>
      <c r="H190" s="36">
        <f t="shared" si="21"/>
        <v>586.87577911983931</v>
      </c>
      <c r="I190" s="36">
        <f t="shared" si="22"/>
        <v>1498.8763128818807</v>
      </c>
      <c r="J190" s="35">
        <f t="shared" si="23"/>
        <v>1498.8763128818807</v>
      </c>
      <c r="K190" s="35">
        <f t="shared" si="24"/>
        <v>181813.23097328845</v>
      </c>
      <c r="L190" s="36">
        <f>IF(Pmt_Nbr="","",SUM($E$18:$E190)+SUM($H$18:$H190))</f>
        <v>68186.769026711583</v>
      </c>
      <c r="M190" s="36">
        <f>IF(Pmt_Nbr="","",SUM($G$18:$G190))</f>
        <v>191118.83310185382</v>
      </c>
    </row>
    <row r="191" spans="2:13" x14ac:dyDescent="0.3">
      <c r="B191" s="63">
        <f t="shared" si="25"/>
        <v>174</v>
      </c>
      <c r="C191" s="34">
        <f t="shared" si="18"/>
        <v>50041</v>
      </c>
      <c r="D191" s="35">
        <f t="shared" si="26"/>
        <v>181813.23097328845</v>
      </c>
      <c r="E191" s="91">
        <f t="shared" si="19"/>
        <v>0</v>
      </c>
      <c r="F191" s="36"/>
      <c r="G191" s="36">
        <f t="shared" si="20"/>
        <v>909.06615486644228</v>
      </c>
      <c r="H191" s="36">
        <f t="shared" si="21"/>
        <v>589.81015801543845</v>
      </c>
      <c r="I191" s="36">
        <f t="shared" si="22"/>
        <v>1498.8763128818807</v>
      </c>
      <c r="J191" s="35">
        <f t="shared" si="23"/>
        <v>1498.8763128818807</v>
      </c>
      <c r="K191" s="35">
        <f t="shared" si="24"/>
        <v>181223.42081527301</v>
      </c>
      <c r="L191" s="36">
        <f>IF(Pmt_Nbr="","",SUM($E$18:$E191)+SUM($H$18:$H191))</f>
        <v>68776.579184727016</v>
      </c>
      <c r="M191" s="36">
        <f>IF(Pmt_Nbr="","",SUM($G$18:$G191))</f>
        <v>192027.89925672027</v>
      </c>
    </row>
    <row r="192" spans="2:13" x14ac:dyDescent="0.3">
      <c r="B192" s="63">
        <f t="shared" si="25"/>
        <v>175</v>
      </c>
      <c r="C192" s="34">
        <f t="shared" si="18"/>
        <v>50072</v>
      </c>
      <c r="D192" s="35">
        <f t="shared" si="26"/>
        <v>181223.42081527301</v>
      </c>
      <c r="E192" s="91">
        <f t="shared" si="19"/>
        <v>0</v>
      </c>
      <c r="F192" s="36"/>
      <c r="G192" s="36">
        <f t="shared" si="20"/>
        <v>906.11710407636508</v>
      </c>
      <c r="H192" s="36">
        <f t="shared" si="21"/>
        <v>592.75920880551564</v>
      </c>
      <c r="I192" s="36">
        <f t="shared" si="22"/>
        <v>1498.8763128818807</v>
      </c>
      <c r="J192" s="35">
        <f t="shared" si="23"/>
        <v>1498.8763128818807</v>
      </c>
      <c r="K192" s="35">
        <f t="shared" si="24"/>
        <v>180630.6616064675</v>
      </c>
      <c r="L192" s="36">
        <f>IF(Pmt_Nbr="","",SUM($E$18:$E192)+SUM($H$18:$H192))</f>
        <v>69369.338393532526</v>
      </c>
      <c r="M192" s="36">
        <f>IF(Pmt_Nbr="","",SUM($G$18:$G192))</f>
        <v>192934.01636079664</v>
      </c>
    </row>
    <row r="193" spans="2:14" x14ac:dyDescent="0.3">
      <c r="B193" s="63">
        <f t="shared" si="25"/>
        <v>176</v>
      </c>
      <c r="C193" s="34">
        <f t="shared" si="18"/>
        <v>50100</v>
      </c>
      <c r="D193" s="35">
        <f t="shared" si="26"/>
        <v>180630.6616064675</v>
      </c>
      <c r="E193" s="91">
        <f t="shared" si="19"/>
        <v>0</v>
      </c>
      <c r="F193" s="36"/>
      <c r="G193" s="36">
        <f t="shared" si="20"/>
        <v>903.15330803233758</v>
      </c>
      <c r="H193" s="36">
        <f t="shared" si="21"/>
        <v>595.72300484954314</v>
      </c>
      <c r="I193" s="36">
        <f t="shared" si="22"/>
        <v>1498.8763128818807</v>
      </c>
      <c r="J193" s="35">
        <f t="shared" si="23"/>
        <v>1498.8763128818807</v>
      </c>
      <c r="K193" s="35">
        <f t="shared" si="24"/>
        <v>180034.93860161796</v>
      </c>
      <c r="L193" s="36">
        <f>IF(Pmt_Nbr="","",SUM($E$18:$E193)+SUM($H$18:$H193))</f>
        <v>69965.061398382066</v>
      </c>
      <c r="M193" s="36">
        <f>IF(Pmt_Nbr="","",SUM($G$18:$G193))</f>
        <v>193837.16966882898</v>
      </c>
    </row>
    <row r="194" spans="2:14" x14ac:dyDescent="0.3">
      <c r="B194" s="63">
        <f t="shared" si="25"/>
        <v>177</v>
      </c>
      <c r="C194" s="34">
        <f t="shared" si="18"/>
        <v>50131</v>
      </c>
      <c r="D194" s="35">
        <f t="shared" si="26"/>
        <v>180034.93860161796</v>
      </c>
      <c r="E194" s="91">
        <f t="shared" si="19"/>
        <v>0</v>
      </c>
      <c r="F194" s="36"/>
      <c r="G194" s="36">
        <f t="shared" si="20"/>
        <v>900.17469300808989</v>
      </c>
      <c r="H194" s="36">
        <f t="shared" si="21"/>
        <v>598.70161987379083</v>
      </c>
      <c r="I194" s="36">
        <f t="shared" si="22"/>
        <v>1498.8763128818807</v>
      </c>
      <c r="J194" s="35">
        <f t="shared" si="23"/>
        <v>1498.8763128818807</v>
      </c>
      <c r="K194" s="35">
        <f t="shared" si="24"/>
        <v>179436.23698174418</v>
      </c>
      <c r="L194" s="36">
        <f>IF(Pmt_Nbr="","",SUM($E$18:$E194)+SUM($H$18:$H194))</f>
        <v>70563.76301825585</v>
      </c>
      <c r="M194" s="36">
        <f>IF(Pmt_Nbr="","",SUM($G$18:$G194))</f>
        <v>194737.34436183708</v>
      </c>
    </row>
    <row r="195" spans="2:14" x14ac:dyDescent="0.3">
      <c r="B195" s="63">
        <f t="shared" si="25"/>
        <v>178</v>
      </c>
      <c r="C195" s="34">
        <f t="shared" si="18"/>
        <v>50161</v>
      </c>
      <c r="D195" s="35">
        <f t="shared" si="26"/>
        <v>179436.23698174418</v>
      </c>
      <c r="E195" s="91">
        <f t="shared" si="19"/>
        <v>0</v>
      </c>
      <c r="F195" s="36"/>
      <c r="G195" s="36">
        <f t="shared" si="20"/>
        <v>897.18118490872087</v>
      </c>
      <c r="H195" s="36">
        <f t="shared" si="21"/>
        <v>601.69512797315986</v>
      </c>
      <c r="I195" s="36">
        <f t="shared" si="22"/>
        <v>1498.8763128818807</v>
      </c>
      <c r="J195" s="35">
        <f t="shared" si="23"/>
        <v>1498.8763128818807</v>
      </c>
      <c r="K195" s="35">
        <f t="shared" si="24"/>
        <v>178834.54185377102</v>
      </c>
      <c r="L195" s="36">
        <f>IF(Pmt_Nbr="","",SUM($E$18:$E195)+SUM($H$18:$H195))</f>
        <v>71165.458146229008</v>
      </c>
      <c r="M195" s="36">
        <f>IF(Pmt_Nbr="","",SUM($G$18:$G195))</f>
        <v>195634.5255467458</v>
      </c>
    </row>
    <row r="196" spans="2:14" x14ac:dyDescent="0.3">
      <c r="B196" s="63">
        <f t="shared" si="25"/>
        <v>179</v>
      </c>
      <c r="C196" s="34">
        <f t="shared" si="18"/>
        <v>50192</v>
      </c>
      <c r="D196" s="35">
        <f t="shared" si="26"/>
        <v>178834.54185377102</v>
      </c>
      <c r="E196" s="91">
        <f t="shared" si="19"/>
        <v>0</v>
      </c>
      <c r="F196" s="36"/>
      <c r="G196" s="36">
        <f t="shared" si="20"/>
        <v>894.1727092688551</v>
      </c>
      <c r="H196" s="36">
        <f t="shared" si="21"/>
        <v>604.70360361302562</v>
      </c>
      <c r="I196" s="36">
        <f t="shared" si="22"/>
        <v>1498.8763128818807</v>
      </c>
      <c r="J196" s="35">
        <f t="shared" si="23"/>
        <v>1498.8763128818807</v>
      </c>
      <c r="K196" s="35">
        <f t="shared" si="24"/>
        <v>178229.83825015801</v>
      </c>
      <c r="L196" s="36">
        <f>IF(Pmt_Nbr="","",SUM($E$18:$E196)+SUM($H$18:$H196))</f>
        <v>71770.161749842038</v>
      </c>
      <c r="M196" s="36">
        <f>IF(Pmt_Nbr="","",SUM($G$18:$G196))</f>
        <v>196528.69825601467</v>
      </c>
    </row>
    <row r="197" spans="2:14" x14ac:dyDescent="0.3">
      <c r="B197" s="63">
        <f t="shared" si="25"/>
        <v>180</v>
      </c>
      <c r="C197" s="34">
        <f t="shared" si="18"/>
        <v>50222</v>
      </c>
      <c r="D197" s="35">
        <f t="shared" si="26"/>
        <v>178229.83825015801</v>
      </c>
      <c r="E197" s="91">
        <f t="shared" si="19"/>
        <v>0</v>
      </c>
      <c r="F197" s="36"/>
      <c r="G197" s="36">
        <f t="shared" si="20"/>
        <v>891.14919125079007</v>
      </c>
      <c r="H197" s="36">
        <f t="shared" si="21"/>
        <v>607.72712163109065</v>
      </c>
      <c r="I197" s="36">
        <f t="shared" si="22"/>
        <v>1498.8763128818807</v>
      </c>
      <c r="J197" s="35">
        <f t="shared" si="23"/>
        <v>1498.8763128818807</v>
      </c>
      <c r="K197" s="35">
        <f t="shared" si="24"/>
        <v>177622.11112852691</v>
      </c>
      <c r="L197" s="36">
        <f>IF(Pmt_Nbr="","",SUM($E$18:$E197)+SUM($H$18:$H197))</f>
        <v>72377.888871473129</v>
      </c>
      <c r="M197" s="36">
        <f>IF(Pmt_Nbr="","",SUM($G$18:$G197))</f>
        <v>197419.84744726546</v>
      </c>
      <c r="N197" s="28">
        <f>B197</f>
        <v>180</v>
      </c>
    </row>
    <row r="198" spans="2:14" x14ac:dyDescent="0.3">
      <c r="B198" s="63">
        <f t="shared" si="25"/>
        <v>181</v>
      </c>
      <c r="C198" s="34">
        <f t="shared" si="18"/>
        <v>50253</v>
      </c>
      <c r="D198" s="35">
        <f t="shared" si="26"/>
        <v>177622.11112852691</v>
      </c>
      <c r="E198" s="91">
        <f t="shared" si="19"/>
        <v>0</v>
      </c>
      <c r="F198" s="36"/>
      <c r="G198" s="36">
        <f t="shared" si="20"/>
        <v>888.11055564263461</v>
      </c>
      <c r="H198" s="36">
        <f t="shared" si="21"/>
        <v>610.76575723924611</v>
      </c>
      <c r="I198" s="36">
        <f t="shared" si="22"/>
        <v>1498.8763128818807</v>
      </c>
      <c r="J198" s="35">
        <f t="shared" si="23"/>
        <v>1498.8763128818807</v>
      </c>
      <c r="K198" s="35">
        <f t="shared" si="24"/>
        <v>177011.34537128767</v>
      </c>
      <c r="L198" s="36">
        <f>IF(Pmt_Nbr="","",SUM($E$18:$E198)+SUM($H$18:$H198))</f>
        <v>72988.654628712378</v>
      </c>
      <c r="M198" s="36">
        <f>IF(Pmt_Nbr="","",SUM($G$18:$G198))</f>
        <v>198307.9580029081</v>
      </c>
    </row>
    <row r="199" spans="2:14" x14ac:dyDescent="0.3">
      <c r="B199" s="63">
        <f t="shared" si="25"/>
        <v>182</v>
      </c>
      <c r="C199" s="34">
        <f t="shared" si="18"/>
        <v>50284</v>
      </c>
      <c r="D199" s="35">
        <f t="shared" si="26"/>
        <v>177011.34537128767</v>
      </c>
      <c r="E199" s="91">
        <f t="shared" si="19"/>
        <v>0</v>
      </c>
      <c r="F199" s="36"/>
      <c r="G199" s="36">
        <f t="shared" si="20"/>
        <v>885.05672685643833</v>
      </c>
      <c r="H199" s="36">
        <f t="shared" si="21"/>
        <v>613.81958602544239</v>
      </c>
      <c r="I199" s="36">
        <f t="shared" si="22"/>
        <v>1498.8763128818807</v>
      </c>
      <c r="J199" s="35">
        <f t="shared" si="23"/>
        <v>1498.8763128818807</v>
      </c>
      <c r="K199" s="35">
        <f t="shared" si="24"/>
        <v>176397.52578526223</v>
      </c>
      <c r="L199" s="36">
        <f>IF(Pmt_Nbr="","",SUM($E$18:$E199)+SUM($H$18:$H199))</f>
        <v>73602.474214737827</v>
      </c>
      <c r="M199" s="36">
        <f>IF(Pmt_Nbr="","",SUM($G$18:$G199))</f>
        <v>199193.01472976455</v>
      </c>
    </row>
    <row r="200" spans="2:14" x14ac:dyDescent="0.3">
      <c r="B200" s="63">
        <f t="shared" si="25"/>
        <v>183</v>
      </c>
      <c r="C200" s="34">
        <f t="shared" si="18"/>
        <v>50314</v>
      </c>
      <c r="D200" s="35">
        <f t="shared" si="26"/>
        <v>176397.52578526223</v>
      </c>
      <c r="E200" s="91">
        <f t="shared" si="19"/>
        <v>0</v>
      </c>
      <c r="F200" s="36"/>
      <c r="G200" s="36">
        <f t="shared" si="20"/>
        <v>881.98762892631112</v>
      </c>
      <c r="H200" s="36">
        <f t="shared" si="21"/>
        <v>616.8886839555696</v>
      </c>
      <c r="I200" s="36">
        <f t="shared" si="22"/>
        <v>1498.8763128818807</v>
      </c>
      <c r="J200" s="35">
        <f t="shared" si="23"/>
        <v>1498.8763128818807</v>
      </c>
      <c r="K200" s="35">
        <f t="shared" si="24"/>
        <v>175780.63710130667</v>
      </c>
      <c r="L200" s="36">
        <f>IF(Pmt_Nbr="","",SUM($E$18:$E200)+SUM($H$18:$H200))</f>
        <v>74219.362898693391</v>
      </c>
      <c r="M200" s="36">
        <f>IF(Pmt_Nbr="","",SUM($G$18:$G200))</f>
        <v>200075.00235869086</v>
      </c>
    </row>
    <row r="201" spans="2:14" x14ac:dyDescent="0.3">
      <c r="B201" s="63">
        <f t="shared" si="25"/>
        <v>184</v>
      </c>
      <c r="C201" s="34">
        <f t="shared" si="18"/>
        <v>50345</v>
      </c>
      <c r="D201" s="35">
        <f t="shared" si="26"/>
        <v>175780.63710130667</v>
      </c>
      <c r="E201" s="91">
        <f t="shared" si="19"/>
        <v>0</v>
      </c>
      <c r="F201" s="36"/>
      <c r="G201" s="36">
        <f t="shared" si="20"/>
        <v>878.9031855065333</v>
      </c>
      <c r="H201" s="36">
        <f t="shared" si="21"/>
        <v>619.97312737534742</v>
      </c>
      <c r="I201" s="36">
        <f t="shared" si="22"/>
        <v>1498.8763128818807</v>
      </c>
      <c r="J201" s="35">
        <f t="shared" si="23"/>
        <v>1498.8763128818807</v>
      </c>
      <c r="K201" s="35">
        <f t="shared" si="24"/>
        <v>175160.66397393131</v>
      </c>
      <c r="L201" s="36">
        <f>IF(Pmt_Nbr="","",SUM($E$18:$E201)+SUM($H$18:$H201))</f>
        <v>74839.336026068733</v>
      </c>
      <c r="M201" s="36">
        <f>IF(Pmt_Nbr="","",SUM($G$18:$G201))</f>
        <v>200953.90554419739</v>
      </c>
    </row>
    <row r="202" spans="2:14" x14ac:dyDescent="0.3">
      <c r="B202" s="63">
        <f t="shared" si="25"/>
        <v>185</v>
      </c>
      <c r="C202" s="34">
        <f t="shared" si="18"/>
        <v>50375</v>
      </c>
      <c r="D202" s="35">
        <f t="shared" si="26"/>
        <v>175160.66397393131</v>
      </c>
      <c r="E202" s="91">
        <f t="shared" si="19"/>
        <v>0</v>
      </c>
      <c r="F202" s="36"/>
      <c r="G202" s="36">
        <f t="shared" si="20"/>
        <v>875.80331986965655</v>
      </c>
      <c r="H202" s="36">
        <f t="shared" si="21"/>
        <v>623.07299301222417</v>
      </c>
      <c r="I202" s="36">
        <f t="shared" si="22"/>
        <v>1498.8763128818807</v>
      </c>
      <c r="J202" s="35">
        <f t="shared" si="23"/>
        <v>1498.8763128818807</v>
      </c>
      <c r="K202" s="35">
        <f t="shared" si="24"/>
        <v>174537.59098091908</v>
      </c>
      <c r="L202" s="36">
        <f>IF(Pmt_Nbr="","",SUM($E$18:$E202)+SUM($H$18:$H202))</f>
        <v>75462.409019080951</v>
      </c>
      <c r="M202" s="36">
        <f>IF(Pmt_Nbr="","",SUM($G$18:$G202))</f>
        <v>201829.70886406704</v>
      </c>
    </row>
    <row r="203" spans="2:14" x14ac:dyDescent="0.3">
      <c r="B203" s="63">
        <f t="shared" si="25"/>
        <v>186</v>
      </c>
      <c r="C203" s="34">
        <f t="shared" si="18"/>
        <v>50406</v>
      </c>
      <c r="D203" s="35">
        <f t="shared" si="26"/>
        <v>174537.59098091908</v>
      </c>
      <c r="E203" s="91">
        <f t="shared" si="19"/>
        <v>0</v>
      </c>
      <c r="F203" s="36"/>
      <c r="G203" s="36">
        <f t="shared" si="20"/>
        <v>872.68795490459536</v>
      </c>
      <c r="H203" s="36">
        <f t="shared" si="21"/>
        <v>626.18835797728536</v>
      </c>
      <c r="I203" s="36">
        <f t="shared" si="22"/>
        <v>1498.8763128818807</v>
      </c>
      <c r="J203" s="35">
        <f t="shared" si="23"/>
        <v>1498.8763128818807</v>
      </c>
      <c r="K203" s="35">
        <f t="shared" si="24"/>
        <v>173911.40262294179</v>
      </c>
      <c r="L203" s="36">
        <f>IF(Pmt_Nbr="","",SUM($E$18:$E203)+SUM($H$18:$H203))</f>
        <v>76088.597377058235</v>
      </c>
      <c r="M203" s="36">
        <f>IF(Pmt_Nbr="","",SUM($G$18:$G203))</f>
        <v>202702.39681897164</v>
      </c>
    </row>
    <row r="204" spans="2:14" x14ac:dyDescent="0.3">
      <c r="B204" s="63">
        <f t="shared" si="25"/>
        <v>187</v>
      </c>
      <c r="C204" s="34">
        <f t="shared" si="18"/>
        <v>50437</v>
      </c>
      <c r="D204" s="35">
        <f t="shared" si="26"/>
        <v>173911.40262294179</v>
      </c>
      <c r="E204" s="91">
        <f t="shared" si="19"/>
        <v>0</v>
      </c>
      <c r="F204" s="36"/>
      <c r="G204" s="36">
        <f t="shared" si="20"/>
        <v>869.55701311470898</v>
      </c>
      <c r="H204" s="36">
        <f t="shared" si="21"/>
        <v>629.31929976717174</v>
      </c>
      <c r="I204" s="36">
        <f t="shared" si="22"/>
        <v>1498.8763128818807</v>
      </c>
      <c r="J204" s="35">
        <f t="shared" si="23"/>
        <v>1498.8763128818807</v>
      </c>
      <c r="K204" s="35">
        <f t="shared" si="24"/>
        <v>173282.08332317462</v>
      </c>
      <c r="L204" s="36">
        <f>IF(Pmt_Nbr="","",SUM($E$18:$E204)+SUM($H$18:$H204))</f>
        <v>76717.916676825407</v>
      </c>
      <c r="M204" s="36">
        <f>IF(Pmt_Nbr="","",SUM($G$18:$G204))</f>
        <v>203571.95383208635</v>
      </c>
    </row>
    <row r="205" spans="2:14" x14ac:dyDescent="0.3">
      <c r="B205" s="63">
        <f t="shared" si="25"/>
        <v>188</v>
      </c>
      <c r="C205" s="34">
        <f t="shared" si="18"/>
        <v>50465</v>
      </c>
      <c r="D205" s="35">
        <f t="shared" si="26"/>
        <v>173282.08332317462</v>
      </c>
      <c r="E205" s="91">
        <f t="shared" si="19"/>
        <v>0</v>
      </c>
      <c r="F205" s="36"/>
      <c r="G205" s="36">
        <f t="shared" si="20"/>
        <v>866.41041661587315</v>
      </c>
      <c r="H205" s="36">
        <f t="shared" si="21"/>
        <v>632.46589626600758</v>
      </c>
      <c r="I205" s="36">
        <f t="shared" si="22"/>
        <v>1498.8763128818807</v>
      </c>
      <c r="J205" s="35">
        <f t="shared" si="23"/>
        <v>1498.8763128818807</v>
      </c>
      <c r="K205" s="35">
        <f t="shared" si="24"/>
        <v>172649.6174269086</v>
      </c>
      <c r="L205" s="36">
        <f>IF(Pmt_Nbr="","",SUM($E$18:$E205)+SUM($H$18:$H205))</f>
        <v>77350.38257309141</v>
      </c>
      <c r="M205" s="36">
        <f>IF(Pmt_Nbr="","",SUM($G$18:$G205))</f>
        <v>204438.36424870222</v>
      </c>
    </row>
    <row r="206" spans="2:14" x14ac:dyDescent="0.3">
      <c r="B206" s="63">
        <f t="shared" si="25"/>
        <v>189</v>
      </c>
      <c r="C206" s="34">
        <f t="shared" si="18"/>
        <v>50496</v>
      </c>
      <c r="D206" s="35">
        <f t="shared" si="26"/>
        <v>172649.6174269086</v>
      </c>
      <c r="E206" s="91">
        <f t="shared" si="19"/>
        <v>0</v>
      </c>
      <c r="F206" s="36"/>
      <c r="G206" s="36">
        <f t="shared" si="20"/>
        <v>863.24808713454308</v>
      </c>
      <c r="H206" s="36">
        <f t="shared" si="21"/>
        <v>635.62822574733764</v>
      </c>
      <c r="I206" s="36">
        <f t="shared" si="22"/>
        <v>1498.8763128818807</v>
      </c>
      <c r="J206" s="35">
        <f t="shared" si="23"/>
        <v>1498.8763128818807</v>
      </c>
      <c r="K206" s="35">
        <f t="shared" si="24"/>
        <v>172013.98920116125</v>
      </c>
      <c r="L206" s="36">
        <f>IF(Pmt_Nbr="","",SUM($E$18:$E206)+SUM($H$18:$H206))</f>
        <v>77986.010798838746</v>
      </c>
      <c r="M206" s="36">
        <f>IF(Pmt_Nbr="","",SUM($G$18:$G206))</f>
        <v>205301.61233583675</v>
      </c>
    </row>
    <row r="207" spans="2:14" x14ac:dyDescent="0.3">
      <c r="B207" s="63">
        <f t="shared" si="25"/>
        <v>190</v>
      </c>
      <c r="C207" s="34">
        <f t="shared" si="18"/>
        <v>50526</v>
      </c>
      <c r="D207" s="35">
        <f t="shared" si="26"/>
        <v>172013.98920116125</v>
      </c>
      <c r="E207" s="91">
        <f t="shared" si="19"/>
        <v>0</v>
      </c>
      <c r="F207" s="36"/>
      <c r="G207" s="36">
        <f t="shared" si="20"/>
        <v>860.06994600580629</v>
      </c>
      <c r="H207" s="36">
        <f t="shared" si="21"/>
        <v>638.80636687607443</v>
      </c>
      <c r="I207" s="36">
        <f t="shared" si="22"/>
        <v>1498.8763128818807</v>
      </c>
      <c r="J207" s="35">
        <f t="shared" si="23"/>
        <v>1498.8763128818807</v>
      </c>
      <c r="K207" s="35">
        <f t="shared" si="24"/>
        <v>171375.18283428517</v>
      </c>
      <c r="L207" s="36">
        <f>IF(Pmt_Nbr="","",SUM($E$18:$E207)+SUM($H$18:$H207))</f>
        <v>78624.81716571482</v>
      </c>
      <c r="M207" s="36">
        <f>IF(Pmt_Nbr="","",SUM($G$18:$G207))</f>
        <v>206161.68228184254</v>
      </c>
    </row>
    <row r="208" spans="2:14" x14ac:dyDescent="0.3">
      <c r="B208" s="63">
        <f t="shared" si="25"/>
        <v>191</v>
      </c>
      <c r="C208" s="34">
        <f t="shared" si="18"/>
        <v>50557</v>
      </c>
      <c r="D208" s="35">
        <f t="shared" si="26"/>
        <v>171375.18283428517</v>
      </c>
      <c r="E208" s="91">
        <f t="shared" si="19"/>
        <v>0</v>
      </c>
      <c r="F208" s="36"/>
      <c r="G208" s="36">
        <f t="shared" si="20"/>
        <v>856.87591417142585</v>
      </c>
      <c r="H208" s="36">
        <f t="shared" si="21"/>
        <v>642.00039871045487</v>
      </c>
      <c r="I208" s="36">
        <f t="shared" si="22"/>
        <v>1498.8763128818807</v>
      </c>
      <c r="J208" s="35">
        <f t="shared" si="23"/>
        <v>1498.8763128818807</v>
      </c>
      <c r="K208" s="35">
        <f t="shared" si="24"/>
        <v>170733.18243557471</v>
      </c>
      <c r="L208" s="36">
        <f>IF(Pmt_Nbr="","",SUM($E$18:$E208)+SUM($H$18:$H208))</f>
        <v>79266.817564425277</v>
      </c>
      <c r="M208" s="36">
        <f>IF(Pmt_Nbr="","",SUM($G$18:$G208))</f>
        <v>207018.55819601397</v>
      </c>
    </row>
    <row r="209" spans="2:13" x14ac:dyDescent="0.3">
      <c r="B209" s="63">
        <f t="shared" si="25"/>
        <v>192</v>
      </c>
      <c r="C209" s="34">
        <f t="shared" si="18"/>
        <v>50587</v>
      </c>
      <c r="D209" s="35">
        <f t="shared" si="26"/>
        <v>170733.18243557471</v>
      </c>
      <c r="E209" s="91">
        <f t="shared" si="19"/>
        <v>0</v>
      </c>
      <c r="F209" s="36"/>
      <c r="G209" s="36">
        <f t="shared" si="20"/>
        <v>853.66591217787357</v>
      </c>
      <c r="H209" s="36">
        <f t="shared" si="21"/>
        <v>645.21040070400716</v>
      </c>
      <c r="I209" s="36">
        <f t="shared" si="22"/>
        <v>1498.8763128818807</v>
      </c>
      <c r="J209" s="35">
        <f t="shared" si="23"/>
        <v>1498.8763128818807</v>
      </c>
      <c r="K209" s="35">
        <f t="shared" si="24"/>
        <v>170087.97203487071</v>
      </c>
      <c r="L209" s="36">
        <f>IF(Pmt_Nbr="","",SUM($E$18:$E209)+SUM($H$18:$H209))</f>
        <v>79912.02796512928</v>
      </c>
      <c r="M209" s="36">
        <f>IF(Pmt_Nbr="","",SUM($G$18:$G209))</f>
        <v>207872.22410819185</v>
      </c>
    </row>
    <row r="210" spans="2:13" x14ac:dyDescent="0.3">
      <c r="B210" s="63">
        <f t="shared" si="25"/>
        <v>193</v>
      </c>
      <c r="C210" s="34">
        <f t="shared" ref="C210:C273" si="27">IF(Pmt_Nbr="", "", DATE(YEAR(LoanStartDate),MONTH(LoanStartDate)+(Pmt_Nbr-1)*12/PaymentsPerYear,DAY(LoanStartDate)))</f>
        <v>50618</v>
      </c>
      <c r="D210" s="35">
        <f t="shared" si="26"/>
        <v>170087.97203487071</v>
      </c>
      <c r="E210" s="91">
        <f t="shared" ref="E210:E273" si="28">_xlfn.SINGLE(IF(_xlfn.SINGLE(Pmt_Nbr)="", "",  MIN(Optional_Extra_Payments, _xlfn.SINGLE(Beginning_Bal)-_xlfn.SINGLE(Sched_Pmt))))</f>
        <v>0</v>
      </c>
      <c r="F210" s="36"/>
      <c r="G210" s="36">
        <f t="shared" ref="G210:G273" si="29">IF(Pmt_Nbr="", "",Beginning_Bal*( AnnualFixedInterestRate/PaymentsPerYear))</f>
        <v>850.4398601743535</v>
      </c>
      <c r="H210" s="36">
        <f t="shared" ref="H210:H273" si="30">IF(Pmt_Nbr="", "",Total_Pmt-Interest_Pmt-Early_Pmt)</f>
        <v>648.43645270752722</v>
      </c>
      <c r="I210" s="36">
        <f t="shared" ref="I210:I273" si="31">_xlfn.SINGLE(IF(_xlfn.SINGLE(Pmt_Nbr)="", "", IF(Scheduled_Payment_Amt&gt;_xlfn.SINGLE(Beginning_Bal), _xlfn.SINGLE(Beginning_Bal), Scheduled_Payment_Amt)))</f>
        <v>1498.8763128818807</v>
      </c>
      <c r="J210" s="35">
        <f t="shared" ref="J210:J273" si="32">IF(Pmt_Nbr="", "",  IF(Sched_Pmt+Early_Pmt&lt;Beginning_Bal,Sched_Pmt+Early_Pmt, IF(Beginning_Bal&gt;0,Beginning_Bal+Interest_Pmt, 0)))</f>
        <v>1498.8763128818807</v>
      </c>
      <c r="K210" s="35">
        <f t="shared" ref="K210:K273" si="33">IF(Pmt_Nbr="", "",  IF(Principal_Pmt&lt;Beginning_Bal,Beginning_Bal-Principal_Pmt-Early_Pmt, 0))</f>
        <v>169439.53558216317</v>
      </c>
      <c r="L210" s="36">
        <f>IF(Pmt_Nbr="","",SUM($E$18:$E210)+SUM($H$18:$H210))</f>
        <v>80560.464417836803</v>
      </c>
      <c r="M210" s="36">
        <f>IF(Pmt_Nbr="","",SUM($G$18:$G210))</f>
        <v>208722.66396836619</v>
      </c>
    </row>
    <row r="211" spans="2:13" x14ac:dyDescent="0.3">
      <c r="B211" s="63">
        <f t="shared" ref="B211:B274" si="34">IF(IsValuesEntered=FALSE,"",IF(K210="","",IF(K210=0,"",B210+1)))</f>
        <v>194</v>
      </c>
      <c r="C211" s="34">
        <f t="shared" si="27"/>
        <v>50649</v>
      </c>
      <c r="D211" s="35">
        <f t="shared" ref="D211:D274" si="35">IF(Pmt_Nbr="", "", K210)</f>
        <v>169439.53558216317</v>
      </c>
      <c r="E211" s="91">
        <f t="shared" si="28"/>
        <v>0</v>
      </c>
      <c r="F211" s="36"/>
      <c r="G211" s="36">
        <f t="shared" si="29"/>
        <v>847.19767791081586</v>
      </c>
      <c r="H211" s="36">
        <f t="shared" si="30"/>
        <v>651.67863497106487</v>
      </c>
      <c r="I211" s="36">
        <f t="shared" si="31"/>
        <v>1498.8763128818807</v>
      </c>
      <c r="J211" s="35">
        <f t="shared" si="32"/>
        <v>1498.8763128818807</v>
      </c>
      <c r="K211" s="35">
        <f t="shared" si="33"/>
        <v>168787.85694719211</v>
      </c>
      <c r="L211" s="36">
        <f>IF(Pmt_Nbr="","",SUM($E$18:$E211)+SUM($H$18:$H211))</f>
        <v>81212.143052807864</v>
      </c>
      <c r="M211" s="36">
        <f>IF(Pmt_Nbr="","",SUM($G$18:$G211))</f>
        <v>209569.86164627702</v>
      </c>
    </row>
    <row r="212" spans="2:13" x14ac:dyDescent="0.3">
      <c r="B212" s="63">
        <f t="shared" si="34"/>
        <v>195</v>
      </c>
      <c r="C212" s="34">
        <f t="shared" si="27"/>
        <v>50679</v>
      </c>
      <c r="D212" s="35">
        <f t="shared" si="35"/>
        <v>168787.85694719211</v>
      </c>
      <c r="E212" s="91">
        <f t="shared" si="28"/>
        <v>0</v>
      </c>
      <c r="F212" s="36"/>
      <c r="G212" s="36">
        <f t="shared" si="29"/>
        <v>843.93928473596054</v>
      </c>
      <c r="H212" s="36">
        <f t="shared" si="30"/>
        <v>654.93702814592018</v>
      </c>
      <c r="I212" s="36">
        <f t="shared" si="31"/>
        <v>1498.8763128818807</v>
      </c>
      <c r="J212" s="35">
        <f t="shared" si="32"/>
        <v>1498.8763128818807</v>
      </c>
      <c r="K212" s="35">
        <f t="shared" si="33"/>
        <v>168132.91991904619</v>
      </c>
      <c r="L212" s="36">
        <f>IF(Pmt_Nbr="","",SUM($E$18:$E212)+SUM($H$18:$H212))</f>
        <v>81867.08008095379</v>
      </c>
      <c r="M212" s="36">
        <f>IF(Pmt_Nbr="","",SUM($G$18:$G212))</f>
        <v>210413.80093101299</v>
      </c>
    </row>
    <row r="213" spans="2:13" x14ac:dyDescent="0.3">
      <c r="B213" s="63">
        <f t="shared" si="34"/>
        <v>196</v>
      </c>
      <c r="C213" s="34">
        <f t="shared" si="27"/>
        <v>50710</v>
      </c>
      <c r="D213" s="35">
        <f t="shared" si="35"/>
        <v>168132.91991904619</v>
      </c>
      <c r="E213" s="91">
        <f t="shared" si="28"/>
        <v>0</v>
      </c>
      <c r="F213" s="36"/>
      <c r="G213" s="36">
        <f t="shared" si="29"/>
        <v>840.66459959523104</v>
      </c>
      <c r="H213" s="36">
        <f t="shared" si="30"/>
        <v>658.21171328664968</v>
      </c>
      <c r="I213" s="36">
        <f t="shared" si="31"/>
        <v>1498.8763128818807</v>
      </c>
      <c r="J213" s="35">
        <f t="shared" si="32"/>
        <v>1498.8763128818807</v>
      </c>
      <c r="K213" s="35">
        <f t="shared" si="33"/>
        <v>167474.70820575955</v>
      </c>
      <c r="L213" s="36">
        <f>IF(Pmt_Nbr="","",SUM($E$18:$E213)+SUM($H$18:$H213))</f>
        <v>82525.291794240446</v>
      </c>
      <c r="M213" s="36">
        <f>IF(Pmt_Nbr="","",SUM($G$18:$G213))</f>
        <v>211254.46553060823</v>
      </c>
    </row>
    <row r="214" spans="2:13" x14ac:dyDescent="0.3">
      <c r="B214" s="63">
        <f t="shared" si="34"/>
        <v>197</v>
      </c>
      <c r="C214" s="34">
        <f t="shared" si="27"/>
        <v>50740</v>
      </c>
      <c r="D214" s="35">
        <f t="shared" si="35"/>
        <v>167474.70820575955</v>
      </c>
      <c r="E214" s="91">
        <f t="shared" si="28"/>
        <v>0</v>
      </c>
      <c r="F214" s="36"/>
      <c r="G214" s="36">
        <f t="shared" si="29"/>
        <v>837.37354102879783</v>
      </c>
      <c r="H214" s="36">
        <f t="shared" si="30"/>
        <v>661.50277185308289</v>
      </c>
      <c r="I214" s="36">
        <f t="shared" si="31"/>
        <v>1498.8763128818807</v>
      </c>
      <c r="J214" s="35">
        <f t="shared" si="32"/>
        <v>1498.8763128818807</v>
      </c>
      <c r="K214" s="35">
        <f t="shared" si="33"/>
        <v>166813.20543390646</v>
      </c>
      <c r="L214" s="36">
        <f>IF(Pmt_Nbr="","",SUM($E$18:$E214)+SUM($H$18:$H214))</f>
        <v>83186.794566093522</v>
      </c>
      <c r="M214" s="36">
        <f>IF(Pmt_Nbr="","",SUM($G$18:$G214))</f>
        <v>212091.83907163702</v>
      </c>
    </row>
    <row r="215" spans="2:13" x14ac:dyDescent="0.3">
      <c r="B215" s="63">
        <f t="shared" si="34"/>
        <v>198</v>
      </c>
      <c r="C215" s="34">
        <f t="shared" si="27"/>
        <v>50771</v>
      </c>
      <c r="D215" s="35">
        <f t="shared" si="35"/>
        <v>166813.20543390646</v>
      </c>
      <c r="E215" s="91">
        <f t="shared" si="28"/>
        <v>0</v>
      </c>
      <c r="F215" s="36"/>
      <c r="G215" s="36">
        <f t="shared" si="29"/>
        <v>834.06602716953239</v>
      </c>
      <c r="H215" s="36">
        <f t="shared" si="30"/>
        <v>664.81028571234833</v>
      </c>
      <c r="I215" s="36">
        <f t="shared" si="31"/>
        <v>1498.8763128818807</v>
      </c>
      <c r="J215" s="35">
        <f t="shared" si="32"/>
        <v>1498.8763128818807</v>
      </c>
      <c r="K215" s="35">
        <f t="shared" si="33"/>
        <v>166148.3951481941</v>
      </c>
      <c r="L215" s="36">
        <f>IF(Pmt_Nbr="","",SUM($E$18:$E215)+SUM($H$18:$H215))</f>
        <v>83851.604851805867</v>
      </c>
      <c r="M215" s="36">
        <f>IF(Pmt_Nbr="","",SUM($G$18:$G215))</f>
        <v>212925.90509880654</v>
      </c>
    </row>
    <row r="216" spans="2:13" x14ac:dyDescent="0.3">
      <c r="B216" s="63">
        <f t="shared" si="34"/>
        <v>199</v>
      </c>
      <c r="C216" s="34">
        <f t="shared" si="27"/>
        <v>50802</v>
      </c>
      <c r="D216" s="35">
        <f t="shared" si="35"/>
        <v>166148.3951481941</v>
      </c>
      <c r="E216" s="91">
        <f t="shared" si="28"/>
        <v>0</v>
      </c>
      <c r="F216" s="36"/>
      <c r="G216" s="36">
        <f t="shared" si="29"/>
        <v>830.74197574097059</v>
      </c>
      <c r="H216" s="36">
        <f t="shared" si="30"/>
        <v>668.13433714091013</v>
      </c>
      <c r="I216" s="36">
        <f t="shared" si="31"/>
        <v>1498.8763128818807</v>
      </c>
      <c r="J216" s="35">
        <f t="shared" si="32"/>
        <v>1498.8763128818807</v>
      </c>
      <c r="K216" s="35">
        <f t="shared" si="33"/>
        <v>165480.26081105319</v>
      </c>
      <c r="L216" s="36">
        <f>IF(Pmt_Nbr="","",SUM($E$18:$E216)+SUM($H$18:$H216))</f>
        <v>84519.739188946784</v>
      </c>
      <c r="M216" s="36">
        <f>IF(Pmt_Nbr="","",SUM($G$18:$G216))</f>
        <v>213756.64707454751</v>
      </c>
    </row>
    <row r="217" spans="2:13" x14ac:dyDescent="0.3">
      <c r="B217" s="63">
        <f t="shared" si="34"/>
        <v>200</v>
      </c>
      <c r="C217" s="34">
        <f t="shared" si="27"/>
        <v>50830</v>
      </c>
      <c r="D217" s="35">
        <f t="shared" si="35"/>
        <v>165480.26081105319</v>
      </c>
      <c r="E217" s="91">
        <f t="shared" si="28"/>
        <v>0</v>
      </c>
      <c r="F217" s="36"/>
      <c r="G217" s="36">
        <f t="shared" si="29"/>
        <v>827.401304055266</v>
      </c>
      <c r="H217" s="36">
        <f t="shared" si="30"/>
        <v>671.47500882661473</v>
      </c>
      <c r="I217" s="36">
        <f t="shared" si="31"/>
        <v>1498.8763128818807</v>
      </c>
      <c r="J217" s="35">
        <f t="shared" si="32"/>
        <v>1498.8763128818807</v>
      </c>
      <c r="K217" s="35">
        <f t="shared" si="33"/>
        <v>164808.78580222657</v>
      </c>
      <c r="L217" s="36">
        <f>IF(Pmt_Nbr="","",SUM($E$18:$E217)+SUM($H$18:$H217))</f>
        <v>85191.214197773399</v>
      </c>
      <c r="M217" s="36">
        <f>IF(Pmt_Nbr="","",SUM($G$18:$G217))</f>
        <v>214584.04837860278</v>
      </c>
    </row>
    <row r="218" spans="2:13" x14ac:dyDescent="0.3">
      <c r="B218" s="63">
        <f t="shared" si="34"/>
        <v>201</v>
      </c>
      <c r="C218" s="34">
        <f t="shared" si="27"/>
        <v>50861</v>
      </c>
      <c r="D218" s="35">
        <f t="shared" si="35"/>
        <v>164808.78580222657</v>
      </c>
      <c r="E218" s="91">
        <f t="shared" si="28"/>
        <v>0</v>
      </c>
      <c r="F218" s="36"/>
      <c r="G218" s="36">
        <f t="shared" si="29"/>
        <v>824.04392901113283</v>
      </c>
      <c r="H218" s="36">
        <f t="shared" si="30"/>
        <v>674.83238387074789</v>
      </c>
      <c r="I218" s="36">
        <f t="shared" si="31"/>
        <v>1498.8763128818807</v>
      </c>
      <c r="J218" s="35">
        <f t="shared" si="32"/>
        <v>1498.8763128818807</v>
      </c>
      <c r="K218" s="35">
        <f t="shared" si="33"/>
        <v>164133.95341835581</v>
      </c>
      <c r="L218" s="36">
        <f>IF(Pmt_Nbr="","",SUM($E$18:$E218)+SUM($H$18:$H218))</f>
        <v>85866.046581644143</v>
      </c>
      <c r="M218" s="36">
        <f>IF(Pmt_Nbr="","",SUM($G$18:$G218))</f>
        <v>215408.0923076139</v>
      </c>
    </row>
    <row r="219" spans="2:13" x14ac:dyDescent="0.3">
      <c r="B219" s="63">
        <f t="shared" si="34"/>
        <v>202</v>
      </c>
      <c r="C219" s="34">
        <f t="shared" si="27"/>
        <v>50891</v>
      </c>
      <c r="D219" s="35">
        <f t="shared" si="35"/>
        <v>164133.95341835581</v>
      </c>
      <c r="E219" s="91">
        <f t="shared" si="28"/>
        <v>0</v>
      </c>
      <c r="F219" s="36"/>
      <c r="G219" s="36">
        <f t="shared" si="29"/>
        <v>820.66976709177914</v>
      </c>
      <c r="H219" s="36">
        <f t="shared" si="30"/>
        <v>678.20654579010159</v>
      </c>
      <c r="I219" s="36">
        <f t="shared" si="31"/>
        <v>1498.8763128818807</v>
      </c>
      <c r="J219" s="35">
        <f t="shared" si="32"/>
        <v>1498.8763128818807</v>
      </c>
      <c r="K219" s="35">
        <f t="shared" si="33"/>
        <v>163455.74687256571</v>
      </c>
      <c r="L219" s="36">
        <f>IF(Pmt_Nbr="","",SUM($E$18:$E219)+SUM($H$18:$H219))</f>
        <v>86544.253127434247</v>
      </c>
      <c r="M219" s="36">
        <f>IF(Pmt_Nbr="","",SUM($G$18:$G219))</f>
        <v>216228.76207470568</v>
      </c>
    </row>
    <row r="220" spans="2:13" x14ac:dyDescent="0.3">
      <c r="B220" s="63">
        <f t="shared" si="34"/>
        <v>203</v>
      </c>
      <c r="C220" s="34">
        <f t="shared" si="27"/>
        <v>50922</v>
      </c>
      <c r="D220" s="35">
        <f t="shared" si="35"/>
        <v>163455.74687256571</v>
      </c>
      <c r="E220" s="91">
        <f t="shared" si="28"/>
        <v>0</v>
      </c>
      <c r="F220" s="36"/>
      <c r="G220" s="36">
        <f t="shared" si="29"/>
        <v>817.27873436282857</v>
      </c>
      <c r="H220" s="36">
        <f t="shared" si="30"/>
        <v>681.59757851905215</v>
      </c>
      <c r="I220" s="36">
        <f t="shared" si="31"/>
        <v>1498.8763128818807</v>
      </c>
      <c r="J220" s="35">
        <f t="shared" si="32"/>
        <v>1498.8763128818807</v>
      </c>
      <c r="K220" s="35">
        <f t="shared" si="33"/>
        <v>162774.14929404666</v>
      </c>
      <c r="L220" s="36">
        <f>IF(Pmt_Nbr="","",SUM($E$18:$E220)+SUM($H$18:$H220))</f>
        <v>87225.8507059533</v>
      </c>
      <c r="M220" s="36">
        <f>IF(Pmt_Nbr="","",SUM($G$18:$G220))</f>
        <v>217046.04080906851</v>
      </c>
    </row>
    <row r="221" spans="2:13" x14ac:dyDescent="0.3">
      <c r="B221" s="63">
        <f t="shared" si="34"/>
        <v>204</v>
      </c>
      <c r="C221" s="34">
        <f t="shared" si="27"/>
        <v>50952</v>
      </c>
      <c r="D221" s="35">
        <f t="shared" si="35"/>
        <v>162774.14929404666</v>
      </c>
      <c r="E221" s="91">
        <f t="shared" si="28"/>
        <v>0</v>
      </c>
      <c r="F221" s="36"/>
      <c r="G221" s="36">
        <f t="shared" si="29"/>
        <v>813.87074647023326</v>
      </c>
      <c r="H221" s="36">
        <f t="shared" si="30"/>
        <v>685.00556641164746</v>
      </c>
      <c r="I221" s="36">
        <f t="shared" si="31"/>
        <v>1498.8763128818807</v>
      </c>
      <c r="J221" s="35">
        <f t="shared" si="32"/>
        <v>1498.8763128818807</v>
      </c>
      <c r="K221" s="35">
        <f t="shared" si="33"/>
        <v>162089.143727635</v>
      </c>
      <c r="L221" s="36">
        <f>IF(Pmt_Nbr="","",SUM($E$18:$E221)+SUM($H$18:$H221))</f>
        <v>87910.856272364952</v>
      </c>
      <c r="M221" s="36">
        <f>IF(Pmt_Nbr="","",SUM($G$18:$G221))</f>
        <v>217859.91155553874</v>
      </c>
    </row>
    <row r="222" spans="2:13" x14ac:dyDescent="0.3">
      <c r="B222" s="63">
        <f t="shared" si="34"/>
        <v>205</v>
      </c>
      <c r="C222" s="34">
        <f t="shared" si="27"/>
        <v>50983</v>
      </c>
      <c r="D222" s="35">
        <f t="shared" si="35"/>
        <v>162089.143727635</v>
      </c>
      <c r="E222" s="91">
        <f t="shared" si="28"/>
        <v>0</v>
      </c>
      <c r="F222" s="36"/>
      <c r="G222" s="36">
        <f t="shared" si="29"/>
        <v>810.44571863817509</v>
      </c>
      <c r="H222" s="36">
        <f t="shared" si="30"/>
        <v>688.43059424370563</v>
      </c>
      <c r="I222" s="36">
        <f t="shared" si="31"/>
        <v>1498.8763128818807</v>
      </c>
      <c r="J222" s="35">
        <f t="shared" si="32"/>
        <v>1498.8763128818807</v>
      </c>
      <c r="K222" s="35">
        <f t="shared" si="33"/>
        <v>161400.71313339131</v>
      </c>
      <c r="L222" s="36">
        <f>IF(Pmt_Nbr="","",SUM($E$18:$E222)+SUM($H$18:$H222))</f>
        <v>88599.286866608658</v>
      </c>
      <c r="M222" s="36">
        <f>IF(Pmt_Nbr="","",SUM($G$18:$G222))</f>
        <v>218670.3572741769</v>
      </c>
    </row>
    <row r="223" spans="2:13" x14ac:dyDescent="0.3">
      <c r="B223" s="63">
        <f t="shared" si="34"/>
        <v>206</v>
      </c>
      <c r="C223" s="34">
        <f t="shared" si="27"/>
        <v>51014</v>
      </c>
      <c r="D223" s="35">
        <f t="shared" si="35"/>
        <v>161400.71313339131</v>
      </c>
      <c r="E223" s="91">
        <f t="shared" si="28"/>
        <v>0</v>
      </c>
      <c r="F223" s="36"/>
      <c r="G223" s="36">
        <f t="shared" si="29"/>
        <v>807.00356566695655</v>
      </c>
      <c r="H223" s="36">
        <f t="shared" si="30"/>
        <v>691.87274721492417</v>
      </c>
      <c r="I223" s="36">
        <f t="shared" si="31"/>
        <v>1498.8763128818807</v>
      </c>
      <c r="J223" s="35">
        <f t="shared" si="32"/>
        <v>1498.8763128818807</v>
      </c>
      <c r="K223" s="35">
        <f t="shared" si="33"/>
        <v>160708.84038617639</v>
      </c>
      <c r="L223" s="36">
        <f>IF(Pmt_Nbr="","",SUM($E$18:$E223)+SUM($H$18:$H223))</f>
        <v>89291.159613823576</v>
      </c>
      <c r="M223" s="36">
        <f>IF(Pmt_Nbr="","",SUM($G$18:$G223))</f>
        <v>219477.36083984387</v>
      </c>
    </row>
    <row r="224" spans="2:13" x14ac:dyDescent="0.3">
      <c r="B224" s="63">
        <f t="shared" si="34"/>
        <v>207</v>
      </c>
      <c r="C224" s="34">
        <f t="shared" si="27"/>
        <v>51044</v>
      </c>
      <c r="D224" s="35">
        <f t="shared" si="35"/>
        <v>160708.84038617639</v>
      </c>
      <c r="E224" s="91">
        <f t="shared" si="28"/>
        <v>0</v>
      </c>
      <c r="F224" s="36"/>
      <c r="G224" s="36">
        <f t="shared" si="29"/>
        <v>803.54420193088197</v>
      </c>
      <c r="H224" s="36">
        <f t="shared" si="30"/>
        <v>695.33211095099875</v>
      </c>
      <c r="I224" s="36">
        <f t="shared" si="31"/>
        <v>1498.8763128818807</v>
      </c>
      <c r="J224" s="35">
        <f t="shared" si="32"/>
        <v>1498.8763128818807</v>
      </c>
      <c r="K224" s="35">
        <f t="shared" si="33"/>
        <v>160013.50827522541</v>
      </c>
      <c r="L224" s="36">
        <f>IF(Pmt_Nbr="","",SUM($E$18:$E224)+SUM($H$18:$H224))</f>
        <v>89986.491724774576</v>
      </c>
      <c r="M224" s="36">
        <f>IF(Pmt_Nbr="","",SUM($G$18:$G224))</f>
        <v>220280.90504177473</v>
      </c>
    </row>
    <row r="225" spans="2:13" x14ac:dyDescent="0.3">
      <c r="B225" s="63">
        <f t="shared" si="34"/>
        <v>208</v>
      </c>
      <c r="C225" s="34">
        <f t="shared" si="27"/>
        <v>51075</v>
      </c>
      <c r="D225" s="35">
        <f t="shared" si="35"/>
        <v>160013.50827522541</v>
      </c>
      <c r="E225" s="91">
        <f t="shared" si="28"/>
        <v>0</v>
      </c>
      <c r="F225" s="36"/>
      <c r="G225" s="36">
        <f t="shared" si="29"/>
        <v>800.06754137612711</v>
      </c>
      <c r="H225" s="36">
        <f t="shared" si="30"/>
        <v>698.80877150575361</v>
      </c>
      <c r="I225" s="36">
        <f t="shared" si="31"/>
        <v>1498.8763128818807</v>
      </c>
      <c r="J225" s="35">
        <f t="shared" si="32"/>
        <v>1498.8763128818807</v>
      </c>
      <c r="K225" s="35">
        <f t="shared" si="33"/>
        <v>159314.69950371966</v>
      </c>
      <c r="L225" s="36">
        <f>IF(Pmt_Nbr="","",SUM($E$18:$E225)+SUM($H$18:$H225))</f>
        <v>90685.300496280324</v>
      </c>
      <c r="M225" s="36">
        <f>IF(Pmt_Nbr="","",SUM($G$18:$G225))</f>
        <v>221080.97258315087</v>
      </c>
    </row>
    <row r="226" spans="2:13" x14ac:dyDescent="0.3">
      <c r="B226" s="63">
        <f t="shared" si="34"/>
        <v>209</v>
      </c>
      <c r="C226" s="34">
        <f t="shared" si="27"/>
        <v>51105</v>
      </c>
      <c r="D226" s="35">
        <f t="shared" si="35"/>
        <v>159314.69950371966</v>
      </c>
      <c r="E226" s="91">
        <f t="shared" si="28"/>
        <v>0</v>
      </c>
      <c r="F226" s="36"/>
      <c r="G226" s="36">
        <f t="shared" si="29"/>
        <v>796.57349751859829</v>
      </c>
      <c r="H226" s="36">
        <f t="shared" si="30"/>
        <v>702.30281536328243</v>
      </c>
      <c r="I226" s="36">
        <f t="shared" si="31"/>
        <v>1498.8763128818807</v>
      </c>
      <c r="J226" s="35">
        <f t="shared" si="32"/>
        <v>1498.8763128818807</v>
      </c>
      <c r="K226" s="35">
        <f t="shared" si="33"/>
        <v>158612.39668835638</v>
      </c>
      <c r="L226" s="36">
        <f>IF(Pmt_Nbr="","",SUM($E$18:$E226)+SUM($H$18:$H226))</f>
        <v>91387.603311643601</v>
      </c>
      <c r="M226" s="36">
        <f>IF(Pmt_Nbr="","",SUM($G$18:$G226))</f>
        <v>221877.54608066948</v>
      </c>
    </row>
    <row r="227" spans="2:13" x14ac:dyDescent="0.3">
      <c r="B227" s="63">
        <f t="shared" si="34"/>
        <v>210</v>
      </c>
      <c r="C227" s="34">
        <f t="shared" si="27"/>
        <v>51136</v>
      </c>
      <c r="D227" s="35">
        <f t="shared" si="35"/>
        <v>158612.39668835638</v>
      </c>
      <c r="E227" s="91">
        <f t="shared" si="28"/>
        <v>0</v>
      </c>
      <c r="F227" s="36"/>
      <c r="G227" s="36">
        <f t="shared" si="29"/>
        <v>793.06198344178199</v>
      </c>
      <c r="H227" s="36">
        <f t="shared" si="30"/>
        <v>705.81432944009873</v>
      </c>
      <c r="I227" s="36">
        <f t="shared" si="31"/>
        <v>1498.8763128818807</v>
      </c>
      <c r="J227" s="35">
        <f t="shared" si="32"/>
        <v>1498.8763128818807</v>
      </c>
      <c r="K227" s="35">
        <f t="shared" si="33"/>
        <v>157906.58235891629</v>
      </c>
      <c r="L227" s="36">
        <f>IF(Pmt_Nbr="","",SUM($E$18:$E227)+SUM($H$18:$H227))</f>
        <v>92093.417641083695</v>
      </c>
      <c r="M227" s="36">
        <f>IF(Pmt_Nbr="","",SUM($G$18:$G227))</f>
        <v>222670.60806411126</v>
      </c>
    </row>
    <row r="228" spans="2:13" x14ac:dyDescent="0.3">
      <c r="B228" s="63">
        <f t="shared" si="34"/>
        <v>211</v>
      </c>
      <c r="C228" s="34">
        <f t="shared" si="27"/>
        <v>51167</v>
      </c>
      <c r="D228" s="35">
        <f t="shared" si="35"/>
        <v>157906.58235891629</v>
      </c>
      <c r="E228" s="91">
        <f t="shared" si="28"/>
        <v>0</v>
      </c>
      <c r="F228" s="36"/>
      <c r="G228" s="36">
        <f t="shared" si="29"/>
        <v>789.53291179458142</v>
      </c>
      <c r="H228" s="36">
        <f t="shared" si="30"/>
        <v>709.3434010872993</v>
      </c>
      <c r="I228" s="36">
        <f t="shared" si="31"/>
        <v>1498.8763128818807</v>
      </c>
      <c r="J228" s="35">
        <f t="shared" si="32"/>
        <v>1498.8763128818807</v>
      </c>
      <c r="K228" s="35">
        <f t="shared" si="33"/>
        <v>157197.23895782899</v>
      </c>
      <c r="L228" s="36">
        <f>IF(Pmt_Nbr="","",SUM($E$18:$E228)+SUM($H$18:$H228))</f>
        <v>92802.761042170998</v>
      </c>
      <c r="M228" s="36">
        <f>IF(Pmt_Nbr="","",SUM($G$18:$G228))</f>
        <v>223460.14097590584</v>
      </c>
    </row>
    <row r="229" spans="2:13" x14ac:dyDescent="0.3">
      <c r="B229" s="63">
        <f t="shared" si="34"/>
        <v>212</v>
      </c>
      <c r="C229" s="34">
        <f t="shared" si="27"/>
        <v>51196</v>
      </c>
      <c r="D229" s="35">
        <f t="shared" si="35"/>
        <v>157197.23895782899</v>
      </c>
      <c r="E229" s="91">
        <f t="shared" si="28"/>
        <v>0</v>
      </c>
      <c r="F229" s="36"/>
      <c r="G229" s="36">
        <f t="shared" si="29"/>
        <v>785.98619478914497</v>
      </c>
      <c r="H229" s="36">
        <f t="shared" si="30"/>
        <v>712.89011809273575</v>
      </c>
      <c r="I229" s="36">
        <f t="shared" si="31"/>
        <v>1498.8763128818807</v>
      </c>
      <c r="J229" s="35">
        <f t="shared" si="32"/>
        <v>1498.8763128818807</v>
      </c>
      <c r="K229" s="35">
        <f t="shared" si="33"/>
        <v>156484.34883973625</v>
      </c>
      <c r="L229" s="36">
        <f>IF(Pmt_Nbr="","",SUM($E$18:$E229)+SUM($H$18:$H229))</f>
        <v>93515.651160263733</v>
      </c>
      <c r="M229" s="36">
        <f>IF(Pmt_Nbr="","",SUM($G$18:$G229))</f>
        <v>224246.12717069499</v>
      </c>
    </row>
    <row r="230" spans="2:13" x14ac:dyDescent="0.3">
      <c r="B230" s="63">
        <f t="shared" si="34"/>
        <v>213</v>
      </c>
      <c r="C230" s="34">
        <f t="shared" si="27"/>
        <v>51227</v>
      </c>
      <c r="D230" s="35">
        <f t="shared" si="35"/>
        <v>156484.34883973625</v>
      </c>
      <c r="E230" s="91">
        <f t="shared" si="28"/>
        <v>0</v>
      </c>
      <c r="F230" s="36"/>
      <c r="G230" s="36">
        <f t="shared" si="29"/>
        <v>782.42174419868127</v>
      </c>
      <c r="H230" s="36">
        <f t="shared" si="30"/>
        <v>716.45456868319945</v>
      </c>
      <c r="I230" s="36">
        <f t="shared" si="31"/>
        <v>1498.8763128818807</v>
      </c>
      <c r="J230" s="35">
        <f t="shared" si="32"/>
        <v>1498.8763128818807</v>
      </c>
      <c r="K230" s="35">
        <f t="shared" si="33"/>
        <v>155767.89427105305</v>
      </c>
      <c r="L230" s="36">
        <f>IF(Pmt_Nbr="","",SUM($E$18:$E230)+SUM($H$18:$H230))</f>
        <v>94232.105728946932</v>
      </c>
      <c r="M230" s="36">
        <f>IF(Pmt_Nbr="","",SUM($G$18:$G230))</f>
        <v>225028.54891489368</v>
      </c>
    </row>
    <row r="231" spans="2:13" x14ac:dyDescent="0.3">
      <c r="B231" s="63">
        <f t="shared" si="34"/>
        <v>214</v>
      </c>
      <c r="C231" s="34">
        <f t="shared" si="27"/>
        <v>51257</v>
      </c>
      <c r="D231" s="35">
        <f t="shared" si="35"/>
        <v>155767.89427105305</v>
      </c>
      <c r="E231" s="91">
        <f t="shared" si="28"/>
        <v>0</v>
      </c>
      <c r="F231" s="36"/>
      <c r="G231" s="36">
        <f t="shared" si="29"/>
        <v>778.83947135526523</v>
      </c>
      <c r="H231" s="36">
        <f t="shared" si="30"/>
        <v>720.03684152661549</v>
      </c>
      <c r="I231" s="36">
        <f t="shared" si="31"/>
        <v>1498.8763128818807</v>
      </c>
      <c r="J231" s="35">
        <f t="shared" si="32"/>
        <v>1498.8763128818807</v>
      </c>
      <c r="K231" s="35">
        <f t="shared" si="33"/>
        <v>155047.85742952643</v>
      </c>
      <c r="L231" s="36">
        <f>IF(Pmt_Nbr="","",SUM($E$18:$E231)+SUM($H$18:$H231))</f>
        <v>94952.142570473545</v>
      </c>
      <c r="M231" s="36">
        <f>IF(Pmt_Nbr="","",SUM($G$18:$G231))</f>
        <v>225807.38838624893</v>
      </c>
    </row>
    <row r="232" spans="2:13" x14ac:dyDescent="0.3">
      <c r="B232" s="63">
        <f t="shared" si="34"/>
        <v>215</v>
      </c>
      <c r="C232" s="34">
        <f t="shared" si="27"/>
        <v>51288</v>
      </c>
      <c r="D232" s="35">
        <f t="shared" si="35"/>
        <v>155047.85742952643</v>
      </c>
      <c r="E232" s="91">
        <f t="shared" si="28"/>
        <v>0</v>
      </c>
      <c r="F232" s="36"/>
      <c r="G232" s="36">
        <f t="shared" si="29"/>
        <v>775.23928714763213</v>
      </c>
      <c r="H232" s="36">
        <f t="shared" si="30"/>
        <v>723.6370257342486</v>
      </c>
      <c r="I232" s="36">
        <f t="shared" si="31"/>
        <v>1498.8763128818807</v>
      </c>
      <c r="J232" s="35">
        <f t="shared" si="32"/>
        <v>1498.8763128818807</v>
      </c>
      <c r="K232" s="35">
        <f t="shared" si="33"/>
        <v>154324.22040379219</v>
      </c>
      <c r="L232" s="36">
        <f>IF(Pmt_Nbr="","",SUM($E$18:$E232)+SUM($H$18:$H232))</f>
        <v>95675.779596207794</v>
      </c>
      <c r="M232" s="36">
        <f>IF(Pmt_Nbr="","",SUM($G$18:$G232))</f>
        <v>226582.62767339655</v>
      </c>
    </row>
    <row r="233" spans="2:13" x14ac:dyDescent="0.3">
      <c r="B233" s="63">
        <f t="shared" si="34"/>
        <v>216</v>
      </c>
      <c r="C233" s="34">
        <f t="shared" si="27"/>
        <v>51318</v>
      </c>
      <c r="D233" s="35">
        <f t="shared" si="35"/>
        <v>154324.22040379219</v>
      </c>
      <c r="E233" s="91">
        <f t="shared" si="28"/>
        <v>0</v>
      </c>
      <c r="F233" s="36"/>
      <c r="G233" s="36">
        <f t="shared" si="29"/>
        <v>771.62110201896098</v>
      </c>
      <c r="H233" s="36">
        <f t="shared" si="30"/>
        <v>727.25521086291974</v>
      </c>
      <c r="I233" s="36">
        <f t="shared" si="31"/>
        <v>1498.8763128818807</v>
      </c>
      <c r="J233" s="35">
        <f t="shared" si="32"/>
        <v>1498.8763128818807</v>
      </c>
      <c r="K233" s="35">
        <f t="shared" si="33"/>
        <v>153596.96519292926</v>
      </c>
      <c r="L233" s="36">
        <f>IF(Pmt_Nbr="","",SUM($E$18:$E233)+SUM($H$18:$H233))</f>
        <v>96403.034807070711</v>
      </c>
      <c r="M233" s="36">
        <f>IF(Pmt_Nbr="","",SUM($G$18:$G233))</f>
        <v>227354.2487754155</v>
      </c>
    </row>
    <row r="234" spans="2:13" x14ac:dyDescent="0.3">
      <c r="B234" s="63">
        <f t="shared" si="34"/>
        <v>217</v>
      </c>
      <c r="C234" s="34">
        <f t="shared" si="27"/>
        <v>51349</v>
      </c>
      <c r="D234" s="35">
        <f t="shared" si="35"/>
        <v>153596.96519292926</v>
      </c>
      <c r="E234" s="91">
        <f t="shared" si="28"/>
        <v>0</v>
      </c>
      <c r="F234" s="36"/>
      <c r="G234" s="36">
        <f t="shared" si="29"/>
        <v>767.98482596464635</v>
      </c>
      <c r="H234" s="36">
        <f t="shared" si="30"/>
        <v>730.89148691723437</v>
      </c>
      <c r="I234" s="36">
        <f t="shared" si="31"/>
        <v>1498.8763128818807</v>
      </c>
      <c r="J234" s="35">
        <f t="shared" si="32"/>
        <v>1498.8763128818807</v>
      </c>
      <c r="K234" s="35">
        <f t="shared" si="33"/>
        <v>152866.07370601202</v>
      </c>
      <c r="L234" s="36">
        <f>IF(Pmt_Nbr="","",SUM($E$18:$E234)+SUM($H$18:$H234))</f>
        <v>97133.926293987941</v>
      </c>
      <c r="M234" s="36">
        <f>IF(Pmt_Nbr="","",SUM($G$18:$G234))</f>
        <v>228122.23360138014</v>
      </c>
    </row>
    <row r="235" spans="2:13" x14ac:dyDescent="0.3">
      <c r="B235" s="63">
        <f t="shared" si="34"/>
        <v>218</v>
      </c>
      <c r="C235" s="34">
        <f t="shared" si="27"/>
        <v>51380</v>
      </c>
      <c r="D235" s="35">
        <f t="shared" si="35"/>
        <v>152866.07370601202</v>
      </c>
      <c r="E235" s="91">
        <f t="shared" si="28"/>
        <v>0</v>
      </c>
      <c r="F235" s="36"/>
      <c r="G235" s="36">
        <f t="shared" si="29"/>
        <v>764.33036853006013</v>
      </c>
      <c r="H235" s="36">
        <f t="shared" si="30"/>
        <v>734.54594435182059</v>
      </c>
      <c r="I235" s="36">
        <f t="shared" si="31"/>
        <v>1498.8763128818807</v>
      </c>
      <c r="J235" s="35">
        <f t="shared" si="32"/>
        <v>1498.8763128818807</v>
      </c>
      <c r="K235" s="35">
        <f t="shared" si="33"/>
        <v>152131.5277616602</v>
      </c>
      <c r="L235" s="36">
        <f>IF(Pmt_Nbr="","",SUM($E$18:$E235)+SUM($H$18:$H235))</f>
        <v>97868.47223833976</v>
      </c>
      <c r="M235" s="36">
        <f>IF(Pmt_Nbr="","",SUM($G$18:$G235))</f>
        <v>228886.5639699102</v>
      </c>
    </row>
    <row r="236" spans="2:13" x14ac:dyDescent="0.3">
      <c r="B236" s="63">
        <f t="shared" si="34"/>
        <v>219</v>
      </c>
      <c r="C236" s="34">
        <f t="shared" si="27"/>
        <v>51410</v>
      </c>
      <c r="D236" s="35">
        <f t="shared" si="35"/>
        <v>152131.5277616602</v>
      </c>
      <c r="E236" s="91">
        <f t="shared" si="28"/>
        <v>0</v>
      </c>
      <c r="F236" s="36"/>
      <c r="G236" s="36">
        <f t="shared" si="29"/>
        <v>760.65763880830104</v>
      </c>
      <c r="H236" s="36">
        <f t="shared" si="30"/>
        <v>738.21867407357968</v>
      </c>
      <c r="I236" s="36">
        <f t="shared" si="31"/>
        <v>1498.8763128818807</v>
      </c>
      <c r="J236" s="35">
        <f t="shared" si="32"/>
        <v>1498.8763128818807</v>
      </c>
      <c r="K236" s="35">
        <f t="shared" si="33"/>
        <v>151393.30908758662</v>
      </c>
      <c r="L236" s="36">
        <f>IF(Pmt_Nbr="","",SUM($E$18:$E236)+SUM($H$18:$H236))</f>
        <v>98606.690912413338</v>
      </c>
      <c r="M236" s="36">
        <f>IF(Pmt_Nbr="","",SUM($G$18:$G236))</f>
        <v>229647.22160871851</v>
      </c>
    </row>
    <row r="237" spans="2:13" x14ac:dyDescent="0.3">
      <c r="B237" s="63">
        <f t="shared" si="34"/>
        <v>220</v>
      </c>
      <c r="C237" s="34">
        <f t="shared" si="27"/>
        <v>51441</v>
      </c>
      <c r="D237" s="35">
        <f t="shared" si="35"/>
        <v>151393.30908758662</v>
      </c>
      <c r="E237" s="91">
        <f t="shared" si="28"/>
        <v>0</v>
      </c>
      <c r="F237" s="36"/>
      <c r="G237" s="36">
        <f t="shared" si="29"/>
        <v>756.96654543793306</v>
      </c>
      <c r="H237" s="36">
        <f t="shared" si="30"/>
        <v>741.90976744394766</v>
      </c>
      <c r="I237" s="36">
        <f t="shared" si="31"/>
        <v>1498.8763128818807</v>
      </c>
      <c r="J237" s="35">
        <f t="shared" si="32"/>
        <v>1498.8763128818807</v>
      </c>
      <c r="K237" s="35">
        <f t="shared" si="33"/>
        <v>150651.39932014266</v>
      </c>
      <c r="L237" s="36">
        <f>IF(Pmt_Nbr="","",SUM($E$18:$E237)+SUM($H$18:$H237))</f>
        <v>99348.600679857293</v>
      </c>
      <c r="M237" s="36">
        <f>IF(Pmt_Nbr="","",SUM($G$18:$G237))</f>
        <v>230404.18815415644</v>
      </c>
    </row>
    <row r="238" spans="2:13" x14ac:dyDescent="0.3">
      <c r="B238" s="63">
        <f t="shared" si="34"/>
        <v>221</v>
      </c>
      <c r="C238" s="34">
        <f t="shared" si="27"/>
        <v>51471</v>
      </c>
      <c r="D238" s="35">
        <f t="shared" si="35"/>
        <v>150651.39932014266</v>
      </c>
      <c r="E238" s="91">
        <f t="shared" si="28"/>
        <v>0</v>
      </c>
      <c r="F238" s="36"/>
      <c r="G238" s="36">
        <f t="shared" si="29"/>
        <v>753.25699660071336</v>
      </c>
      <c r="H238" s="36">
        <f t="shared" si="30"/>
        <v>745.61931628116736</v>
      </c>
      <c r="I238" s="36">
        <f t="shared" si="31"/>
        <v>1498.8763128818807</v>
      </c>
      <c r="J238" s="35">
        <f t="shared" si="32"/>
        <v>1498.8763128818807</v>
      </c>
      <c r="K238" s="35">
        <f t="shared" si="33"/>
        <v>149905.7800038615</v>
      </c>
      <c r="L238" s="36">
        <f>IF(Pmt_Nbr="","",SUM($E$18:$E238)+SUM($H$18:$H238))</f>
        <v>100094.21999613846</v>
      </c>
      <c r="M238" s="36">
        <f>IF(Pmt_Nbr="","",SUM($G$18:$G238))</f>
        <v>231157.44515075715</v>
      </c>
    </row>
    <row r="239" spans="2:13" x14ac:dyDescent="0.3">
      <c r="B239" s="63">
        <f t="shared" si="34"/>
        <v>222</v>
      </c>
      <c r="C239" s="34">
        <f t="shared" si="27"/>
        <v>51502</v>
      </c>
      <c r="D239" s="35">
        <f t="shared" si="35"/>
        <v>149905.7800038615</v>
      </c>
      <c r="E239" s="91">
        <f t="shared" si="28"/>
        <v>0</v>
      </c>
      <c r="F239" s="36"/>
      <c r="G239" s="36">
        <f t="shared" si="29"/>
        <v>749.52890001930746</v>
      </c>
      <c r="H239" s="36">
        <f t="shared" si="30"/>
        <v>749.34741286257326</v>
      </c>
      <c r="I239" s="36">
        <f t="shared" si="31"/>
        <v>1498.8763128818807</v>
      </c>
      <c r="J239" s="35">
        <f t="shared" si="32"/>
        <v>1498.8763128818807</v>
      </c>
      <c r="K239" s="35">
        <f t="shared" si="33"/>
        <v>149156.43259099891</v>
      </c>
      <c r="L239" s="36">
        <f>IF(Pmt_Nbr="","",SUM($E$18:$E239)+SUM($H$18:$H239))</f>
        <v>100843.56740900103</v>
      </c>
      <c r="M239" s="36">
        <f>IF(Pmt_Nbr="","",SUM($G$18:$G239))</f>
        <v>231906.97405077645</v>
      </c>
    </row>
    <row r="240" spans="2:13" x14ac:dyDescent="0.3">
      <c r="B240" s="63">
        <f t="shared" si="34"/>
        <v>223</v>
      </c>
      <c r="C240" s="34">
        <f t="shared" si="27"/>
        <v>51533</v>
      </c>
      <c r="D240" s="35">
        <f t="shared" si="35"/>
        <v>149156.43259099891</v>
      </c>
      <c r="E240" s="91">
        <f t="shared" si="28"/>
        <v>0</v>
      </c>
      <c r="F240" s="36"/>
      <c r="G240" s="36">
        <f t="shared" si="29"/>
        <v>745.78216295499453</v>
      </c>
      <c r="H240" s="36">
        <f t="shared" si="30"/>
        <v>753.09414992688619</v>
      </c>
      <c r="I240" s="36">
        <f t="shared" si="31"/>
        <v>1498.8763128818807</v>
      </c>
      <c r="J240" s="35">
        <f t="shared" si="32"/>
        <v>1498.8763128818807</v>
      </c>
      <c r="K240" s="35">
        <f t="shared" si="33"/>
        <v>148403.33844107203</v>
      </c>
      <c r="L240" s="36">
        <f>IF(Pmt_Nbr="","",SUM($E$18:$E240)+SUM($H$18:$H240))</f>
        <v>101596.66155892791</v>
      </c>
      <c r="M240" s="36">
        <f>IF(Pmt_Nbr="","",SUM($G$18:$G240))</f>
        <v>232652.75621373145</v>
      </c>
    </row>
    <row r="241" spans="2:13" x14ac:dyDescent="0.3">
      <c r="B241" s="63">
        <f t="shared" si="34"/>
        <v>224</v>
      </c>
      <c r="C241" s="34">
        <f t="shared" si="27"/>
        <v>51561</v>
      </c>
      <c r="D241" s="35">
        <f t="shared" si="35"/>
        <v>148403.33844107203</v>
      </c>
      <c r="E241" s="91">
        <f t="shared" si="28"/>
        <v>0</v>
      </c>
      <c r="F241" s="36"/>
      <c r="G241" s="36">
        <f t="shared" si="29"/>
        <v>742.01669220536019</v>
      </c>
      <c r="H241" s="36">
        <f t="shared" si="30"/>
        <v>756.85962067652054</v>
      </c>
      <c r="I241" s="36">
        <f t="shared" si="31"/>
        <v>1498.8763128818807</v>
      </c>
      <c r="J241" s="35">
        <f t="shared" si="32"/>
        <v>1498.8763128818807</v>
      </c>
      <c r="K241" s="35">
        <f t="shared" si="33"/>
        <v>147646.47882039551</v>
      </c>
      <c r="L241" s="36">
        <f>IF(Pmt_Nbr="","",SUM($E$18:$E241)+SUM($H$18:$H241))</f>
        <v>102353.52117960443</v>
      </c>
      <c r="M241" s="36">
        <f>IF(Pmt_Nbr="","",SUM($G$18:$G241))</f>
        <v>233394.77290593681</v>
      </c>
    </row>
    <row r="242" spans="2:13" x14ac:dyDescent="0.3">
      <c r="B242" s="63">
        <f t="shared" si="34"/>
        <v>225</v>
      </c>
      <c r="C242" s="34">
        <f t="shared" si="27"/>
        <v>51592</v>
      </c>
      <c r="D242" s="35">
        <f t="shared" si="35"/>
        <v>147646.47882039551</v>
      </c>
      <c r="E242" s="91">
        <f t="shared" si="28"/>
        <v>0</v>
      </c>
      <c r="F242" s="36"/>
      <c r="G242" s="36">
        <f t="shared" si="29"/>
        <v>738.23239410197755</v>
      </c>
      <c r="H242" s="36">
        <f t="shared" si="30"/>
        <v>760.64391877990317</v>
      </c>
      <c r="I242" s="36">
        <f t="shared" si="31"/>
        <v>1498.8763128818807</v>
      </c>
      <c r="J242" s="35">
        <f t="shared" si="32"/>
        <v>1498.8763128818807</v>
      </c>
      <c r="K242" s="35">
        <f t="shared" si="33"/>
        <v>146885.8349016156</v>
      </c>
      <c r="L242" s="36">
        <f>IF(Pmt_Nbr="","",SUM($E$18:$E242)+SUM($H$18:$H242))</f>
        <v>103114.16509838433</v>
      </c>
      <c r="M242" s="36">
        <f>IF(Pmt_Nbr="","",SUM($G$18:$G242))</f>
        <v>234133.00530003879</v>
      </c>
    </row>
    <row r="243" spans="2:13" x14ac:dyDescent="0.3">
      <c r="B243" s="63">
        <f t="shared" si="34"/>
        <v>226</v>
      </c>
      <c r="C243" s="34">
        <f t="shared" si="27"/>
        <v>51622</v>
      </c>
      <c r="D243" s="35">
        <f t="shared" si="35"/>
        <v>146885.8349016156</v>
      </c>
      <c r="E243" s="91">
        <f t="shared" si="28"/>
        <v>0</v>
      </c>
      <c r="F243" s="36"/>
      <c r="G243" s="36">
        <f t="shared" si="29"/>
        <v>734.42917450807806</v>
      </c>
      <c r="H243" s="36">
        <f t="shared" si="30"/>
        <v>764.44713837380266</v>
      </c>
      <c r="I243" s="36">
        <f t="shared" si="31"/>
        <v>1498.8763128818807</v>
      </c>
      <c r="J243" s="35">
        <f t="shared" si="32"/>
        <v>1498.8763128818807</v>
      </c>
      <c r="K243" s="35">
        <f t="shared" si="33"/>
        <v>146121.3877632418</v>
      </c>
      <c r="L243" s="36">
        <f>IF(Pmt_Nbr="","",SUM($E$18:$E243)+SUM($H$18:$H243))</f>
        <v>103878.61223675813</v>
      </c>
      <c r="M243" s="36">
        <f>IF(Pmt_Nbr="","",SUM($G$18:$G243))</f>
        <v>234867.43447454687</v>
      </c>
    </row>
    <row r="244" spans="2:13" x14ac:dyDescent="0.3">
      <c r="B244" s="63">
        <f t="shared" si="34"/>
        <v>227</v>
      </c>
      <c r="C244" s="34">
        <f t="shared" si="27"/>
        <v>51653</v>
      </c>
      <c r="D244" s="35">
        <f t="shared" si="35"/>
        <v>146121.3877632418</v>
      </c>
      <c r="E244" s="91">
        <f t="shared" si="28"/>
        <v>0</v>
      </c>
      <c r="F244" s="36"/>
      <c r="G244" s="36">
        <f t="shared" si="29"/>
        <v>730.60693881620898</v>
      </c>
      <c r="H244" s="36">
        <f t="shared" si="30"/>
        <v>768.26937406567174</v>
      </c>
      <c r="I244" s="36">
        <f t="shared" si="31"/>
        <v>1498.8763128818807</v>
      </c>
      <c r="J244" s="35">
        <f t="shared" si="32"/>
        <v>1498.8763128818807</v>
      </c>
      <c r="K244" s="35">
        <f t="shared" si="33"/>
        <v>145353.11838917612</v>
      </c>
      <c r="L244" s="36">
        <f>IF(Pmt_Nbr="","",SUM($E$18:$E244)+SUM($H$18:$H244))</f>
        <v>104646.8816108238</v>
      </c>
      <c r="M244" s="36">
        <f>IF(Pmt_Nbr="","",SUM($G$18:$G244))</f>
        <v>235598.04141336307</v>
      </c>
    </row>
    <row r="245" spans="2:13" x14ac:dyDescent="0.3">
      <c r="B245" s="63">
        <f t="shared" si="34"/>
        <v>228</v>
      </c>
      <c r="C245" s="34">
        <f t="shared" si="27"/>
        <v>51683</v>
      </c>
      <c r="D245" s="35">
        <f t="shared" si="35"/>
        <v>145353.11838917612</v>
      </c>
      <c r="E245" s="91">
        <f t="shared" si="28"/>
        <v>0</v>
      </c>
      <c r="F245" s="36"/>
      <c r="G245" s="36">
        <f t="shared" si="29"/>
        <v>726.7655919458806</v>
      </c>
      <c r="H245" s="36">
        <f t="shared" si="30"/>
        <v>772.11072093600012</v>
      </c>
      <c r="I245" s="36">
        <f t="shared" si="31"/>
        <v>1498.8763128818807</v>
      </c>
      <c r="J245" s="35">
        <f t="shared" si="32"/>
        <v>1498.8763128818807</v>
      </c>
      <c r="K245" s="35">
        <f t="shared" si="33"/>
        <v>144581.00766824011</v>
      </c>
      <c r="L245" s="36">
        <f>IF(Pmt_Nbr="","",SUM($E$18:$E245)+SUM($H$18:$H245))</f>
        <v>105418.9923317598</v>
      </c>
      <c r="M245" s="36">
        <f>IF(Pmt_Nbr="","",SUM($G$18:$G245))</f>
        <v>236324.80700530895</v>
      </c>
    </row>
    <row r="246" spans="2:13" x14ac:dyDescent="0.3">
      <c r="B246" s="63">
        <f t="shared" si="34"/>
        <v>229</v>
      </c>
      <c r="C246" s="34">
        <f t="shared" si="27"/>
        <v>51714</v>
      </c>
      <c r="D246" s="35">
        <f t="shared" si="35"/>
        <v>144581.00766824011</v>
      </c>
      <c r="E246" s="91">
        <f t="shared" si="28"/>
        <v>0</v>
      </c>
      <c r="F246" s="36"/>
      <c r="G246" s="36">
        <f t="shared" si="29"/>
        <v>722.90503834120057</v>
      </c>
      <c r="H246" s="36">
        <f t="shared" si="30"/>
        <v>775.97127454068016</v>
      </c>
      <c r="I246" s="36">
        <f t="shared" si="31"/>
        <v>1498.8763128818807</v>
      </c>
      <c r="J246" s="35">
        <f t="shared" si="32"/>
        <v>1498.8763128818807</v>
      </c>
      <c r="K246" s="35">
        <f t="shared" si="33"/>
        <v>143805.03639369944</v>
      </c>
      <c r="L246" s="36">
        <f>IF(Pmt_Nbr="","",SUM($E$18:$E246)+SUM($H$18:$H246))</f>
        <v>106194.96360630049</v>
      </c>
      <c r="M246" s="36">
        <f>IF(Pmt_Nbr="","",SUM($G$18:$G246))</f>
        <v>237047.71204365016</v>
      </c>
    </row>
    <row r="247" spans="2:13" x14ac:dyDescent="0.3">
      <c r="B247" s="63">
        <f t="shared" si="34"/>
        <v>230</v>
      </c>
      <c r="C247" s="34">
        <f t="shared" si="27"/>
        <v>51745</v>
      </c>
      <c r="D247" s="35">
        <f t="shared" si="35"/>
        <v>143805.03639369944</v>
      </c>
      <c r="E247" s="91">
        <f t="shared" si="28"/>
        <v>0</v>
      </c>
      <c r="F247" s="36"/>
      <c r="G247" s="36">
        <f t="shared" si="29"/>
        <v>719.02518196849724</v>
      </c>
      <c r="H247" s="36">
        <f t="shared" si="30"/>
        <v>779.85113091338349</v>
      </c>
      <c r="I247" s="36">
        <f t="shared" si="31"/>
        <v>1498.8763128818807</v>
      </c>
      <c r="J247" s="35">
        <f t="shared" si="32"/>
        <v>1498.8763128818807</v>
      </c>
      <c r="K247" s="35">
        <f t="shared" si="33"/>
        <v>143025.18526278605</v>
      </c>
      <c r="L247" s="36">
        <f>IF(Pmt_Nbr="","",SUM($E$18:$E247)+SUM($H$18:$H247))</f>
        <v>106974.81473721388</v>
      </c>
      <c r="M247" s="36">
        <f>IF(Pmt_Nbr="","",SUM($G$18:$G247))</f>
        <v>237766.73722561865</v>
      </c>
    </row>
    <row r="248" spans="2:13" x14ac:dyDescent="0.3">
      <c r="B248" s="63">
        <f t="shared" si="34"/>
        <v>231</v>
      </c>
      <c r="C248" s="34">
        <f t="shared" si="27"/>
        <v>51775</v>
      </c>
      <c r="D248" s="35">
        <f t="shared" si="35"/>
        <v>143025.18526278605</v>
      </c>
      <c r="E248" s="91">
        <f t="shared" si="28"/>
        <v>0</v>
      </c>
      <c r="F248" s="36"/>
      <c r="G248" s="36">
        <f t="shared" si="29"/>
        <v>715.12592631393022</v>
      </c>
      <c r="H248" s="36">
        <f t="shared" si="30"/>
        <v>783.7503865679505</v>
      </c>
      <c r="I248" s="36">
        <f t="shared" si="31"/>
        <v>1498.8763128818807</v>
      </c>
      <c r="J248" s="35">
        <f t="shared" si="32"/>
        <v>1498.8763128818807</v>
      </c>
      <c r="K248" s="35">
        <f t="shared" si="33"/>
        <v>142241.43487621809</v>
      </c>
      <c r="L248" s="36">
        <f>IF(Pmt_Nbr="","",SUM($E$18:$E248)+SUM($H$18:$H248))</f>
        <v>107758.56512378182</v>
      </c>
      <c r="M248" s="36">
        <f>IF(Pmt_Nbr="","",SUM($G$18:$G248))</f>
        <v>238481.86315193257</v>
      </c>
    </row>
    <row r="249" spans="2:13" x14ac:dyDescent="0.3">
      <c r="B249" s="63">
        <f t="shared" si="34"/>
        <v>232</v>
      </c>
      <c r="C249" s="34">
        <f t="shared" si="27"/>
        <v>51806</v>
      </c>
      <c r="D249" s="35">
        <f t="shared" si="35"/>
        <v>142241.43487621809</v>
      </c>
      <c r="E249" s="91">
        <f t="shared" si="28"/>
        <v>0</v>
      </c>
      <c r="F249" s="36"/>
      <c r="G249" s="36">
        <f t="shared" si="29"/>
        <v>711.20717438109045</v>
      </c>
      <c r="H249" s="36">
        <f t="shared" si="30"/>
        <v>787.66913850079027</v>
      </c>
      <c r="I249" s="36">
        <f t="shared" si="31"/>
        <v>1498.8763128818807</v>
      </c>
      <c r="J249" s="35">
        <f t="shared" si="32"/>
        <v>1498.8763128818807</v>
      </c>
      <c r="K249" s="35">
        <f t="shared" si="33"/>
        <v>141453.7657377173</v>
      </c>
      <c r="L249" s="36">
        <f>IF(Pmt_Nbr="","",SUM($E$18:$E249)+SUM($H$18:$H249))</f>
        <v>108546.23426228261</v>
      </c>
      <c r="M249" s="36">
        <f>IF(Pmt_Nbr="","",SUM($G$18:$G249))</f>
        <v>239193.07032631367</v>
      </c>
    </row>
    <row r="250" spans="2:13" x14ac:dyDescent="0.3">
      <c r="B250" s="63">
        <f t="shared" si="34"/>
        <v>233</v>
      </c>
      <c r="C250" s="34">
        <f t="shared" si="27"/>
        <v>51836</v>
      </c>
      <c r="D250" s="35">
        <f t="shared" si="35"/>
        <v>141453.7657377173</v>
      </c>
      <c r="E250" s="91">
        <f t="shared" si="28"/>
        <v>0</v>
      </c>
      <c r="F250" s="36"/>
      <c r="G250" s="36">
        <f t="shared" si="29"/>
        <v>707.2688286885865</v>
      </c>
      <c r="H250" s="36">
        <f t="shared" si="30"/>
        <v>791.60748419329423</v>
      </c>
      <c r="I250" s="36">
        <f t="shared" si="31"/>
        <v>1498.8763128818807</v>
      </c>
      <c r="J250" s="35">
        <f t="shared" si="32"/>
        <v>1498.8763128818807</v>
      </c>
      <c r="K250" s="35">
        <f t="shared" si="33"/>
        <v>140662.15825352402</v>
      </c>
      <c r="L250" s="36">
        <f>IF(Pmt_Nbr="","",SUM($E$18:$E250)+SUM($H$18:$H250))</f>
        <v>109337.84174647591</v>
      </c>
      <c r="M250" s="36">
        <f>IF(Pmt_Nbr="","",SUM($G$18:$G250))</f>
        <v>239900.33915500226</v>
      </c>
    </row>
    <row r="251" spans="2:13" x14ac:dyDescent="0.3">
      <c r="B251" s="63">
        <f t="shared" si="34"/>
        <v>234</v>
      </c>
      <c r="C251" s="34">
        <f t="shared" si="27"/>
        <v>51867</v>
      </c>
      <c r="D251" s="35">
        <f t="shared" si="35"/>
        <v>140662.15825352402</v>
      </c>
      <c r="E251" s="91">
        <f t="shared" si="28"/>
        <v>0</v>
      </c>
      <c r="F251" s="36"/>
      <c r="G251" s="36">
        <f t="shared" si="29"/>
        <v>703.31079126762006</v>
      </c>
      <c r="H251" s="36">
        <f t="shared" si="30"/>
        <v>795.56552161426066</v>
      </c>
      <c r="I251" s="36">
        <f t="shared" si="31"/>
        <v>1498.8763128818807</v>
      </c>
      <c r="J251" s="35">
        <f t="shared" si="32"/>
        <v>1498.8763128818807</v>
      </c>
      <c r="K251" s="35">
        <f t="shared" si="33"/>
        <v>139866.59273190977</v>
      </c>
      <c r="L251" s="36">
        <f>IF(Pmt_Nbr="","",SUM($E$18:$E251)+SUM($H$18:$H251))</f>
        <v>110133.40726809017</v>
      </c>
      <c r="M251" s="36">
        <f>IF(Pmt_Nbr="","",SUM($G$18:$G251))</f>
        <v>240603.64994626987</v>
      </c>
    </row>
    <row r="252" spans="2:13" x14ac:dyDescent="0.3">
      <c r="B252" s="63">
        <f t="shared" si="34"/>
        <v>235</v>
      </c>
      <c r="C252" s="34">
        <f t="shared" si="27"/>
        <v>51898</v>
      </c>
      <c r="D252" s="35">
        <f t="shared" si="35"/>
        <v>139866.59273190977</v>
      </c>
      <c r="E252" s="91">
        <f t="shared" si="28"/>
        <v>0</v>
      </c>
      <c r="F252" s="36"/>
      <c r="G252" s="36">
        <f t="shared" si="29"/>
        <v>699.33296365954891</v>
      </c>
      <c r="H252" s="36">
        <f t="shared" si="30"/>
        <v>799.54334922233181</v>
      </c>
      <c r="I252" s="36">
        <f t="shared" si="31"/>
        <v>1498.8763128818807</v>
      </c>
      <c r="J252" s="35">
        <f t="shared" si="32"/>
        <v>1498.8763128818807</v>
      </c>
      <c r="K252" s="35">
        <f t="shared" si="33"/>
        <v>139067.04938268743</v>
      </c>
      <c r="L252" s="36">
        <f>IF(Pmt_Nbr="","",SUM($E$18:$E252)+SUM($H$18:$H252))</f>
        <v>110932.95061731251</v>
      </c>
      <c r="M252" s="36">
        <f>IF(Pmt_Nbr="","",SUM($G$18:$G252))</f>
        <v>241302.98290992941</v>
      </c>
    </row>
    <row r="253" spans="2:13" x14ac:dyDescent="0.3">
      <c r="B253" s="63">
        <f t="shared" si="34"/>
        <v>236</v>
      </c>
      <c r="C253" s="34">
        <f t="shared" si="27"/>
        <v>51926</v>
      </c>
      <c r="D253" s="35">
        <f t="shared" si="35"/>
        <v>139067.04938268743</v>
      </c>
      <c r="E253" s="91">
        <f t="shared" si="28"/>
        <v>0</v>
      </c>
      <c r="F253" s="36"/>
      <c r="G253" s="36">
        <f t="shared" si="29"/>
        <v>695.33524691343712</v>
      </c>
      <c r="H253" s="36">
        <f t="shared" si="30"/>
        <v>803.5410659684436</v>
      </c>
      <c r="I253" s="36">
        <f t="shared" si="31"/>
        <v>1498.8763128818807</v>
      </c>
      <c r="J253" s="35">
        <f t="shared" si="32"/>
        <v>1498.8763128818807</v>
      </c>
      <c r="K253" s="35">
        <f t="shared" si="33"/>
        <v>138263.50831671897</v>
      </c>
      <c r="L253" s="36">
        <f>IF(Pmt_Nbr="","",SUM($E$18:$E253)+SUM($H$18:$H253))</f>
        <v>111736.49168328095</v>
      </c>
      <c r="M253" s="36">
        <f>IF(Pmt_Nbr="","",SUM($G$18:$G253))</f>
        <v>241998.31815684284</v>
      </c>
    </row>
    <row r="254" spans="2:13" x14ac:dyDescent="0.3">
      <c r="B254" s="63">
        <f t="shared" si="34"/>
        <v>237</v>
      </c>
      <c r="C254" s="34">
        <f t="shared" si="27"/>
        <v>51957</v>
      </c>
      <c r="D254" s="35">
        <f t="shared" si="35"/>
        <v>138263.50831671897</v>
      </c>
      <c r="E254" s="91">
        <f t="shared" si="28"/>
        <v>0</v>
      </c>
      <c r="F254" s="36"/>
      <c r="G254" s="36">
        <f t="shared" si="29"/>
        <v>691.3175415835949</v>
      </c>
      <c r="H254" s="36">
        <f t="shared" si="30"/>
        <v>807.55877129828582</v>
      </c>
      <c r="I254" s="36">
        <f t="shared" si="31"/>
        <v>1498.8763128818807</v>
      </c>
      <c r="J254" s="35">
        <f t="shared" si="32"/>
        <v>1498.8763128818807</v>
      </c>
      <c r="K254" s="35">
        <f t="shared" si="33"/>
        <v>137455.94954542068</v>
      </c>
      <c r="L254" s="36">
        <f>IF(Pmt_Nbr="","",SUM($E$18:$E254)+SUM($H$18:$H254))</f>
        <v>112544.05045457924</v>
      </c>
      <c r="M254" s="36">
        <f>IF(Pmt_Nbr="","",SUM($G$18:$G254))</f>
        <v>242689.63569842643</v>
      </c>
    </row>
    <row r="255" spans="2:13" x14ac:dyDescent="0.3">
      <c r="B255" s="63">
        <f t="shared" si="34"/>
        <v>238</v>
      </c>
      <c r="C255" s="34">
        <f t="shared" si="27"/>
        <v>51987</v>
      </c>
      <c r="D255" s="35">
        <f t="shared" si="35"/>
        <v>137455.94954542068</v>
      </c>
      <c r="E255" s="91">
        <f t="shared" si="28"/>
        <v>0</v>
      </c>
      <c r="F255" s="36"/>
      <c r="G255" s="36">
        <f t="shared" si="29"/>
        <v>687.27974772710343</v>
      </c>
      <c r="H255" s="36">
        <f t="shared" si="30"/>
        <v>811.59656515477729</v>
      </c>
      <c r="I255" s="36">
        <f t="shared" si="31"/>
        <v>1498.8763128818807</v>
      </c>
      <c r="J255" s="35">
        <f t="shared" si="32"/>
        <v>1498.8763128818807</v>
      </c>
      <c r="K255" s="35">
        <f t="shared" si="33"/>
        <v>136644.35298026589</v>
      </c>
      <c r="L255" s="36">
        <f>IF(Pmt_Nbr="","",SUM($E$18:$E255)+SUM($H$18:$H255))</f>
        <v>113355.64701973401</v>
      </c>
      <c r="M255" s="36">
        <f>IF(Pmt_Nbr="","",SUM($G$18:$G255))</f>
        <v>243376.91544615352</v>
      </c>
    </row>
    <row r="256" spans="2:13" x14ac:dyDescent="0.3">
      <c r="B256" s="63">
        <f t="shared" si="34"/>
        <v>239</v>
      </c>
      <c r="C256" s="34">
        <f t="shared" si="27"/>
        <v>52018</v>
      </c>
      <c r="D256" s="35">
        <f t="shared" si="35"/>
        <v>136644.35298026589</v>
      </c>
      <c r="E256" s="91">
        <f t="shared" si="28"/>
        <v>0</v>
      </c>
      <c r="F256" s="36"/>
      <c r="G256" s="36">
        <f t="shared" si="29"/>
        <v>683.22176490132949</v>
      </c>
      <c r="H256" s="36">
        <f t="shared" si="30"/>
        <v>815.65454798055123</v>
      </c>
      <c r="I256" s="36">
        <f t="shared" si="31"/>
        <v>1498.8763128818807</v>
      </c>
      <c r="J256" s="35">
        <f t="shared" si="32"/>
        <v>1498.8763128818807</v>
      </c>
      <c r="K256" s="35">
        <f t="shared" si="33"/>
        <v>135828.69843228534</v>
      </c>
      <c r="L256" s="36">
        <f>IF(Pmt_Nbr="","",SUM($E$18:$E256)+SUM($H$18:$H256))</f>
        <v>114171.30156771456</v>
      </c>
      <c r="M256" s="36">
        <f>IF(Pmt_Nbr="","",SUM($G$18:$G256))</f>
        <v>244060.13721105485</v>
      </c>
    </row>
    <row r="257" spans="2:13" x14ac:dyDescent="0.3">
      <c r="B257" s="63">
        <f t="shared" si="34"/>
        <v>240</v>
      </c>
      <c r="C257" s="34">
        <f t="shared" si="27"/>
        <v>52048</v>
      </c>
      <c r="D257" s="35">
        <f t="shared" si="35"/>
        <v>135828.69843228534</v>
      </c>
      <c r="E257" s="91">
        <f t="shared" si="28"/>
        <v>0</v>
      </c>
      <c r="F257" s="36"/>
      <c r="G257" s="36">
        <f t="shared" si="29"/>
        <v>679.14349216142671</v>
      </c>
      <c r="H257" s="36">
        <f t="shared" si="30"/>
        <v>819.73282072045401</v>
      </c>
      <c r="I257" s="36">
        <f t="shared" si="31"/>
        <v>1498.8763128818807</v>
      </c>
      <c r="J257" s="35">
        <f t="shared" si="32"/>
        <v>1498.8763128818807</v>
      </c>
      <c r="K257" s="35">
        <f t="shared" si="33"/>
        <v>135008.9656115649</v>
      </c>
      <c r="L257" s="36">
        <f>IF(Pmt_Nbr="","",SUM($E$18:$E257)+SUM($H$18:$H257))</f>
        <v>114991.03438843501</v>
      </c>
      <c r="M257" s="36">
        <f>IF(Pmt_Nbr="","",SUM($G$18:$G257))</f>
        <v>244739.28070321627</v>
      </c>
    </row>
    <row r="258" spans="2:13" x14ac:dyDescent="0.3">
      <c r="B258" s="63">
        <f t="shared" si="34"/>
        <v>241</v>
      </c>
      <c r="C258" s="34">
        <f t="shared" si="27"/>
        <v>52079</v>
      </c>
      <c r="D258" s="35">
        <f t="shared" si="35"/>
        <v>135008.9656115649</v>
      </c>
      <c r="E258" s="91">
        <f t="shared" si="28"/>
        <v>0</v>
      </c>
      <c r="F258" s="36"/>
      <c r="G258" s="36">
        <f t="shared" si="29"/>
        <v>675.04482805782447</v>
      </c>
      <c r="H258" s="36">
        <f t="shared" si="30"/>
        <v>823.83148482405625</v>
      </c>
      <c r="I258" s="36">
        <f t="shared" si="31"/>
        <v>1498.8763128818807</v>
      </c>
      <c r="J258" s="35">
        <f t="shared" si="32"/>
        <v>1498.8763128818807</v>
      </c>
      <c r="K258" s="35">
        <f t="shared" si="33"/>
        <v>134185.13412674083</v>
      </c>
      <c r="L258" s="36">
        <f>IF(Pmt_Nbr="","",SUM($E$18:$E258)+SUM($H$18:$H258))</f>
        <v>115814.86587325907</v>
      </c>
      <c r="M258" s="36">
        <f>IF(Pmt_Nbr="","",SUM($G$18:$G258))</f>
        <v>245414.32553127408</v>
      </c>
    </row>
    <row r="259" spans="2:13" x14ac:dyDescent="0.3">
      <c r="B259" s="63">
        <f t="shared" si="34"/>
        <v>242</v>
      </c>
      <c r="C259" s="34">
        <f t="shared" si="27"/>
        <v>52110</v>
      </c>
      <c r="D259" s="35">
        <f t="shared" si="35"/>
        <v>134185.13412674083</v>
      </c>
      <c r="E259" s="91">
        <f t="shared" si="28"/>
        <v>0</v>
      </c>
      <c r="F259" s="36"/>
      <c r="G259" s="36">
        <f t="shared" si="29"/>
        <v>670.92567063370416</v>
      </c>
      <c r="H259" s="36">
        <f t="shared" si="30"/>
        <v>827.95064224817656</v>
      </c>
      <c r="I259" s="36">
        <f t="shared" si="31"/>
        <v>1498.8763128818807</v>
      </c>
      <c r="J259" s="35">
        <f t="shared" si="32"/>
        <v>1498.8763128818807</v>
      </c>
      <c r="K259" s="35">
        <f t="shared" si="33"/>
        <v>133357.18348449265</v>
      </c>
      <c r="L259" s="36">
        <f>IF(Pmt_Nbr="","",SUM($E$18:$E259)+SUM($H$18:$H259))</f>
        <v>116642.81651550725</v>
      </c>
      <c r="M259" s="36">
        <f>IF(Pmt_Nbr="","",SUM($G$18:$G259))</f>
        <v>246085.25120190778</v>
      </c>
    </row>
    <row r="260" spans="2:13" x14ac:dyDescent="0.3">
      <c r="B260" s="63">
        <f t="shared" si="34"/>
        <v>243</v>
      </c>
      <c r="C260" s="34">
        <f t="shared" si="27"/>
        <v>52140</v>
      </c>
      <c r="D260" s="35">
        <f t="shared" si="35"/>
        <v>133357.18348449265</v>
      </c>
      <c r="E260" s="91">
        <f t="shared" si="28"/>
        <v>0</v>
      </c>
      <c r="F260" s="36"/>
      <c r="G260" s="36">
        <f t="shared" si="29"/>
        <v>666.78591742246329</v>
      </c>
      <c r="H260" s="36">
        <f t="shared" si="30"/>
        <v>832.09039545941744</v>
      </c>
      <c r="I260" s="36">
        <f t="shared" si="31"/>
        <v>1498.8763128818807</v>
      </c>
      <c r="J260" s="35">
        <f t="shared" si="32"/>
        <v>1498.8763128818807</v>
      </c>
      <c r="K260" s="35">
        <f t="shared" si="33"/>
        <v>132525.09308903324</v>
      </c>
      <c r="L260" s="36">
        <f>IF(Pmt_Nbr="","",SUM($E$18:$E260)+SUM($H$18:$H260))</f>
        <v>117474.90691096666</v>
      </c>
      <c r="M260" s="36">
        <f>IF(Pmt_Nbr="","",SUM($G$18:$G260))</f>
        <v>246752.03711933026</v>
      </c>
    </row>
    <row r="261" spans="2:13" x14ac:dyDescent="0.3">
      <c r="B261" s="63">
        <f t="shared" si="34"/>
        <v>244</v>
      </c>
      <c r="C261" s="34">
        <f t="shared" si="27"/>
        <v>52171</v>
      </c>
      <c r="D261" s="35">
        <f t="shared" si="35"/>
        <v>132525.09308903324</v>
      </c>
      <c r="E261" s="91">
        <f t="shared" si="28"/>
        <v>0</v>
      </c>
      <c r="F261" s="36"/>
      <c r="G261" s="36">
        <f t="shared" si="29"/>
        <v>662.62546544516624</v>
      </c>
      <c r="H261" s="36">
        <f t="shared" si="30"/>
        <v>836.25084743671448</v>
      </c>
      <c r="I261" s="36">
        <f t="shared" si="31"/>
        <v>1498.8763128818807</v>
      </c>
      <c r="J261" s="35">
        <f t="shared" si="32"/>
        <v>1498.8763128818807</v>
      </c>
      <c r="K261" s="35">
        <f t="shared" si="33"/>
        <v>131688.84224159652</v>
      </c>
      <c r="L261" s="36">
        <f>IF(Pmt_Nbr="","",SUM($E$18:$E261)+SUM($H$18:$H261))</f>
        <v>118311.15775840338</v>
      </c>
      <c r="M261" s="36">
        <f>IF(Pmt_Nbr="","",SUM($G$18:$G261))</f>
        <v>247414.66258477542</v>
      </c>
    </row>
    <row r="262" spans="2:13" x14ac:dyDescent="0.3">
      <c r="B262" s="63">
        <f t="shared" si="34"/>
        <v>245</v>
      </c>
      <c r="C262" s="34">
        <f t="shared" si="27"/>
        <v>52201</v>
      </c>
      <c r="D262" s="35">
        <f t="shared" si="35"/>
        <v>131688.84224159652</v>
      </c>
      <c r="E262" s="91">
        <f t="shared" si="28"/>
        <v>0</v>
      </c>
      <c r="F262" s="36"/>
      <c r="G262" s="36">
        <f t="shared" si="29"/>
        <v>658.44421120798256</v>
      </c>
      <c r="H262" s="36">
        <f t="shared" si="30"/>
        <v>840.43210167389816</v>
      </c>
      <c r="I262" s="36">
        <f t="shared" si="31"/>
        <v>1498.8763128818807</v>
      </c>
      <c r="J262" s="35">
        <f t="shared" si="32"/>
        <v>1498.8763128818807</v>
      </c>
      <c r="K262" s="35">
        <f t="shared" si="33"/>
        <v>130848.41013992262</v>
      </c>
      <c r="L262" s="36">
        <f>IF(Pmt_Nbr="","",SUM($E$18:$E262)+SUM($H$18:$H262))</f>
        <v>119151.58986007728</v>
      </c>
      <c r="M262" s="36">
        <f>IF(Pmt_Nbr="","",SUM($G$18:$G262))</f>
        <v>248073.10679598339</v>
      </c>
    </row>
    <row r="263" spans="2:13" x14ac:dyDescent="0.3">
      <c r="B263" s="63">
        <f t="shared" si="34"/>
        <v>246</v>
      </c>
      <c r="C263" s="34">
        <f t="shared" si="27"/>
        <v>52232</v>
      </c>
      <c r="D263" s="35">
        <f t="shared" si="35"/>
        <v>130848.41013992262</v>
      </c>
      <c r="E263" s="91">
        <f t="shared" si="28"/>
        <v>0</v>
      </c>
      <c r="F263" s="36"/>
      <c r="G263" s="36">
        <f t="shared" si="29"/>
        <v>654.24205069961306</v>
      </c>
      <c r="H263" s="36">
        <f t="shared" si="30"/>
        <v>844.63426218226766</v>
      </c>
      <c r="I263" s="36">
        <f t="shared" si="31"/>
        <v>1498.8763128818807</v>
      </c>
      <c r="J263" s="35">
        <f t="shared" si="32"/>
        <v>1498.8763128818807</v>
      </c>
      <c r="K263" s="35">
        <f t="shared" si="33"/>
        <v>130003.77587774035</v>
      </c>
      <c r="L263" s="36">
        <f>IF(Pmt_Nbr="","",SUM($E$18:$E263)+SUM($H$18:$H263))</f>
        <v>119996.22412225955</v>
      </c>
      <c r="M263" s="36">
        <f>IF(Pmt_Nbr="","",SUM($G$18:$G263))</f>
        <v>248727.34884668299</v>
      </c>
    </row>
    <row r="264" spans="2:13" x14ac:dyDescent="0.3">
      <c r="B264" s="63">
        <f t="shared" si="34"/>
        <v>247</v>
      </c>
      <c r="C264" s="34">
        <f t="shared" si="27"/>
        <v>52263</v>
      </c>
      <c r="D264" s="35">
        <f t="shared" si="35"/>
        <v>130003.77587774035</v>
      </c>
      <c r="E264" s="91">
        <f t="shared" si="28"/>
        <v>0</v>
      </c>
      <c r="F264" s="36"/>
      <c r="G264" s="36">
        <f t="shared" si="29"/>
        <v>650.01887938870175</v>
      </c>
      <c r="H264" s="36">
        <f t="shared" si="30"/>
        <v>848.85743349317897</v>
      </c>
      <c r="I264" s="36">
        <f t="shared" si="31"/>
        <v>1498.8763128818807</v>
      </c>
      <c r="J264" s="35">
        <f t="shared" si="32"/>
        <v>1498.8763128818807</v>
      </c>
      <c r="K264" s="35">
        <f t="shared" si="33"/>
        <v>129154.91844424717</v>
      </c>
      <c r="L264" s="36">
        <f>IF(Pmt_Nbr="","",SUM($E$18:$E264)+SUM($H$18:$H264))</f>
        <v>120845.08155575272</v>
      </c>
      <c r="M264" s="36">
        <f>IF(Pmt_Nbr="","",SUM($G$18:$G264))</f>
        <v>249377.36772607168</v>
      </c>
    </row>
    <row r="265" spans="2:13" x14ac:dyDescent="0.3">
      <c r="B265" s="63">
        <f t="shared" si="34"/>
        <v>248</v>
      </c>
      <c r="C265" s="34">
        <f t="shared" si="27"/>
        <v>52291</v>
      </c>
      <c r="D265" s="35">
        <f t="shared" si="35"/>
        <v>129154.91844424717</v>
      </c>
      <c r="E265" s="91">
        <f t="shared" si="28"/>
        <v>0</v>
      </c>
      <c r="F265" s="36"/>
      <c r="G265" s="36">
        <f t="shared" si="29"/>
        <v>645.77459222123593</v>
      </c>
      <c r="H265" s="36">
        <f t="shared" si="30"/>
        <v>853.10172066064479</v>
      </c>
      <c r="I265" s="36">
        <f t="shared" si="31"/>
        <v>1498.8763128818807</v>
      </c>
      <c r="J265" s="35">
        <f t="shared" si="32"/>
        <v>1498.8763128818807</v>
      </c>
      <c r="K265" s="35">
        <f t="shared" si="33"/>
        <v>128301.81672358653</v>
      </c>
      <c r="L265" s="36">
        <f>IF(Pmt_Nbr="","",SUM($E$18:$E265)+SUM($H$18:$H265))</f>
        <v>121698.18327641337</v>
      </c>
      <c r="M265" s="36">
        <f>IF(Pmt_Nbr="","",SUM($G$18:$G265))</f>
        <v>250023.14231829293</v>
      </c>
    </row>
    <row r="266" spans="2:13" x14ac:dyDescent="0.3">
      <c r="B266" s="63">
        <f t="shared" si="34"/>
        <v>249</v>
      </c>
      <c r="C266" s="34">
        <f t="shared" si="27"/>
        <v>52322</v>
      </c>
      <c r="D266" s="35">
        <f t="shared" si="35"/>
        <v>128301.81672358653</v>
      </c>
      <c r="E266" s="91">
        <f t="shared" si="28"/>
        <v>0</v>
      </c>
      <c r="F266" s="36"/>
      <c r="G266" s="36">
        <f t="shared" si="29"/>
        <v>641.50908361793267</v>
      </c>
      <c r="H266" s="36">
        <f t="shared" si="30"/>
        <v>857.36722926394805</v>
      </c>
      <c r="I266" s="36">
        <f t="shared" si="31"/>
        <v>1498.8763128818807</v>
      </c>
      <c r="J266" s="35">
        <f t="shared" si="32"/>
        <v>1498.8763128818807</v>
      </c>
      <c r="K266" s="35">
        <f t="shared" si="33"/>
        <v>127444.44949432257</v>
      </c>
      <c r="L266" s="36">
        <f>IF(Pmt_Nbr="","",SUM($E$18:$E266)+SUM($H$18:$H266))</f>
        <v>122555.55050567733</v>
      </c>
      <c r="M266" s="36">
        <f>IF(Pmt_Nbr="","",SUM($G$18:$G266))</f>
        <v>250664.65140191087</v>
      </c>
    </row>
    <row r="267" spans="2:13" x14ac:dyDescent="0.3">
      <c r="B267" s="63">
        <f t="shared" si="34"/>
        <v>250</v>
      </c>
      <c r="C267" s="34">
        <f t="shared" si="27"/>
        <v>52352</v>
      </c>
      <c r="D267" s="35">
        <f t="shared" si="35"/>
        <v>127444.44949432257</v>
      </c>
      <c r="E267" s="91">
        <f t="shared" si="28"/>
        <v>0</v>
      </c>
      <c r="F267" s="36"/>
      <c r="G267" s="36">
        <f t="shared" si="29"/>
        <v>637.22224747161283</v>
      </c>
      <c r="H267" s="36">
        <f t="shared" si="30"/>
        <v>861.65406541026789</v>
      </c>
      <c r="I267" s="36">
        <f t="shared" si="31"/>
        <v>1498.8763128818807</v>
      </c>
      <c r="J267" s="35">
        <f t="shared" si="32"/>
        <v>1498.8763128818807</v>
      </c>
      <c r="K267" s="35">
        <f t="shared" si="33"/>
        <v>126582.7954289123</v>
      </c>
      <c r="L267" s="36">
        <f>IF(Pmt_Nbr="","",SUM($E$18:$E267)+SUM($H$18:$H267))</f>
        <v>123417.2045710876</v>
      </c>
      <c r="M267" s="36">
        <f>IF(Pmt_Nbr="","",SUM($G$18:$G267))</f>
        <v>251301.8736493825</v>
      </c>
    </row>
    <row r="268" spans="2:13" x14ac:dyDescent="0.3">
      <c r="B268" s="63">
        <f t="shared" si="34"/>
        <v>251</v>
      </c>
      <c r="C268" s="34">
        <f t="shared" si="27"/>
        <v>52383</v>
      </c>
      <c r="D268" s="35">
        <f t="shared" si="35"/>
        <v>126582.7954289123</v>
      </c>
      <c r="E268" s="91">
        <f t="shared" si="28"/>
        <v>0</v>
      </c>
      <c r="F268" s="36"/>
      <c r="G268" s="36">
        <f t="shared" si="29"/>
        <v>632.9139771445615</v>
      </c>
      <c r="H268" s="36">
        <f t="shared" si="30"/>
        <v>865.96233573731922</v>
      </c>
      <c r="I268" s="36">
        <f t="shared" si="31"/>
        <v>1498.8763128818807</v>
      </c>
      <c r="J268" s="35">
        <f t="shared" si="32"/>
        <v>1498.8763128818807</v>
      </c>
      <c r="K268" s="35">
        <f t="shared" si="33"/>
        <v>125716.83309317498</v>
      </c>
      <c r="L268" s="36">
        <f>IF(Pmt_Nbr="","",SUM($E$18:$E268)+SUM($H$18:$H268))</f>
        <v>124283.16690682492</v>
      </c>
      <c r="M268" s="36">
        <f>IF(Pmt_Nbr="","",SUM($G$18:$G268))</f>
        <v>251934.78762652705</v>
      </c>
    </row>
    <row r="269" spans="2:13" x14ac:dyDescent="0.3">
      <c r="B269" s="63">
        <f t="shared" si="34"/>
        <v>252</v>
      </c>
      <c r="C269" s="34">
        <f t="shared" si="27"/>
        <v>52413</v>
      </c>
      <c r="D269" s="35">
        <f t="shared" si="35"/>
        <v>125716.83309317498</v>
      </c>
      <c r="E269" s="91">
        <f t="shared" si="28"/>
        <v>0</v>
      </c>
      <c r="F269" s="36"/>
      <c r="G269" s="36">
        <f t="shared" si="29"/>
        <v>628.58416546587489</v>
      </c>
      <c r="H269" s="36">
        <f t="shared" si="30"/>
        <v>870.29214741600583</v>
      </c>
      <c r="I269" s="36">
        <f t="shared" si="31"/>
        <v>1498.8763128818807</v>
      </c>
      <c r="J269" s="35">
        <f t="shared" si="32"/>
        <v>1498.8763128818807</v>
      </c>
      <c r="K269" s="35">
        <f t="shared" si="33"/>
        <v>124846.54094575897</v>
      </c>
      <c r="L269" s="36">
        <f>IF(Pmt_Nbr="","",SUM($E$18:$E269)+SUM($H$18:$H269))</f>
        <v>125153.45905424093</v>
      </c>
      <c r="M269" s="36">
        <f>IF(Pmt_Nbr="","",SUM($G$18:$G269))</f>
        <v>252563.37179199292</v>
      </c>
    </row>
    <row r="270" spans="2:13" x14ac:dyDescent="0.3">
      <c r="B270" s="63">
        <f t="shared" si="34"/>
        <v>253</v>
      </c>
      <c r="C270" s="34">
        <f t="shared" si="27"/>
        <v>52444</v>
      </c>
      <c r="D270" s="35">
        <f t="shared" si="35"/>
        <v>124846.54094575897</v>
      </c>
      <c r="E270" s="91">
        <f t="shared" si="28"/>
        <v>0</v>
      </c>
      <c r="F270" s="36"/>
      <c r="G270" s="36">
        <f t="shared" si="29"/>
        <v>624.23270472879483</v>
      </c>
      <c r="H270" s="36">
        <f t="shared" si="30"/>
        <v>874.64360815308589</v>
      </c>
      <c r="I270" s="36">
        <f t="shared" si="31"/>
        <v>1498.8763128818807</v>
      </c>
      <c r="J270" s="35">
        <f t="shared" si="32"/>
        <v>1498.8763128818807</v>
      </c>
      <c r="K270" s="35">
        <f t="shared" si="33"/>
        <v>123971.89733760589</v>
      </c>
      <c r="L270" s="36">
        <f>IF(Pmt_Nbr="","",SUM($E$18:$E270)+SUM($H$18:$H270))</f>
        <v>126028.10266239401</v>
      </c>
      <c r="M270" s="36">
        <f>IF(Pmt_Nbr="","",SUM($G$18:$G270))</f>
        <v>253187.6044967217</v>
      </c>
    </row>
    <row r="271" spans="2:13" x14ac:dyDescent="0.3">
      <c r="B271" s="63">
        <f t="shared" si="34"/>
        <v>254</v>
      </c>
      <c r="C271" s="34">
        <f t="shared" si="27"/>
        <v>52475</v>
      </c>
      <c r="D271" s="35">
        <f t="shared" si="35"/>
        <v>123971.89733760589</v>
      </c>
      <c r="E271" s="91">
        <f t="shared" si="28"/>
        <v>0</v>
      </c>
      <c r="F271" s="36"/>
      <c r="G271" s="36">
        <f t="shared" si="29"/>
        <v>619.85948668802939</v>
      </c>
      <c r="H271" s="36">
        <f t="shared" si="30"/>
        <v>879.01682619385133</v>
      </c>
      <c r="I271" s="36">
        <f t="shared" si="31"/>
        <v>1498.8763128818807</v>
      </c>
      <c r="J271" s="35">
        <f t="shared" si="32"/>
        <v>1498.8763128818807</v>
      </c>
      <c r="K271" s="35">
        <f t="shared" si="33"/>
        <v>123092.88051141203</v>
      </c>
      <c r="L271" s="36">
        <f>IF(Pmt_Nbr="","",SUM($E$18:$E271)+SUM($H$18:$H271))</f>
        <v>126907.11948858786</v>
      </c>
      <c r="M271" s="36">
        <f>IF(Pmt_Nbr="","",SUM($G$18:$G271))</f>
        <v>253807.46398340972</v>
      </c>
    </row>
    <row r="272" spans="2:13" x14ac:dyDescent="0.3">
      <c r="B272" s="63">
        <f t="shared" si="34"/>
        <v>255</v>
      </c>
      <c r="C272" s="34">
        <f t="shared" si="27"/>
        <v>52505</v>
      </c>
      <c r="D272" s="35">
        <f t="shared" si="35"/>
        <v>123092.88051141203</v>
      </c>
      <c r="E272" s="91">
        <f t="shared" si="28"/>
        <v>0</v>
      </c>
      <c r="F272" s="36"/>
      <c r="G272" s="36">
        <f t="shared" si="29"/>
        <v>615.46440255706023</v>
      </c>
      <c r="H272" s="36">
        <f t="shared" si="30"/>
        <v>883.4119103248205</v>
      </c>
      <c r="I272" s="36">
        <f t="shared" si="31"/>
        <v>1498.8763128818807</v>
      </c>
      <c r="J272" s="35">
        <f t="shared" si="32"/>
        <v>1498.8763128818807</v>
      </c>
      <c r="K272" s="35">
        <f t="shared" si="33"/>
        <v>122209.46860108721</v>
      </c>
      <c r="L272" s="36">
        <f>IF(Pmt_Nbr="","",SUM($E$18:$E272)+SUM($H$18:$H272))</f>
        <v>127790.53139891269</v>
      </c>
      <c r="M272" s="36">
        <f>IF(Pmt_Nbr="","",SUM($G$18:$G272))</f>
        <v>254422.92838596678</v>
      </c>
    </row>
    <row r="273" spans="2:13" x14ac:dyDescent="0.3">
      <c r="B273" s="63">
        <f t="shared" si="34"/>
        <v>256</v>
      </c>
      <c r="C273" s="34">
        <f t="shared" si="27"/>
        <v>52536</v>
      </c>
      <c r="D273" s="35">
        <f t="shared" si="35"/>
        <v>122209.46860108721</v>
      </c>
      <c r="E273" s="91">
        <f t="shared" si="28"/>
        <v>0</v>
      </c>
      <c r="F273" s="36"/>
      <c r="G273" s="36">
        <f t="shared" si="29"/>
        <v>611.04734300543612</v>
      </c>
      <c r="H273" s="36">
        <f t="shared" si="30"/>
        <v>887.8289698764446</v>
      </c>
      <c r="I273" s="36">
        <f t="shared" si="31"/>
        <v>1498.8763128818807</v>
      </c>
      <c r="J273" s="35">
        <f t="shared" si="32"/>
        <v>1498.8763128818807</v>
      </c>
      <c r="K273" s="35">
        <f t="shared" si="33"/>
        <v>121321.63963121077</v>
      </c>
      <c r="L273" s="36">
        <f>IF(Pmt_Nbr="","",SUM($E$18:$E273)+SUM($H$18:$H273))</f>
        <v>128678.36036878913</v>
      </c>
      <c r="M273" s="36">
        <f>IF(Pmt_Nbr="","",SUM($G$18:$G273))</f>
        <v>255033.9757289722</v>
      </c>
    </row>
    <row r="274" spans="2:13" x14ac:dyDescent="0.3">
      <c r="B274" s="63">
        <f t="shared" si="34"/>
        <v>257</v>
      </c>
      <c r="C274" s="34">
        <f t="shared" ref="C274:C337" si="36">IF(Pmt_Nbr="", "", DATE(YEAR(LoanStartDate),MONTH(LoanStartDate)+(Pmt_Nbr-1)*12/PaymentsPerYear,DAY(LoanStartDate)))</f>
        <v>52566</v>
      </c>
      <c r="D274" s="35">
        <f t="shared" si="35"/>
        <v>121321.63963121077</v>
      </c>
      <c r="E274" s="91">
        <f t="shared" ref="E274:E337" si="37">_xlfn.SINGLE(IF(_xlfn.SINGLE(Pmt_Nbr)="", "",  MIN(Optional_Extra_Payments, _xlfn.SINGLE(Beginning_Bal)-_xlfn.SINGLE(Sched_Pmt))))</f>
        <v>0</v>
      </c>
      <c r="F274" s="36"/>
      <c r="G274" s="36">
        <f t="shared" ref="G274:G337" si="38">IF(Pmt_Nbr="", "",Beginning_Bal*( AnnualFixedInterestRate/PaymentsPerYear))</f>
        <v>606.60819815605385</v>
      </c>
      <c r="H274" s="36">
        <f t="shared" ref="H274:H337" si="39">IF(Pmt_Nbr="", "",Total_Pmt-Interest_Pmt-Early_Pmt)</f>
        <v>892.26811472582688</v>
      </c>
      <c r="I274" s="36">
        <f t="shared" ref="I274:I337" si="40">_xlfn.SINGLE(IF(_xlfn.SINGLE(Pmt_Nbr)="", "", IF(Scheduled_Payment_Amt&gt;_xlfn.SINGLE(Beginning_Bal), _xlfn.SINGLE(Beginning_Bal), Scheduled_Payment_Amt)))</f>
        <v>1498.8763128818807</v>
      </c>
      <c r="J274" s="35">
        <f t="shared" ref="J274:J337" si="41">IF(Pmt_Nbr="", "",  IF(Sched_Pmt+Early_Pmt&lt;Beginning_Bal,Sched_Pmt+Early_Pmt, IF(Beginning_Bal&gt;0,Beginning_Bal+Interest_Pmt, 0)))</f>
        <v>1498.8763128818807</v>
      </c>
      <c r="K274" s="35">
        <f t="shared" ref="K274:K337" si="42">IF(Pmt_Nbr="", "",  IF(Principal_Pmt&lt;Beginning_Bal,Beginning_Bal-Principal_Pmt-Early_Pmt, 0))</f>
        <v>120429.37151648494</v>
      </c>
      <c r="L274" s="36">
        <f>IF(Pmt_Nbr="","",SUM($E$18:$E274)+SUM($H$18:$H274))</f>
        <v>129570.62848351496</v>
      </c>
      <c r="M274" s="36">
        <f>IF(Pmt_Nbr="","",SUM($G$18:$G274))</f>
        <v>255640.58392712826</v>
      </c>
    </row>
    <row r="275" spans="2:13" x14ac:dyDescent="0.3">
      <c r="B275" s="63">
        <f t="shared" ref="B275:B338" si="43">IF(IsValuesEntered=FALSE,"",IF(K274="","",IF(K274=0,"",B274+1)))</f>
        <v>258</v>
      </c>
      <c r="C275" s="34">
        <f t="shared" si="36"/>
        <v>52597</v>
      </c>
      <c r="D275" s="35">
        <f t="shared" ref="D275:D338" si="44">IF(Pmt_Nbr="", "", K274)</f>
        <v>120429.37151648494</v>
      </c>
      <c r="E275" s="91">
        <f t="shared" si="37"/>
        <v>0</v>
      </c>
      <c r="F275" s="36"/>
      <c r="G275" s="36">
        <f t="shared" si="38"/>
        <v>602.14685758242467</v>
      </c>
      <c r="H275" s="36">
        <f t="shared" si="39"/>
        <v>896.72945529945605</v>
      </c>
      <c r="I275" s="36">
        <f t="shared" si="40"/>
        <v>1498.8763128818807</v>
      </c>
      <c r="J275" s="35">
        <f t="shared" si="41"/>
        <v>1498.8763128818807</v>
      </c>
      <c r="K275" s="35">
        <f t="shared" si="42"/>
        <v>119532.64206118548</v>
      </c>
      <c r="L275" s="36">
        <f>IF(Pmt_Nbr="","",SUM($E$18:$E275)+SUM($H$18:$H275))</f>
        <v>130467.35793881441</v>
      </c>
      <c r="M275" s="36">
        <f>IF(Pmt_Nbr="","",SUM($G$18:$G275))</f>
        <v>256242.73078471067</v>
      </c>
    </row>
    <row r="276" spans="2:13" x14ac:dyDescent="0.3">
      <c r="B276" s="63">
        <f t="shared" si="43"/>
        <v>259</v>
      </c>
      <c r="C276" s="34">
        <f t="shared" si="36"/>
        <v>52628</v>
      </c>
      <c r="D276" s="35">
        <f t="shared" si="44"/>
        <v>119532.64206118548</v>
      </c>
      <c r="E276" s="91">
        <f t="shared" si="37"/>
        <v>0</v>
      </c>
      <c r="F276" s="36"/>
      <c r="G276" s="36">
        <f t="shared" si="38"/>
        <v>597.66321030592746</v>
      </c>
      <c r="H276" s="36">
        <f t="shared" si="39"/>
        <v>901.21310257595326</v>
      </c>
      <c r="I276" s="36">
        <f t="shared" si="40"/>
        <v>1498.8763128818807</v>
      </c>
      <c r="J276" s="35">
        <f t="shared" si="41"/>
        <v>1498.8763128818807</v>
      </c>
      <c r="K276" s="35">
        <f t="shared" si="42"/>
        <v>118631.42895860953</v>
      </c>
      <c r="L276" s="36">
        <f>IF(Pmt_Nbr="","",SUM($E$18:$E276)+SUM($H$18:$H276))</f>
        <v>131368.57104139036</v>
      </c>
      <c r="M276" s="36">
        <f>IF(Pmt_Nbr="","",SUM($G$18:$G276))</f>
        <v>256840.39399501661</v>
      </c>
    </row>
    <row r="277" spans="2:13" x14ac:dyDescent="0.3">
      <c r="B277" s="63">
        <f t="shared" si="43"/>
        <v>260</v>
      </c>
      <c r="C277" s="34">
        <f t="shared" si="36"/>
        <v>52657</v>
      </c>
      <c r="D277" s="35">
        <f t="shared" si="44"/>
        <v>118631.42895860953</v>
      </c>
      <c r="E277" s="91">
        <f t="shared" si="37"/>
        <v>0</v>
      </c>
      <c r="F277" s="36"/>
      <c r="G277" s="36">
        <f t="shared" si="38"/>
        <v>593.15714479304768</v>
      </c>
      <c r="H277" s="36">
        <f t="shared" si="39"/>
        <v>905.71916808883304</v>
      </c>
      <c r="I277" s="36">
        <f t="shared" si="40"/>
        <v>1498.8763128818807</v>
      </c>
      <c r="J277" s="35">
        <f t="shared" si="41"/>
        <v>1498.8763128818807</v>
      </c>
      <c r="K277" s="35">
        <f t="shared" si="42"/>
        <v>117725.70979052069</v>
      </c>
      <c r="L277" s="36">
        <f>IF(Pmt_Nbr="","",SUM($E$18:$E277)+SUM($H$18:$H277))</f>
        <v>132274.29020947919</v>
      </c>
      <c r="M277" s="36">
        <f>IF(Pmt_Nbr="","",SUM($G$18:$G277))</f>
        <v>257433.55113980966</v>
      </c>
    </row>
    <row r="278" spans="2:13" x14ac:dyDescent="0.3">
      <c r="B278" s="63">
        <f t="shared" si="43"/>
        <v>261</v>
      </c>
      <c r="C278" s="34">
        <f t="shared" si="36"/>
        <v>52688</v>
      </c>
      <c r="D278" s="35">
        <f t="shared" si="44"/>
        <v>117725.70979052069</v>
      </c>
      <c r="E278" s="91">
        <f t="shared" si="37"/>
        <v>0</v>
      </c>
      <c r="F278" s="36"/>
      <c r="G278" s="36">
        <f t="shared" si="38"/>
        <v>588.62854895260341</v>
      </c>
      <c r="H278" s="36">
        <f t="shared" si="39"/>
        <v>910.24776392927731</v>
      </c>
      <c r="I278" s="36">
        <f t="shared" si="40"/>
        <v>1498.8763128818807</v>
      </c>
      <c r="J278" s="35">
        <f t="shared" si="41"/>
        <v>1498.8763128818807</v>
      </c>
      <c r="K278" s="35">
        <f t="shared" si="42"/>
        <v>116815.46202659141</v>
      </c>
      <c r="L278" s="36">
        <f>IF(Pmt_Nbr="","",SUM($E$18:$E278)+SUM($H$18:$H278))</f>
        <v>133184.53797340847</v>
      </c>
      <c r="M278" s="36">
        <f>IF(Pmt_Nbr="","",SUM($G$18:$G278))</f>
        <v>258022.17968876226</v>
      </c>
    </row>
    <row r="279" spans="2:13" x14ac:dyDescent="0.3">
      <c r="B279" s="63">
        <f t="shared" si="43"/>
        <v>262</v>
      </c>
      <c r="C279" s="34">
        <f t="shared" si="36"/>
        <v>52718</v>
      </c>
      <c r="D279" s="35">
        <f t="shared" si="44"/>
        <v>116815.46202659141</v>
      </c>
      <c r="E279" s="91">
        <f t="shared" si="37"/>
        <v>0</v>
      </c>
      <c r="F279" s="36"/>
      <c r="G279" s="36">
        <f t="shared" si="38"/>
        <v>584.07731013295711</v>
      </c>
      <c r="H279" s="36">
        <f t="shared" si="39"/>
        <v>914.79900274892361</v>
      </c>
      <c r="I279" s="36">
        <f t="shared" si="40"/>
        <v>1498.8763128818807</v>
      </c>
      <c r="J279" s="35">
        <f t="shared" si="41"/>
        <v>1498.8763128818807</v>
      </c>
      <c r="K279" s="35">
        <f t="shared" si="42"/>
        <v>115900.66302384248</v>
      </c>
      <c r="L279" s="36">
        <f>IF(Pmt_Nbr="","",SUM($E$18:$E279)+SUM($H$18:$H279))</f>
        <v>134099.33697615738</v>
      </c>
      <c r="M279" s="36">
        <f>IF(Pmt_Nbr="","",SUM($G$18:$G279))</f>
        <v>258606.25699889523</v>
      </c>
    </row>
    <row r="280" spans="2:13" x14ac:dyDescent="0.3">
      <c r="B280" s="63">
        <f t="shared" si="43"/>
        <v>263</v>
      </c>
      <c r="C280" s="34">
        <f t="shared" si="36"/>
        <v>52749</v>
      </c>
      <c r="D280" s="35">
        <f t="shared" si="44"/>
        <v>115900.66302384248</v>
      </c>
      <c r="E280" s="91">
        <f t="shared" si="37"/>
        <v>0</v>
      </c>
      <c r="F280" s="36"/>
      <c r="G280" s="36">
        <f t="shared" si="38"/>
        <v>579.5033151192124</v>
      </c>
      <c r="H280" s="36">
        <f t="shared" si="39"/>
        <v>919.37299776266832</v>
      </c>
      <c r="I280" s="36">
        <f t="shared" si="40"/>
        <v>1498.8763128818807</v>
      </c>
      <c r="J280" s="35">
        <f t="shared" si="41"/>
        <v>1498.8763128818807</v>
      </c>
      <c r="K280" s="35">
        <f t="shared" si="42"/>
        <v>114981.29002607982</v>
      </c>
      <c r="L280" s="36">
        <f>IF(Pmt_Nbr="","",SUM($E$18:$E280)+SUM($H$18:$H280))</f>
        <v>135018.70997392005</v>
      </c>
      <c r="M280" s="36">
        <f>IF(Pmt_Nbr="","",SUM($G$18:$G280))</f>
        <v>259185.76031401445</v>
      </c>
    </row>
    <row r="281" spans="2:13" x14ac:dyDescent="0.3">
      <c r="B281" s="63">
        <f t="shared" si="43"/>
        <v>264</v>
      </c>
      <c r="C281" s="34">
        <f t="shared" si="36"/>
        <v>52779</v>
      </c>
      <c r="D281" s="35">
        <f t="shared" si="44"/>
        <v>114981.29002607982</v>
      </c>
      <c r="E281" s="91">
        <f t="shared" si="37"/>
        <v>0</v>
      </c>
      <c r="F281" s="36"/>
      <c r="G281" s="36">
        <f t="shared" si="38"/>
        <v>574.90645013039909</v>
      </c>
      <c r="H281" s="36">
        <f t="shared" si="39"/>
        <v>923.96986275148163</v>
      </c>
      <c r="I281" s="36">
        <f t="shared" si="40"/>
        <v>1498.8763128818807</v>
      </c>
      <c r="J281" s="35">
        <f t="shared" si="41"/>
        <v>1498.8763128818807</v>
      </c>
      <c r="K281" s="35">
        <f t="shared" si="42"/>
        <v>114057.32016332833</v>
      </c>
      <c r="L281" s="36">
        <f>IF(Pmt_Nbr="","",SUM($E$18:$E281)+SUM($H$18:$H281))</f>
        <v>135942.67983667154</v>
      </c>
      <c r="M281" s="36">
        <f>IF(Pmt_Nbr="","",SUM($G$18:$G281))</f>
        <v>259760.66676414484</v>
      </c>
    </row>
    <row r="282" spans="2:13" x14ac:dyDescent="0.3">
      <c r="B282" s="63">
        <f t="shared" si="43"/>
        <v>265</v>
      </c>
      <c r="C282" s="34">
        <f t="shared" si="36"/>
        <v>52810</v>
      </c>
      <c r="D282" s="35">
        <f t="shared" si="44"/>
        <v>114057.32016332833</v>
      </c>
      <c r="E282" s="91">
        <f t="shared" si="37"/>
        <v>0</v>
      </c>
      <c r="F282" s="36"/>
      <c r="G282" s="36">
        <f t="shared" si="38"/>
        <v>570.28660081664168</v>
      </c>
      <c r="H282" s="36">
        <f t="shared" si="39"/>
        <v>928.58971206523904</v>
      </c>
      <c r="I282" s="36">
        <f t="shared" si="40"/>
        <v>1498.8763128818807</v>
      </c>
      <c r="J282" s="35">
        <f t="shared" si="41"/>
        <v>1498.8763128818807</v>
      </c>
      <c r="K282" s="35">
        <f t="shared" si="42"/>
        <v>113128.73045126309</v>
      </c>
      <c r="L282" s="36">
        <f>IF(Pmt_Nbr="","",SUM($E$18:$E282)+SUM($H$18:$H282))</f>
        <v>136871.26954873677</v>
      </c>
      <c r="M282" s="36">
        <f>IF(Pmt_Nbr="","",SUM($G$18:$G282))</f>
        <v>260330.95336496149</v>
      </c>
    </row>
    <row r="283" spans="2:13" x14ac:dyDescent="0.3">
      <c r="B283" s="63">
        <f t="shared" si="43"/>
        <v>266</v>
      </c>
      <c r="C283" s="34">
        <f t="shared" si="36"/>
        <v>52841</v>
      </c>
      <c r="D283" s="35">
        <f t="shared" si="44"/>
        <v>113128.73045126309</v>
      </c>
      <c r="E283" s="91">
        <f t="shared" si="37"/>
        <v>0</v>
      </c>
      <c r="F283" s="36"/>
      <c r="G283" s="36">
        <f t="shared" si="38"/>
        <v>565.64365225631548</v>
      </c>
      <c r="H283" s="36">
        <f t="shared" si="39"/>
        <v>933.23266062556525</v>
      </c>
      <c r="I283" s="36">
        <f t="shared" si="40"/>
        <v>1498.8763128818807</v>
      </c>
      <c r="J283" s="35">
        <f t="shared" si="41"/>
        <v>1498.8763128818807</v>
      </c>
      <c r="K283" s="35">
        <f t="shared" si="42"/>
        <v>112195.49779063753</v>
      </c>
      <c r="L283" s="36">
        <f>IF(Pmt_Nbr="","",SUM($E$18:$E283)+SUM($H$18:$H283))</f>
        <v>137804.50220936234</v>
      </c>
      <c r="M283" s="36">
        <f>IF(Pmt_Nbr="","",SUM($G$18:$G283))</f>
        <v>260896.59701721781</v>
      </c>
    </row>
    <row r="284" spans="2:13" x14ac:dyDescent="0.3">
      <c r="B284" s="63">
        <f t="shared" si="43"/>
        <v>267</v>
      </c>
      <c r="C284" s="34">
        <f t="shared" si="36"/>
        <v>52871</v>
      </c>
      <c r="D284" s="35">
        <f t="shared" si="44"/>
        <v>112195.49779063753</v>
      </c>
      <c r="E284" s="91">
        <f t="shared" si="37"/>
        <v>0</v>
      </c>
      <c r="F284" s="36"/>
      <c r="G284" s="36">
        <f t="shared" si="38"/>
        <v>560.97748895318762</v>
      </c>
      <c r="H284" s="36">
        <f t="shared" si="39"/>
        <v>937.8988239286931</v>
      </c>
      <c r="I284" s="36">
        <f t="shared" si="40"/>
        <v>1498.8763128818807</v>
      </c>
      <c r="J284" s="35">
        <f t="shared" si="41"/>
        <v>1498.8763128818807</v>
      </c>
      <c r="K284" s="35">
        <f t="shared" si="42"/>
        <v>111257.59896670883</v>
      </c>
      <c r="L284" s="36">
        <f>IF(Pmt_Nbr="","",SUM($E$18:$E284)+SUM($H$18:$H284))</f>
        <v>138742.40103329104</v>
      </c>
      <c r="M284" s="36">
        <f>IF(Pmt_Nbr="","",SUM($G$18:$G284))</f>
        <v>261457.57450617099</v>
      </c>
    </row>
    <row r="285" spans="2:13" x14ac:dyDescent="0.3">
      <c r="B285" s="63">
        <f t="shared" si="43"/>
        <v>268</v>
      </c>
      <c r="C285" s="34">
        <f t="shared" si="36"/>
        <v>52902</v>
      </c>
      <c r="D285" s="35">
        <f t="shared" si="44"/>
        <v>111257.59896670883</v>
      </c>
      <c r="E285" s="91">
        <f t="shared" si="37"/>
        <v>0</v>
      </c>
      <c r="F285" s="36"/>
      <c r="G285" s="36">
        <f t="shared" si="38"/>
        <v>556.28799483354419</v>
      </c>
      <c r="H285" s="36">
        <f t="shared" si="39"/>
        <v>942.58831804833653</v>
      </c>
      <c r="I285" s="36">
        <f t="shared" si="40"/>
        <v>1498.8763128818807</v>
      </c>
      <c r="J285" s="35">
        <f t="shared" si="41"/>
        <v>1498.8763128818807</v>
      </c>
      <c r="K285" s="35">
        <f t="shared" si="42"/>
        <v>110315.01064866049</v>
      </c>
      <c r="L285" s="36">
        <f>IF(Pmt_Nbr="","",SUM($E$18:$E285)+SUM($H$18:$H285))</f>
        <v>139684.98935133938</v>
      </c>
      <c r="M285" s="36">
        <f>IF(Pmt_Nbr="","",SUM($G$18:$G285))</f>
        <v>262013.86250100454</v>
      </c>
    </row>
    <row r="286" spans="2:13" x14ac:dyDescent="0.3">
      <c r="B286" s="63">
        <f t="shared" si="43"/>
        <v>269</v>
      </c>
      <c r="C286" s="34">
        <f t="shared" si="36"/>
        <v>52932</v>
      </c>
      <c r="D286" s="35">
        <f t="shared" si="44"/>
        <v>110315.01064866049</v>
      </c>
      <c r="E286" s="91">
        <f t="shared" si="37"/>
        <v>0</v>
      </c>
      <c r="F286" s="36"/>
      <c r="G286" s="36">
        <f t="shared" si="38"/>
        <v>551.57505324330248</v>
      </c>
      <c r="H286" s="36">
        <f t="shared" si="39"/>
        <v>947.30125963857824</v>
      </c>
      <c r="I286" s="36">
        <f t="shared" si="40"/>
        <v>1498.8763128818807</v>
      </c>
      <c r="J286" s="35">
        <f t="shared" si="41"/>
        <v>1498.8763128818807</v>
      </c>
      <c r="K286" s="35">
        <f t="shared" si="42"/>
        <v>109367.70938902191</v>
      </c>
      <c r="L286" s="36">
        <f>IF(Pmt_Nbr="","",SUM($E$18:$E286)+SUM($H$18:$H286))</f>
        <v>140632.29061097794</v>
      </c>
      <c r="M286" s="36">
        <f>IF(Pmt_Nbr="","",SUM($G$18:$G286))</f>
        <v>262565.43755424785</v>
      </c>
    </row>
    <row r="287" spans="2:13" x14ac:dyDescent="0.3">
      <c r="B287" s="63">
        <f t="shared" si="43"/>
        <v>270</v>
      </c>
      <c r="C287" s="34">
        <f t="shared" si="36"/>
        <v>52963</v>
      </c>
      <c r="D287" s="35">
        <f t="shared" si="44"/>
        <v>109367.70938902191</v>
      </c>
      <c r="E287" s="91">
        <f t="shared" si="37"/>
        <v>0</v>
      </c>
      <c r="F287" s="36"/>
      <c r="G287" s="36">
        <f t="shared" si="38"/>
        <v>546.83854694510956</v>
      </c>
      <c r="H287" s="36">
        <f t="shared" si="39"/>
        <v>952.03776593677117</v>
      </c>
      <c r="I287" s="36">
        <f t="shared" si="40"/>
        <v>1498.8763128818807</v>
      </c>
      <c r="J287" s="35">
        <f t="shared" si="41"/>
        <v>1498.8763128818807</v>
      </c>
      <c r="K287" s="35">
        <f t="shared" si="42"/>
        <v>108415.67162308515</v>
      </c>
      <c r="L287" s="36">
        <f>IF(Pmt_Nbr="","",SUM($E$18:$E287)+SUM($H$18:$H287))</f>
        <v>141584.32837691472</v>
      </c>
      <c r="M287" s="36">
        <f>IF(Pmt_Nbr="","",SUM($G$18:$G287))</f>
        <v>263112.27610119298</v>
      </c>
    </row>
    <row r="288" spans="2:13" x14ac:dyDescent="0.3">
      <c r="B288" s="63">
        <f t="shared" si="43"/>
        <v>271</v>
      </c>
      <c r="C288" s="34">
        <f t="shared" si="36"/>
        <v>52994</v>
      </c>
      <c r="D288" s="35">
        <f t="shared" si="44"/>
        <v>108415.67162308515</v>
      </c>
      <c r="E288" s="91">
        <f t="shared" si="37"/>
        <v>0</v>
      </c>
      <c r="F288" s="36"/>
      <c r="G288" s="36">
        <f t="shared" si="38"/>
        <v>542.07835811542577</v>
      </c>
      <c r="H288" s="36">
        <f t="shared" si="39"/>
        <v>956.79795476645495</v>
      </c>
      <c r="I288" s="36">
        <f t="shared" si="40"/>
        <v>1498.8763128818807</v>
      </c>
      <c r="J288" s="35">
        <f t="shared" si="41"/>
        <v>1498.8763128818807</v>
      </c>
      <c r="K288" s="35">
        <f t="shared" si="42"/>
        <v>107458.87366831869</v>
      </c>
      <c r="L288" s="36">
        <f>IF(Pmt_Nbr="","",SUM($E$18:$E288)+SUM($H$18:$H288))</f>
        <v>142541.12633168118</v>
      </c>
      <c r="M288" s="36">
        <f>IF(Pmt_Nbr="","",SUM($G$18:$G288))</f>
        <v>263654.35445930844</v>
      </c>
    </row>
    <row r="289" spans="2:13" x14ac:dyDescent="0.3">
      <c r="B289" s="63">
        <f t="shared" si="43"/>
        <v>272</v>
      </c>
      <c r="C289" s="34">
        <f t="shared" si="36"/>
        <v>53022</v>
      </c>
      <c r="D289" s="35">
        <f t="shared" si="44"/>
        <v>107458.87366831869</v>
      </c>
      <c r="E289" s="91">
        <f t="shared" si="37"/>
        <v>0</v>
      </c>
      <c r="F289" s="36"/>
      <c r="G289" s="36">
        <f t="shared" si="38"/>
        <v>537.29436834159344</v>
      </c>
      <c r="H289" s="36">
        <f t="shared" si="39"/>
        <v>961.58194454028728</v>
      </c>
      <c r="I289" s="36">
        <f t="shared" si="40"/>
        <v>1498.8763128818807</v>
      </c>
      <c r="J289" s="35">
        <f t="shared" si="41"/>
        <v>1498.8763128818807</v>
      </c>
      <c r="K289" s="35">
        <f t="shared" si="42"/>
        <v>106497.2917237784</v>
      </c>
      <c r="L289" s="36">
        <f>IF(Pmt_Nbr="","",SUM($E$18:$E289)+SUM($H$18:$H289))</f>
        <v>143502.70827622147</v>
      </c>
      <c r="M289" s="36">
        <f>IF(Pmt_Nbr="","",SUM($G$18:$G289))</f>
        <v>264191.64882765</v>
      </c>
    </row>
    <row r="290" spans="2:13" x14ac:dyDescent="0.3">
      <c r="B290" s="63">
        <f t="shared" si="43"/>
        <v>273</v>
      </c>
      <c r="C290" s="34">
        <f t="shared" si="36"/>
        <v>53053</v>
      </c>
      <c r="D290" s="35">
        <f t="shared" si="44"/>
        <v>106497.2917237784</v>
      </c>
      <c r="E290" s="91">
        <f t="shared" si="37"/>
        <v>0</v>
      </c>
      <c r="F290" s="36"/>
      <c r="G290" s="36">
        <f t="shared" si="38"/>
        <v>532.48645861889202</v>
      </c>
      <c r="H290" s="36">
        <f t="shared" si="39"/>
        <v>966.38985426298871</v>
      </c>
      <c r="I290" s="36">
        <f t="shared" si="40"/>
        <v>1498.8763128818807</v>
      </c>
      <c r="J290" s="35">
        <f t="shared" si="41"/>
        <v>1498.8763128818807</v>
      </c>
      <c r="K290" s="35">
        <f t="shared" si="42"/>
        <v>105530.90186951541</v>
      </c>
      <c r="L290" s="36">
        <f>IF(Pmt_Nbr="","",SUM($E$18:$E290)+SUM($H$18:$H290))</f>
        <v>144469.09813048446</v>
      </c>
      <c r="M290" s="36">
        <f>IF(Pmt_Nbr="","",SUM($G$18:$G290))</f>
        <v>264724.13528626889</v>
      </c>
    </row>
    <row r="291" spans="2:13" x14ac:dyDescent="0.3">
      <c r="B291" s="63">
        <f t="shared" si="43"/>
        <v>274</v>
      </c>
      <c r="C291" s="34">
        <f t="shared" si="36"/>
        <v>53083</v>
      </c>
      <c r="D291" s="35">
        <f t="shared" si="44"/>
        <v>105530.90186951541</v>
      </c>
      <c r="E291" s="91">
        <f t="shared" si="37"/>
        <v>0</v>
      </c>
      <c r="F291" s="36"/>
      <c r="G291" s="36">
        <f t="shared" si="38"/>
        <v>527.654509347577</v>
      </c>
      <c r="H291" s="36">
        <f t="shared" si="39"/>
        <v>971.22180353430372</v>
      </c>
      <c r="I291" s="36">
        <f t="shared" si="40"/>
        <v>1498.8763128818807</v>
      </c>
      <c r="J291" s="35">
        <f t="shared" si="41"/>
        <v>1498.8763128818807</v>
      </c>
      <c r="K291" s="35">
        <f t="shared" si="42"/>
        <v>104559.6800659811</v>
      </c>
      <c r="L291" s="36">
        <f>IF(Pmt_Nbr="","",SUM($E$18:$E291)+SUM($H$18:$H291))</f>
        <v>145440.31993401877</v>
      </c>
      <c r="M291" s="36">
        <f>IF(Pmt_Nbr="","",SUM($G$18:$G291))</f>
        <v>265251.78979561647</v>
      </c>
    </row>
    <row r="292" spans="2:13" x14ac:dyDescent="0.3">
      <c r="B292" s="63">
        <f t="shared" si="43"/>
        <v>275</v>
      </c>
      <c r="C292" s="34">
        <f t="shared" si="36"/>
        <v>53114</v>
      </c>
      <c r="D292" s="35">
        <f t="shared" si="44"/>
        <v>104559.6800659811</v>
      </c>
      <c r="E292" s="91">
        <f t="shared" si="37"/>
        <v>0</v>
      </c>
      <c r="F292" s="36"/>
      <c r="G292" s="36">
        <f t="shared" si="38"/>
        <v>522.79840032990546</v>
      </c>
      <c r="H292" s="36">
        <f t="shared" si="39"/>
        <v>976.07791255197526</v>
      </c>
      <c r="I292" s="36">
        <f t="shared" si="40"/>
        <v>1498.8763128818807</v>
      </c>
      <c r="J292" s="35">
        <f t="shared" si="41"/>
        <v>1498.8763128818807</v>
      </c>
      <c r="K292" s="35">
        <f t="shared" si="42"/>
        <v>103583.60215342912</v>
      </c>
      <c r="L292" s="36">
        <f>IF(Pmt_Nbr="","",SUM($E$18:$E292)+SUM($H$18:$H292))</f>
        <v>146416.39784657073</v>
      </c>
      <c r="M292" s="36">
        <f>IF(Pmt_Nbr="","",SUM($G$18:$G292))</f>
        <v>265774.58819594636</v>
      </c>
    </row>
    <row r="293" spans="2:13" x14ac:dyDescent="0.3">
      <c r="B293" s="63">
        <f t="shared" si="43"/>
        <v>276</v>
      </c>
      <c r="C293" s="34">
        <f t="shared" si="36"/>
        <v>53144</v>
      </c>
      <c r="D293" s="35">
        <f t="shared" si="44"/>
        <v>103583.60215342912</v>
      </c>
      <c r="E293" s="91">
        <f t="shared" si="37"/>
        <v>0</v>
      </c>
      <c r="F293" s="36"/>
      <c r="G293" s="36">
        <f t="shared" si="38"/>
        <v>517.91801076714557</v>
      </c>
      <c r="H293" s="36">
        <f t="shared" si="39"/>
        <v>980.95830211473515</v>
      </c>
      <c r="I293" s="36">
        <f t="shared" si="40"/>
        <v>1498.8763128818807</v>
      </c>
      <c r="J293" s="35">
        <f t="shared" si="41"/>
        <v>1498.8763128818807</v>
      </c>
      <c r="K293" s="35">
        <f t="shared" si="42"/>
        <v>102602.64385131438</v>
      </c>
      <c r="L293" s="36">
        <f>IF(Pmt_Nbr="","",SUM($E$18:$E293)+SUM($H$18:$H293))</f>
        <v>147397.35614868547</v>
      </c>
      <c r="M293" s="36">
        <f>IF(Pmt_Nbr="","",SUM($G$18:$G293))</f>
        <v>266292.5062067135</v>
      </c>
    </row>
    <row r="294" spans="2:13" x14ac:dyDescent="0.3">
      <c r="B294" s="63">
        <f t="shared" si="43"/>
        <v>277</v>
      </c>
      <c r="C294" s="34">
        <f t="shared" si="36"/>
        <v>53175</v>
      </c>
      <c r="D294" s="35">
        <f t="shared" si="44"/>
        <v>102602.64385131438</v>
      </c>
      <c r="E294" s="91">
        <f t="shared" si="37"/>
        <v>0</v>
      </c>
      <c r="F294" s="36"/>
      <c r="G294" s="36">
        <f t="shared" si="38"/>
        <v>513.01321925657192</v>
      </c>
      <c r="H294" s="36">
        <f t="shared" si="39"/>
        <v>985.86309362530881</v>
      </c>
      <c r="I294" s="36">
        <f t="shared" si="40"/>
        <v>1498.8763128818807</v>
      </c>
      <c r="J294" s="35">
        <f t="shared" si="41"/>
        <v>1498.8763128818807</v>
      </c>
      <c r="K294" s="35">
        <f t="shared" si="42"/>
        <v>101616.78075768908</v>
      </c>
      <c r="L294" s="36">
        <f>IF(Pmt_Nbr="","",SUM($E$18:$E294)+SUM($H$18:$H294))</f>
        <v>148383.21924231079</v>
      </c>
      <c r="M294" s="36">
        <f>IF(Pmt_Nbr="","",SUM($G$18:$G294))</f>
        <v>266805.51942597009</v>
      </c>
    </row>
    <row r="295" spans="2:13" x14ac:dyDescent="0.3">
      <c r="B295" s="63">
        <f t="shared" si="43"/>
        <v>278</v>
      </c>
      <c r="C295" s="34">
        <f t="shared" si="36"/>
        <v>53206</v>
      </c>
      <c r="D295" s="35">
        <f t="shared" si="44"/>
        <v>101616.78075768908</v>
      </c>
      <c r="E295" s="91">
        <f t="shared" si="37"/>
        <v>0</v>
      </c>
      <c r="F295" s="36"/>
      <c r="G295" s="36">
        <f t="shared" si="38"/>
        <v>508.08390378844541</v>
      </c>
      <c r="H295" s="36">
        <f t="shared" si="39"/>
        <v>990.79240909343525</v>
      </c>
      <c r="I295" s="36">
        <f t="shared" si="40"/>
        <v>1498.8763128818807</v>
      </c>
      <c r="J295" s="35">
        <f t="shared" si="41"/>
        <v>1498.8763128818807</v>
      </c>
      <c r="K295" s="35">
        <f t="shared" si="42"/>
        <v>100625.98834859564</v>
      </c>
      <c r="L295" s="36">
        <f>IF(Pmt_Nbr="","",SUM($E$18:$E295)+SUM($H$18:$H295))</f>
        <v>149374.01165140423</v>
      </c>
      <c r="M295" s="36">
        <f>IF(Pmt_Nbr="","",SUM($G$18:$G295))</f>
        <v>267313.60332975857</v>
      </c>
    </row>
    <row r="296" spans="2:13" x14ac:dyDescent="0.3">
      <c r="B296" s="63">
        <f t="shared" si="43"/>
        <v>279</v>
      </c>
      <c r="C296" s="34">
        <f t="shared" si="36"/>
        <v>53236</v>
      </c>
      <c r="D296" s="35">
        <f t="shared" si="44"/>
        <v>100625.98834859564</v>
      </c>
      <c r="E296" s="91">
        <f t="shared" si="37"/>
        <v>0</v>
      </c>
      <c r="F296" s="36"/>
      <c r="G296" s="36">
        <f t="shared" si="38"/>
        <v>503.12994174297819</v>
      </c>
      <c r="H296" s="36">
        <f t="shared" si="39"/>
        <v>995.74637113890253</v>
      </c>
      <c r="I296" s="36">
        <f t="shared" si="40"/>
        <v>1498.8763128818807</v>
      </c>
      <c r="J296" s="35">
        <f t="shared" si="41"/>
        <v>1498.8763128818807</v>
      </c>
      <c r="K296" s="35">
        <f t="shared" si="42"/>
        <v>99630.241977456739</v>
      </c>
      <c r="L296" s="36">
        <f>IF(Pmt_Nbr="","",SUM($E$18:$E296)+SUM($H$18:$H296))</f>
        <v>150369.75802254313</v>
      </c>
      <c r="M296" s="36">
        <f>IF(Pmt_Nbr="","",SUM($G$18:$G296))</f>
        <v>267816.73327150155</v>
      </c>
    </row>
    <row r="297" spans="2:13" x14ac:dyDescent="0.3">
      <c r="B297" s="63">
        <f t="shared" si="43"/>
        <v>280</v>
      </c>
      <c r="C297" s="34">
        <f t="shared" si="36"/>
        <v>53267</v>
      </c>
      <c r="D297" s="35">
        <f t="shared" si="44"/>
        <v>99630.241977456739</v>
      </c>
      <c r="E297" s="91">
        <f t="shared" si="37"/>
        <v>0</v>
      </c>
      <c r="F297" s="36"/>
      <c r="G297" s="36">
        <f t="shared" si="38"/>
        <v>498.1512098872837</v>
      </c>
      <c r="H297" s="36">
        <f t="shared" si="39"/>
        <v>1000.725102994597</v>
      </c>
      <c r="I297" s="36">
        <f t="shared" si="40"/>
        <v>1498.8763128818807</v>
      </c>
      <c r="J297" s="35">
        <f t="shared" si="41"/>
        <v>1498.8763128818807</v>
      </c>
      <c r="K297" s="35">
        <f t="shared" si="42"/>
        <v>98629.516874462148</v>
      </c>
      <c r="L297" s="36">
        <f>IF(Pmt_Nbr="","",SUM($E$18:$E297)+SUM($H$18:$H297))</f>
        <v>151370.48312553772</v>
      </c>
      <c r="M297" s="36">
        <f>IF(Pmt_Nbr="","",SUM($G$18:$G297))</f>
        <v>268314.88448138884</v>
      </c>
    </row>
    <row r="298" spans="2:13" x14ac:dyDescent="0.3">
      <c r="B298" s="63">
        <f t="shared" si="43"/>
        <v>281</v>
      </c>
      <c r="C298" s="34">
        <f t="shared" si="36"/>
        <v>53297</v>
      </c>
      <c r="D298" s="35">
        <f t="shared" si="44"/>
        <v>98629.516874462148</v>
      </c>
      <c r="E298" s="91">
        <f t="shared" si="37"/>
        <v>0</v>
      </c>
      <c r="F298" s="36"/>
      <c r="G298" s="36">
        <f t="shared" si="38"/>
        <v>493.14758437231075</v>
      </c>
      <c r="H298" s="36">
        <f t="shared" si="39"/>
        <v>1005.7287285095699</v>
      </c>
      <c r="I298" s="36">
        <f t="shared" si="40"/>
        <v>1498.8763128818807</v>
      </c>
      <c r="J298" s="35">
        <f t="shared" si="41"/>
        <v>1498.8763128818807</v>
      </c>
      <c r="K298" s="35">
        <f t="shared" si="42"/>
        <v>97623.788145952582</v>
      </c>
      <c r="L298" s="36">
        <f>IF(Pmt_Nbr="","",SUM($E$18:$E298)+SUM($H$18:$H298))</f>
        <v>152376.21185404729</v>
      </c>
      <c r="M298" s="36">
        <f>IF(Pmt_Nbr="","",SUM($G$18:$G298))</f>
        <v>268808.03206576116</v>
      </c>
    </row>
    <row r="299" spans="2:13" x14ac:dyDescent="0.3">
      <c r="B299" s="63">
        <f t="shared" si="43"/>
        <v>282</v>
      </c>
      <c r="C299" s="34">
        <f t="shared" si="36"/>
        <v>53328</v>
      </c>
      <c r="D299" s="35">
        <f t="shared" si="44"/>
        <v>97623.788145952582</v>
      </c>
      <c r="E299" s="91">
        <f t="shared" si="37"/>
        <v>0</v>
      </c>
      <c r="F299" s="36"/>
      <c r="G299" s="36">
        <f t="shared" si="38"/>
        <v>488.11894072976293</v>
      </c>
      <c r="H299" s="36">
        <f t="shared" si="39"/>
        <v>1010.7573721521178</v>
      </c>
      <c r="I299" s="36">
        <f t="shared" si="40"/>
        <v>1498.8763128818807</v>
      </c>
      <c r="J299" s="35">
        <f t="shared" si="41"/>
        <v>1498.8763128818807</v>
      </c>
      <c r="K299" s="35">
        <f t="shared" si="42"/>
        <v>96613.030773800463</v>
      </c>
      <c r="L299" s="36">
        <f>IF(Pmt_Nbr="","",SUM($E$18:$E299)+SUM($H$18:$H299))</f>
        <v>153386.96922619941</v>
      </c>
      <c r="M299" s="36">
        <f>IF(Pmt_Nbr="","",SUM($G$18:$G299))</f>
        <v>269296.15100649092</v>
      </c>
    </row>
    <row r="300" spans="2:13" x14ac:dyDescent="0.3">
      <c r="B300" s="63">
        <f t="shared" si="43"/>
        <v>283</v>
      </c>
      <c r="C300" s="34">
        <f t="shared" si="36"/>
        <v>53359</v>
      </c>
      <c r="D300" s="35">
        <f t="shared" si="44"/>
        <v>96613.030773800463</v>
      </c>
      <c r="E300" s="91">
        <f t="shared" si="37"/>
        <v>0</v>
      </c>
      <c r="F300" s="36"/>
      <c r="G300" s="36">
        <f t="shared" si="38"/>
        <v>483.0651538690023</v>
      </c>
      <c r="H300" s="36">
        <f t="shared" si="39"/>
        <v>1015.8111590128784</v>
      </c>
      <c r="I300" s="36">
        <f t="shared" si="40"/>
        <v>1498.8763128818807</v>
      </c>
      <c r="J300" s="35">
        <f t="shared" si="41"/>
        <v>1498.8763128818807</v>
      </c>
      <c r="K300" s="35">
        <f t="shared" si="42"/>
        <v>95597.21961478758</v>
      </c>
      <c r="L300" s="36">
        <f>IF(Pmt_Nbr="","",SUM($E$18:$E300)+SUM($H$18:$H300))</f>
        <v>154402.78038521227</v>
      </c>
      <c r="M300" s="36">
        <f>IF(Pmt_Nbr="","",SUM($G$18:$G300))</f>
        <v>269779.21616035991</v>
      </c>
    </row>
    <row r="301" spans="2:13" x14ac:dyDescent="0.3">
      <c r="B301" s="63">
        <f t="shared" si="43"/>
        <v>284</v>
      </c>
      <c r="C301" s="34">
        <f t="shared" si="36"/>
        <v>53387</v>
      </c>
      <c r="D301" s="35">
        <f t="shared" si="44"/>
        <v>95597.21961478758</v>
      </c>
      <c r="E301" s="91">
        <f t="shared" si="37"/>
        <v>0</v>
      </c>
      <c r="F301" s="36"/>
      <c r="G301" s="36">
        <f t="shared" si="38"/>
        <v>477.98609807393791</v>
      </c>
      <c r="H301" s="36">
        <f t="shared" si="39"/>
        <v>1020.8902148079428</v>
      </c>
      <c r="I301" s="36">
        <f t="shared" si="40"/>
        <v>1498.8763128818807</v>
      </c>
      <c r="J301" s="35">
        <f t="shared" si="41"/>
        <v>1498.8763128818807</v>
      </c>
      <c r="K301" s="35">
        <f t="shared" si="42"/>
        <v>94576.329399979644</v>
      </c>
      <c r="L301" s="36">
        <f>IF(Pmt_Nbr="","",SUM($E$18:$E301)+SUM($H$18:$H301))</f>
        <v>155423.67060002021</v>
      </c>
      <c r="M301" s="36">
        <f>IF(Pmt_Nbr="","",SUM($G$18:$G301))</f>
        <v>270257.20225843386</v>
      </c>
    </row>
    <row r="302" spans="2:13" x14ac:dyDescent="0.3">
      <c r="B302" s="63">
        <f t="shared" si="43"/>
        <v>285</v>
      </c>
      <c r="C302" s="34">
        <f t="shared" si="36"/>
        <v>53418</v>
      </c>
      <c r="D302" s="35">
        <f t="shared" si="44"/>
        <v>94576.329399979644</v>
      </c>
      <c r="E302" s="91">
        <f t="shared" si="37"/>
        <v>0</v>
      </c>
      <c r="F302" s="36"/>
      <c r="G302" s="36">
        <f t="shared" si="38"/>
        <v>472.88164699989824</v>
      </c>
      <c r="H302" s="36">
        <f t="shared" si="39"/>
        <v>1025.9946658819824</v>
      </c>
      <c r="I302" s="36">
        <f t="shared" si="40"/>
        <v>1498.8763128818807</v>
      </c>
      <c r="J302" s="35">
        <f t="shared" si="41"/>
        <v>1498.8763128818807</v>
      </c>
      <c r="K302" s="35">
        <f t="shared" si="42"/>
        <v>93550.334734097662</v>
      </c>
      <c r="L302" s="36">
        <f>IF(Pmt_Nbr="","",SUM($E$18:$E302)+SUM($H$18:$H302))</f>
        <v>156449.66526590218</v>
      </c>
      <c r="M302" s="36">
        <f>IF(Pmt_Nbr="","",SUM($G$18:$G302))</f>
        <v>270730.08390543377</v>
      </c>
    </row>
    <row r="303" spans="2:13" x14ac:dyDescent="0.3">
      <c r="B303" s="63">
        <f t="shared" si="43"/>
        <v>286</v>
      </c>
      <c r="C303" s="34">
        <f t="shared" si="36"/>
        <v>53448</v>
      </c>
      <c r="D303" s="35">
        <f t="shared" si="44"/>
        <v>93550.334734097662</v>
      </c>
      <c r="E303" s="91">
        <f t="shared" si="37"/>
        <v>0</v>
      </c>
      <c r="F303" s="36"/>
      <c r="G303" s="36">
        <f t="shared" si="38"/>
        <v>467.75167367048834</v>
      </c>
      <c r="H303" s="36">
        <f t="shared" si="39"/>
        <v>1031.1246392113924</v>
      </c>
      <c r="I303" s="36">
        <f t="shared" si="40"/>
        <v>1498.8763128818807</v>
      </c>
      <c r="J303" s="35">
        <f t="shared" si="41"/>
        <v>1498.8763128818807</v>
      </c>
      <c r="K303" s="35">
        <f t="shared" si="42"/>
        <v>92519.210094886264</v>
      </c>
      <c r="L303" s="36">
        <f>IF(Pmt_Nbr="","",SUM($E$18:$E303)+SUM($H$18:$H303))</f>
        <v>157480.78990511358</v>
      </c>
      <c r="M303" s="36">
        <f>IF(Pmt_Nbr="","",SUM($G$18:$G303))</f>
        <v>271197.83557910426</v>
      </c>
    </row>
    <row r="304" spans="2:13" x14ac:dyDescent="0.3">
      <c r="B304" s="63">
        <f t="shared" si="43"/>
        <v>287</v>
      </c>
      <c r="C304" s="34">
        <f t="shared" si="36"/>
        <v>53479</v>
      </c>
      <c r="D304" s="35">
        <f t="shared" si="44"/>
        <v>92519.210094886264</v>
      </c>
      <c r="E304" s="91">
        <f t="shared" si="37"/>
        <v>0</v>
      </c>
      <c r="F304" s="36"/>
      <c r="G304" s="36">
        <f t="shared" si="38"/>
        <v>462.59605047443131</v>
      </c>
      <c r="H304" s="36">
        <f t="shared" si="39"/>
        <v>1036.2802624074493</v>
      </c>
      <c r="I304" s="36">
        <f t="shared" si="40"/>
        <v>1498.8763128818807</v>
      </c>
      <c r="J304" s="35">
        <f t="shared" si="41"/>
        <v>1498.8763128818807</v>
      </c>
      <c r="K304" s="35">
        <f t="shared" si="42"/>
        <v>91482.929832478811</v>
      </c>
      <c r="L304" s="36">
        <f>IF(Pmt_Nbr="","",SUM($E$18:$E304)+SUM($H$18:$H304))</f>
        <v>158517.07016752101</v>
      </c>
      <c r="M304" s="36">
        <f>IF(Pmt_Nbr="","",SUM($G$18:$G304))</f>
        <v>271660.4316295787</v>
      </c>
    </row>
    <row r="305" spans="2:13" x14ac:dyDescent="0.3">
      <c r="B305" s="63">
        <f t="shared" si="43"/>
        <v>288</v>
      </c>
      <c r="C305" s="34">
        <f t="shared" si="36"/>
        <v>53509</v>
      </c>
      <c r="D305" s="35">
        <f t="shared" si="44"/>
        <v>91482.929832478811</v>
      </c>
      <c r="E305" s="91">
        <f t="shared" si="37"/>
        <v>0</v>
      </c>
      <c r="F305" s="36"/>
      <c r="G305" s="36">
        <f t="shared" si="38"/>
        <v>457.41464916239408</v>
      </c>
      <c r="H305" s="36">
        <f t="shared" si="39"/>
        <v>1041.4616637194868</v>
      </c>
      <c r="I305" s="36">
        <f t="shared" si="40"/>
        <v>1498.8763128818807</v>
      </c>
      <c r="J305" s="35">
        <f t="shared" si="41"/>
        <v>1498.8763128818807</v>
      </c>
      <c r="K305" s="35">
        <f t="shared" si="42"/>
        <v>90441.468168759326</v>
      </c>
      <c r="L305" s="36">
        <f>IF(Pmt_Nbr="","",SUM($E$18:$E305)+SUM($H$18:$H305))</f>
        <v>159558.53183124051</v>
      </c>
      <c r="M305" s="36">
        <f>IF(Pmt_Nbr="","",SUM($G$18:$G305))</f>
        <v>272117.84627874108</v>
      </c>
    </row>
    <row r="306" spans="2:13" x14ac:dyDescent="0.3">
      <c r="B306" s="63">
        <f t="shared" si="43"/>
        <v>289</v>
      </c>
      <c r="C306" s="34">
        <f t="shared" si="36"/>
        <v>53540</v>
      </c>
      <c r="D306" s="35">
        <f t="shared" si="44"/>
        <v>90441.468168759326</v>
      </c>
      <c r="E306" s="91">
        <f t="shared" si="37"/>
        <v>0</v>
      </c>
      <c r="F306" s="36"/>
      <c r="G306" s="36">
        <f t="shared" si="38"/>
        <v>452.20734084379666</v>
      </c>
      <c r="H306" s="36">
        <f t="shared" si="39"/>
        <v>1046.6689720380841</v>
      </c>
      <c r="I306" s="36">
        <f t="shared" si="40"/>
        <v>1498.8763128818807</v>
      </c>
      <c r="J306" s="35">
        <f t="shared" si="41"/>
        <v>1498.8763128818807</v>
      </c>
      <c r="K306" s="35">
        <f t="shared" si="42"/>
        <v>89394.799196721244</v>
      </c>
      <c r="L306" s="36">
        <f>IF(Pmt_Nbr="","",SUM($E$18:$E306)+SUM($H$18:$H306))</f>
        <v>160605.2008032786</v>
      </c>
      <c r="M306" s="36">
        <f>IF(Pmt_Nbr="","",SUM($G$18:$G306))</f>
        <v>272570.05361958488</v>
      </c>
    </row>
    <row r="307" spans="2:13" x14ac:dyDescent="0.3">
      <c r="B307" s="63">
        <f t="shared" si="43"/>
        <v>290</v>
      </c>
      <c r="C307" s="34">
        <f t="shared" si="36"/>
        <v>53571</v>
      </c>
      <c r="D307" s="35">
        <f t="shared" si="44"/>
        <v>89394.799196721244</v>
      </c>
      <c r="E307" s="91">
        <f t="shared" si="37"/>
        <v>0</v>
      </c>
      <c r="F307" s="36"/>
      <c r="G307" s="36">
        <f t="shared" si="38"/>
        <v>446.97399598360624</v>
      </c>
      <c r="H307" s="36">
        <f t="shared" si="39"/>
        <v>1051.9023168982744</v>
      </c>
      <c r="I307" s="36">
        <f t="shared" si="40"/>
        <v>1498.8763128818807</v>
      </c>
      <c r="J307" s="35">
        <f t="shared" si="41"/>
        <v>1498.8763128818807</v>
      </c>
      <c r="K307" s="35">
        <f t="shared" si="42"/>
        <v>88342.896879822976</v>
      </c>
      <c r="L307" s="36">
        <f>IF(Pmt_Nbr="","",SUM($E$18:$E307)+SUM($H$18:$H307))</f>
        <v>161657.10312017688</v>
      </c>
      <c r="M307" s="36">
        <f>IF(Pmt_Nbr="","",SUM($G$18:$G307))</f>
        <v>273017.02761556848</v>
      </c>
    </row>
    <row r="308" spans="2:13" x14ac:dyDescent="0.3">
      <c r="B308" s="63">
        <f t="shared" si="43"/>
        <v>291</v>
      </c>
      <c r="C308" s="34">
        <f t="shared" si="36"/>
        <v>53601</v>
      </c>
      <c r="D308" s="35">
        <f t="shared" si="44"/>
        <v>88342.896879822976</v>
      </c>
      <c r="E308" s="91">
        <f t="shared" si="37"/>
        <v>0</v>
      </c>
      <c r="F308" s="36"/>
      <c r="G308" s="36">
        <f t="shared" si="38"/>
        <v>441.71448439911489</v>
      </c>
      <c r="H308" s="36">
        <f t="shared" si="39"/>
        <v>1057.1618284827659</v>
      </c>
      <c r="I308" s="36">
        <f t="shared" si="40"/>
        <v>1498.8763128818807</v>
      </c>
      <c r="J308" s="35">
        <f t="shared" si="41"/>
        <v>1498.8763128818807</v>
      </c>
      <c r="K308" s="35">
        <f t="shared" si="42"/>
        <v>87285.735051340205</v>
      </c>
      <c r="L308" s="36">
        <f>IF(Pmt_Nbr="","",SUM($E$18:$E308)+SUM($H$18:$H308))</f>
        <v>162714.26494865963</v>
      </c>
      <c r="M308" s="36">
        <f>IF(Pmt_Nbr="","",SUM($G$18:$G308))</f>
        <v>273458.74209996761</v>
      </c>
    </row>
    <row r="309" spans="2:13" x14ac:dyDescent="0.3">
      <c r="B309" s="63">
        <f t="shared" si="43"/>
        <v>292</v>
      </c>
      <c r="C309" s="34">
        <f t="shared" si="36"/>
        <v>53632</v>
      </c>
      <c r="D309" s="35">
        <f t="shared" si="44"/>
        <v>87285.735051340205</v>
      </c>
      <c r="E309" s="91">
        <f t="shared" si="37"/>
        <v>0</v>
      </c>
      <c r="F309" s="36"/>
      <c r="G309" s="36">
        <f t="shared" si="38"/>
        <v>436.42867525670101</v>
      </c>
      <c r="H309" s="36">
        <f t="shared" si="39"/>
        <v>1062.4476376251796</v>
      </c>
      <c r="I309" s="36">
        <f t="shared" si="40"/>
        <v>1498.8763128818807</v>
      </c>
      <c r="J309" s="35">
        <f t="shared" si="41"/>
        <v>1498.8763128818807</v>
      </c>
      <c r="K309" s="35">
        <f t="shared" si="42"/>
        <v>86223.287413715021</v>
      </c>
      <c r="L309" s="36">
        <f>IF(Pmt_Nbr="","",SUM($E$18:$E309)+SUM($H$18:$H309))</f>
        <v>163776.71258628482</v>
      </c>
      <c r="M309" s="36">
        <f>IF(Pmt_Nbr="","",SUM($G$18:$G309))</f>
        <v>273895.17077522434</v>
      </c>
    </row>
    <row r="310" spans="2:13" x14ac:dyDescent="0.3">
      <c r="B310" s="63">
        <f t="shared" si="43"/>
        <v>293</v>
      </c>
      <c r="C310" s="34">
        <f t="shared" si="36"/>
        <v>53662</v>
      </c>
      <c r="D310" s="35">
        <f t="shared" si="44"/>
        <v>86223.287413715021</v>
      </c>
      <c r="E310" s="91">
        <f t="shared" si="37"/>
        <v>0</v>
      </c>
      <c r="F310" s="36"/>
      <c r="G310" s="36">
        <f t="shared" si="38"/>
        <v>431.11643706857512</v>
      </c>
      <c r="H310" s="36">
        <f t="shared" si="39"/>
        <v>1067.7598758133056</v>
      </c>
      <c r="I310" s="36">
        <f t="shared" si="40"/>
        <v>1498.8763128818807</v>
      </c>
      <c r="J310" s="35">
        <f t="shared" si="41"/>
        <v>1498.8763128818807</v>
      </c>
      <c r="K310" s="35">
        <f t="shared" si="42"/>
        <v>85155.527537901711</v>
      </c>
      <c r="L310" s="36">
        <f>IF(Pmt_Nbr="","",SUM($E$18:$E310)+SUM($H$18:$H310))</f>
        <v>164844.47246209811</v>
      </c>
      <c r="M310" s="36">
        <f>IF(Pmt_Nbr="","",SUM($G$18:$G310))</f>
        <v>274326.2872122929</v>
      </c>
    </row>
    <row r="311" spans="2:13" x14ac:dyDescent="0.3">
      <c r="B311" s="63">
        <f t="shared" si="43"/>
        <v>294</v>
      </c>
      <c r="C311" s="34">
        <f t="shared" si="36"/>
        <v>53693</v>
      </c>
      <c r="D311" s="35">
        <f t="shared" si="44"/>
        <v>85155.527537901711</v>
      </c>
      <c r="E311" s="91">
        <f t="shared" si="37"/>
        <v>0</v>
      </c>
      <c r="F311" s="36"/>
      <c r="G311" s="36">
        <f t="shared" si="38"/>
        <v>425.77763768950854</v>
      </c>
      <c r="H311" s="36">
        <f t="shared" si="39"/>
        <v>1073.0986751923722</v>
      </c>
      <c r="I311" s="36">
        <f t="shared" si="40"/>
        <v>1498.8763128818807</v>
      </c>
      <c r="J311" s="35">
        <f t="shared" si="41"/>
        <v>1498.8763128818807</v>
      </c>
      <c r="K311" s="35">
        <f t="shared" si="42"/>
        <v>84082.428862709334</v>
      </c>
      <c r="L311" s="36">
        <f>IF(Pmt_Nbr="","",SUM($E$18:$E311)+SUM($H$18:$H311))</f>
        <v>165917.57113729048</v>
      </c>
      <c r="M311" s="36">
        <f>IF(Pmt_Nbr="","",SUM($G$18:$G311))</f>
        <v>274752.06484998239</v>
      </c>
    </row>
    <row r="312" spans="2:13" x14ac:dyDescent="0.3">
      <c r="B312" s="63">
        <f t="shared" si="43"/>
        <v>295</v>
      </c>
      <c r="C312" s="34">
        <f t="shared" si="36"/>
        <v>53724</v>
      </c>
      <c r="D312" s="35">
        <f t="shared" si="44"/>
        <v>84082.428862709334</v>
      </c>
      <c r="E312" s="91">
        <f t="shared" si="37"/>
        <v>0</v>
      </c>
      <c r="F312" s="36"/>
      <c r="G312" s="36">
        <f t="shared" si="38"/>
        <v>420.41214431354666</v>
      </c>
      <c r="H312" s="36">
        <f t="shared" si="39"/>
        <v>1078.4641685683341</v>
      </c>
      <c r="I312" s="36">
        <f t="shared" si="40"/>
        <v>1498.8763128818807</v>
      </c>
      <c r="J312" s="35">
        <f t="shared" si="41"/>
        <v>1498.8763128818807</v>
      </c>
      <c r="K312" s="35">
        <f t="shared" si="42"/>
        <v>83003.964694141003</v>
      </c>
      <c r="L312" s="36">
        <f>IF(Pmt_Nbr="","",SUM($E$18:$E312)+SUM($H$18:$H312))</f>
        <v>166996.03530585882</v>
      </c>
      <c r="M312" s="36">
        <f>IF(Pmt_Nbr="","",SUM($G$18:$G312))</f>
        <v>275172.47699429595</v>
      </c>
    </row>
    <row r="313" spans="2:13" x14ac:dyDescent="0.3">
      <c r="B313" s="63">
        <f t="shared" si="43"/>
        <v>296</v>
      </c>
      <c r="C313" s="34">
        <f t="shared" si="36"/>
        <v>53752</v>
      </c>
      <c r="D313" s="35">
        <f t="shared" si="44"/>
        <v>83003.964694141003</v>
      </c>
      <c r="E313" s="91">
        <f t="shared" si="37"/>
        <v>0</v>
      </c>
      <c r="F313" s="36"/>
      <c r="G313" s="36">
        <f t="shared" si="38"/>
        <v>415.01982347070503</v>
      </c>
      <c r="H313" s="36">
        <f t="shared" si="39"/>
        <v>1083.8564894111757</v>
      </c>
      <c r="I313" s="36">
        <f t="shared" si="40"/>
        <v>1498.8763128818807</v>
      </c>
      <c r="J313" s="35">
        <f t="shared" si="41"/>
        <v>1498.8763128818807</v>
      </c>
      <c r="K313" s="35">
        <f t="shared" si="42"/>
        <v>81920.108204729826</v>
      </c>
      <c r="L313" s="36">
        <f>IF(Pmt_Nbr="","",SUM($E$18:$E313)+SUM($H$18:$H313))</f>
        <v>168079.89179527</v>
      </c>
      <c r="M313" s="36">
        <f>IF(Pmt_Nbr="","",SUM($G$18:$G313))</f>
        <v>275587.49681776663</v>
      </c>
    </row>
    <row r="314" spans="2:13" x14ac:dyDescent="0.3">
      <c r="B314" s="63">
        <f t="shared" si="43"/>
        <v>297</v>
      </c>
      <c r="C314" s="34">
        <f t="shared" si="36"/>
        <v>53783</v>
      </c>
      <c r="D314" s="35">
        <f t="shared" si="44"/>
        <v>81920.108204729826</v>
      </c>
      <c r="E314" s="91">
        <f t="shared" si="37"/>
        <v>0</v>
      </c>
      <c r="F314" s="36"/>
      <c r="G314" s="36">
        <f t="shared" si="38"/>
        <v>409.60054102364916</v>
      </c>
      <c r="H314" s="36">
        <f t="shared" si="39"/>
        <v>1089.2757718582316</v>
      </c>
      <c r="I314" s="36">
        <f t="shared" si="40"/>
        <v>1498.8763128818807</v>
      </c>
      <c r="J314" s="35">
        <f t="shared" si="41"/>
        <v>1498.8763128818807</v>
      </c>
      <c r="K314" s="35">
        <f t="shared" si="42"/>
        <v>80830.832432871597</v>
      </c>
      <c r="L314" s="36">
        <f>IF(Pmt_Nbr="","",SUM($E$18:$E314)+SUM($H$18:$H314))</f>
        <v>169169.16756712823</v>
      </c>
      <c r="M314" s="36">
        <f>IF(Pmt_Nbr="","",SUM($G$18:$G314))</f>
        <v>275997.09735879028</v>
      </c>
    </row>
    <row r="315" spans="2:13" x14ac:dyDescent="0.3">
      <c r="B315" s="63">
        <f t="shared" si="43"/>
        <v>298</v>
      </c>
      <c r="C315" s="34">
        <f t="shared" si="36"/>
        <v>53813</v>
      </c>
      <c r="D315" s="35">
        <f t="shared" si="44"/>
        <v>80830.832432871597</v>
      </c>
      <c r="E315" s="91">
        <f t="shared" si="37"/>
        <v>0</v>
      </c>
      <c r="F315" s="36"/>
      <c r="G315" s="36">
        <f t="shared" si="38"/>
        <v>404.15416216435801</v>
      </c>
      <c r="H315" s="36">
        <f t="shared" si="39"/>
        <v>1094.7221507175227</v>
      </c>
      <c r="I315" s="36">
        <f t="shared" si="40"/>
        <v>1498.8763128818807</v>
      </c>
      <c r="J315" s="35">
        <f t="shared" si="41"/>
        <v>1498.8763128818807</v>
      </c>
      <c r="K315" s="35">
        <f t="shared" si="42"/>
        <v>79736.11028215407</v>
      </c>
      <c r="L315" s="36">
        <f>IF(Pmt_Nbr="","",SUM($E$18:$E315)+SUM($H$18:$H315))</f>
        <v>170263.88971784574</v>
      </c>
      <c r="M315" s="36">
        <f>IF(Pmt_Nbr="","",SUM($G$18:$G315))</f>
        <v>276401.25152095465</v>
      </c>
    </row>
    <row r="316" spans="2:13" x14ac:dyDescent="0.3">
      <c r="B316" s="63">
        <f t="shared" si="43"/>
        <v>299</v>
      </c>
      <c r="C316" s="34">
        <f t="shared" si="36"/>
        <v>53844</v>
      </c>
      <c r="D316" s="35">
        <f t="shared" si="44"/>
        <v>79736.11028215407</v>
      </c>
      <c r="E316" s="91">
        <f t="shared" si="37"/>
        <v>0</v>
      </c>
      <c r="F316" s="36"/>
      <c r="G316" s="36">
        <f t="shared" si="38"/>
        <v>398.68055141077036</v>
      </c>
      <c r="H316" s="36">
        <f t="shared" si="39"/>
        <v>1100.1957614711105</v>
      </c>
      <c r="I316" s="36">
        <f t="shared" si="40"/>
        <v>1498.8763128818807</v>
      </c>
      <c r="J316" s="35">
        <f t="shared" si="41"/>
        <v>1498.8763128818807</v>
      </c>
      <c r="K316" s="35">
        <f t="shared" si="42"/>
        <v>78635.914520682956</v>
      </c>
      <c r="L316" s="36">
        <f>IF(Pmt_Nbr="","",SUM($E$18:$E316)+SUM($H$18:$H316))</f>
        <v>171364.08547931685</v>
      </c>
      <c r="M316" s="36">
        <f>IF(Pmt_Nbr="","",SUM($G$18:$G316))</f>
        <v>276799.93207236542</v>
      </c>
    </row>
    <row r="317" spans="2:13" x14ac:dyDescent="0.3">
      <c r="B317" s="63">
        <f t="shared" si="43"/>
        <v>300</v>
      </c>
      <c r="C317" s="34">
        <f t="shared" si="36"/>
        <v>53874</v>
      </c>
      <c r="D317" s="35">
        <f t="shared" si="44"/>
        <v>78635.914520682956</v>
      </c>
      <c r="E317" s="91">
        <f t="shared" si="37"/>
        <v>0</v>
      </c>
      <c r="F317" s="36"/>
      <c r="G317" s="36">
        <f t="shared" si="38"/>
        <v>393.17957260341478</v>
      </c>
      <c r="H317" s="36">
        <f t="shared" si="39"/>
        <v>1105.696740278466</v>
      </c>
      <c r="I317" s="36">
        <f t="shared" si="40"/>
        <v>1498.8763128818807</v>
      </c>
      <c r="J317" s="35">
        <f t="shared" si="41"/>
        <v>1498.8763128818807</v>
      </c>
      <c r="K317" s="35">
        <f t="shared" si="42"/>
        <v>77530.217780404491</v>
      </c>
      <c r="L317" s="36">
        <f>IF(Pmt_Nbr="","",SUM($E$18:$E317)+SUM($H$18:$H317))</f>
        <v>172469.78221959533</v>
      </c>
      <c r="M317" s="36">
        <f>IF(Pmt_Nbr="","",SUM($G$18:$G317))</f>
        <v>277193.11164496886</v>
      </c>
    </row>
    <row r="318" spans="2:13" x14ac:dyDescent="0.3">
      <c r="B318" s="63">
        <f t="shared" si="43"/>
        <v>301</v>
      </c>
      <c r="C318" s="34">
        <f t="shared" si="36"/>
        <v>53905</v>
      </c>
      <c r="D318" s="35">
        <f t="shared" si="44"/>
        <v>77530.217780404491</v>
      </c>
      <c r="E318" s="91">
        <f t="shared" si="37"/>
        <v>0</v>
      </c>
      <c r="F318" s="36"/>
      <c r="G318" s="36">
        <f t="shared" si="38"/>
        <v>387.65108890202248</v>
      </c>
      <c r="H318" s="36">
        <f t="shared" si="39"/>
        <v>1111.2252239798581</v>
      </c>
      <c r="I318" s="36">
        <f t="shared" si="40"/>
        <v>1498.8763128818807</v>
      </c>
      <c r="J318" s="35">
        <f t="shared" si="41"/>
        <v>1498.8763128818807</v>
      </c>
      <c r="K318" s="35">
        <f t="shared" si="42"/>
        <v>76418.992556424637</v>
      </c>
      <c r="L318" s="36">
        <f>IF(Pmt_Nbr="","",SUM($E$18:$E318)+SUM($H$18:$H318))</f>
        <v>173581.00744357519</v>
      </c>
      <c r="M318" s="36">
        <f>IF(Pmt_Nbr="","",SUM($G$18:$G318))</f>
        <v>277580.76273387088</v>
      </c>
    </row>
    <row r="319" spans="2:13" x14ac:dyDescent="0.3">
      <c r="B319" s="63">
        <f t="shared" si="43"/>
        <v>302</v>
      </c>
      <c r="C319" s="34">
        <f t="shared" si="36"/>
        <v>53936</v>
      </c>
      <c r="D319" s="35">
        <f t="shared" si="44"/>
        <v>76418.992556424637</v>
      </c>
      <c r="E319" s="91">
        <f t="shared" si="37"/>
        <v>0</v>
      </c>
      <c r="F319" s="36"/>
      <c r="G319" s="36">
        <f t="shared" si="38"/>
        <v>382.09496278212322</v>
      </c>
      <c r="H319" s="36">
        <f t="shared" si="39"/>
        <v>1116.7813500997574</v>
      </c>
      <c r="I319" s="36">
        <f t="shared" si="40"/>
        <v>1498.8763128818807</v>
      </c>
      <c r="J319" s="35">
        <f t="shared" si="41"/>
        <v>1498.8763128818807</v>
      </c>
      <c r="K319" s="35">
        <f t="shared" si="42"/>
        <v>75302.211206324879</v>
      </c>
      <c r="L319" s="36">
        <f>IF(Pmt_Nbr="","",SUM($E$18:$E319)+SUM($H$18:$H319))</f>
        <v>174697.78879367493</v>
      </c>
      <c r="M319" s="36">
        <f>IF(Pmt_Nbr="","",SUM($G$18:$G319))</f>
        <v>277962.85769665299</v>
      </c>
    </row>
    <row r="320" spans="2:13" x14ac:dyDescent="0.3">
      <c r="B320" s="63">
        <f t="shared" si="43"/>
        <v>303</v>
      </c>
      <c r="C320" s="34">
        <f t="shared" si="36"/>
        <v>53966</v>
      </c>
      <c r="D320" s="35">
        <f t="shared" si="44"/>
        <v>75302.211206324879</v>
      </c>
      <c r="E320" s="91">
        <f t="shared" si="37"/>
        <v>0</v>
      </c>
      <c r="F320" s="36"/>
      <c r="G320" s="36">
        <f t="shared" si="38"/>
        <v>376.51105603162438</v>
      </c>
      <c r="H320" s="36">
        <f t="shared" si="39"/>
        <v>1122.3652568502564</v>
      </c>
      <c r="I320" s="36">
        <f t="shared" si="40"/>
        <v>1498.8763128818807</v>
      </c>
      <c r="J320" s="35">
        <f t="shared" si="41"/>
        <v>1498.8763128818807</v>
      </c>
      <c r="K320" s="35">
        <f t="shared" si="42"/>
        <v>74179.84594947462</v>
      </c>
      <c r="L320" s="36">
        <f>IF(Pmt_Nbr="","",SUM($E$18:$E320)+SUM($H$18:$H320))</f>
        <v>175820.15405052519</v>
      </c>
      <c r="M320" s="36">
        <f>IF(Pmt_Nbr="","",SUM($G$18:$G320))</f>
        <v>278339.36875268462</v>
      </c>
    </row>
    <row r="321" spans="2:13" x14ac:dyDescent="0.3">
      <c r="B321" s="63">
        <f t="shared" si="43"/>
        <v>304</v>
      </c>
      <c r="C321" s="34">
        <f t="shared" si="36"/>
        <v>53997</v>
      </c>
      <c r="D321" s="35">
        <f t="shared" si="44"/>
        <v>74179.84594947462</v>
      </c>
      <c r="E321" s="91">
        <f t="shared" si="37"/>
        <v>0</v>
      </c>
      <c r="F321" s="36"/>
      <c r="G321" s="36">
        <f t="shared" si="38"/>
        <v>370.89922974737311</v>
      </c>
      <c r="H321" s="36">
        <f t="shared" si="39"/>
        <v>1127.9770831345077</v>
      </c>
      <c r="I321" s="36">
        <f t="shared" si="40"/>
        <v>1498.8763128818807</v>
      </c>
      <c r="J321" s="35">
        <f t="shared" si="41"/>
        <v>1498.8763128818807</v>
      </c>
      <c r="K321" s="35">
        <f t="shared" si="42"/>
        <v>73051.868866340112</v>
      </c>
      <c r="L321" s="36">
        <f>IF(Pmt_Nbr="","",SUM($E$18:$E321)+SUM($H$18:$H321))</f>
        <v>176948.13113365968</v>
      </c>
      <c r="M321" s="36">
        <f>IF(Pmt_Nbr="","",SUM($G$18:$G321))</f>
        <v>278710.26798243198</v>
      </c>
    </row>
    <row r="322" spans="2:13" x14ac:dyDescent="0.3">
      <c r="B322" s="63">
        <f t="shared" si="43"/>
        <v>305</v>
      </c>
      <c r="C322" s="34">
        <f t="shared" si="36"/>
        <v>54027</v>
      </c>
      <c r="D322" s="35">
        <f t="shared" si="44"/>
        <v>73051.868866340112</v>
      </c>
      <c r="E322" s="91">
        <f t="shared" si="37"/>
        <v>0</v>
      </c>
      <c r="F322" s="36"/>
      <c r="G322" s="36">
        <f t="shared" si="38"/>
        <v>365.25934433170056</v>
      </c>
      <c r="H322" s="36">
        <f t="shared" si="39"/>
        <v>1133.6169685501802</v>
      </c>
      <c r="I322" s="36">
        <f t="shared" si="40"/>
        <v>1498.8763128818807</v>
      </c>
      <c r="J322" s="35">
        <f t="shared" si="41"/>
        <v>1498.8763128818807</v>
      </c>
      <c r="K322" s="35">
        <f t="shared" si="42"/>
        <v>71918.251897789931</v>
      </c>
      <c r="L322" s="36">
        <f>IF(Pmt_Nbr="","",SUM($E$18:$E322)+SUM($H$18:$H322))</f>
        <v>178081.74810220985</v>
      </c>
      <c r="M322" s="36">
        <f>IF(Pmt_Nbr="","",SUM($G$18:$G322))</f>
        <v>279075.52732676367</v>
      </c>
    </row>
    <row r="323" spans="2:13" x14ac:dyDescent="0.3">
      <c r="B323" s="63">
        <f t="shared" si="43"/>
        <v>306</v>
      </c>
      <c r="C323" s="34">
        <f t="shared" si="36"/>
        <v>54058</v>
      </c>
      <c r="D323" s="35">
        <f t="shared" si="44"/>
        <v>71918.251897789931</v>
      </c>
      <c r="E323" s="91">
        <f t="shared" si="37"/>
        <v>0</v>
      </c>
      <c r="F323" s="36"/>
      <c r="G323" s="36">
        <f t="shared" si="38"/>
        <v>359.59125948894967</v>
      </c>
      <c r="H323" s="36">
        <f t="shared" si="39"/>
        <v>1139.2850533929311</v>
      </c>
      <c r="I323" s="36">
        <f t="shared" si="40"/>
        <v>1498.8763128818807</v>
      </c>
      <c r="J323" s="35">
        <f t="shared" si="41"/>
        <v>1498.8763128818807</v>
      </c>
      <c r="K323" s="35">
        <f t="shared" si="42"/>
        <v>70778.966844397</v>
      </c>
      <c r="L323" s="36">
        <f>IF(Pmt_Nbr="","",SUM($E$18:$E323)+SUM($H$18:$H323))</f>
        <v>179221.03315560278</v>
      </c>
      <c r="M323" s="36">
        <f>IF(Pmt_Nbr="","",SUM($G$18:$G323))</f>
        <v>279435.11858625262</v>
      </c>
    </row>
    <row r="324" spans="2:13" x14ac:dyDescent="0.3">
      <c r="B324" s="63">
        <f t="shared" si="43"/>
        <v>307</v>
      </c>
      <c r="C324" s="34">
        <f t="shared" si="36"/>
        <v>54089</v>
      </c>
      <c r="D324" s="35">
        <f t="shared" si="44"/>
        <v>70778.966844397</v>
      </c>
      <c r="E324" s="91">
        <f t="shared" si="37"/>
        <v>0</v>
      </c>
      <c r="F324" s="36"/>
      <c r="G324" s="36">
        <f t="shared" si="38"/>
        <v>353.89483422198504</v>
      </c>
      <c r="H324" s="36">
        <f t="shared" si="39"/>
        <v>1144.9814786598956</v>
      </c>
      <c r="I324" s="36">
        <f t="shared" si="40"/>
        <v>1498.8763128818807</v>
      </c>
      <c r="J324" s="35">
        <f t="shared" si="41"/>
        <v>1498.8763128818807</v>
      </c>
      <c r="K324" s="35">
        <f t="shared" si="42"/>
        <v>69633.985365737099</v>
      </c>
      <c r="L324" s="36">
        <f>IF(Pmt_Nbr="","",SUM($E$18:$E324)+SUM($H$18:$H324))</f>
        <v>180366.01463426268</v>
      </c>
      <c r="M324" s="36">
        <f>IF(Pmt_Nbr="","",SUM($G$18:$G324))</f>
        <v>279789.0134204746</v>
      </c>
    </row>
    <row r="325" spans="2:13" x14ac:dyDescent="0.3">
      <c r="B325" s="63">
        <f t="shared" si="43"/>
        <v>308</v>
      </c>
      <c r="C325" s="34">
        <f t="shared" si="36"/>
        <v>54118</v>
      </c>
      <c r="D325" s="35">
        <f t="shared" si="44"/>
        <v>69633.985365737099</v>
      </c>
      <c r="E325" s="91">
        <f t="shared" si="37"/>
        <v>0</v>
      </c>
      <c r="F325" s="36"/>
      <c r="G325" s="36">
        <f t="shared" si="38"/>
        <v>348.1699268286855</v>
      </c>
      <c r="H325" s="36">
        <f t="shared" si="39"/>
        <v>1150.7063860531953</v>
      </c>
      <c r="I325" s="36">
        <f t="shared" si="40"/>
        <v>1498.8763128818807</v>
      </c>
      <c r="J325" s="35">
        <f t="shared" si="41"/>
        <v>1498.8763128818807</v>
      </c>
      <c r="K325" s="35">
        <f t="shared" si="42"/>
        <v>68483.278979683906</v>
      </c>
      <c r="L325" s="36">
        <f>IF(Pmt_Nbr="","",SUM($E$18:$E325)+SUM($H$18:$H325))</f>
        <v>181516.72102031589</v>
      </c>
      <c r="M325" s="36">
        <f>IF(Pmt_Nbr="","",SUM($G$18:$G325))</f>
        <v>280137.1833473033</v>
      </c>
    </row>
    <row r="326" spans="2:13" x14ac:dyDescent="0.3">
      <c r="B326" s="63">
        <f t="shared" si="43"/>
        <v>309</v>
      </c>
      <c r="C326" s="34">
        <f t="shared" si="36"/>
        <v>54149</v>
      </c>
      <c r="D326" s="35">
        <f t="shared" si="44"/>
        <v>68483.278979683906</v>
      </c>
      <c r="E326" s="91">
        <f t="shared" si="37"/>
        <v>0</v>
      </c>
      <c r="F326" s="36"/>
      <c r="G326" s="36">
        <f t="shared" si="38"/>
        <v>342.41639489841953</v>
      </c>
      <c r="H326" s="36">
        <f t="shared" si="39"/>
        <v>1156.4599179834613</v>
      </c>
      <c r="I326" s="36">
        <f t="shared" si="40"/>
        <v>1498.8763128818807</v>
      </c>
      <c r="J326" s="35">
        <f t="shared" si="41"/>
        <v>1498.8763128818807</v>
      </c>
      <c r="K326" s="35">
        <f t="shared" si="42"/>
        <v>67326.819061700444</v>
      </c>
      <c r="L326" s="36">
        <f>IF(Pmt_Nbr="","",SUM($E$18:$E326)+SUM($H$18:$H326))</f>
        <v>182673.18093829934</v>
      </c>
      <c r="M326" s="36">
        <f>IF(Pmt_Nbr="","",SUM($G$18:$G326))</f>
        <v>280479.59974220174</v>
      </c>
    </row>
    <row r="327" spans="2:13" x14ac:dyDescent="0.3">
      <c r="B327" s="63">
        <f t="shared" si="43"/>
        <v>310</v>
      </c>
      <c r="C327" s="34">
        <f t="shared" si="36"/>
        <v>54179</v>
      </c>
      <c r="D327" s="35">
        <f t="shared" si="44"/>
        <v>67326.819061700444</v>
      </c>
      <c r="E327" s="91">
        <f t="shared" si="37"/>
        <v>0</v>
      </c>
      <c r="F327" s="36"/>
      <c r="G327" s="36">
        <f t="shared" si="38"/>
        <v>336.63409530850225</v>
      </c>
      <c r="H327" s="36">
        <f t="shared" si="39"/>
        <v>1162.2422175733784</v>
      </c>
      <c r="I327" s="36">
        <f t="shared" si="40"/>
        <v>1498.8763128818807</v>
      </c>
      <c r="J327" s="35">
        <f t="shared" si="41"/>
        <v>1498.8763128818807</v>
      </c>
      <c r="K327" s="35">
        <f t="shared" si="42"/>
        <v>66164.576844127063</v>
      </c>
      <c r="L327" s="36">
        <f>IF(Pmt_Nbr="","",SUM($E$18:$E327)+SUM($H$18:$H327))</f>
        <v>183835.4231558727</v>
      </c>
      <c r="M327" s="36">
        <f>IF(Pmt_Nbr="","",SUM($G$18:$G327))</f>
        <v>280816.23383751023</v>
      </c>
    </row>
    <row r="328" spans="2:13" x14ac:dyDescent="0.3">
      <c r="B328" s="63">
        <f t="shared" si="43"/>
        <v>311</v>
      </c>
      <c r="C328" s="34">
        <f t="shared" si="36"/>
        <v>54210</v>
      </c>
      <c r="D328" s="35">
        <f t="shared" si="44"/>
        <v>66164.576844127063</v>
      </c>
      <c r="E328" s="91">
        <f t="shared" si="37"/>
        <v>0</v>
      </c>
      <c r="F328" s="36"/>
      <c r="G328" s="36">
        <f t="shared" si="38"/>
        <v>330.82288422063533</v>
      </c>
      <c r="H328" s="36">
        <f t="shared" si="39"/>
        <v>1168.0534286612453</v>
      </c>
      <c r="I328" s="36">
        <f t="shared" si="40"/>
        <v>1498.8763128818807</v>
      </c>
      <c r="J328" s="35">
        <f t="shared" si="41"/>
        <v>1498.8763128818807</v>
      </c>
      <c r="K328" s="35">
        <f t="shared" si="42"/>
        <v>64996.523415465817</v>
      </c>
      <c r="L328" s="36">
        <f>IF(Pmt_Nbr="","",SUM($E$18:$E328)+SUM($H$18:$H328))</f>
        <v>185003.47658453396</v>
      </c>
      <c r="M328" s="36">
        <f>IF(Pmt_Nbr="","",SUM($G$18:$G328))</f>
        <v>281147.05672173086</v>
      </c>
    </row>
    <row r="329" spans="2:13" x14ac:dyDescent="0.3">
      <c r="B329" s="63">
        <f t="shared" si="43"/>
        <v>312</v>
      </c>
      <c r="C329" s="34">
        <f t="shared" si="36"/>
        <v>54240</v>
      </c>
      <c r="D329" s="35">
        <f t="shared" si="44"/>
        <v>64996.523415465817</v>
      </c>
      <c r="E329" s="91">
        <f t="shared" si="37"/>
        <v>0</v>
      </c>
      <c r="F329" s="36"/>
      <c r="G329" s="36">
        <f t="shared" si="38"/>
        <v>324.98261707732911</v>
      </c>
      <c r="H329" s="36">
        <f t="shared" si="39"/>
        <v>1173.8936958045515</v>
      </c>
      <c r="I329" s="36">
        <f t="shared" si="40"/>
        <v>1498.8763128818807</v>
      </c>
      <c r="J329" s="35">
        <f t="shared" si="41"/>
        <v>1498.8763128818807</v>
      </c>
      <c r="K329" s="35">
        <f t="shared" si="42"/>
        <v>63822.629719661265</v>
      </c>
      <c r="L329" s="36">
        <f>IF(Pmt_Nbr="","",SUM($E$18:$E329)+SUM($H$18:$H329))</f>
        <v>186177.37028033851</v>
      </c>
      <c r="M329" s="36">
        <f>IF(Pmt_Nbr="","",SUM($G$18:$G329))</f>
        <v>281472.03933880816</v>
      </c>
    </row>
    <row r="330" spans="2:13" x14ac:dyDescent="0.3">
      <c r="B330" s="63">
        <f t="shared" si="43"/>
        <v>313</v>
      </c>
      <c r="C330" s="34">
        <f t="shared" si="36"/>
        <v>54271</v>
      </c>
      <c r="D330" s="35">
        <f t="shared" si="44"/>
        <v>63822.629719661265</v>
      </c>
      <c r="E330" s="91">
        <f t="shared" si="37"/>
        <v>0</v>
      </c>
      <c r="F330" s="36"/>
      <c r="G330" s="36">
        <f t="shared" si="38"/>
        <v>319.11314859830634</v>
      </c>
      <c r="H330" s="36">
        <f t="shared" si="39"/>
        <v>1179.7631642835745</v>
      </c>
      <c r="I330" s="36">
        <f t="shared" si="40"/>
        <v>1498.8763128818807</v>
      </c>
      <c r="J330" s="35">
        <f t="shared" si="41"/>
        <v>1498.8763128818807</v>
      </c>
      <c r="K330" s="35">
        <f t="shared" si="42"/>
        <v>62642.866555377688</v>
      </c>
      <c r="L330" s="36">
        <f>IF(Pmt_Nbr="","",SUM($E$18:$E330)+SUM($H$18:$H330))</f>
        <v>187357.13344462207</v>
      </c>
      <c r="M330" s="36">
        <f>IF(Pmt_Nbr="","",SUM($G$18:$G330))</f>
        <v>281791.15248740645</v>
      </c>
    </row>
    <row r="331" spans="2:13" x14ac:dyDescent="0.3">
      <c r="B331" s="63">
        <f t="shared" si="43"/>
        <v>314</v>
      </c>
      <c r="C331" s="34">
        <f t="shared" si="36"/>
        <v>54302</v>
      </c>
      <c r="D331" s="35">
        <f t="shared" si="44"/>
        <v>62642.866555377688</v>
      </c>
      <c r="E331" s="91">
        <f t="shared" si="37"/>
        <v>0</v>
      </c>
      <c r="F331" s="36"/>
      <c r="G331" s="36">
        <f t="shared" si="38"/>
        <v>313.21433277688845</v>
      </c>
      <c r="H331" s="36">
        <f t="shared" si="39"/>
        <v>1185.6619801049924</v>
      </c>
      <c r="I331" s="36">
        <f t="shared" si="40"/>
        <v>1498.8763128818807</v>
      </c>
      <c r="J331" s="35">
        <f t="shared" si="41"/>
        <v>1498.8763128818807</v>
      </c>
      <c r="K331" s="35">
        <f t="shared" si="42"/>
        <v>61457.204575272699</v>
      </c>
      <c r="L331" s="36">
        <f>IF(Pmt_Nbr="","",SUM($E$18:$E331)+SUM($H$18:$H331))</f>
        <v>188542.79542472705</v>
      </c>
      <c r="M331" s="36">
        <f>IF(Pmt_Nbr="","",SUM($G$18:$G331))</f>
        <v>282104.36682018335</v>
      </c>
    </row>
    <row r="332" spans="2:13" x14ac:dyDescent="0.3">
      <c r="B332" s="63">
        <f t="shared" si="43"/>
        <v>315</v>
      </c>
      <c r="C332" s="34">
        <f t="shared" si="36"/>
        <v>54332</v>
      </c>
      <c r="D332" s="35">
        <f t="shared" si="44"/>
        <v>61457.204575272699</v>
      </c>
      <c r="E332" s="91">
        <f t="shared" si="37"/>
        <v>0</v>
      </c>
      <c r="F332" s="36"/>
      <c r="G332" s="36">
        <f t="shared" si="38"/>
        <v>307.28602287636352</v>
      </c>
      <c r="H332" s="36">
        <f t="shared" si="39"/>
        <v>1191.5902900055171</v>
      </c>
      <c r="I332" s="36">
        <f t="shared" si="40"/>
        <v>1498.8763128818807</v>
      </c>
      <c r="J332" s="35">
        <f t="shared" si="41"/>
        <v>1498.8763128818807</v>
      </c>
      <c r="K332" s="35">
        <f t="shared" si="42"/>
        <v>60265.614285267184</v>
      </c>
      <c r="L332" s="36">
        <f>IF(Pmt_Nbr="","",SUM($E$18:$E332)+SUM($H$18:$H332))</f>
        <v>189734.38571473258</v>
      </c>
      <c r="M332" s="36">
        <f>IF(Pmt_Nbr="","",SUM($G$18:$G332))</f>
        <v>282411.65284305974</v>
      </c>
    </row>
    <row r="333" spans="2:13" x14ac:dyDescent="0.3">
      <c r="B333" s="63">
        <f t="shared" si="43"/>
        <v>316</v>
      </c>
      <c r="C333" s="34">
        <f t="shared" si="36"/>
        <v>54363</v>
      </c>
      <c r="D333" s="35">
        <f t="shared" si="44"/>
        <v>60265.614285267184</v>
      </c>
      <c r="E333" s="91">
        <f t="shared" si="37"/>
        <v>0</v>
      </c>
      <c r="F333" s="36"/>
      <c r="G333" s="36">
        <f t="shared" si="38"/>
        <v>301.32807142633595</v>
      </c>
      <c r="H333" s="36">
        <f t="shared" si="39"/>
        <v>1197.5482414555447</v>
      </c>
      <c r="I333" s="36">
        <f t="shared" si="40"/>
        <v>1498.8763128818807</v>
      </c>
      <c r="J333" s="35">
        <f t="shared" si="41"/>
        <v>1498.8763128818807</v>
      </c>
      <c r="K333" s="35">
        <f t="shared" si="42"/>
        <v>59068.066043811639</v>
      </c>
      <c r="L333" s="36">
        <f>IF(Pmt_Nbr="","",SUM($E$18:$E333)+SUM($H$18:$H333))</f>
        <v>190931.93395618812</v>
      </c>
      <c r="M333" s="36">
        <f>IF(Pmt_Nbr="","",SUM($G$18:$G333))</f>
        <v>282712.98091448605</v>
      </c>
    </row>
    <row r="334" spans="2:13" x14ac:dyDescent="0.3">
      <c r="B334" s="63">
        <f t="shared" si="43"/>
        <v>317</v>
      </c>
      <c r="C334" s="34">
        <f t="shared" si="36"/>
        <v>54393</v>
      </c>
      <c r="D334" s="35">
        <f t="shared" si="44"/>
        <v>59068.066043811639</v>
      </c>
      <c r="E334" s="91">
        <f t="shared" si="37"/>
        <v>0</v>
      </c>
      <c r="F334" s="36"/>
      <c r="G334" s="36">
        <f t="shared" si="38"/>
        <v>295.34033021905822</v>
      </c>
      <c r="H334" s="36">
        <f t="shared" si="39"/>
        <v>1203.5359826628226</v>
      </c>
      <c r="I334" s="36">
        <f t="shared" si="40"/>
        <v>1498.8763128818807</v>
      </c>
      <c r="J334" s="35">
        <f t="shared" si="41"/>
        <v>1498.8763128818807</v>
      </c>
      <c r="K334" s="35">
        <f t="shared" si="42"/>
        <v>57864.53006114882</v>
      </c>
      <c r="L334" s="36">
        <f>IF(Pmt_Nbr="","",SUM($E$18:$E334)+SUM($H$18:$H334))</f>
        <v>192135.46993885093</v>
      </c>
      <c r="M334" s="36">
        <f>IF(Pmt_Nbr="","",SUM($G$18:$G334))</f>
        <v>283008.32124470512</v>
      </c>
    </row>
    <row r="335" spans="2:13" x14ac:dyDescent="0.3">
      <c r="B335" s="63">
        <f t="shared" si="43"/>
        <v>318</v>
      </c>
      <c r="C335" s="34">
        <f t="shared" si="36"/>
        <v>54424</v>
      </c>
      <c r="D335" s="35">
        <f t="shared" si="44"/>
        <v>57864.53006114882</v>
      </c>
      <c r="E335" s="91">
        <f t="shared" si="37"/>
        <v>0</v>
      </c>
      <c r="F335" s="36"/>
      <c r="G335" s="36">
        <f t="shared" si="38"/>
        <v>289.32265030574411</v>
      </c>
      <c r="H335" s="36">
        <f t="shared" si="39"/>
        <v>1209.5536625761365</v>
      </c>
      <c r="I335" s="36">
        <f t="shared" si="40"/>
        <v>1498.8763128818807</v>
      </c>
      <c r="J335" s="35">
        <f t="shared" si="41"/>
        <v>1498.8763128818807</v>
      </c>
      <c r="K335" s="35">
        <f t="shared" si="42"/>
        <v>56654.976398572682</v>
      </c>
      <c r="L335" s="36">
        <f>IF(Pmt_Nbr="","",SUM($E$18:$E335)+SUM($H$18:$H335))</f>
        <v>193345.02360142706</v>
      </c>
      <c r="M335" s="36">
        <f>IF(Pmt_Nbr="","",SUM($G$18:$G335))</f>
        <v>283297.64389501087</v>
      </c>
    </row>
    <row r="336" spans="2:13" x14ac:dyDescent="0.3">
      <c r="B336" s="63">
        <f t="shared" si="43"/>
        <v>319</v>
      </c>
      <c r="C336" s="34">
        <f t="shared" si="36"/>
        <v>54455</v>
      </c>
      <c r="D336" s="35">
        <f t="shared" si="44"/>
        <v>56654.976398572682</v>
      </c>
      <c r="E336" s="91">
        <f t="shared" si="37"/>
        <v>0</v>
      </c>
      <c r="F336" s="36"/>
      <c r="G336" s="36">
        <f t="shared" si="38"/>
        <v>283.27488199286341</v>
      </c>
      <c r="H336" s="36">
        <f t="shared" si="39"/>
        <v>1215.6014308890174</v>
      </c>
      <c r="I336" s="36">
        <f t="shared" si="40"/>
        <v>1498.8763128818807</v>
      </c>
      <c r="J336" s="35">
        <f t="shared" si="41"/>
        <v>1498.8763128818807</v>
      </c>
      <c r="K336" s="35">
        <f t="shared" si="42"/>
        <v>55439.374967683667</v>
      </c>
      <c r="L336" s="36">
        <f>IF(Pmt_Nbr="","",SUM($E$18:$E336)+SUM($H$18:$H336))</f>
        <v>194560.62503231608</v>
      </c>
      <c r="M336" s="36">
        <f>IF(Pmt_Nbr="","",SUM($G$18:$G336))</f>
        <v>283580.91877700371</v>
      </c>
    </row>
    <row r="337" spans="2:13" x14ac:dyDescent="0.3">
      <c r="B337" s="63">
        <f t="shared" si="43"/>
        <v>320</v>
      </c>
      <c r="C337" s="34">
        <f t="shared" si="36"/>
        <v>54483</v>
      </c>
      <c r="D337" s="35">
        <f t="shared" si="44"/>
        <v>55439.374967683667</v>
      </c>
      <c r="E337" s="91">
        <f t="shared" si="37"/>
        <v>0</v>
      </c>
      <c r="F337" s="36"/>
      <c r="G337" s="36">
        <f t="shared" si="38"/>
        <v>277.19687483841835</v>
      </c>
      <c r="H337" s="36">
        <f t="shared" si="39"/>
        <v>1221.6794380434624</v>
      </c>
      <c r="I337" s="36">
        <f t="shared" si="40"/>
        <v>1498.8763128818807</v>
      </c>
      <c r="J337" s="35">
        <f t="shared" si="41"/>
        <v>1498.8763128818807</v>
      </c>
      <c r="K337" s="35">
        <f t="shared" si="42"/>
        <v>54217.695529640201</v>
      </c>
      <c r="L337" s="36">
        <f>IF(Pmt_Nbr="","",SUM($E$18:$E337)+SUM($H$18:$H337))</f>
        <v>195782.30447035955</v>
      </c>
      <c r="M337" s="36">
        <f>IF(Pmt_Nbr="","",SUM($G$18:$G337))</f>
        <v>283858.11565184215</v>
      </c>
    </row>
    <row r="338" spans="2:13" x14ac:dyDescent="0.3">
      <c r="B338" s="63">
        <f t="shared" si="43"/>
        <v>321</v>
      </c>
      <c r="C338" s="34">
        <f t="shared" ref="C338:C401" si="45">IF(Pmt_Nbr="", "", DATE(YEAR(LoanStartDate),MONTH(LoanStartDate)+(Pmt_Nbr-1)*12/PaymentsPerYear,DAY(LoanStartDate)))</f>
        <v>54514</v>
      </c>
      <c r="D338" s="35">
        <f t="shared" si="44"/>
        <v>54217.695529640201</v>
      </c>
      <c r="E338" s="91">
        <f t="shared" ref="E338:E401" si="46">_xlfn.SINGLE(IF(_xlfn.SINGLE(Pmt_Nbr)="", "",  MIN(Optional_Extra_Payments, _xlfn.SINGLE(Beginning_Bal)-_xlfn.SINGLE(Sched_Pmt))))</f>
        <v>0</v>
      </c>
      <c r="F338" s="36"/>
      <c r="G338" s="36">
        <f t="shared" ref="G338:G401" si="47">IF(Pmt_Nbr="", "",Beginning_Bal*( AnnualFixedInterestRate/PaymentsPerYear))</f>
        <v>271.08847764820104</v>
      </c>
      <c r="H338" s="36">
        <f t="shared" ref="H338:H401" si="48">IF(Pmt_Nbr="", "",Total_Pmt-Interest_Pmt-Early_Pmt)</f>
        <v>1227.7878352336797</v>
      </c>
      <c r="I338" s="36">
        <f t="shared" ref="I338:I401" si="49">_xlfn.SINGLE(IF(_xlfn.SINGLE(Pmt_Nbr)="", "", IF(Scheduled_Payment_Amt&gt;_xlfn.SINGLE(Beginning_Bal), _xlfn.SINGLE(Beginning_Bal), Scheduled_Payment_Amt)))</f>
        <v>1498.8763128818807</v>
      </c>
      <c r="J338" s="35">
        <f t="shared" ref="J338:J401" si="50">IF(Pmt_Nbr="", "",  IF(Sched_Pmt+Early_Pmt&lt;Beginning_Bal,Sched_Pmt+Early_Pmt, IF(Beginning_Bal&gt;0,Beginning_Bal+Interest_Pmt, 0)))</f>
        <v>1498.8763128818807</v>
      </c>
      <c r="K338" s="35">
        <f t="shared" ref="K338:K401" si="51">IF(Pmt_Nbr="", "",  IF(Principal_Pmt&lt;Beginning_Bal,Beginning_Bal-Principal_Pmt-Early_Pmt, 0))</f>
        <v>52989.907694406524</v>
      </c>
      <c r="L338" s="36">
        <f>IF(Pmt_Nbr="","",SUM($E$18:$E338)+SUM($H$18:$H338))</f>
        <v>197010.09230559322</v>
      </c>
      <c r="M338" s="36">
        <f>IF(Pmt_Nbr="","",SUM($G$18:$G338))</f>
        <v>284129.20412949036</v>
      </c>
    </row>
    <row r="339" spans="2:13" x14ac:dyDescent="0.3">
      <c r="B339" s="63">
        <f t="shared" ref="B339:B402" si="52">IF(IsValuesEntered=FALSE,"",IF(K338="","",IF(K338=0,"",B338+1)))</f>
        <v>322</v>
      </c>
      <c r="C339" s="34">
        <f t="shared" si="45"/>
        <v>54544</v>
      </c>
      <c r="D339" s="35">
        <f t="shared" ref="D339:D402" si="53">IF(Pmt_Nbr="", "", K338)</f>
        <v>52989.907694406524</v>
      </c>
      <c r="E339" s="91">
        <f t="shared" si="46"/>
        <v>0</v>
      </c>
      <c r="F339" s="36"/>
      <c r="G339" s="36">
        <f t="shared" si="47"/>
        <v>264.9495384720326</v>
      </c>
      <c r="H339" s="36">
        <f t="shared" si="48"/>
        <v>1233.9267744098481</v>
      </c>
      <c r="I339" s="36">
        <f t="shared" si="49"/>
        <v>1498.8763128818807</v>
      </c>
      <c r="J339" s="35">
        <f t="shared" si="50"/>
        <v>1498.8763128818807</v>
      </c>
      <c r="K339" s="35">
        <f t="shared" si="51"/>
        <v>51755.980919996677</v>
      </c>
      <c r="L339" s="36">
        <f>IF(Pmt_Nbr="","",SUM($E$18:$E339)+SUM($H$18:$H339))</f>
        <v>198244.01908000308</v>
      </c>
      <c r="M339" s="36">
        <f>IF(Pmt_Nbr="","",SUM($G$18:$G339))</f>
        <v>284394.15366796241</v>
      </c>
    </row>
    <row r="340" spans="2:13" x14ac:dyDescent="0.3">
      <c r="B340" s="63">
        <f t="shared" si="52"/>
        <v>323</v>
      </c>
      <c r="C340" s="34">
        <f t="shared" si="45"/>
        <v>54575</v>
      </c>
      <c r="D340" s="35">
        <f t="shared" si="53"/>
        <v>51755.980919996677</v>
      </c>
      <c r="E340" s="91">
        <f t="shared" si="46"/>
        <v>0</v>
      </c>
      <c r="F340" s="36"/>
      <c r="G340" s="36">
        <f t="shared" si="47"/>
        <v>258.77990459998341</v>
      </c>
      <c r="H340" s="36">
        <f t="shared" si="48"/>
        <v>1240.0964082818973</v>
      </c>
      <c r="I340" s="36">
        <f t="shared" si="49"/>
        <v>1498.8763128818807</v>
      </c>
      <c r="J340" s="35">
        <f t="shared" si="50"/>
        <v>1498.8763128818807</v>
      </c>
      <c r="K340" s="35">
        <f t="shared" si="51"/>
        <v>50515.884511714779</v>
      </c>
      <c r="L340" s="36">
        <f>IF(Pmt_Nbr="","",SUM($E$18:$E340)+SUM($H$18:$H340))</f>
        <v>199484.11548828497</v>
      </c>
      <c r="M340" s="36">
        <f>IF(Pmt_Nbr="","",SUM($G$18:$G340))</f>
        <v>284652.93357256241</v>
      </c>
    </row>
    <row r="341" spans="2:13" x14ac:dyDescent="0.3">
      <c r="B341" s="63">
        <f t="shared" si="52"/>
        <v>324</v>
      </c>
      <c r="C341" s="34">
        <f t="shared" si="45"/>
        <v>54605</v>
      </c>
      <c r="D341" s="35">
        <f t="shared" si="53"/>
        <v>50515.884511714779</v>
      </c>
      <c r="E341" s="91">
        <f t="shared" si="46"/>
        <v>0</v>
      </c>
      <c r="F341" s="36"/>
      <c r="G341" s="36">
        <f t="shared" si="47"/>
        <v>252.5794225585739</v>
      </c>
      <c r="H341" s="36">
        <f t="shared" si="48"/>
        <v>1246.2968903233068</v>
      </c>
      <c r="I341" s="36">
        <f t="shared" si="49"/>
        <v>1498.8763128818807</v>
      </c>
      <c r="J341" s="35">
        <f t="shared" si="50"/>
        <v>1498.8763128818807</v>
      </c>
      <c r="K341" s="35">
        <f t="shared" si="51"/>
        <v>49269.587621391474</v>
      </c>
      <c r="L341" s="36">
        <f>IF(Pmt_Nbr="","",SUM($E$18:$E341)+SUM($H$18:$H341))</f>
        <v>200730.41237860828</v>
      </c>
      <c r="M341" s="36">
        <f>IF(Pmt_Nbr="","",SUM($G$18:$G341))</f>
        <v>284905.51299512101</v>
      </c>
    </row>
    <row r="342" spans="2:13" x14ac:dyDescent="0.3">
      <c r="B342" s="63">
        <f t="shared" si="52"/>
        <v>325</v>
      </c>
      <c r="C342" s="34">
        <f t="shared" si="45"/>
        <v>54636</v>
      </c>
      <c r="D342" s="35">
        <f t="shared" si="53"/>
        <v>49269.587621391474</v>
      </c>
      <c r="E342" s="91">
        <f t="shared" si="46"/>
        <v>0</v>
      </c>
      <c r="F342" s="36"/>
      <c r="G342" s="36">
        <f t="shared" si="47"/>
        <v>246.34793810695737</v>
      </c>
      <c r="H342" s="36">
        <f t="shared" si="48"/>
        <v>1252.5283747749233</v>
      </c>
      <c r="I342" s="36">
        <f t="shared" si="49"/>
        <v>1498.8763128818807</v>
      </c>
      <c r="J342" s="35">
        <f t="shared" si="50"/>
        <v>1498.8763128818807</v>
      </c>
      <c r="K342" s="35">
        <f t="shared" si="51"/>
        <v>48017.059246616554</v>
      </c>
      <c r="L342" s="36">
        <f>IF(Pmt_Nbr="","",SUM($E$18:$E342)+SUM($H$18:$H342))</f>
        <v>201982.94075338321</v>
      </c>
      <c r="M342" s="36">
        <f>IF(Pmt_Nbr="","",SUM($G$18:$G342))</f>
        <v>285151.86093322799</v>
      </c>
    </row>
    <row r="343" spans="2:13" x14ac:dyDescent="0.3">
      <c r="B343" s="63">
        <f t="shared" si="52"/>
        <v>326</v>
      </c>
      <c r="C343" s="34">
        <f t="shared" si="45"/>
        <v>54667</v>
      </c>
      <c r="D343" s="35">
        <f t="shared" si="53"/>
        <v>48017.059246616554</v>
      </c>
      <c r="E343" s="91">
        <f t="shared" si="46"/>
        <v>0</v>
      </c>
      <c r="F343" s="36"/>
      <c r="G343" s="36">
        <f t="shared" si="47"/>
        <v>240.08529623308277</v>
      </c>
      <c r="H343" s="36">
        <f t="shared" si="48"/>
        <v>1258.7910166487979</v>
      </c>
      <c r="I343" s="36">
        <f t="shared" si="49"/>
        <v>1498.8763128818807</v>
      </c>
      <c r="J343" s="35">
        <f t="shared" si="50"/>
        <v>1498.8763128818807</v>
      </c>
      <c r="K343" s="35">
        <f t="shared" si="51"/>
        <v>46758.268229967754</v>
      </c>
      <c r="L343" s="36">
        <f>IF(Pmt_Nbr="","",SUM($E$18:$E343)+SUM($H$18:$H343))</f>
        <v>203241.731770032</v>
      </c>
      <c r="M343" s="36">
        <f>IF(Pmt_Nbr="","",SUM($G$18:$G343))</f>
        <v>285391.94622946106</v>
      </c>
    </row>
    <row r="344" spans="2:13" x14ac:dyDescent="0.3">
      <c r="B344" s="63">
        <f t="shared" si="52"/>
        <v>327</v>
      </c>
      <c r="C344" s="34">
        <f t="shared" si="45"/>
        <v>54697</v>
      </c>
      <c r="D344" s="35">
        <f t="shared" si="53"/>
        <v>46758.268229967754</v>
      </c>
      <c r="E344" s="91">
        <f t="shared" si="46"/>
        <v>0</v>
      </c>
      <c r="F344" s="36"/>
      <c r="G344" s="36">
        <f t="shared" si="47"/>
        <v>233.79134114983879</v>
      </c>
      <c r="H344" s="36">
        <f t="shared" si="48"/>
        <v>1265.084971732042</v>
      </c>
      <c r="I344" s="36">
        <f t="shared" si="49"/>
        <v>1498.8763128818807</v>
      </c>
      <c r="J344" s="35">
        <f t="shared" si="50"/>
        <v>1498.8763128818807</v>
      </c>
      <c r="K344" s="35">
        <f t="shared" si="51"/>
        <v>45493.183258235709</v>
      </c>
      <c r="L344" s="36">
        <f>IF(Pmt_Nbr="","",SUM($E$18:$E344)+SUM($H$18:$H344))</f>
        <v>204506.81674176405</v>
      </c>
      <c r="M344" s="36">
        <f>IF(Pmt_Nbr="","",SUM($G$18:$G344))</f>
        <v>285625.73757061089</v>
      </c>
    </row>
    <row r="345" spans="2:13" x14ac:dyDescent="0.3">
      <c r="B345" s="63">
        <f t="shared" si="52"/>
        <v>328</v>
      </c>
      <c r="C345" s="34">
        <f t="shared" si="45"/>
        <v>54728</v>
      </c>
      <c r="D345" s="35">
        <f t="shared" si="53"/>
        <v>45493.183258235709</v>
      </c>
      <c r="E345" s="91">
        <f t="shared" si="46"/>
        <v>0</v>
      </c>
      <c r="F345" s="36"/>
      <c r="G345" s="36">
        <f t="shared" si="47"/>
        <v>227.46591629117856</v>
      </c>
      <c r="H345" s="36">
        <f t="shared" si="48"/>
        <v>1271.4103965907022</v>
      </c>
      <c r="I345" s="36">
        <f t="shared" si="49"/>
        <v>1498.8763128818807</v>
      </c>
      <c r="J345" s="35">
        <f t="shared" si="50"/>
        <v>1498.8763128818807</v>
      </c>
      <c r="K345" s="35">
        <f t="shared" si="51"/>
        <v>44221.772861645004</v>
      </c>
      <c r="L345" s="36">
        <f>IF(Pmt_Nbr="","",SUM($E$18:$E345)+SUM($H$18:$H345))</f>
        <v>205778.22713835476</v>
      </c>
      <c r="M345" s="36">
        <f>IF(Pmt_Nbr="","",SUM($G$18:$G345))</f>
        <v>285853.20348690206</v>
      </c>
    </row>
    <row r="346" spans="2:13" x14ac:dyDescent="0.3">
      <c r="B346" s="63">
        <f t="shared" si="52"/>
        <v>329</v>
      </c>
      <c r="C346" s="34">
        <f t="shared" si="45"/>
        <v>54758</v>
      </c>
      <c r="D346" s="35">
        <f t="shared" si="53"/>
        <v>44221.772861645004</v>
      </c>
      <c r="E346" s="91">
        <f t="shared" si="46"/>
        <v>0</v>
      </c>
      <c r="F346" s="36"/>
      <c r="G346" s="36">
        <f t="shared" si="47"/>
        <v>221.10886430822504</v>
      </c>
      <c r="H346" s="36">
        <f t="shared" si="48"/>
        <v>1277.7674485736557</v>
      </c>
      <c r="I346" s="36">
        <f t="shared" si="49"/>
        <v>1498.8763128818807</v>
      </c>
      <c r="J346" s="35">
        <f t="shared" si="50"/>
        <v>1498.8763128818807</v>
      </c>
      <c r="K346" s="35">
        <f t="shared" si="51"/>
        <v>42944.005413071347</v>
      </c>
      <c r="L346" s="36">
        <f>IF(Pmt_Nbr="","",SUM($E$18:$E346)+SUM($H$18:$H346))</f>
        <v>207055.99458692843</v>
      </c>
      <c r="M346" s="36">
        <f>IF(Pmt_Nbr="","",SUM($G$18:$G346))</f>
        <v>286074.31235121028</v>
      </c>
    </row>
    <row r="347" spans="2:13" x14ac:dyDescent="0.3">
      <c r="B347" s="63">
        <f t="shared" si="52"/>
        <v>330</v>
      </c>
      <c r="C347" s="34">
        <f t="shared" si="45"/>
        <v>54789</v>
      </c>
      <c r="D347" s="35">
        <f t="shared" si="53"/>
        <v>42944.005413071347</v>
      </c>
      <c r="E347" s="91">
        <f t="shared" si="46"/>
        <v>0</v>
      </c>
      <c r="F347" s="36"/>
      <c r="G347" s="36">
        <f t="shared" si="47"/>
        <v>214.72002706535673</v>
      </c>
      <c r="H347" s="36">
        <f t="shared" si="48"/>
        <v>1284.1562858165239</v>
      </c>
      <c r="I347" s="36">
        <f t="shared" si="49"/>
        <v>1498.8763128818807</v>
      </c>
      <c r="J347" s="35">
        <f t="shared" si="50"/>
        <v>1498.8763128818807</v>
      </c>
      <c r="K347" s="35">
        <f t="shared" si="51"/>
        <v>41659.84912725482</v>
      </c>
      <c r="L347" s="36">
        <f>IF(Pmt_Nbr="","",SUM($E$18:$E347)+SUM($H$18:$H347))</f>
        <v>208340.15087274494</v>
      </c>
      <c r="M347" s="36">
        <f>IF(Pmt_Nbr="","",SUM($G$18:$G347))</f>
        <v>286289.03237827565</v>
      </c>
    </row>
    <row r="348" spans="2:13" x14ac:dyDescent="0.3">
      <c r="B348" s="63">
        <f t="shared" si="52"/>
        <v>331</v>
      </c>
      <c r="C348" s="34">
        <f t="shared" si="45"/>
        <v>54820</v>
      </c>
      <c r="D348" s="35">
        <f t="shared" si="53"/>
        <v>41659.84912725482</v>
      </c>
      <c r="E348" s="91">
        <f t="shared" si="46"/>
        <v>0</v>
      </c>
      <c r="F348" s="36"/>
      <c r="G348" s="36">
        <f t="shared" si="47"/>
        <v>208.29924563627409</v>
      </c>
      <c r="H348" s="36">
        <f t="shared" si="48"/>
        <v>1290.5770672456067</v>
      </c>
      <c r="I348" s="36">
        <f t="shared" si="49"/>
        <v>1498.8763128818807</v>
      </c>
      <c r="J348" s="35">
        <f t="shared" si="50"/>
        <v>1498.8763128818807</v>
      </c>
      <c r="K348" s="35">
        <f t="shared" si="51"/>
        <v>40369.272060009214</v>
      </c>
      <c r="L348" s="36">
        <f>IF(Pmt_Nbr="","",SUM($E$18:$E348)+SUM($H$18:$H348))</f>
        <v>209630.72793999055</v>
      </c>
      <c r="M348" s="36">
        <f>IF(Pmt_Nbr="","",SUM($G$18:$G348))</f>
        <v>286497.33162391192</v>
      </c>
    </row>
    <row r="349" spans="2:13" x14ac:dyDescent="0.3">
      <c r="B349" s="63">
        <f t="shared" si="52"/>
        <v>332</v>
      </c>
      <c r="C349" s="34">
        <f t="shared" si="45"/>
        <v>54848</v>
      </c>
      <c r="D349" s="35">
        <f t="shared" si="53"/>
        <v>40369.272060009214</v>
      </c>
      <c r="E349" s="91">
        <f t="shared" si="46"/>
        <v>0</v>
      </c>
      <c r="F349" s="36"/>
      <c r="G349" s="36">
        <f t="shared" si="47"/>
        <v>201.84636030004609</v>
      </c>
      <c r="H349" s="36">
        <f t="shared" si="48"/>
        <v>1297.0299525818346</v>
      </c>
      <c r="I349" s="36">
        <f t="shared" si="49"/>
        <v>1498.8763128818807</v>
      </c>
      <c r="J349" s="35">
        <f t="shared" si="50"/>
        <v>1498.8763128818807</v>
      </c>
      <c r="K349" s="35">
        <f t="shared" si="51"/>
        <v>39072.242107427381</v>
      </c>
      <c r="L349" s="36">
        <f>IF(Pmt_Nbr="","",SUM($E$18:$E349)+SUM($H$18:$H349))</f>
        <v>210927.75789257238</v>
      </c>
      <c r="M349" s="36">
        <f>IF(Pmt_Nbr="","",SUM($G$18:$G349))</f>
        <v>286699.17798421194</v>
      </c>
    </row>
    <row r="350" spans="2:13" x14ac:dyDescent="0.3">
      <c r="B350" s="63">
        <f t="shared" si="52"/>
        <v>333</v>
      </c>
      <c r="C350" s="34">
        <f t="shared" si="45"/>
        <v>54879</v>
      </c>
      <c r="D350" s="35">
        <f t="shared" si="53"/>
        <v>39072.242107427381</v>
      </c>
      <c r="E350" s="91">
        <f t="shared" si="46"/>
        <v>0</v>
      </c>
      <c r="F350" s="36"/>
      <c r="G350" s="36">
        <f t="shared" si="47"/>
        <v>195.36121053713691</v>
      </c>
      <c r="H350" s="36">
        <f t="shared" si="48"/>
        <v>1303.5151023447438</v>
      </c>
      <c r="I350" s="36">
        <f t="shared" si="49"/>
        <v>1498.8763128818807</v>
      </c>
      <c r="J350" s="35">
        <f t="shared" si="50"/>
        <v>1498.8763128818807</v>
      </c>
      <c r="K350" s="35">
        <f t="shared" si="51"/>
        <v>37768.727005082634</v>
      </c>
      <c r="L350" s="36">
        <f>IF(Pmt_Nbr="","",SUM($E$18:$E350)+SUM($H$18:$H350))</f>
        <v>212231.27299491712</v>
      </c>
      <c r="M350" s="36">
        <f>IF(Pmt_Nbr="","",SUM($G$18:$G350))</f>
        <v>286894.53919474909</v>
      </c>
    </row>
    <row r="351" spans="2:13" x14ac:dyDescent="0.3">
      <c r="B351" s="63">
        <f t="shared" si="52"/>
        <v>334</v>
      </c>
      <c r="C351" s="34">
        <f t="shared" si="45"/>
        <v>54909</v>
      </c>
      <c r="D351" s="35">
        <f t="shared" si="53"/>
        <v>37768.727005082634</v>
      </c>
      <c r="E351" s="91">
        <f t="shared" si="46"/>
        <v>0</v>
      </c>
      <c r="F351" s="36"/>
      <c r="G351" s="36">
        <f t="shared" si="47"/>
        <v>188.84363502541316</v>
      </c>
      <c r="H351" s="36">
        <f t="shared" si="48"/>
        <v>1310.0326778564677</v>
      </c>
      <c r="I351" s="36">
        <f t="shared" si="49"/>
        <v>1498.8763128818807</v>
      </c>
      <c r="J351" s="35">
        <f t="shared" si="50"/>
        <v>1498.8763128818807</v>
      </c>
      <c r="K351" s="35">
        <f t="shared" si="51"/>
        <v>36458.694327226163</v>
      </c>
      <c r="L351" s="36">
        <f>IF(Pmt_Nbr="","",SUM($E$18:$E351)+SUM($H$18:$H351))</f>
        <v>213541.3056727736</v>
      </c>
      <c r="M351" s="36">
        <f>IF(Pmt_Nbr="","",SUM($G$18:$G351))</f>
        <v>287083.38282977452</v>
      </c>
    </row>
    <row r="352" spans="2:13" x14ac:dyDescent="0.3">
      <c r="B352" s="63">
        <f t="shared" si="52"/>
        <v>335</v>
      </c>
      <c r="C352" s="34">
        <f t="shared" si="45"/>
        <v>54940</v>
      </c>
      <c r="D352" s="35">
        <f t="shared" si="53"/>
        <v>36458.694327226163</v>
      </c>
      <c r="E352" s="91">
        <f t="shared" si="46"/>
        <v>0</v>
      </c>
      <c r="F352" s="36"/>
      <c r="G352" s="36">
        <f t="shared" si="47"/>
        <v>182.29347163613082</v>
      </c>
      <c r="H352" s="36">
        <f t="shared" si="48"/>
        <v>1316.5828412457499</v>
      </c>
      <c r="I352" s="36">
        <f t="shared" si="49"/>
        <v>1498.8763128818807</v>
      </c>
      <c r="J352" s="35">
        <f t="shared" si="50"/>
        <v>1498.8763128818807</v>
      </c>
      <c r="K352" s="35">
        <f t="shared" si="51"/>
        <v>35142.111485980415</v>
      </c>
      <c r="L352" s="36">
        <f>IF(Pmt_Nbr="","",SUM($E$18:$E352)+SUM($H$18:$H352))</f>
        <v>214857.88851401935</v>
      </c>
      <c r="M352" s="36">
        <f>IF(Pmt_Nbr="","",SUM($G$18:$G352))</f>
        <v>287265.67630141065</v>
      </c>
    </row>
    <row r="353" spans="2:13" x14ac:dyDescent="0.3">
      <c r="B353" s="63">
        <f t="shared" si="52"/>
        <v>336</v>
      </c>
      <c r="C353" s="34">
        <f t="shared" si="45"/>
        <v>54970</v>
      </c>
      <c r="D353" s="35">
        <f t="shared" si="53"/>
        <v>35142.111485980415</v>
      </c>
      <c r="E353" s="91">
        <f t="shared" si="46"/>
        <v>0</v>
      </c>
      <c r="F353" s="36"/>
      <c r="G353" s="36">
        <f t="shared" si="47"/>
        <v>175.71055742990208</v>
      </c>
      <c r="H353" s="36">
        <f t="shared" si="48"/>
        <v>1323.1657554519786</v>
      </c>
      <c r="I353" s="36">
        <f t="shared" si="49"/>
        <v>1498.8763128818807</v>
      </c>
      <c r="J353" s="35">
        <f t="shared" si="50"/>
        <v>1498.8763128818807</v>
      </c>
      <c r="K353" s="35">
        <f t="shared" si="51"/>
        <v>33818.945730528438</v>
      </c>
      <c r="L353" s="36">
        <f>IF(Pmt_Nbr="","",SUM($E$18:$E353)+SUM($H$18:$H353))</f>
        <v>216181.05426947132</v>
      </c>
      <c r="M353" s="36">
        <f>IF(Pmt_Nbr="","",SUM($G$18:$G353))</f>
        <v>287441.38685884053</v>
      </c>
    </row>
    <row r="354" spans="2:13" x14ac:dyDescent="0.3">
      <c r="B354" s="63">
        <f t="shared" si="52"/>
        <v>337</v>
      </c>
      <c r="C354" s="34">
        <f t="shared" si="45"/>
        <v>55001</v>
      </c>
      <c r="D354" s="35">
        <f t="shared" si="53"/>
        <v>33818.945730528438</v>
      </c>
      <c r="E354" s="91">
        <f t="shared" si="46"/>
        <v>0</v>
      </c>
      <c r="F354" s="36"/>
      <c r="G354" s="36">
        <f t="shared" si="47"/>
        <v>169.0947286526422</v>
      </c>
      <c r="H354" s="36">
        <f t="shared" si="48"/>
        <v>1329.7815842292384</v>
      </c>
      <c r="I354" s="36">
        <f t="shared" si="49"/>
        <v>1498.8763128818807</v>
      </c>
      <c r="J354" s="35">
        <f t="shared" si="50"/>
        <v>1498.8763128818807</v>
      </c>
      <c r="K354" s="35">
        <f t="shared" si="51"/>
        <v>32489.164146299197</v>
      </c>
      <c r="L354" s="36">
        <f>IF(Pmt_Nbr="","",SUM($E$18:$E354)+SUM($H$18:$H354))</f>
        <v>217510.83585370056</v>
      </c>
      <c r="M354" s="36">
        <f>IF(Pmt_Nbr="","",SUM($G$18:$G354))</f>
        <v>287610.48158749315</v>
      </c>
    </row>
    <row r="355" spans="2:13" x14ac:dyDescent="0.3">
      <c r="B355" s="63">
        <f t="shared" si="52"/>
        <v>338</v>
      </c>
      <c r="C355" s="34">
        <f t="shared" si="45"/>
        <v>55032</v>
      </c>
      <c r="D355" s="35">
        <f t="shared" si="53"/>
        <v>32489.164146299197</v>
      </c>
      <c r="E355" s="91">
        <f t="shared" si="46"/>
        <v>0</v>
      </c>
      <c r="F355" s="36"/>
      <c r="G355" s="36">
        <f t="shared" si="47"/>
        <v>162.44582073149599</v>
      </c>
      <c r="H355" s="36">
        <f t="shared" si="48"/>
        <v>1336.4304921503847</v>
      </c>
      <c r="I355" s="36">
        <f t="shared" si="49"/>
        <v>1498.8763128818807</v>
      </c>
      <c r="J355" s="35">
        <f t="shared" si="50"/>
        <v>1498.8763128818807</v>
      </c>
      <c r="K355" s="35">
        <f t="shared" si="51"/>
        <v>31152.733654148811</v>
      </c>
      <c r="L355" s="36">
        <f>IF(Pmt_Nbr="","",SUM($E$18:$E355)+SUM($H$18:$H355))</f>
        <v>218847.26634585095</v>
      </c>
      <c r="M355" s="36">
        <f>IF(Pmt_Nbr="","",SUM($G$18:$G355))</f>
        <v>287772.92740822467</v>
      </c>
    </row>
    <row r="356" spans="2:13" x14ac:dyDescent="0.3">
      <c r="B356" s="63">
        <f t="shared" si="52"/>
        <v>339</v>
      </c>
      <c r="C356" s="34">
        <f t="shared" si="45"/>
        <v>55062</v>
      </c>
      <c r="D356" s="35">
        <f t="shared" si="53"/>
        <v>31152.733654148811</v>
      </c>
      <c r="E356" s="91">
        <f t="shared" si="46"/>
        <v>0</v>
      </c>
      <c r="F356" s="36"/>
      <c r="G356" s="36">
        <f t="shared" si="47"/>
        <v>155.76366827074406</v>
      </c>
      <c r="H356" s="36">
        <f t="shared" si="48"/>
        <v>1343.1126446111366</v>
      </c>
      <c r="I356" s="36">
        <f t="shared" si="49"/>
        <v>1498.8763128818807</v>
      </c>
      <c r="J356" s="35">
        <f t="shared" si="50"/>
        <v>1498.8763128818807</v>
      </c>
      <c r="K356" s="35">
        <f t="shared" si="51"/>
        <v>29809.621009537674</v>
      </c>
      <c r="L356" s="36">
        <f>IF(Pmt_Nbr="","",SUM($E$18:$E356)+SUM($H$18:$H356))</f>
        <v>220190.37899046208</v>
      </c>
      <c r="M356" s="36">
        <f>IF(Pmt_Nbr="","",SUM($G$18:$G356))</f>
        <v>287928.69107649539</v>
      </c>
    </row>
    <row r="357" spans="2:13" x14ac:dyDescent="0.3">
      <c r="B357" s="63">
        <f t="shared" si="52"/>
        <v>340</v>
      </c>
      <c r="C357" s="34">
        <f t="shared" si="45"/>
        <v>55093</v>
      </c>
      <c r="D357" s="35">
        <f t="shared" si="53"/>
        <v>29809.621009537674</v>
      </c>
      <c r="E357" s="91">
        <f t="shared" si="46"/>
        <v>0</v>
      </c>
      <c r="F357" s="36"/>
      <c r="G357" s="36">
        <f t="shared" si="47"/>
        <v>149.04810504768838</v>
      </c>
      <c r="H357" s="36">
        <f t="shared" si="48"/>
        <v>1349.8282078341924</v>
      </c>
      <c r="I357" s="36">
        <f t="shared" si="49"/>
        <v>1498.8763128818807</v>
      </c>
      <c r="J357" s="35">
        <f t="shared" si="50"/>
        <v>1498.8763128818807</v>
      </c>
      <c r="K357" s="35">
        <f t="shared" si="51"/>
        <v>28459.792801703483</v>
      </c>
      <c r="L357" s="36">
        <f>IF(Pmt_Nbr="","",SUM($E$18:$E357)+SUM($H$18:$H357))</f>
        <v>221540.20719829627</v>
      </c>
      <c r="M357" s="36">
        <f>IF(Pmt_Nbr="","",SUM($G$18:$G357))</f>
        <v>288077.73918154306</v>
      </c>
    </row>
    <row r="358" spans="2:13" x14ac:dyDescent="0.3">
      <c r="B358" s="63">
        <f t="shared" si="52"/>
        <v>341</v>
      </c>
      <c r="C358" s="34">
        <f t="shared" si="45"/>
        <v>55123</v>
      </c>
      <c r="D358" s="35">
        <f t="shared" si="53"/>
        <v>28459.792801703483</v>
      </c>
      <c r="E358" s="91">
        <f t="shared" si="46"/>
        <v>0</v>
      </c>
      <c r="F358" s="36"/>
      <c r="G358" s="36">
        <f t="shared" si="47"/>
        <v>142.29896400851743</v>
      </c>
      <c r="H358" s="36">
        <f t="shared" si="48"/>
        <v>1356.5773488733632</v>
      </c>
      <c r="I358" s="36">
        <f t="shared" si="49"/>
        <v>1498.8763128818807</v>
      </c>
      <c r="J358" s="35">
        <f t="shared" si="50"/>
        <v>1498.8763128818807</v>
      </c>
      <c r="K358" s="35">
        <f t="shared" si="51"/>
        <v>27103.215452830118</v>
      </c>
      <c r="L358" s="36">
        <f>IF(Pmt_Nbr="","",SUM($E$18:$E358)+SUM($H$18:$H358))</f>
        <v>222896.78454716963</v>
      </c>
      <c r="M358" s="36">
        <f>IF(Pmt_Nbr="","",SUM($G$18:$G358))</f>
        <v>288220.03814555157</v>
      </c>
    </row>
    <row r="359" spans="2:13" x14ac:dyDescent="0.3">
      <c r="B359" s="63">
        <f t="shared" si="52"/>
        <v>342</v>
      </c>
      <c r="C359" s="34">
        <f t="shared" si="45"/>
        <v>55154</v>
      </c>
      <c r="D359" s="35">
        <f t="shared" si="53"/>
        <v>27103.215452830118</v>
      </c>
      <c r="E359" s="91">
        <f t="shared" si="46"/>
        <v>0</v>
      </c>
      <c r="F359" s="36"/>
      <c r="G359" s="36">
        <f t="shared" si="47"/>
        <v>135.5160772641506</v>
      </c>
      <c r="H359" s="36">
        <f t="shared" si="48"/>
        <v>1363.36023561773</v>
      </c>
      <c r="I359" s="36">
        <f t="shared" si="49"/>
        <v>1498.8763128818807</v>
      </c>
      <c r="J359" s="35">
        <f t="shared" si="50"/>
        <v>1498.8763128818807</v>
      </c>
      <c r="K359" s="35">
        <f t="shared" si="51"/>
        <v>25739.855217212389</v>
      </c>
      <c r="L359" s="36">
        <f>IF(Pmt_Nbr="","",SUM($E$18:$E359)+SUM($H$18:$H359))</f>
        <v>224260.14478278736</v>
      </c>
      <c r="M359" s="36">
        <f>IF(Pmt_Nbr="","",SUM($G$18:$G359))</f>
        <v>288355.55422281573</v>
      </c>
    </row>
    <row r="360" spans="2:13" x14ac:dyDescent="0.3">
      <c r="B360" s="63">
        <f t="shared" si="52"/>
        <v>343</v>
      </c>
      <c r="C360" s="34">
        <f t="shared" si="45"/>
        <v>55185</v>
      </c>
      <c r="D360" s="35">
        <f t="shared" si="53"/>
        <v>25739.855217212389</v>
      </c>
      <c r="E360" s="91">
        <f t="shared" si="46"/>
        <v>0</v>
      </c>
      <c r="F360" s="36"/>
      <c r="G360" s="36">
        <f t="shared" si="47"/>
        <v>128.69927608606196</v>
      </c>
      <c r="H360" s="36">
        <f t="shared" si="48"/>
        <v>1370.1770367958188</v>
      </c>
      <c r="I360" s="36">
        <f t="shared" si="49"/>
        <v>1498.8763128818807</v>
      </c>
      <c r="J360" s="35">
        <f t="shared" si="50"/>
        <v>1498.8763128818807</v>
      </c>
      <c r="K360" s="35">
        <f t="shared" si="51"/>
        <v>24369.678180416569</v>
      </c>
      <c r="L360" s="36">
        <f>IF(Pmt_Nbr="","",SUM($E$18:$E360)+SUM($H$18:$H360))</f>
        <v>225630.32181958319</v>
      </c>
      <c r="M360" s="36">
        <f>IF(Pmt_Nbr="","",SUM($G$18:$G360))</f>
        <v>288484.25349890179</v>
      </c>
    </row>
    <row r="361" spans="2:13" x14ac:dyDescent="0.3">
      <c r="B361" s="63">
        <f t="shared" si="52"/>
        <v>344</v>
      </c>
      <c r="C361" s="34">
        <f t="shared" si="45"/>
        <v>55213</v>
      </c>
      <c r="D361" s="35">
        <f t="shared" si="53"/>
        <v>24369.678180416569</v>
      </c>
      <c r="E361" s="91">
        <f t="shared" si="46"/>
        <v>0</v>
      </c>
      <c r="F361" s="36"/>
      <c r="G361" s="36">
        <f t="shared" si="47"/>
        <v>121.84839090208285</v>
      </c>
      <c r="H361" s="36">
        <f t="shared" si="48"/>
        <v>1377.0279219797978</v>
      </c>
      <c r="I361" s="36">
        <f t="shared" si="49"/>
        <v>1498.8763128818807</v>
      </c>
      <c r="J361" s="35">
        <f t="shared" si="50"/>
        <v>1498.8763128818807</v>
      </c>
      <c r="K361" s="35">
        <f t="shared" si="51"/>
        <v>22992.65025843677</v>
      </c>
      <c r="L361" s="36">
        <f>IF(Pmt_Nbr="","",SUM($E$18:$E361)+SUM($H$18:$H361))</f>
        <v>227007.349741563</v>
      </c>
      <c r="M361" s="36">
        <f>IF(Pmt_Nbr="","",SUM($G$18:$G361))</f>
        <v>288606.10188980389</v>
      </c>
    </row>
    <row r="362" spans="2:13" x14ac:dyDescent="0.3">
      <c r="B362" s="63">
        <f t="shared" si="52"/>
        <v>345</v>
      </c>
      <c r="C362" s="34">
        <f t="shared" si="45"/>
        <v>55244</v>
      </c>
      <c r="D362" s="35">
        <f t="shared" si="53"/>
        <v>22992.65025843677</v>
      </c>
      <c r="E362" s="91">
        <f t="shared" si="46"/>
        <v>0</v>
      </c>
      <c r="F362" s="36"/>
      <c r="G362" s="36">
        <f t="shared" si="47"/>
        <v>114.96325129218386</v>
      </c>
      <c r="H362" s="36">
        <f t="shared" si="48"/>
        <v>1383.9130615896968</v>
      </c>
      <c r="I362" s="36">
        <f t="shared" si="49"/>
        <v>1498.8763128818807</v>
      </c>
      <c r="J362" s="35">
        <f t="shared" si="50"/>
        <v>1498.8763128818807</v>
      </c>
      <c r="K362" s="35">
        <f t="shared" si="51"/>
        <v>21608.737196847072</v>
      </c>
      <c r="L362" s="36">
        <f>IF(Pmt_Nbr="","",SUM($E$18:$E362)+SUM($H$18:$H362))</f>
        <v>228391.2628031527</v>
      </c>
      <c r="M362" s="36">
        <f>IF(Pmt_Nbr="","",SUM($G$18:$G362))</f>
        <v>288721.06514109607</v>
      </c>
    </row>
    <row r="363" spans="2:13" x14ac:dyDescent="0.3">
      <c r="B363" s="63">
        <f t="shared" si="52"/>
        <v>346</v>
      </c>
      <c r="C363" s="34">
        <f t="shared" si="45"/>
        <v>55274</v>
      </c>
      <c r="D363" s="35">
        <f t="shared" si="53"/>
        <v>21608.737196847072</v>
      </c>
      <c r="E363" s="91">
        <f t="shared" si="46"/>
        <v>0</v>
      </c>
      <c r="F363" s="36"/>
      <c r="G363" s="36">
        <f t="shared" si="47"/>
        <v>108.04368598423537</v>
      </c>
      <c r="H363" s="36">
        <f t="shared" si="48"/>
        <v>1390.8326268976452</v>
      </c>
      <c r="I363" s="36">
        <f t="shared" si="49"/>
        <v>1498.8763128818807</v>
      </c>
      <c r="J363" s="35">
        <f t="shared" si="50"/>
        <v>1498.8763128818807</v>
      </c>
      <c r="K363" s="35">
        <f t="shared" si="51"/>
        <v>20217.904569949427</v>
      </c>
      <c r="L363" s="36">
        <f>IF(Pmt_Nbr="","",SUM($E$18:$E363)+SUM($H$18:$H363))</f>
        <v>229782.09543005034</v>
      </c>
      <c r="M363" s="36">
        <f>IF(Pmt_Nbr="","",SUM($G$18:$G363))</f>
        <v>288829.10882708029</v>
      </c>
    </row>
    <row r="364" spans="2:13" x14ac:dyDescent="0.3">
      <c r="B364" s="63">
        <f t="shared" si="52"/>
        <v>347</v>
      </c>
      <c r="C364" s="34">
        <f t="shared" si="45"/>
        <v>55305</v>
      </c>
      <c r="D364" s="35">
        <f t="shared" si="53"/>
        <v>20217.904569949427</v>
      </c>
      <c r="E364" s="91">
        <f t="shared" si="46"/>
        <v>0</v>
      </c>
      <c r="F364" s="36"/>
      <c r="G364" s="36">
        <f t="shared" si="47"/>
        <v>101.08952284974714</v>
      </c>
      <c r="H364" s="36">
        <f t="shared" si="48"/>
        <v>1397.7867900321335</v>
      </c>
      <c r="I364" s="36">
        <f t="shared" si="49"/>
        <v>1498.8763128818807</v>
      </c>
      <c r="J364" s="35">
        <f t="shared" si="50"/>
        <v>1498.8763128818807</v>
      </c>
      <c r="K364" s="35">
        <f t="shared" si="51"/>
        <v>18820.117779917295</v>
      </c>
      <c r="L364" s="36">
        <f>IF(Pmt_Nbr="","",SUM($E$18:$E364)+SUM($H$18:$H364))</f>
        <v>231179.88222008248</v>
      </c>
      <c r="M364" s="36">
        <f>IF(Pmt_Nbr="","",SUM($G$18:$G364))</f>
        <v>288930.19834993005</v>
      </c>
    </row>
    <row r="365" spans="2:13" x14ac:dyDescent="0.3">
      <c r="B365" s="63">
        <f t="shared" si="52"/>
        <v>348</v>
      </c>
      <c r="C365" s="34">
        <f t="shared" si="45"/>
        <v>55335</v>
      </c>
      <c r="D365" s="35">
        <f t="shared" si="53"/>
        <v>18820.117779917295</v>
      </c>
      <c r="E365" s="91">
        <f t="shared" si="46"/>
        <v>0</v>
      </c>
      <c r="F365" s="36"/>
      <c r="G365" s="36">
        <f t="shared" si="47"/>
        <v>94.100588899586469</v>
      </c>
      <c r="H365" s="36">
        <f t="shared" si="48"/>
        <v>1404.7757239822943</v>
      </c>
      <c r="I365" s="36">
        <f t="shared" si="49"/>
        <v>1498.8763128818807</v>
      </c>
      <c r="J365" s="35">
        <f t="shared" si="50"/>
        <v>1498.8763128818807</v>
      </c>
      <c r="K365" s="35">
        <f t="shared" si="51"/>
        <v>17415.342055935002</v>
      </c>
      <c r="L365" s="36">
        <f>IF(Pmt_Nbr="","",SUM($E$18:$E365)+SUM($H$18:$H365))</f>
        <v>232584.65794406476</v>
      </c>
      <c r="M365" s="36">
        <f>IF(Pmt_Nbr="","",SUM($G$18:$G365))</f>
        <v>289024.29893882963</v>
      </c>
    </row>
    <row r="366" spans="2:13" x14ac:dyDescent="0.3">
      <c r="B366" s="63">
        <f t="shared" si="52"/>
        <v>349</v>
      </c>
      <c r="C366" s="34">
        <f t="shared" si="45"/>
        <v>55366</v>
      </c>
      <c r="D366" s="35">
        <f t="shared" si="53"/>
        <v>17415.342055935002</v>
      </c>
      <c r="E366" s="91">
        <f t="shared" si="46"/>
        <v>0</v>
      </c>
      <c r="F366" s="36"/>
      <c r="G366" s="36">
        <f t="shared" si="47"/>
        <v>87.076710279675012</v>
      </c>
      <c r="H366" s="36">
        <f t="shared" si="48"/>
        <v>1411.7996026022056</v>
      </c>
      <c r="I366" s="36">
        <f t="shared" si="49"/>
        <v>1498.8763128818807</v>
      </c>
      <c r="J366" s="35">
        <f t="shared" si="50"/>
        <v>1498.8763128818807</v>
      </c>
      <c r="K366" s="35">
        <f t="shared" si="51"/>
        <v>16003.542453332797</v>
      </c>
      <c r="L366" s="36">
        <f>IF(Pmt_Nbr="","",SUM($E$18:$E366)+SUM($H$18:$H366))</f>
        <v>233996.45754666696</v>
      </c>
      <c r="M366" s="36">
        <f>IF(Pmt_Nbr="","",SUM($G$18:$G366))</f>
        <v>289111.37564910931</v>
      </c>
    </row>
    <row r="367" spans="2:13" x14ac:dyDescent="0.3">
      <c r="B367" s="63">
        <f t="shared" si="52"/>
        <v>350</v>
      </c>
      <c r="C367" s="34">
        <f t="shared" si="45"/>
        <v>55397</v>
      </c>
      <c r="D367" s="35">
        <f t="shared" si="53"/>
        <v>16003.542453332797</v>
      </c>
      <c r="E367" s="91">
        <f t="shared" si="46"/>
        <v>0</v>
      </c>
      <c r="F367" s="36"/>
      <c r="G367" s="36">
        <f t="shared" si="47"/>
        <v>80.017712266663992</v>
      </c>
      <c r="H367" s="36">
        <f t="shared" si="48"/>
        <v>1418.8586006152168</v>
      </c>
      <c r="I367" s="36">
        <f t="shared" si="49"/>
        <v>1498.8763128818807</v>
      </c>
      <c r="J367" s="35">
        <f t="shared" si="50"/>
        <v>1498.8763128818807</v>
      </c>
      <c r="K367" s="35">
        <f t="shared" si="51"/>
        <v>14584.683852717581</v>
      </c>
      <c r="L367" s="36">
        <f>IF(Pmt_Nbr="","",SUM($E$18:$E367)+SUM($H$18:$H367))</f>
        <v>235415.31614728217</v>
      </c>
      <c r="M367" s="36">
        <f>IF(Pmt_Nbr="","",SUM($G$18:$G367))</f>
        <v>289191.39336137596</v>
      </c>
    </row>
    <row r="368" spans="2:13" x14ac:dyDescent="0.3">
      <c r="B368" s="63">
        <f t="shared" si="52"/>
        <v>351</v>
      </c>
      <c r="C368" s="34">
        <f t="shared" si="45"/>
        <v>55427</v>
      </c>
      <c r="D368" s="35">
        <f t="shared" si="53"/>
        <v>14584.683852717581</v>
      </c>
      <c r="E368" s="91">
        <f t="shared" si="46"/>
        <v>0</v>
      </c>
      <c r="F368" s="36"/>
      <c r="G368" s="36">
        <f t="shared" si="47"/>
        <v>72.923419263587903</v>
      </c>
      <c r="H368" s="36">
        <f t="shared" si="48"/>
        <v>1425.9528936182928</v>
      </c>
      <c r="I368" s="36">
        <f t="shared" si="49"/>
        <v>1498.8763128818807</v>
      </c>
      <c r="J368" s="35">
        <f t="shared" si="50"/>
        <v>1498.8763128818807</v>
      </c>
      <c r="K368" s="35">
        <f t="shared" si="51"/>
        <v>13158.730959099288</v>
      </c>
      <c r="L368" s="36">
        <f>IF(Pmt_Nbr="","",SUM($E$18:$E368)+SUM($H$18:$H368))</f>
        <v>236841.26904090046</v>
      </c>
      <c r="M368" s="36">
        <f>IF(Pmt_Nbr="","",SUM($G$18:$G368))</f>
        <v>289264.31678063952</v>
      </c>
    </row>
    <row r="369" spans="2:14" x14ac:dyDescent="0.3">
      <c r="B369" s="63">
        <f t="shared" si="52"/>
        <v>352</v>
      </c>
      <c r="C369" s="34">
        <f t="shared" si="45"/>
        <v>55458</v>
      </c>
      <c r="D369" s="35">
        <f t="shared" si="53"/>
        <v>13158.730959099288</v>
      </c>
      <c r="E369" s="91">
        <f t="shared" si="46"/>
        <v>0</v>
      </c>
      <c r="F369" s="36"/>
      <c r="G369" s="36">
        <f t="shared" si="47"/>
        <v>65.793654795496437</v>
      </c>
      <c r="H369" s="36">
        <f t="shared" si="48"/>
        <v>1433.0826580863843</v>
      </c>
      <c r="I369" s="36">
        <f t="shared" si="49"/>
        <v>1498.8763128818807</v>
      </c>
      <c r="J369" s="35">
        <f t="shared" si="50"/>
        <v>1498.8763128818807</v>
      </c>
      <c r="K369" s="35">
        <f t="shared" si="51"/>
        <v>11725.648301012903</v>
      </c>
      <c r="L369" s="36">
        <f>IF(Pmt_Nbr="","",SUM($E$18:$E369)+SUM($H$18:$H369))</f>
        <v>238274.35169898684</v>
      </c>
      <c r="M369" s="36">
        <f>IF(Pmt_Nbr="","",SUM($G$18:$G369))</f>
        <v>289330.11043543502</v>
      </c>
    </row>
    <row r="370" spans="2:14" x14ac:dyDescent="0.3">
      <c r="B370" s="63">
        <f t="shared" si="52"/>
        <v>353</v>
      </c>
      <c r="C370" s="34">
        <f t="shared" si="45"/>
        <v>55488</v>
      </c>
      <c r="D370" s="35">
        <f t="shared" si="53"/>
        <v>11725.648301012903</v>
      </c>
      <c r="E370" s="91">
        <f t="shared" si="46"/>
        <v>0</v>
      </c>
      <c r="F370" s="36"/>
      <c r="G370" s="36">
        <f t="shared" si="47"/>
        <v>58.628241505064516</v>
      </c>
      <c r="H370" s="36">
        <f t="shared" si="48"/>
        <v>1440.2480713768161</v>
      </c>
      <c r="I370" s="36">
        <f t="shared" si="49"/>
        <v>1498.8763128818807</v>
      </c>
      <c r="J370" s="35">
        <f t="shared" si="50"/>
        <v>1498.8763128818807</v>
      </c>
      <c r="K370" s="35">
        <f t="shared" si="51"/>
        <v>10285.400229636087</v>
      </c>
      <c r="L370" s="36">
        <f>IF(Pmt_Nbr="","",SUM($E$18:$E370)+SUM($H$18:$H370))</f>
        <v>239714.59977036365</v>
      </c>
      <c r="M370" s="36">
        <f>IF(Pmt_Nbr="","",SUM($G$18:$G370))</f>
        <v>289388.73867694009</v>
      </c>
    </row>
    <row r="371" spans="2:14" x14ac:dyDescent="0.3">
      <c r="B371" s="63">
        <f t="shared" si="52"/>
        <v>354</v>
      </c>
      <c r="C371" s="34">
        <f t="shared" si="45"/>
        <v>55519</v>
      </c>
      <c r="D371" s="35">
        <f t="shared" si="53"/>
        <v>10285.400229636087</v>
      </c>
      <c r="E371" s="91">
        <f t="shared" si="46"/>
        <v>0</v>
      </c>
      <c r="F371" s="36"/>
      <c r="G371" s="36">
        <f t="shared" si="47"/>
        <v>51.427001148180437</v>
      </c>
      <c r="H371" s="36">
        <f t="shared" si="48"/>
        <v>1447.4493117337004</v>
      </c>
      <c r="I371" s="36">
        <f t="shared" si="49"/>
        <v>1498.8763128818807</v>
      </c>
      <c r="J371" s="35">
        <f t="shared" si="50"/>
        <v>1498.8763128818807</v>
      </c>
      <c r="K371" s="35">
        <f t="shared" si="51"/>
        <v>8837.9509179023862</v>
      </c>
      <c r="L371" s="36">
        <f>IF(Pmt_Nbr="","",SUM($E$18:$E371)+SUM($H$18:$H371))</f>
        <v>241162.04908209736</v>
      </c>
      <c r="M371" s="36">
        <f>IF(Pmt_Nbr="","",SUM($G$18:$G371))</f>
        <v>289440.16567808826</v>
      </c>
    </row>
    <row r="372" spans="2:14" x14ac:dyDescent="0.3">
      <c r="B372" s="63">
        <f t="shared" si="52"/>
        <v>355</v>
      </c>
      <c r="C372" s="34">
        <f t="shared" si="45"/>
        <v>55550</v>
      </c>
      <c r="D372" s="35">
        <f t="shared" si="53"/>
        <v>8837.9509179023862</v>
      </c>
      <c r="E372" s="91">
        <f t="shared" si="46"/>
        <v>0</v>
      </c>
      <c r="F372" s="36"/>
      <c r="G372" s="36">
        <f t="shared" si="47"/>
        <v>44.189754589511935</v>
      </c>
      <c r="H372" s="36">
        <f t="shared" si="48"/>
        <v>1454.6865582923688</v>
      </c>
      <c r="I372" s="36">
        <f t="shared" si="49"/>
        <v>1498.8763128818807</v>
      </c>
      <c r="J372" s="35">
        <f t="shared" si="50"/>
        <v>1498.8763128818807</v>
      </c>
      <c r="K372" s="35">
        <f t="shared" si="51"/>
        <v>7383.264359610017</v>
      </c>
      <c r="L372" s="36">
        <f>IF(Pmt_Nbr="","",SUM($E$18:$E372)+SUM($H$18:$H372))</f>
        <v>242616.73564038973</v>
      </c>
      <c r="M372" s="36">
        <f>IF(Pmt_Nbr="","",SUM($G$18:$G372))</f>
        <v>289484.35543267778</v>
      </c>
    </row>
    <row r="373" spans="2:14" x14ac:dyDescent="0.3">
      <c r="B373" s="63">
        <f t="shared" si="52"/>
        <v>356</v>
      </c>
      <c r="C373" s="34">
        <f t="shared" si="45"/>
        <v>55579</v>
      </c>
      <c r="D373" s="35">
        <f t="shared" si="53"/>
        <v>7383.264359610017</v>
      </c>
      <c r="E373" s="91">
        <f t="shared" si="46"/>
        <v>0</v>
      </c>
      <c r="F373" s="36"/>
      <c r="G373" s="36">
        <f t="shared" si="47"/>
        <v>36.916321798050085</v>
      </c>
      <c r="H373" s="36">
        <f t="shared" si="48"/>
        <v>1461.9599910838306</v>
      </c>
      <c r="I373" s="36">
        <f t="shared" si="49"/>
        <v>1498.8763128818807</v>
      </c>
      <c r="J373" s="35">
        <f t="shared" si="50"/>
        <v>1498.8763128818807</v>
      </c>
      <c r="K373" s="35">
        <f t="shared" si="51"/>
        <v>5921.3043685261864</v>
      </c>
      <c r="L373" s="36">
        <f>IF(Pmt_Nbr="","",SUM($E$18:$E373)+SUM($H$18:$H373))</f>
        <v>244078.69563147356</v>
      </c>
      <c r="M373" s="36">
        <f>IF(Pmt_Nbr="","",SUM($G$18:$G373))</f>
        <v>289521.27175447583</v>
      </c>
    </row>
    <row r="374" spans="2:14" x14ac:dyDescent="0.3">
      <c r="B374" s="63">
        <f t="shared" si="52"/>
        <v>357</v>
      </c>
      <c r="C374" s="34">
        <f t="shared" si="45"/>
        <v>55610</v>
      </c>
      <c r="D374" s="35">
        <f t="shared" si="53"/>
        <v>5921.3043685261864</v>
      </c>
      <c r="E374" s="91">
        <f t="shared" si="46"/>
        <v>0</v>
      </c>
      <c r="F374" s="36"/>
      <c r="G374" s="36">
        <f t="shared" si="47"/>
        <v>29.606521842630933</v>
      </c>
      <c r="H374" s="36">
        <f t="shared" si="48"/>
        <v>1469.2697910392499</v>
      </c>
      <c r="I374" s="36">
        <f t="shared" si="49"/>
        <v>1498.8763128818807</v>
      </c>
      <c r="J374" s="35">
        <f t="shared" si="50"/>
        <v>1498.8763128818807</v>
      </c>
      <c r="K374" s="35">
        <f t="shared" si="51"/>
        <v>4452.0345774869365</v>
      </c>
      <c r="L374" s="36">
        <f>IF(Pmt_Nbr="","",SUM($E$18:$E374)+SUM($H$18:$H374))</f>
        <v>245547.96542251282</v>
      </c>
      <c r="M374" s="36">
        <f>IF(Pmt_Nbr="","",SUM($G$18:$G374))</f>
        <v>289550.87827631849</v>
      </c>
    </row>
    <row r="375" spans="2:14" x14ac:dyDescent="0.3">
      <c r="B375" s="63">
        <f t="shared" si="52"/>
        <v>358</v>
      </c>
      <c r="C375" s="34">
        <f t="shared" si="45"/>
        <v>55640</v>
      </c>
      <c r="D375" s="35">
        <f t="shared" si="53"/>
        <v>4452.0345774869365</v>
      </c>
      <c r="E375" s="91">
        <f t="shared" si="46"/>
        <v>0</v>
      </c>
      <c r="F375" s="36"/>
      <c r="G375" s="36">
        <f t="shared" si="47"/>
        <v>22.260172887434685</v>
      </c>
      <c r="H375" s="36">
        <f t="shared" si="48"/>
        <v>1476.616139994446</v>
      </c>
      <c r="I375" s="36">
        <f t="shared" si="49"/>
        <v>1498.8763128818807</v>
      </c>
      <c r="J375" s="35">
        <f t="shared" si="50"/>
        <v>1498.8763128818807</v>
      </c>
      <c r="K375" s="35">
        <f t="shared" si="51"/>
        <v>2975.4184374924907</v>
      </c>
      <c r="L375" s="36">
        <f>IF(Pmt_Nbr="","",SUM($E$18:$E375)+SUM($H$18:$H375))</f>
        <v>247024.58156250726</v>
      </c>
      <c r="M375" s="36">
        <f>IF(Pmt_Nbr="","",SUM($G$18:$G375))</f>
        <v>289573.1384492059</v>
      </c>
    </row>
    <row r="376" spans="2:14" x14ac:dyDescent="0.3">
      <c r="B376" s="63">
        <f t="shared" si="52"/>
        <v>359</v>
      </c>
      <c r="C376" s="34">
        <f t="shared" si="45"/>
        <v>55671</v>
      </c>
      <c r="D376" s="35">
        <f t="shared" si="53"/>
        <v>2975.4184374924907</v>
      </c>
      <c r="E376" s="91">
        <f t="shared" si="46"/>
        <v>0</v>
      </c>
      <c r="F376" s="36"/>
      <c r="G376" s="36">
        <f t="shared" si="47"/>
        <v>14.877092187462454</v>
      </c>
      <c r="H376" s="36">
        <f t="shared" si="48"/>
        <v>1483.9992206944182</v>
      </c>
      <c r="I376" s="36">
        <f t="shared" si="49"/>
        <v>1498.8763128818807</v>
      </c>
      <c r="J376" s="35">
        <f t="shared" si="50"/>
        <v>1498.8763128818807</v>
      </c>
      <c r="K376" s="35">
        <f t="shared" si="51"/>
        <v>1491.4192167980725</v>
      </c>
      <c r="L376" s="36">
        <f>IF(Pmt_Nbr="","",SUM($E$18:$E376)+SUM($H$18:$H376))</f>
        <v>248508.58078320167</v>
      </c>
      <c r="M376" s="36">
        <f>IF(Pmt_Nbr="","",SUM($G$18:$G376))</f>
        <v>289588.01554139337</v>
      </c>
    </row>
    <row r="377" spans="2:14" x14ac:dyDescent="0.3">
      <c r="B377" s="63">
        <f t="shared" si="52"/>
        <v>360</v>
      </c>
      <c r="C377" s="34">
        <f t="shared" si="45"/>
        <v>55701</v>
      </c>
      <c r="D377" s="35">
        <f t="shared" si="53"/>
        <v>1491.4192167980725</v>
      </c>
      <c r="E377" s="91">
        <f t="shared" si="46"/>
        <v>0</v>
      </c>
      <c r="F377" s="36"/>
      <c r="G377" s="36">
        <f t="shared" si="47"/>
        <v>7.4570960839903631</v>
      </c>
      <c r="H377" s="36">
        <f t="shared" si="48"/>
        <v>1491.4192167980725</v>
      </c>
      <c r="I377" s="36">
        <f t="shared" si="49"/>
        <v>1491.4192167980725</v>
      </c>
      <c r="J377" s="35">
        <f t="shared" si="50"/>
        <v>1498.8763128820628</v>
      </c>
      <c r="K377" s="35">
        <f t="shared" si="51"/>
        <v>0</v>
      </c>
      <c r="L377" s="36">
        <f>IF(Pmt_Nbr="","",SUM($E$18:$E377)+SUM($H$18:$H377))</f>
        <v>249999.99999999974</v>
      </c>
      <c r="M377" s="36">
        <f>IF(Pmt_Nbr="","",SUM($G$18:$G377))</f>
        <v>289595.47263747733</v>
      </c>
      <c r="N377" s="28">
        <f>B377</f>
        <v>360</v>
      </c>
    </row>
    <row r="378" spans="2:14" x14ac:dyDescent="0.3">
      <c r="B378" s="63" t="str">
        <f t="shared" si="52"/>
        <v/>
      </c>
      <c r="C378" s="34" t="str">
        <f t="shared" si="45"/>
        <v/>
      </c>
      <c r="D378" s="35" t="str">
        <f t="shared" si="53"/>
        <v/>
      </c>
      <c r="E378" s="91" t="str">
        <f t="shared" si="46"/>
        <v/>
      </c>
      <c r="F378" s="36"/>
      <c r="G378" s="36" t="str">
        <f t="shared" si="47"/>
        <v/>
      </c>
      <c r="H378" s="36" t="str">
        <f t="shared" si="48"/>
        <v/>
      </c>
      <c r="I378" s="36" t="str">
        <f t="shared" si="49"/>
        <v/>
      </c>
      <c r="J378" s="35" t="str">
        <f t="shared" si="50"/>
        <v/>
      </c>
      <c r="K378" s="35" t="str">
        <f t="shared" si="51"/>
        <v/>
      </c>
      <c r="L378" s="36" t="str">
        <f>IF(Pmt_Nbr="","",SUM($E$18:$E378)+SUM($H$18:$H378))</f>
        <v/>
      </c>
      <c r="M378" s="36" t="str">
        <f>IF(Pmt_Nbr="","",SUM($G$18:$G378))</f>
        <v/>
      </c>
    </row>
    <row r="379" spans="2:14" x14ac:dyDescent="0.3">
      <c r="B379" s="63" t="str">
        <f t="shared" si="52"/>
        <v/>
      </c>
      <c r="C379" s="34" t="str">
        <f t="shared" si="45"/>
        <v/>
      </c>
      <c r="D379" s="35" t="str">
        <f t="shared" si="53"/>
        <v/>
      </c>
      <c r="E379" s="91" t="str">
        <f t="shared" si="46"/>
        <v/>
      </c>
      <c r="F379" s="36"/>
      <c r="G379" s="36" t="str">
        <f t="shared" si="47"/>
        <v/>
      </c>
      <c r="H379" s="36" t="str">
        <f t="shared" si="48"/>
        <v/>
      </c>
      <c r="I379" s="36" t="str">
        <f t="shared" si="49"/>
        <v/>
      </c>
      <c r="J379" s="35" t="str">
        <f t="shared" si="50"/>
        <v/>
      </c>
      <c r="K379" s="35" t="str">
        <f t="shared" si="51"/>
        <v/>
      </c>
      <c r="L379" s="36" t="str">
        <f>IF(Pmt_Nbr="","",SUM($E$18:$E379)+SUM($H$18:$H379))</f>
        <v/>
      </c>
      <c r="M379" s="36" t="str">
        <f>IF(Pmt_Nbr="","",SUM($G$18:$G379))</f>
        <v/>
      </c>
    </row>
    <row r="380" spans="2:14" x14ac:dyDescent="0.3">
      <c r="B380" s="63" t="str">
        <f t="shared" si="52"/>
        <v/>
      </c>
      <c r="C380" s="34" t="str">
        <f t="shared" si="45"/>
        <v/>
      </c>
      <c r="D380" s="35" t="str">
        <f t="shared" si="53"/>
        <v/>
      </c>
      <c r="E380" s="91" t="str">
        <f t="shared" si="46"/>
        <v/>
      </c>
      <c r="F380" s="36"/>
      <c r="G380" s="36" t="str">
        <f t="shared" si="47"/>
        <v/>
      </c>
      <c r="H380" s="36" t="str">
        <f t="shared" si="48"/>
        <v/>
      </c>
      <c r="I380" s="36" t="str">
        <f t="shared" si="49"/>
        <v/>
      </c>
      <c r="J380" s="35" t="str">
        <f t="shared" si="50"/>
        <v/>
      </c>
      <c r="K380" s="35" t="str">
        <f t="shared" si="51"/>
        <v/>
      </c>
      <c r="L380" s="36" t="str">
        <f>IF(Pmt_Nbr="","",SUM($E$18:$E380)+SUM($H$18:$H380))</f>
        <v/>
      </c>
      <c r="M380" s="36" t="str">
        <f>IF(Pmt_Nbr="","",SUM($G$18:$G380))</f>
        <v/>
      </c>
    </row>
    <row r="381" spans="2:14" x14ac:dyDescent="0.3">
      <c r="B381" s="63" t="str">
        <f t="shared" si="52"/>
        <v/>
      </c>
      <c r="C381" s="34" t="str">
        <f t="shared" si="45"/>
        <v/>
      </c>
      <c r="D381" s="35" t="str">
        <f t="shared" si="53"/>
        <v/>
      </c>
      <c r="E381" s="91" t="str">
        <f t="shared" si="46"/>
        <v/>
      </c>
      <c r="F381" s="36"/>
      <c r="G381" s="36" t="str">
        <f t="shared" si="47"/>
        <v/>
      </c>
      <c r="H381" s="36" t="str">
        <f t="shared" si="48"/>
        <v/>
      </c>
      <c r="I381" s="36" t="str">
        <f t="shared" si="49"/>
        <v/>
      </c>
      <c r="J381" s="35" t="str">
        <f t="shared" si="50"/>
        <v/>
      </c>
      <c r="K381" s="35" t="str">
        <f t="shared" si="51"/>
        <v/>
      </c>
      <c r="L381" s="36" t="str">
        <f>IF(Pmt_Nbr="","",SUM($E$18:$E381)+SUM($H$18:$H381))</f>
        <v/>
      </c>
      <c r="M381" s="36" t="str">
        <f>IF(Pmt_Nbr="","",SUM($G$18:$G381))</f>
        <v/>
      </c>
    </row>
    <row r="382" spans="2:14" x14ac:dyDescent="0.3">
      <c r="B382" s="63" t="str">
        <f t="shared" si="52"/>
        <v/>
      </c>
      <c r="C382" s="34" t="str">
        <f t="shared" si="45"/>
        <v/>
      </c>
      <c r="D382" s="35" t="str">
        <f t="shared" si="53"/>
        <v/>
      </c>
      <c r="E382" s="91" t="str">
        <f t="shared" si="46"/>
        <v/>
      </c>
      <c r="F382" s="36"/>
      <c r="G382" s="36" t="str">
        <f t="shared" si="47"/>
        <v/>
      </c>
      <c r="H382" s="36" t="str">
        <f t="shared" si="48"/>
        <v/>
      </c>
      <c r="I382" s="36" t="str">
        <f t="shared" si="49"/>
        <v/>
      </c>
      <c r="J382" s="35" t="str">
        <f t="shared" si="50"/>
        <v/>
      </c>
      <c r="K382" s="35" t="str">
        <f t="shared" si="51"/>
        <v/>
      </c>
      <c r="L382" s="36" t="str">
        <f>IF(Pmt_Nbr="","",SUM($E$18:$E382)+SUM($H$18:$H382))</f>
        <v/>
      </c>
      <c r="M382" s="36" t="str">
        <f>IF(Pmt_Nbr="","",SUM($G$18:$G382))</f>
        <v/>
      </c>
    </row>
    <row r="383" spans="2:14" x14ac:dyDescent="0.3">
      <c r="B383" s="63" t="str">
        <f t="shared" si="52"/>
        <v/>
      </c>
      <c r="C383" s="34" t="str">
        <f t="shared" si="45"/>
        <v/>
      </c>
      <c r="D383" s="35" t="str">
        <f t="shared" si="53"/>
        <v/>
      </c>
      <c r="E383" s="91" t="str">
        <f t="shared" si="46"/>
        <v/>
      </c>
      <c r="F383" s="36"/>
      <c r="G383" s="36" t="str">
        <f t="shared" si="47"/>
        <v/>
      </c>
      <c r="H383" s="36" t="str">
        <f t="shared" si="48"/>
        <v/>
      </c>
      <c r="I383" s="36" t="str">
        <f t="shared" si="49"/>
        <v/>
      </c>
      <c r="J383" s="35" t="str">
        <f t="shared" si="50"/>
        <v/>
      </c>
      <c r="K383" s="35" t="str">
        <f t="shared" si="51"/>
        <v/>
      </c>
      <c r="L383" s="36" t="str">
        <f>IF(Pmt_Nbr="","",SUM($E$18:$E383)+SUM($H$18:$H383))</f>
        <v/>
      </c>
      <c r="M383" s="36" t="str">
        <f>IF(Pmt_Nbr="","",SUM($G$18:$G383))</f>
        <v/>
      </c>
    </row>
    <row r="384" spans="2:14" x14ac:dyDescent="0.3">
      <c r="B384" s="63" t="str">
        <f t="shared" si="52"/>
        <v/>
      </c>
      <c r="C384" s="34" t="str">
        <f t="shared" si="45"/>
        <v/>
      </c>
      <c r="D384" s="35" t="str">
        <f t="shared" si="53"/>
        <v/>
      </c>
      <c r="E384" s="91" t="str">
        <f t="shared" si="46"/>
        <v/>
      </c>
      <c r="F384" s="36"/>
      <c r="G384" s="36" t="str">
        <f t="shared" si="47"/>
        <v/>
      </c>
      <c r="H384" s="36" t="str">
        <f t="shared" si="48"/>
        <v/>
      </c>
      <c r="I384" s="36" t="str">
        <f t="shared" si="49"/>
        <v/>
      </c>
      <c r="J384" s="35" t="str">
        <f t="shared" si="50"/>
        <v/>
      </c>
      <c r="K384" s="35" t="str">
        <f t="shared" si="51"/>
        <v/>
      </c>
      <c r="L384" s="36" t="str">
        <f>IF(Pmt_Nbr="","",SUM($E$18:$E384)+SUM($H$18:$H384))</f>
        <v/>
      </c>
      <c r="M384" s="36" t="str">
        <f>IF(Pmt_Nbr="","",SUM($G$18:$G384))</f>
        <v/>
      </c>
    </row>
    <row r="385" spans="2:13" x14ac:dyDescent="0.3">
      <c r="B385" s="63" t="str">
        <f t="shared" si="52"/>
        <v/>
      </c>
      <c r="C385" s="34" t="str">
        <f t="shared" si="45"/>
        <v/>
      </c>
      <c r="D385" s="35" t="str">
        <f t="shared" si="53"/>
        <v/>
      </c>
      <c r="E385" s="91" t="str">
        <f t="shared" si="46"/>
        <v/>
      </c>
      <c r="F385" s="36"/>
      <c r="G385" s="36" t="str">
        <f t="shared" si="47"/>
        <v/>
      </c>
      <c r="H385" s="36" t="str">
        <f t="shared" si="48"/>
        <v/>
      </c>
      <c r="I385" s="36" t="str">
        <f t="shared" si="49"/>
        <v/>
      </c>
      <c r="J385" s="35" t="str">
        <f t="shared" si="50"/>
        <v/>
      </c>
      <c r="K385" s="35" t="str">
        <f t="shared" si="51"/>
        <v/>
      </c>
      <c r="L385" s="36" t="str">
        <f>IF(Pmt_Nbr="","",SUM($E$18:$E385)+SUM($H$18:$H385))</f>
        <v/>
      </c>
      <c r="M385" s="36" t="str">
        <f>IF(Pmt_Nbr="","",SUM($G$18:$G385))</f>
        <v/>
      </c>
    </row>
    <row r="386" spans="2:13" x14ac:dyDescent="0.3">
      <c r="B386" s="63" t="str">
        <f t="shared" si="52"/>
        <v/>
      </c>
      <c r="C386" s="34" t="str">
        <f t="shared" si="45"/>
        <v/>
      </c>
      <c r="D386" s="35" t="str">
        <f t="shared" si="53"/>
        <v/>
      </c>
      <c r="E386" s="91" t="str">
        <f t="shared" si="46"/>
        <v/>
      </c>
      <c r="F386" s="36"/>
      <c r="G386" s="36" t="str">
        <f t="shared" si="47"/>
        <v/>
      </c>
      <c r="H386" s="36" t="str">
        <f t="shared" si="48"/>
        <v/>
      </c>
      <c r="I386" s="36" t="str">
        <f t="shared" si="49"/>
        <v/>
      </c>
      <c r="J386" s="35" t="str">
        <f t="shared" si="50"/>
        <v/>
      </c>
      <c r="K386" s="35" t="str">
        <f t="shared" si="51"/>
        <v/>
      </c>
      <c r="L386" s="36" t="str">
        <f>IF(Pmt_Nbr="","",SUM($E$18:$E386)+SUM($H$18:$H386))</f>
        <v/>
      </c>
      <c r="M386" s="36" t="str">
        <f>IF(Pmt_Nbr="","",SUM($G$18:$G386))</f>
        <v/>
      </c>
    </row>
    <row r="387" spans="2:13" x14ac:dyDescent="0.3">
      <c r="B387" s="63" t="str">
        <f t="shared" si="52"/>
        <v/>
      </c>
      <c r="C387" s="34" t="str">
        <f t="shared" si="45"/>
        <v/>
      </c>
      <c r="D387" s="35" t="str">
        <f t="shared" si="53"/>
        <v/>
      </c>
      <c r="E387" s="91" t="str">
        <f t="shared" si="46"/>
        <v/>
      </c>
      <c r="F387" s="36"/>
      <c r="G387" s="36" t="str">
        <f t="shared" si="47"/>
        <v/>
      </c>
      <c r="H387" s="36" t="str">
        <f t="shared" si="48"/>
        <v/>
      </c>
      <c r="I387" s="36" t="str">
        <f t="shared" si="49"/>
        <v/>
      </c>
      <c r="J387" s="35" t="str">
        <f t="shared" si="50"/>
        <v/>
      </c>
      <c r="K387" s="35" t="str">
        <f t="shared" si="51"/>
        <v/>
      </c>
      <c r="L387" s="36" t="str">
        <f>IF(Pmt_Nbr="","",SUM($E$18:$E387)+SUM($H$18:$H387))</f>
        <v/>
      </c>
      <c r="M387" s="36" t="str">
        <f>IF(Pmt_Nbr="","",SUM($G$18:$G387))</f>
        <v/>
      </c>
    </row>
    <row r="388" spans="2:13" x14ac:dyDescent="0.3">
      <c r="B388" s="63" t="str">
        <f t="shared" si="52"/>
        <v/>
      </c>
      <c r="C388" s="34" t="str">
        <f t="shared" si="45"/>
        <v/>
      </c>
      <c r="D388" s="35" t="str">
        <f t="shared" si="53"/>
        <v/>
      </c>
      <c r="E388" s="91" t="str">
        <f t="shared" si="46"/>
        <v/>
      </c>
      <c r="F388" s="36"/>
      <c r="G388" s="36" t="str">
        <f t="shared" si="47"/>
        <v/>
      </c>
      <c r="H388" s="36" t="str">
        <f t="shared" si="48"/>
        <v/>
      </c>
      <c r="I388" s="36" t="str">
        <f t="shared" si="49"/>
        <v/>
      </c>
      <c r="J388" s="35" t="str">
        <f t="shared" si="50"/>
        <v/>
      </c>
      <c r="K388" s="35" t="str">
        <f t="shared" si="51"/>
        <v/>
      </c>
      <c r="L388" s="36" t="str">
        <f>IF(Pmt_Nbr="","",SUM($E$18:$E388)+SUM($H$18:$H388))</f>
        <v/>
      </c>
      <c r="M388" s="36" t="str">
        <f>IF(Pmt_Nbr="","",SUM($G$18:$G388))</f>
        <v/>
      </c>
    </row>
    <row r="389" spans="2:13" x14ac:dyDescent="0.3">
      <c r="B389" s="63" t="str">
        <f t="shared" si="52"/>
        <v/>
      </c>
      <c r="C389" s="34" t="str">
        <f t="shared" si="45"/>
        <v/>
      </c>
      <c r="D389" s="35" t="str">
        <f t="shared" si="53"/>
        <v/>
      </c>
      <c r="E389" s="91" t="str">
        <f t="shared" si="46"/>
        <v/>
      </c>
      <c r="F389" s="36"/>
      <c r="G389" s="36" t="str">
        <f t="shared" si="47"/>
        <v/>
      </c>
      <c r="H389" s="36" t="str">
        <f t="shared" si="48"/>
        <v/>
      </c>
      <c r="I389" s="36" t="str">
        <f t="shared" si="49"/>
        <v/>
      </c>
      <c r="J389" s="35" t="str">
        <f t="shared" si="50"/>
        <v/>
      </c>
      <c r="K389" s="35" t="str">
        <f t="shared" si="51"/>
        <v/>
      </c>
      <c r="L389" s="36" t="str">
        <f>IF(Pmt_Nbr="","",SUM($E$18:$E389)+SUM($H$18:$H389))</f>
        <v/>
      </c>
      <c r="M389" s="36" t="str">
        <f>IF(Pmt_Nbr="","",SUM($G$18:$G389))</f>
        <v/>
      </c>
    </row>
    <row r="390" spans="2:13" x14ac:dyDescent="0.3">
      <c r="B390" s="63" t="str">
        <f t="shared" si="52"/>
        <v/>
      </c>
      <c r="C390" s="34" t="str">
        <f t="shared" si="45"/>
        <v/>
      </c>
      <c r="D390" s="35" t="str">
        <f t="shared" si="53"/>
        <v/>
      </c>
      <c r="E390" s="91" t="str">
        <f t="shared" si="46"/>
        <v/>
      </c>
      <c r="F390" s="36"/>
      <c r="G390" s="36" t="str">
        <f t="shared" si="47"/>
        <v/>
      </c>
      <c r="H390" s="36" t="str">
        <f t="shared" si="48"/>
        <v/>
      </c>
      <c r="I390" s="36" t="str">
        <f t="shared" si="49"/>
        <v/>
      </c>
      <c r="J390" s="35" t="str">
        <f t="shared" si="50"/>
        <v/>
      </c>
      <c r="K390" s="35" t="str">
        <f t="shared" si="51"/>
        <v/>
      </c>
      <c r="L390" s="36" t="str">
        <f>IF(Pmt_Nbr="","",SUM($E$18:$E390)+SUM($H$18:$H390))</f>
        <v/>
      </c>
      <c r="M390" s="36" t="str">
        <f>IF(Pmt_Nbr="","",SUM($G$18:$G390))</f>
        <v/>
      </c>
    </row>
    <row r="391" spans="2:13" x14ac:dyDescent="0.3">
      <c r="B391" s="63" t="str">
        <f t="shared" si="52"/>
        <v/>
      </c>
      <c r="C391" s="34" t="str">
        <f t="shared" si="45"/>
        <v/>
      </c>
      <c r="D391" s="35" t="str">
        <f t="shared" si="53"/>
        <v/>
      </c>
      <c r="E391" s="91" t="str">
        <f t="shared" si="46"/>
        <v/>
      </c>
      <c r="F391" s="36"/>
      <c r="G391" s="36" t="str">
        <f t="shared" si="47"/>
        <v/>
      </c>
      <c r="H391" s="36" t="str">
        <f t="shared" si="48"/>
        <v/>
      </c>
      <c r="I391" s="36" t="str">
        <f t="shared" si="49"/>
        <v/>
      </c>
      <c r="J391" s="35" t="str">
        <f t="shared" si="50"/>
        <v/>
      </c>
      <c r="K391" s="35" t="str">
        <f t="shared" si="51"/>
        <v/>
      </c>
      <c r="L391" s="36" t="str">
        <f>IF(Pmt_Nbr="","",SUM($E$18:$E391)+SUM($H$18:$H391))</f>
        <v/>
      </c>
      <c r="M391" s="36" t="str">
        <f>IF(Pmt_Nbr="","",SUM($G$18:$G391))</f>
        <v/>
      </c>
    </row>
    <row r="392" spans="2:13" x14ac:dyDescent="0.3">
      <c r="B392" s="63" t="str">
        <f t="shared" si="52"/>
        <v/>
      </c>
      <c r="C392" s="34" t="str">
        <f t="shared" si="45"/>
        <v/>
      </c>
      <c r="D392" s="35" t="str">
        <f t="shared" si="53"/>
        <v/>
      </c>
      <c r="E392" s="91" t="str">
        <f t="shared" si="46"/>
        <v/>
      </c>
      <c r="F392" s="36"/>
      <c r="G392" s="36" t="str">
        <f t="shared" si="47"/>
        <v/>
      </c>
      <c r="H392" s="36" t="str">
        <f t="shared" si="48"/>
        <v/>
      </c>
      <c r="I392" s="36" t="str">
        <f t="shared" si="49"/>
        <v/>
      </c>
      <c r="J392" s="35" t="str">
        <f t="shared" si="50"/>
        <v/>
      </c>
      <c r="K392" s="35" t="str">
        <f t="shared" si="51"/>
        <v/>
      </c>
      <c r="L392" s="36" t="str">
        <f>IF(Pmt_Nbr="","",SUM($E$18:$E392)+SUM($H$18:$H392))</f>
        <v/>
      </c>
      <c r="M392" s="36" t="str">
        <f>IF(Pmt_Nbr="","",SUM($G$18:$G392))</f>
        <v/>
      </c>
    </row>
    <row r="393" spans="2:13" x14ac:dyDescent="0.3">
      <c r="B393" s="63" t="str">
        <f t="shared" si="52"/>
        <v/>
      </c>
      <c r="C393" s="34" t="str">
        <f t="shared" si="45"/>
        <v/>
      </c>
      <c r="D393" s="35" t="str">
        <f t="shared" si="53"/>
        <v/>
      </c>
      <c r="E393" s="91" t="str">
        <f t="shared" si="46"/>
        <v/>
      </c>
      <c r="F393" s="36"/>
      <c r="G393" s="36" t="str">
        <f t="shared" si="47"/>
        <v/>
      </c>
      <c r="H393" s="36" t="str">
        <f t="shared" si="48"/>
        <v/>
      </c>
      <c r="I393" s="36" t="str">
        <f t="shared" si="49"/>
        <v/>
      </c>
      <c r="J393" s="35" t="str">
        <f t="shared" si="50"/>
        <v/>
      </c>
      <c r="K393" s="35" t="str">
        <f t="shared" si="51"/>
        <v/>
      </c>
      <c r="L393" s="36" t="str">
        <f>IF(Pmt_Nbr="","",SUM($E$18:$E393)+SUM($H$18:$H393))</f>
        <v/>
      </c>
      <c r="M393" s="36" t="str">
        <f>IF(Pmt_Nbr="","",SUM($G$18:$G393))</f>
        <v/>
      </c>
    </row>
    <row r="394" spans="2:13" x14ac:dyDescent="0.3">
      <c r="B394" s="63" t="str">
        <f t="shared" si="52"/>
        <v/>
      </c>
      <c r="C394" s="34" t="str">
        <f t="shared" si="45"/>
        <v/>
      </c>
      <c r="D394" s="35" t="str">
        <f t="shared" si="53"/>
        <v/>
      </c>
      <c r="E394" s="91" t="str">
        <f t="shared" si="46"/>
        <v/>
      </c>
      <c r="F394" s="36"/>
      <c r="G394" s="36" t="str">
        <f t="shared" si="47"/>
        <v/>
      </c>
      <c r="H394" s="36" t="str">
        <f t="shared" si="48"/>
        <v/>
      </c>
      <c r="I394" s="36" t="str">
        <f t="shared" si="49"/>
        <v/>
      </c>
      <c r="J394" s="35" t="str">
        <f t="shared" si="50"/>
        <v/>
      </c>
      <c r="K394" s="35" t="str">
        <f t="shared" si="51"/>
        <v/>
      </c>
      <c r="L394" s="36" t="str">
        <f>IF(Pmt_Nbr="","",SUM($E$18:$E394)+SUM($H$18:$H394))</f>
        <v/>
      </c>
      <c r="M394" s="36" t="str">
        <f>IF(Pmt_Nbr="","",SUM($G$18:$G394))</f>
        <v/>
      </c>
    </row>
    <row r="395" spans="2:13" x14ac:dyDescent="0.3">
      <c r="B395" s="63" t="str">
        <f t="shared" si="52"/>
        <v/>
      </c>
      <c r="C395" s="34" t="str">
        <f t="shared" si="45"/>
        <v/>
      </c>
      <c r="D395" s="35" t="str">
        <f t="shared" si="53"/>
        <v/>
      </c>
      <c r="E395" s="91" t="str">
        <f t="shared" si="46"/>
        <v/>
      </c>
      <c r="F395" s="36"/>
      <c r="G395" s="36" t="str">
        <f t="shared" si="47"/>
        <v/>
      </c>
      <c r="H395" s="36" t="str">
        <f t="shared" si="48"/>
        <v/>
      </c>
      <c r="I395" s="36" t="str">
        <f t="shared" si="49"/>
        <v/>
      </c>
      <c r="J395" s="35" t="str">
        <f t="shared" si="50"/>
        <v/>
      </c>
      <c r="K395" s="35" t="str">
        <f t="shared" si="51"/>
        <v/>
      </c>
      <c r="L395" s="36" t="str">
        <f>IF(Pmt_Nbr="","",SUM($E$18:$E395)+SUM($H$18:$H395))</f>
        <v/>
      </c>
      <c r="M395" s="36" t="str">
        <f>IF(Pmt_Nbr="","",SUM($G$18:$G395))</f>
        <v/>
      </c>
    </row>
    <row r="396" spans="2:13" x14ac:dyDescent="0.3">
      <c r="B396" s="63" t="str">
        <f t="shared" si="52"/>
        <v/>
      </c>
      <c r="C396" s="34" t="str">
        <f t="shared" si="45"/>
        <v/>
      </c>
      <c r="D396" s="35" t="str">
        <f t="shared" si="53"/>
        <v/>
      </c>
      <c r="E396" s="91" t="str">
        <f t="shared" si="46"/>
        <v/>
      </c>
      <c r="F396" s="36"/>
      <c r="G396" s="36" t="str">
        <f t="shared" si="47"/>
        <v/>
      </c>
      <c r="H396" s="36" t="str">
        <f t="shared" si="48"/>
        <v/>
      </c>
      <c r="I396" s="36" t="str">
        <f t="shared" si="49"/>
        <v/>
      </c>
      <c r="J396" s="35" t="str">
        <f t="shared" si="50"/>
        <v/>
      </c>
      <c r="K396" s="35" t="str">
        <f t="shared" si="51"/>
        <v/>
      </c>
      <c r="L396" s="36" t="str">
        <f>IF(Pmt_Nbr="","",SUM($E$18:$E396)+SUM($H$18:$H396))</f>
        <v/>
      </c>
      <c r="M396" s="36" t="str">
        <f>IF(Pmt_Nbr="","",SUM($G$18:$G396))</f>
        <v/>
      </c>
    </row>
    <row r="397" spans="2:13" x14ac:dyDescent="0.3">
      <c r="B397" s="63" t="str">
        <f t="shared" si="52"/>
        <v/>
      </c>
      <c r="C397" s="34" t="str">
        <f t="shared" si="45"/>
        <v/>
      </c>
      <c r="D397" s="35" t="str">
        <f t="shared" si="53"/>
        <v/>
      </c>
      <c r="E397" s="91" t="str">
        <f t="shared" si="46"/>
        <v/>
      </c>
      <c r="F397" s="36"/>
      <c r="G397" s="36" t="str">
        <f t="shared" si="47"/>
        <v/>
      </c>
      <c r="H397" s="36" t="str">
        <f t="shared" si="48"/>
        <v/>
      </c>
      <c r="I397" s="36" t="str">
        <f t="shared" si="49"/>
        <v/>
      </c>
      <c r="J397" s="35" t="str">
        <f t="shared" si="50"/>
        <v/>
      </c>
      <c r="K397" s="35" t="str">
        <f t="shared" si="51"/>
        <v/>
      </c>
      <c r="L397" s="36" t="str">
        <f>IF(Pmt_Nbr="","",SUM($E$18:$E397)+SUM($H$18:$H397))</f>
        <v/>
      </c>
      <c r="M397" s="36" t="str">
        <f>IF(Pmt_Nbr="","",SUM($G$18:$G397))</f>
        <v/>
      </c>
    </row>
    <row r="398" spans="2:13" x14ac:dyDescent="0.3">
      <c r="B398" s="63" t="str">
        <f t="shared" si="52"/>
        <v/>
      </c>
      <c r="C398" s="34" t="str">
        <f t="shared" si="45"/>
        <v/>
      </c>
      <c r="D398" s="35" t="str">
        <f t="shared" si="53"/>
        <v/>
      </c>
      <c r="E398" s="91" t="str">
        <f t="shared" si="46"/>
        <v/>
      </c>
      <c r="F398" s="36"/>
      <c r="G398" s="36" t="str">
        <f t="shared" si="47"/>
        <v/>
      </c>
      <c r="H398" s="36" t="str">
        <f t="shared" si="48"/>
        <v/>
      </c>
      <c r="I398" s="36" t="str">
        <f t="shared" si="49"/>
        <v/>
      </c>
      <c r="J398" s="35" t="str">
        <f t="shared" si="50"/>
        <v/>
      </c>
      <c r="K398" s="35" t="str">
        <f t="shared" si="51"/>
        <v/>
      </c>
      <c r="L398" s="36" t="str">
        <f>IF(Pmt_Nbr="","",SUM($E$18:$E398)+SUM($H$18:$H398))</f>
        <v/>
      </c>
      <c r="M398" s="36" t="str">
        <f>IF(Pmt_Nbr="","",SUM($G$18:$G398))</f>
        <v/>
      </c>
    </row>
    <row r="399" spans="2:13" x14ac:dyDescent="0.3">
      <c r="B399" s="63" t="str">
        <f t="shared" si="52"/>
        <v/>
      </c>
      <c r="C399" s="34" t="str">
        <f t="shared" si="45"/>
        <v/>
      </c>
      <c r="D399" s="35" t="str">
        <f t="shared" si="53"/>
        <v/>
      </c>
      <c r="E399" s="91" t="str">
        <f t="shared" si="46"/>
        <v/>
      </c>
      <c r="F399" s="36"/>
      <c r="G399" s="36" t="str">
        <f t="shared" si="47"/>
        <v/>
      </c>
      <c r="H399" s="36" t="str">
        <f t="shared" si="48"/>
        <v/>
      </c>
      <c r="I399" s="36" t="str">
        <f t="shared" si="49"/>
        <v/>
      </c>
      <c r="J399" s="35" t="str">
        <f t="shared" si="50"/>
        <v/>
      </c>
      <c r="K399" s="35" t="str">
        <f t="shared" si="51"/>
        <v/>
      </c>
      <c r="L399" s="36" t="str">
        <f>IF(Pmt_Nbr="","",SUM($E$18:$E399)+SUM($H$18:$H399))</f>
        <v/>
      </c>
      <c r="M399" s="36" t="str">
        <f>IF(Pmt_Nbr="","",SUM($G$18:$G399))</f>
        <v/>
      </c>
    </row>
    <row r="400" spans="2:13" x14ac:dyDescent="0.3">
      <c r="B400" s="63" t="str">
        <f t="shared" si="52"/>
        <v/>
      </c>
      <c r="C400" s="34" t="str">
        <f t="shared" si="45"/>
        <v/>
      </c>
      <c r="D400" s="35" t="str">
        <f t="shared" si="53"/>
        <v/>
      </c>
      <c r="E400" s="91" t="str">
        <f t="shared" si="46"/>
        <v/>
      </c>
      <c r="F400" s="36"/>
      <c r="G400" s="36" t="str">
        <f t="shared" si="47"/>
        <v/>
      </c>
      <c r="H400" s="36" t="str">
        <f t="shared" si="48"/>
        <v/>
      </c>
      <c r="I400" s="36" t="str">
        <f t="shared" si="49"/>
        <v/>
      </c>
      <c r="J400" s="35" t="str">
        <f t="shared" si="50"/>
        <v/>
      </c>
      <c r="K400" s="35" t="str">
        <f t="shared" si="51"/>
        <v/>
      </c>
      <c r="L400" s="36" t="str">
        <f>IF(Pmt_Nbr="","",SUM($E$18:$E400)+SUM($H$18:$H400))</f>
        <v/>
      </c>
      <c r="M400" s="36" t="str">
        <f>IF(Pmt_Nbr="","",SUM($G$18:$G400))</f>
        <v/>
      </c>
    </row>
    <row r="401" spans="2:13" x14ac:dyDescent="0.3">
      <c r="B401" s="63" t="str">
        <f t="shared" si="52"/>
        <v/>
      </c>
      <c r="C401" s="34" t="str">
        <f t="shared" si="45"/>
        <v/>
      </c>
      <c r="D401" s="35" t="str">
        <f t="shared" si="53"/>
        <v/>
      </c>
      <c r="E401" s="91" t="str">
        <f t="shared" si="46"/>
        <v/>
      </c>
      <c r="F401" s="36"/>
      <c r="G401" s="36" t="str">
        <f t="shared" si="47"/>
        <v/>
      </c>
      <c r="H401" s="36" t="str">
        <f t="shared" si="48"/>
        <v/>
      </c>
      <c r="I401" s="36" t="str">
        <f t="shared" si="49"/>
        <v/>
      </c>
      <c r="J401" s="35" t="str">
        <f t="shared" si="50"/>
        <v/>
      </c>
      <c r="K401" s="35" t="str">
        <f t="shared" si="51"/>
        <v/>
      </c>
      <c r="L401" s="36" t="str">
        <f>IF(Pmt_Nbr="","",SUM($E$18:$E401)+SUM($H$18:$H401))</f>
        <v/>
      </c>
      <c r="M401" s="36" t="str">
        <f>IF(Pmt_Nbr="","",SUM($G$18:$G401))</f>
        <v/>
      </c>
    </row>
    <row r="402" spans="2:13" x14ac:dyDescent="0.3">
      <c r="B402" s="63" t="str">
        <f t="shared" si="52"/>
        <v/>
      </c>
      <c r="C402" s="34" t="str">
        <f t="shared" ref="C402:C465" si="54">IF(Pmt_Nbr="", "", DATE(YEAR(LoanStartDate),MONTH(LoanStartDate)+(Pmt_Nbr-1)*12/PaymentsPerYear,DAY(LoanStartDate)))</f>
        <v/>
      </c>
      <c r="D402" s="35" t="str">
        <f t="shared" si="53"/>
        <v/>
      </c>
      <c r="E402" s="91" t="str">
        <f t="shared" ref="E402:E465" si="55">_xlfn.SINGLE(IF(_xlfn.SINGLE(Pmt_Nbr)="", "",  MIN(Optional_Extra_Payments, _xlfn.SINGLE(Beginning_Bal)-_xlfn.SINGLE(Sched_Pmt))))</f>
        <v/>
      </c>
      <c r="F402" s="36"/>
      <c r="G402" s="36" t="str">
        <f t="shared" ref="G402:G465" si="56">IF(Pmt_Nbr="", "",Beginning_Bal*( AnnualFixedInterestRate/PaymentsPerYear))</f>
        <v/>
      </c>
      <c r="H402" s="36" t="str">
        <f t="shared" ref="H402:H465" si="57">IF(Pmt_Nbr="", "",Total_Pmt-Interest_Pmt-Early_Pmt)</f>
        <v/>
      </c>
      <c r="I402" s="36" t="str">
        <f t="shared" ref="I402:I465" si="58">_xlfn.SINGLE(IF(_xlfn.SINGLE(Pmt_Nbr)="", "", IF(Scheduled_Payment_Amt&gt;_xlfn.SINGLE(Beginning_Bal), _xlfn.SINGLE(Beginning_Bal), Scheduled_Payment_Amt)))</f>
        <v/>
      </c>
      <c r="J402" s="35" t="str">
        <f t="shared" ref="J402:J465" si="59">IF(Pmt_Nbr="", "",  IF(Sched_Pmt+Early_Pmt&lt;Beginning_Bal,Sched_Pmt+Early_Pmt, IF(Beginning_Bal&gt;0,Beginning_Bal+Interest_Pmt, 0)))</f>
        <v/>
      </c>
      <c r="K402" s="35" t="str">
        <f t="shared" ref="K402:K465" si="60">IF(Pmt_Nbr="", "",  IF(Principal_Pmt&lt;Beginning_Bal,Beginning_Bal-Principal_Pmt-Early_Pmt, 0))</f>
        <v/>
      </c>
      <c r="L402" s="36" t="str">
        <f>IF(Pmt_Nbr="","",SUM($E$18:$E402)+SUM($H$18:$H402))</f>
        <v/>
      </c>
      <c r="M402" s="36" t="str">
        <f>IF(Pmt_Nbr="","",SUM($G$18:$G402))</f>
        <v/>
      </c>
    </row>
    <row r="403" spans="2:13" x14ac:dyDescent="0.3">
      <c r="B403" s="63" t="str">
        <f t="shared" ref="B403:B466" si="61">IF(IsValuesEntered=FALSE,"",IF(K402="","",IF(K402=0,"",B402+1)))</f>
        <v/>
      </c>
      <c r="C403" s="34" t="str">
        <f t="shared" si="54"/>
        <v/>
      </c>
      <c r="D403" s="35" t="str">
        <f t="shared" ref="D403:D466" si="62">IF(Pmt_Nbr="", "", K402)</f>
        <v/>
      </c>
      <c r="E403" s="91" t="str">
        <f t="shared" si="55"/>
        <v/>
      </c>
      <c r="F403" s="36"/>
      <c r="G403" s="36" t="str">
        <f t="shared" si="56"/>
        <v/>
      </c>
      <c r="H403" s="36" t="str">
        <f t="shared" si="57"/>
        <v/>
      </c>
      <c r="I403" s="36" t="str">
        <f t="shared" si="58"/>
        <v/>
      </c>
      <c r="J403" s="35" t="str">
        <f t="shared" si="59"/>
        <v/>
      </c>
      <c r="K403" s="35" t="str">
        <f t="shared" si="60"/>
        <v/>
      </c>
      <c r="L403" s="36" t="str">
        <f>IF(Pmt_Nbr="","",SUM($E$18:$E403)+SUM($H$18:$H403))</f>
        <v/>
      </c>
      <c r="M403" s="36" t="str">
        <f>IF(Pmt_Nbr="","",SUM($G$18:$G403))</f>
        <v/>
      </c>
    </row>
    <row r="404" spans="2:13" x14ac:dyDescent="0.3">
      <c r="B404" s="63" t="str">
        <f t="shared" si="61"/>
        <v/>
      </c>
      <c r="C404" s="34" t="str">
        <f t="shared" si="54"/>
        <v/>
      </c>
      <c r="D404" s="35" t="str">
        <f t="shared" si="62"/>
        <v/>
      </c>
      <c r="E404" s="91" t="str">
        <f t="shared" si="55"/>
        <v/>
      </c>
      <c r="F404" s="36"/>
      <c r="G404" s="36" t="str">
        <f t="shared" si="56"/>
        <v/>
      </c>
      <c r="H404" s="36" t="str">
        <f t="shared" si="57"/>
        <v/>
      </c>
      <c r="I404" s="36" t="str">
        <f t="shared" si="58"/>
        <v/>
      </c>
      <c r="J404" s="35" t="str">
        <f t="shared" si="59"/>
        <v/>
      </c>
      <c r="K404" s="35" t="str">
        <f t="shared" si="60"/>
        <v/>
      </c>
      <c r="L404" s="36" t="str">
        <f>IF(Pmt_Nbr="","",SUM($E$18:$E404)+SUM($H$18:$H404))</f>
        <v/>
      </c>
      <c r="M404" s="36" t="str">
        <f>IF(Pmt_Nbr="","",SUM($G$18:$G404))</f>
        <v/>
      </c>
    </row>
    <row r="405" spans="2:13" x14ac:dyDescent="0.3">
      <c r="B405" s="63" t="str">
        <f t="shared" si="61"/>
        <v/>
      </c>
      <c r="C405" s="34" t="str">
        <f t="shared" si="54"/>
        <v/>
      </c>
      <c r="D405" s="35" t="str">
        <f t="shared" si="62"/>
        <v/>
      </c>
      <c r="E405" s="91" t="str">
        <f t="shared" si="55"/>
        <v/>
      </c>
      <c r="F405" s="36"/>
      <c r="G405" s="36" t="str">
        <f t="shared" si="56"/>
        <v/>
      </c>
      <c r="H405" s="36" t="str">
        <f t="shared" si="57"/>
        <v/>
      </c>
      <c r="I405" s="36" t="str">
        <f t="shared" si="58"/>
        <v/>
      </c>
      <c r="J405" s="35" t="str">
        <f t="shared" si="59"/>
        <v/>
      </c>
      <c r="K405" s="35" t="str">
        <f t="shared" si="60"/>
        <v/>
      </c>
      <c r="L405" s="36" t="str">
        <f>IF(Pmt_Nbr="","",SUM($E$18:$E405)+SUM($H$18:$H405))</f>
        <v/>
      </c>
      <c r="M405" s="36" t="str">
        <f>IF(Pmt_Nbr="","",SUM($G$18:$G405))</f>
        <v/>
      </c>
    </row>
    <row r="406" spans="2:13" x14ac:dyDescent="0.3">
      <c r="B406" s="63" t="str">
        <f t="shared" si="61"/>
        <v/>
      </c>
      <c r="C406" s="34" t="str">
        <f t="shared" si="54"/>
        <v/>
      </c>
      <c r="D406" s="35" t="str">
        <f t="shared" si="62"/>
        <v/>
      </c>
      <c r="E406" s="91" t="str">
        <f t="shared" si="55"/>
        <v/>
      </c>
      <c r="F406" s="36"/>
      <c r="G406" s="36" t="str">
        <f t="shared" si="56"/>
        <v/>
      </c>
      <c r="H406" s="36" t="str">
        <f t="shared" si="57"/>
        <v/>
      </c>
      <c r="I406" s="36" t="str">
        <f t="shared" si="58"/>
        <v/>
      </c>
      <c r="J406" s="35" t="str">
        <f t="shared" si="59"/>
        <v/>
      </c>
      <c r="K406" s="35" t="str">
        <f t="shared" si="60"/>
        <v/>
      </c>
      <c r="L406" s="36" t="str">
        <f>IF(Pmt_Nbr="","",SUM($E$18:$E406)+SUM($H$18:$H406))</f>
        <v/>
      </c>
      <c r="M406" s="36" t="str">
        <f>IF(Pmt_Nbr="","",SUM($G$18:$G406))</f>
        <v/>
      </c>
    </row>
    <row r="407" spans="2:13" x14ac:dyDescent="0.3">
      <c r="B407" s="63" t="str">
        <f t="shared" si="61"/>
        <v/>
      </c>
      <c r="C407" s="34" t="str">
        <f t="shared" si="54"/>
        <v/>
      </c>
      <c r="D407" s="35" t="str">
        <f t="shared" si="62"/>
        <v/>
      </c>
      <c r="E407" s="91" t="str">
        <f t="shared" si="55"/>
        <v/>
      </c>
      <c r="F407" s="36"/>
      <c r="G407" s="36" t="str">
        <f t="shared" si="56"/>
        <v/>
      </c>
      <c r="H407" s="36" t="str">
        <f t="shared" si="57"/>
        <v/>
      </c>
      <c r="I407" s="36" t="str">
        <f t="shared" si="58"/>
        <v/>
      </c>
      <c r="J407" s="35" t="str">
        <f t="shared" si="59"/>
        <v/>
      </c>
      <c r="K407" s="35" t="str">
        <f t="shared" si="60"/>
        <v/>
      </c>
      <c r="L407" s="36" t="str">
        <f>IF(Pmt_Nbr="","",SUM($E$18:$E407)+SUM($H$18:$H407))</f>
        <v/>
      </c>
      <c r="M407" s="36" t="str">
        <f>IF(Pmt_Nbr="","",SUM($G$18:$G407))</f>
        <v/>
      </c>
    </row>
    <row r="408" spans="2:13" x14ac:dyDescent="0.3">
      <c r="B408" s="63" t="str">
        <f t="shared" si="61"/>
        <v/>
      </c>
      <c r="C408" s="34" t="str">
        <f t="shared" si="54"/>
        <v/>
      </c>
      <c r="D408" s="35" t="str">
        <f t="shared" si="62"/>
        <v/>
      </c>
      <c r="E408" s="91" t="str">
        <f t="shared" si="55"/>
        <v/>
      </c>
      <c r="F408" s="36"/>
      <c r="G408" s="36" t="str">
        <f t="shared" si="56"/>
        <v/>
      </c>
      <c r="H408" s="36" t="str">
        <f t="shared" si="57"/>
        <v/>
      </c>
      <c r="I408" s="36" t="str">
        <f t="shared" si="58"/>
        <v/>
      </c>
      <c r="J408" s="35" t="str">
        <f t="shared" si="59"/>
        <v/>
      </c>
      <c r="K408" s="35" t="str">
        <f t="shared" si="60"/>
        <v/>
      </c>
      <c r="L408" s="36" t="str">
        <f>IF(Pmt_Nbr="","",SUM($E$18:$E408)+SUM($H$18:$H408))</f>
        <v/>
      </c>
      <c r="M408" s="36" t="str">
        <f>IF(Pmt_Nbr="","",SUM($G$18:$G408))</f>
        <v/>
      </c>
    </row>
    <row r="409" spans="2:13" x14ac:dyDescent="0.3">
      <c r="B409" s="63" t="str">
        <f t="shared" si="61"/>
        <v/>
      </c>
      <c r="C409" s="34" t="str">
        <f t="shared" si="54"/>
        <v/>
      </c>
      <c r="D409" s="35" t="str">
        <f t="shared" si="62"/>
        <v/>
      </c>
      <c r="E409" s="91" t="str">
        <f t="shared" si="55"/>
        <v/>
      </c>
      <c r="F409" s="36"/>
      <c r="G409" s="36" t="str">
        <f t="shared" si="56"/>
        <v/>
      </c>
      <c r="H409" s="36" t="str">
        <f t="shared" si="57"/>
        <v/>
      </c>
      <c r="I409" s="36" t="str">
        <f t="shared" si="58"/>
        <v/>
      </c>
      <c r="J409" s="35" t="str">
        <f t="shared" si="59"/>
        <v/>
      </c>
      <c r="K409" s="35" t="str">
        <f t="shared" si="60"/>
        <v/>
      </c>
      <c r="L409" s="36" t="str">
        <f>IF(Pmt_Nbr="","",SUM($E$18:$E409)+SUM($H$18:$H409))</f>
        <v/>
      </c>
      <c r="M409" s="36" t="str">
        <f>IF(Pmt_Nbr="","",SUM($G$18:$G409))</f>
        <v/>
      </c>
    </row>
    <row r="410" spans="2:13" x14ac:dyDescent="0.3">
      <c r="B410" s="63" t="str">
        <f t="shared" si="61"/>
        <v/>
      </c>
      <c r="C410" s="34" t="str">
        <f t="shared" si="54"/>
        <v/>
      </c>
      <c r="D410" s="35" t="str">
        <f t="shared" si="62"/>
        <v/>
      </c>
      <c r="E410" s="91" t="str">
        <f t="shared" si="55"/>
        <v/>
      </c>
      <c r="F410" s="36"/>
      <c r="G410" s="36" t="str">
        <f t="shared" si="56"/>
        <v/>
      </c>
      <c r="H410" s="36" t="str">
        <f t="shared" si="57"/>
        <v/>
      </c>
      <c r="I410" s="36" t="str">
        <f t="shared" si="58"/>
        <v/>
      </c>
      <c r="J410" s="35" t="str">
        <f t="shared" si="59"/>
        <v/>
      </c>
      <c r="K410" s="35" t="str">
        <f t="shared" si="60"/>
        <v/>
      </c>
      <c r="L410" s="36" t="str">
        <f>IF(Pmt_Nbr="","",SUM($E$18:$E410)+SUM($H$18:$H410))</f>
        <v/>
      </c>
      <c r="M410" s="36" t="str">
        <f>IF(Pmt_Nbr="","",SUM($G$18:$G410))</f>
        <v/>
      </c>
    </row>
    <row r="411" spans="2:13" x14ac:dyDescent="0.3">
      <c r="B411" s="63" t="str">
        <f t="shared" si="61"/>
        <v/>
      </c>
      <c r="C411" s="34" t="str">
        <f t="shared" si="54"/>
        <v/>
      </c>
      <c r="D411" s="35" t="str">
        <f t="shared" si="62"/>
        <v/>
      </c>
      <c r="E411" s="91" t="str">
        <f t="shared" si="55"/>
        <v/>
      </c>
      <c r="F411" s="36"/>
      <c r="G411" s="36" t="str">
        <f t="shared" si="56"/>
        <v/>
      </c>
      <c r="H411" s="36" t="str">
        <f t="shared" si="57"/>
        <v/>
      </c>
      <c r="I411" s="36" t="str">
        <f t="shared" si="58"/>
        <v/>
      </c>
      <c r="J411" s="35" t="str">
        <f t="shared" si="59"/>
        <v/>
      </c>
      <c r="K411" s="35" t="str">
        <f t="shared" si="60"/>
        <v/>
      </c>
      <c r="L411" s="36" t="str">
        <f>IF(Pmt_Nbr="","",SUM($E$18:$E411)+SUM($H$18:$H411))</f>
        <v/>
      </c>
      <c r="M411" s="36" t="str">
        <f>IF(Pmt_Nbr="","",SUM($G$18:$G411))</f>
        <v/>
      </c>
    </row>
    <row r="412" spans="2:13" x14ac:dyDescent="0.3">
      <c r="B412" s="63" t="str">
        <f t="shared" si="61"/>
        <v/>
      </c>
      <c r="C412" s="34" t="str">
        <f t="shared" si="54"/>
        <v/>
      </c>
      <c r="D412" s="35" t="str">
        <f t="shared" si="62"/>
        <v/>
      </c>
      <c r="E412" s="91" t="str">
        <f t="shared" si="55"/>
        <v/>
      </c>
      <c r="F412" s="36"/>
      <c r="G412" s="36" t="str">
        <f t="shared" si="56"/>
        <v/>
      </c>
      <c r="H412" s="36" t="str">
        <f t="shared" si="57"/>
        <v/>
      </c>
      <c r="I412" s="36" t="str">
        <f t="shared" si="58"/>
        <v/>
      </c>
      <c r="J412" s="35" t="str">
        <f t="shared" si="59"/>
        <v/>
      </c>
      <c r="K412" s="35" t="str">
        <f t="shared" si="60"/>
        <v/>
      </c>
      <c r="L412" s="36" t="str">
        <f>IF(Pmt_Nbr="","",SUM($E$18:$E412)+SUM($H$18:$H412))</f>
        <v/>
      </c>
      <c r="M412" s="36" t="str">
        <f>IF(Pmt_Nbr="","",SUM($G$18:$G412))</f>
        <v/>
      </c>
    </row>
    <row r="413" spans="2:13" x14ac:dyDescent="0.3">
      <c r="B413" s="63" t="str">
        <f t="shared" si="61"/>
        <v/>
      </c>
      <c r="C413" s="34" t="str">
        <f t="shared" si="54"/>
        <v/>
      </c>
      <c r="D413" s="35" t="str">
        <f t="shared" si="62"/>
        <v/>
      </c>
      <c r="E413" s="91" t="str">
        <f t="shared" si="55"/>
        <v/>
      </c>
      <c r="F413" s="36"/>
      <c r="G413" s="36" t="str">
        <f t="shared" si="56"/>
        <v/>
      </c>
      <c r="H413" s="36" t="str">
        <f t="shared" si="57"/>
        <v/>
      </c>
      <c r="I413" s="36" t="str">
        <f t="shared" si="58"/>
        <v/>
      </c>
      <c r="J413" s="35" t="str">
        <f t="shared" si="59"/>
        <v/>
      </c>
      <c r="K413" s="35" t="str">
        <f t="shared" si="60"/>
        <v/>
      </c>
      <c r="L413" s="36" t="str">
        <f>IF(Pmt_Nbr="","",SUM($E$18:$E413)+SUM($H$18:$H413))</f>
        <v/>
      </c>
      <c r="M413" s="36" t="str">
        <f>IF(Pmt_Nbr="","",SUM($G$18:$G413))</f>
        <v/>
      </c>
    </row>
    <row r="414" spans="2:13" x14ac:dyDescent="0.3">
      <c r="B414" s="63" t="str">
        <f t="shared" si="61"/>
        <v/>
      </c>
      <c r="C414" s="34" t="str">
        <f t="shared" si="54"/>
        <v/>
      </c>
      <c r="D414" s="35" t="str">
        <f t="shared" si="62"/>
        <v/>
      </c>
      <c r="E414" s="91" t="str">
        <f t="shared" si="55"/>
        <v/>
      </c>
      <c r="F414" s="36"/>
      <c r="G414" s="36" t="str">
        <f t="shared" si="56"/>
        <v/>
      </c>
      <c r="H414" s="36" t="str">
        <f t="shared" si="57"/>
        <v/>
      </c>
      <c r="I414" s="36" t="str">
        <f t="shared" si="58"/>
        <v/>
      </c>
      <c r="J414" s="35" t="str">
        <f t="shared" si="59"/>
        <v/>
      </c>
      <c r="K414" s="35" t="str">
        <f t="shared" si="60"/>
        <v/>
      </c>
      <c r="L414" s="36" t="str">
        <f>IF(Pmt_Nbr="","",SUM($E$18:$E414)+SUM($H$18:$H414))</f>
        <v/>
      </c>
      <c r="M414" s="36" t="str">
        <f>IF(Pmt_Nbr="","",SUM($G$18:$G414))</f>
        <v/>
      </c>
    </row>
    <row r="415" spans="2:13" x14ac:dyDescent="0.3">
      <c r="B415" s="63" t="str">
        <f t="shared" si="61"/>
        <v/>
      </c>
      <c r="C415" s="34" t="str">
        <f t="shared" si="54"/>
        <v/>
      </c>
      <c r="D415" s="35" t="str">
        <f t="shared" si="62"/>
        <v/>
      </c>
      <c r="E415" s="91" t="str">
        <f t="shared" si="55"/>
        <v/>
      </c>
      <c r="F415" s="36"/>
      <c r="G415" s="36" t="str">
        <f t="shared" si="56"/>
        <v/>
      </c>
      <c r="H415" s="36" t="str">
        <f t="shared" si="57"/>
        <v/>
      </c>
      <c r="I415" s="36" t="str">
        <f t="shared" si="58"/>
        <v/>
      </c>
      <c r="J415" s="35" t="str">
        <f t="shared" si="59"/>
        <v/>
      </c>
      <c r="K415" s="35" t="str">
        <f t="shared" si="60"/>
        <v/>
      </c>
      <c r="L415" s="36" t="str">
        <f>IF(Pmt_Nbr="","",SUM($E$18:$E415)+SUM($H$18:$H415))</f>
        <v/>
      </c>
      <c r="M415" s="36" t="str">
        <f>IF(Pmt_Nbr="","",SUM($G$18:$G415))</f>
        <v/>
      </c>
    </row>
    <row r="416" spans="2:13" x14ac:dyDescent="0.3">
      <c r="B416" s="63" t="str">
        <f t="shared" si="61"/>
        <v/>
      </c>
      <c r="C416" s="34" t="str">
        <f t="shared" si="54"/>
        <v/>
      </c>
      <c r="D416" s="35" t="str">
        <f t="shared" si="62"/>
        <v/>
      </c>
      <c r="E416" s="91" t="str">
        <f t="shared" si="55"/>
        <v/>
      </c>
      <c r="F416" s="36"/>
      <c r="G416" s="36" t="str">
        <f t="shared" si="56"/>
        <v/>
      </c>
      <c r="H416" s="36" t="str">
        <f t="shared" si="57"/>
        <v/>
      </c>
      <c r="I416" s="36" t="str">
        <f t="shared" si="58"/>
        <v/>
      </c>
      <c r="J416" s="35" t="str">
        <f t="shared" si="59"/>
        <v/>
      </c>
      <c r="K416" s="35" t="str">
        <f t="shared" si="60"/>
        <v/>
      </c>
      <c r="L416" s="36" t="str">
        <f>IF(Pmt_Nbr="","",SUM($E$18:$E416)+SUM($H$18:$H416))</f>
        <v/>
      </c>
      <c r="M416" s="36" t="str">
        <f>IF(Pmt_Nbr="","",SUM($G$18:$G416))</f>
        <v/>
      </c>
    </row>
    <row r="417" spans="2:13" x14ac:dyDescent="0.3">
      <c r="B417" s="63" t="str">
        <f t="shared" si="61"/>
        <v/>
      </c>
      <c r="C417" s="34" t="str">
        <f t="shared" si="54"/>
        <v/>
      </c>
      <c r="D417" s="35" t="str">
        <f t="shared" si="62"/>
        <v/>
      </c>
      <c r="E417" s="91" t="str">
        <f t="shared" si="55"/>
        <v/>
      </c>
      <c r="F417" s="36"/>
      <c r="G417" s="36" t="str">
        <f t="shared" si="56"/>
        <v/>
      </c>
      <c r="H417" s="36" t="str">
        <f t="shared" si="57"/>
        <v/>
      </c>
      <c r="I417" s="36" t="str">
        <f t="shared" si="58"/>
        <v/>
      </c>
      <c r="J417" s="35" t="str">
        <f t="shared" si="59"/>
        <v/>
      </c>
      <c r="K417" s="35" t="str">
        <f t="shared" si="60"/>
        <v/>
      </c>
      <c r="L417" s="36" t="str">
        <f>IF(Pmt_Nbr="","",SUM($E$18:$E417)+SUM($H$18:$H417))</f>
        <v/>
      </c>
      <c r="M417" s="36" t="str">
        <f>IF(Pmt_Nbr="","",SUM($G$18:$G417))</f>
        <v/>
      </c>
    </row>
    <row r="418" spans="2:13" x14ac:dyDescent="0.3">
      <c r="B418" s="63" t="str">
        <f t="shared" si="61"/>
        <v/>
      </c>
      <c r="C418" s="34" t="str">
        <f t="shared" si="54"/>
        <v/>
      </c>
      <c r="D418" s="35" t="str">
        <f t="shared" si="62"/>
        <v/>
      </c>
      <c r="E418" s="91" t="str">
        <f t="shared" si="55"/>
        <v/>
      </c>
      <c r="F418" s="36"/>
      <c r="G418" s="36" t="str">
        <f t="shared" si="56"/>
        <v/>
      </c>
      <c r="H418" s="36" t="str">
        <f t="shared" si="57"/>
        <v/>
      </c>
      <c r="I418" s="36" t="str">
        <f t="shared" si="58"/>
        <v/>
      </c>
      <c r="J418" s="35" t="str">
        <f t="shared" si="59"/>
        <v/>
      </c>
      <c r="K418" s="35" t="str">
        <f t="shared" si="60"/>
        <v/>
      </c>
      <c r="L418" s="36" t="str">
        <f>IF(Pmt_Nbr="","",SUM($E$18:$E418)+SUM($H$18:$H418))</f>
        <v/>
      </c>
      <c r="M418" s="36" t="str">
        <f>IF(Pmt_Nbr="","",SUM($G$18:$G418))</f>
        <v/>
      </c>
    </row>
    <row r="419" spans="2:13" x14ac:dyDescent="0.3">
      <c r="B419" s="63" t="str">
        <f t="shared" si="61"/>
        <v/>
      </c>
      <c r="C419" s="34" t="str">
        <f t="shared" si="54"/>
        <v/>
      </c>
      <c r="D419" s="35" t="str">
        <f t="shared" si="62"/>
        <v/>
      </c>
      <c r="E419" s="91" t="str">
        <f t="shared" si="55"/>
        <v/>
      </c>
      <c r="F419" s="36"/>
      <c r="G419" s="36" t="str">
        <f t="shared" si="56"/>
        <v/>
      </c>
      <c r="H419" s="36" t="str">
        <f t="shared" si="57"/>
        <v/>
      </c>
      <c r="I419" s="36" t="str">
        <f t="shared" si="58"/>
        <v/>
      </c>
      <c r="J419" s="35" t="str">
        <f t="shared" si="59"/>
        <v/>
      </c>
      <c r="K419" s="35" t="str">
        <f t="shared" si="60"/>
        <v/>
      </c>
      <c r="L419" s="36" t="str">
        <f>IF(Pmt_Nbr="","",SUM($E$18:$E419)+SUM($H$18:$H419))</f>
        <v/>
      </c>
      <c r="M419" s="36" t="str">
        <f>IF(Pmt_Nbr="","",SUM($G$18:$G419))</f>
        <v/>
      </c>
    </row>
    <row r="420" spans="2:13" x14ac:dyDescent="0.3">
      <c r="B420" s="63" t="str">
        <f t="shared" si="61"/>
        <v/>
      </c>
      <c r="C420" s="34" t="str">
        <f t="shared" si="54"/>
        <v/>
      </c>
      <c r="D420" s="35" t="str">
        <f t="shared" si="62"/>
        <v/>
      </c>
      <c r="E420" s="91" t="str">
        <f t="shared" si="55"/>
        <v/>
      </c>
      <c r="F420" s="36"/>
      <c r="G420" s="36" t="str">
        <f t="shared" si="56"/>
        <v/>
      </c>
      <c r="H420" s="36" t="str">
        <f t="shared" si="57"/>
        <v/>
      </c>
      <c r="I420" s="36" t="str">
        <f t="shared" si="58"/>
        <v/>
      </c>
      <c r="J420" s="35" t="str">
        <f t="shared" si="59"/>
        <v/>
      </c>
      <c r="K420" s="35" t="str">
        <f t="shared" si="60"/>
        <v/>
      </c>
      <c r="L420" s="36" t="str">
        <f>IF(Pmt_Nbr="","",SUM($E$18:$E420)+SUM($H$18:$H420))</f>
        <v/>
      </c>
      <c r="M420" s="36" t="str">
        <f>IF(Pmt_Nbr="","",SUM($G$18:$G420))</f>
        <v/>
      </c>
    </row>
    <row r="421" spans="2:13" x14ac:dyDescent="0.3">
      <c r="B421" s="63" t="str">
        <f t="shared" si="61"/>
        <v/>
      </c>
      <c r="C421" s="34" t="str">
        <f t="shared" si="54"/>
        <v/>
      </c>
      <c r="D421" s="35" t="str">
        <f t="shared" si="62"/>
        <v/>
      </c>
      <c r="E421" s="91" t="str">
        <f t="shared" si="55"/>
        <v/>
      </c>
      <c r="F421" s="36"/>
      <c r="G421" s="36" t="str">
        <f t="shared" si="56"/>
        <v/>
      </c>
      <c r="H421" s="36" t="str">
        <f t="shared" si="57"/>
        <v/>
      </c>
      <c r="I421" s="36" t="str">
        <f t="shared" si="58"/>
        <v/>
      </c>
      <c r="J421" s="35" t="str">
        <f t="shared" si="59"/>
        <v/>
      </c>
      <c r="K421" s="35" t="str">
        <f t="shared" si="60"/>
        <v/>
      </c>
      <c r="L421" s="36" t="str">
        <f>IF(Pmt_Nbr="","",SUM($E$18:$E421)+SUM($H$18:$H421))</f>
        <v/>
      </c>
      <c r="M421" s="36" t="str">
        <f>IF(Pmt_Nbr="","",SUM($G$18:$G421))</f>
        <v/>
      </c>
    </row>
    <row r="422" spans="2:13" x14ac:dyDescent="0.3">
      <c r="B422" s="63" t="str">
        <f t="shared" si="61"/>
        <v/>
      </c>
      <c r="C422" s="34" t="str">
        <f t="shared" si="54"/>
        <v/>
      </c>
      <c r="D422" s="35" t="str">
        <f t="shared" si="62"/>
        <v/>
      </c>
      <c r="E422" s="91" t="str">
        <f t="shared" si="55"/>
        <v/>
      </c>
      <c r="F422" s="36"/>
      <c r="G422" s="36" t="str">
        <f t="shared" si="56"/>
        <v/>
      </c>
      <c r="H422" s="36" t="str">
        <f t="shared" si="57"/>
        <v/>
      </c>
      <c r="I422" s="36" t="str">
        <f t="shared" si="58"/>
        <v/>
      </c>
      <c r="J422" s="35" t="str">
        <f t="shared" si="59"/>
        <v/>
      </c>
      <c r="K422" s="35" t="str">
        <f t="shared" si="60"/>
        <v/>
      </c>
      <c r="L422" s="36" t="str">
        <f>IF(Pmt_Nbr="","",SUM($E$18:$E422)+SUM($H$18:$H422))</f>
        <v/>
      </c>
      <c r="M422" s="36" t="str">
        <f>IF(Pmt_Nbr="","",SUM($G$18:$G422))</f>
        <v/>
      </c>
    </row>
    <row r="423" spans="2:13" x14ac:dyDescent="0.3">
      <c r="B423" s="63" t="str">
        <f t="shared" si="61"/>
        <v/>
      </c>
      <c r="C423" s="34" t="str">
        <f t="shared" si="54"/>
        <v/>
      </c>
      <c r="D423" s="35" t="str">
        <f t="shared" si="62"/>
        <v/>
      </c>
      <c r="E423" s="91" t="str">
        <f t="shared" si="55"/>
        <v/>
      </c>
      <c r="F423" s="36"/>
      <c r="G423" s="36" t="str">
        <f t="shared" si="56"/>
        <v/>
      </c>
      <c r="H423" s="36" t="str">
        <f t="shared" si="57"/>
        <v/>
      </c>
      <c r="I423" s="36" t="str">
        <f t="shared" si="58"/>
        <v/>
      </c>
      <c r="J423" s="35" t="str">
        <f t="shared" si="59"/>
        <v/>
      </c>
      <c r="K423" s="35" t="str">
        <f t="shared" si="60"/>
        <v/>
      </c>
      <c r="L423" s="36" t="str">
        <f>IF(Pmt_Nbr="","",SUM($E$18:$E423)+SUM($H$18:$H423))</f>
        <v/>
      </c>
      <c r="M423" s="36" t="str">
        <f>IF(Pmt_Nbr="","",SUM($G$18:$G423))</f>
        <v/>
      </c>
    </row>
    <row r="424" spans="2:13" x14ac:dyDescent="0.3">
      <c r="B424" s="63" t="str">
        <f t="shared" si="61"/>
        <v/>
      </c>
      <c r="C424" s="34" t="str">
        <f t="shared" si="54"/>
        <v/>
      </c>
      <c r="D424" s="35" t="str">
        <f t="shared" si="62"/>
        <v/>
      </c>
      <c r="E424" s="91" t="str">
        <f t="shared" si="55"/>
        <v/>
      </c>
      <c r="F424" s="36"/>
      <c r="G424" s="36" t="str">
        <f t="shared" si="56"/>
        <v/>
      </c>
      <c r="H424" s="36" t="str">
        <f t="shared" si="57"/>
        <v/>
      </c>
      <c r="I424" s="36" t="str">
        <f t="shared" si="58"/>
        <v/>
      </c>
      <c r="J424" s="35" t="str">
        <f t="shared" si="59"/>
        <v/>
      </c>
      <c r="K424" s="35" t="str">
        <f t="shared" si="60"/>
        <v/>
      </c>
      <c r="L424" s="36" t="str">
        <f>IF(Pmt_Nbr="","",SUM($E$18:$E424)+SUM($H$18:$H424))</f>
        <v/>
      </c>
      <c r="M424" s="36" t="str">
        <f>IF(Pmt_Nbr="","",SUM($G$18:$G424))</f>
        <v/>
      </c>
    </row>
    <row r="425" spans="2:13" x14ac:dyDescent="0.3">
      <c r="B425" s="63" t="str">
        <f t="shared" si="61"/>
        <v/>
      </c>
      <c r="C425" s="34" t="str">
        <f t="shared" si="54"/>
        <v/>
      </c>
      <c r="D425" s="35" t="str">
        <f t="shared" si="62"/>
        <v/>
      </c>
      <c r="E425" s="91" t="str">
        <f t="shared" si="55"/>
        <v/>
      </c>
      <c r="F425" s="36"/>
      <c r="G425" s="36" t="str">
        <f t="shared" si="56"/>
        <v/>
      </c>
      <c r="H425" s="36" t="str">
        <f t="shared" si="57"/>
        <v/>
      </c>
      <c r="I425" s="36" t="str">
        <f t="shared" si="58"/>
        <v/>
      </c>
      <c r="J425" s="35" t="str">
        <f t="shared" si="59"/>
        <v/>
      </c>
      <c r="K425" s="35" t="str">
        <f t="shared" si="60"/>
        <v/>
      </c>
      <c r="L425" s="36" t="str">
        <f>IF(Pmt_Nbr="","",SUM($E$18:$E425)+SUM($H$18:$H425))</f>
        <v/>
      </c>
      <c r="M425" s="36" t="str">
        <f>IF(Pmt_Nbr="","",SUM($G$18:$G425))</f>
        <v/>
      </c>
    </row>
    <row r="426" spans="2:13" x14ac:dyDescent="0.3">
      <c r="B426" s="63" t="str">
        <f t="shared" si="61"/>
        <v/>
      </c>
      <c r="C426" s="34" t="str">
        <f t="shared" si="54"/>
        <v/>
      </c>
      <c r="D426" s="35" t="str">
        <f t="shared" si="62"/>
        <v/>
      </c>
      <c r="E426" s="91" t="str">
        <f t="shared" si="55"/>
        <v/>
      </c>
      <c r="F426" s="36"/>
      <c r="G426" s="36" t="str">
        <f t="shared" si="56"/>
        <v/>
      </c>
      <c r="H426" s="36" t="str">
        <f t="shared" si="57"/>
        <v/>
      </c>
      <c r="I426" s="36" t="str">
        <f t="shared" si="58"/>
        <v/>
      </c>
      <c r="J426" s="35" t="str">
        <f t="shared" si="59"/>
        <v/>
      </c>
      <c r="K426" s="35" t="str">
        <f t="shared" si="60"/>
        <v/>
      </c>
      <c r="L426" s="36" t="str">
        <f>IF(Pmt_Nbr="","",SUM($E$18:$E426)+SUM($H$18:$H426))</f>
        <v/>
      </c>
      <c r="M426" s="36" t="str">
        <f>IF(Pmt_Nbr="","",SUM($G$18:$G426))</f>
        <v/>
      </c>
    </row>
    <row r="427" spans="2:13" x14ac:dyDescent="0.3">
      <c r="B427" s="63" t="str">
        <f t="shared" si="61"/>
        <v/>
      </c>
      <c r="C427" s="34" t="str">
        <f t="shared" si="54"/>
        <v/>
      </c>
      <c r="D427" s="35" t="str">
        <f t="shared" si="62"/>
        <v/>
      </c>
      <c r="E427" s="91" t="str">
        <f t="shared" si="55"/>
        <v/>
      </c>
      <c r="F427" s="36"/>
      <c r="G427" s="36" t="str">
        <f t="shared" si="56"/>
        <v/>
      </c>
      <c r="H427" s="36" t="str">
        <f t="shared" si="57"/>
        <v/>
      </c>
      <c r="I427" s="36" t="str">
        <f t="shared" si="58"/>
        <v/>
      </c>
      <c r="J427" s="35" t="str">
        <f t="shared" si="59"/>
        <v/>
      </c>
      <c r="K427" s="35" t="str">
        <f t="shared" si="60"/>
        <v/>
      </c>
      <c r="L427" s="36" t="str">
        <f>IF(Pmt_Nbr="","",SUM($E$18:$E427)+SUM($H$18:$H427))</f>
        <v/>
      </c>
      <c r="M427" s="36" t="str">
        <f>IF(Pmt_Nbr="","",SUM($G$18:$G427))</f>
        <v/>
      </c>
    </row>
    <row r="428" spans="2:13" x14ac:dyDescent="0.3">
      <c r="B428" s="63" t="str">
        <f t="shared" si="61"/>
        <v/>
      </c>
      <c r="C428" s="34" t="str">
        <f t="shared" si="54"/>
        <v/>
      </c>
      <c r="D428" s="35" t="str">
        <f t="shared" si="62"/>
        <v/>
      </c>
      <c r="E428" s="91" t="str">
        <f t="shared" si="55"/>
        <v/>
      </c>
      <c r="F428" s="36"/>
      <c r="G428" s="36" t="str">
        <f t="shared" si="56"/>
        <v/>
      </c>
      <c r="H428" s="36" t="str">
        <f t="shared" si="57"/>
        <v/>
      </c>
      <c r="I428" s="36" t="str">
        <f t="shared" si="58"/>
        <v/>
      </c>
      <c r="J428" s="35" t="str">
        <f t="shared" si="59"/>
        <v/>
      </c>
      <c r="K428" s="35" t="str">
        <f t="shared" si="60"/>
        <v/>
      </c>
      <c r="L428" s="36" t="str">
        <f>IF(Pmt_Nbr="","",SUM($E$18:$E428)+SUM($H$18:$H428))</f>
        <v/>
      </c>
      <c r="M428" s="36" t="str">
        <f>IF(Pmt_Nbr="","",SUM($G$18:$G428))</f>
        <v/>
      </c>
    </row>
    <row r="429" spans="2:13" x14ac:dyDescent="0.3">
      <c r="B429" s="63" t="str">
        <f t="shared" si="61"/>
        <v/>
      </c>
      <c r="C429" s="34" t="str">
        <f t="shared" si="54"/>
        <v/>
      </c>
      <c r="D429" s="35" t="str">
        <f t="shared" si="62"/>
        <v/>
      </c>
      <c r="E429" s="91" t="str">
        <f t="shared" si="55"/>
        <v/>
      </c>
      <c r="F429" s="36"/>
      <c r="G429" s="36" t="str">
        <f t="shared" si="56"/>
        <v/>
      </c>
      <c r="H429" s="36" t="str">
        <f t="shared" si="57"/>
        <v/>
      </c>
      <c r="I429" s="36" t="str">
        <f t="shared" si="58"/>
        <v/>
      </c>
      <c r="J429" s="35" t="str">
        <f t="shared" si="59"/>
        <v/>
      </c>
      <c r="K429" s="35" t="str">
        <f t="shared" si="60"/>
        <v/>
      </c>
      <c r="L429" s="36" t="str">
        <f>IF(Pmt_Nbr="","",SUM($E$18:$E429)+SUM($H$18:$H429))</f>
        <v/>
      </c>
      <c r="M429" s="36" t="str">
        <f>IF(Pmt_Nbr="","",SUM($G$18:$G429))</f>
        <v/>
      </c>
    </row>
    <row r="430" spans="2:13" x14ac:dyDescent="0.3">
      <c r="B430" s="63" t="str">
        <f t="shared" si="61"/>
        <v/>
      </c>
      <c r="C430" s="34" t="str">
        <f t="shared" si="54"/>
        <v/>
      </c>
      <c r="D430" s="35" t="str">
        <f t="shared" si="62"/>
        <v/>
      </c>
      <c r="E430" s="91" t="str">
        <f t="shared" si="55"/>
        <v/>
      </c>
      <c r="F430" s="36"/>
      <c r="G430" s="36" t="str">
        <f t="shared" si="56"/>
        <v/>
      </c>
      <c r="H430" s="36" t="str">
        <f t="shared" si="57"/>
        <v/>
      </c>
      <c r="I430" s="36" t="str">
        <f t="shared" si="58"/>
        <v/>
      </c>
      <c r="J430" s="35" t="str">
        <f t="shared" si="59"/>
        <v/>
      </c>
      <c r="K430" s="35" t="str">
        <f t="shared" si="60"/>
        <v/>
      </c>
      <c r="L430" s="36" t="str">
        <f>IF(Pmt_Nbr="","",SUM($E$18:$E430)+SUM($H$18:$H430))</f>
        <v/>
      </c>
      <c r="M430" s="36" t="str">
        <f>IF(Pmt_Nbr="","",SUM($G$18:$G430))</f>
        <v/>
      </c>
    </row>
    <row r="431" spans="2:13" x14ac:dyDescent="0.3">
      <c r="B431" s="63" t="str">
        <f t="shared" si="61"/>
        <v/>
      </c>
      <c r="C431" s="34" t="str">
        <f t="shared" si="54"/>
        <v/>
      </c>
      <c r="D431" s="35" t="str">
        <f t="shared" si="62"/>
        <v/>
      </c>
      <c r="E431" s="91" t="str">
        <f t="shared" si="55"/>
        <v/>
      </c>
      <c r="F431" s="36"/>
      <c r="G431" s="36" t="str">
        <f t="shared" si="56"/>
        <v/>
      </c>
      <c r="H431" s="36" t="str">
        <f t="shared" si="57"/>
        <v/>
      </c>
      <c r="I431" s="36" t="str">
        <f t="shared" si="58"/>
        <v/>
      </c>
      <c r="J431" s="35" t="str">
        <f t="shared" si="59"/>
        <v/>
      </c>
      <c r="K431" s="35" t="str">
        <f t="shared" si="60"/>
        <v/>
      </c>
      <c r="L431" s="36" t="str">
        <f>IF(Pmt_Nbr="","",SUM($E$18:$E431)+SUM($H$18:$H431))</f>
        <v/>
      </c>
      <c r="M431" s="36" t="str">
        <f>IF(Pmt_Nbr="","",SUM($G$18:$G431))</f>
        <v/>
      </c>
    </row>
    <row r="432" spans="2:13" x14ac:dyDescent="0.3">
      <c r="B432" s="63" t="str">
        <f t="shared" si="61"/>
        <v/>
      </c>
      <c r="C432" s="34" t="str">
        <f t="shared" si="54"/>
        <v/>
      </c>
      <c r="D432" s="35" t="str">
        <f t="shared" si="62"/>
        <v/>
      </c>
      <c r="E432" s="91" t="str">
        <f t="shared" si="55"/>
        <v/>
      </c>
      <c r="F432" s="36"/>
      <c r="G432" s="36" t="str">
        <f t="shared" si="56"/>
        <v/>
      </c>
      <c r="H432" s="36" t="str">
        <f t="shared" si="57"/>
        <v/>
      </c>
      <c r="I432" s="36" t="str">
        <f t="shared" si="58"/>
        <v/>
      </c>
      <c r="J432" s="35" t="str">
        <f t="shared" si="59"/>
        <v/>
      </c>
      <c r="K432" s="35" t="str">
        <f t="shared" si="60"/>
        <v/>
      </c>
      <c r="L432" s="36" t="str">
        <f>IF(Pmt_Nbr="","",SUM($E$18:$E432)+SUM($H$18:$H432))</f>
        <v/>
      </c>
      <c r="M432" s="36" t="str">
        <f>IF(Pmt_Nbr="","",SUM($G$18:$G432))</f>
        <v/>
      </c>
    </row>
    <row r="433" spans="2:13" x14ac:dyDescent="0.3">
      <c r="B433" s="63" t="str">
        <f t="shared" si="61"/>
        <v/>
      </c>
      <c r="C433" s="34" t="str">
        <f t="shared" si="54"/>
        <v/>
      </c>
      <c r="D433" s="35" t="str">
        <f t="shared" si="62"/>
        <v/>
      </c>
      <c r="E433" s="91" t="str">
        <f t="shared" si="55"/>
        <v/>
      </c>
      <c r="F433" s="36"/>
      <c r="G433" s="36" t="str">
        <f t="shared" si="56"/>
        <v/>
      </c>
      <c r="H433" s="36" t="str">
        <f t="shared" si="57"/>
        <v/>
      </c>
      <c r="I433" s="36" t="str">
        <f t="shared" si="58"/>
        <v/>
      </c>
      <c r="J433" s="35" t="str">
        <f t="shared" si="59"/>
        <v/>
      </c>
      <c r="K433" s="35" t="str">
        <f t="shared" si="60"/>
        <v/>
      </c>
      <c r="L433" s="36" t="str">
        <f>IF(Pmt_Nbr="","",SUM($E$18:$E433)+SUM($H$18:$H433))</f>
        <v/>
      </c>
      <c r="M433" s="36" t="str">
        <f>IF(Pmt_Nbr="","",SUM($G$18:$G433))</f>
        <v/>
      </c>
    </row>
    <row r="434" spans="2:13" x14ac:dyDescent="0.3">
      <c r="B434" s="63" t="str">
        <f t="shared" si="61"/>
        <v/>
      </c>
      <c r="C434" s="34" t="str">
        <f t="shared" si="54"/>
        <v/>
      </c>
      <c r="D434" s="35" t="str">
        <f t="shared" si="62"/>
        <v/>
      </c>
      <c r="E434" s="91" t="str">
        <f t="shared" si="55"/>
        <v/>
      </c>
      <c r="F434" s="36"/>
      <c r="G434" s="36" t="str">
        <f t="shared" si="56"/>
        <v/>
      </c>
      <c r="H434" s="36" t="str">
        <f t="shared" si="57"/>
        <v/>
      </c>
      <c r="I434" s="36" t="str">
        <f t="shared" si="58"/>
        <v/>
      </c>
      <c r="J434" s="35" t="str">
        <f t="shared" si="59"/>
        <v/>
      </c>
      <c r="K434" s="35" t="str">
        <f t="shared" si="60"/>
        <v/>
      </c>
      <c r="L434" s="36" t="str">
        <f>IF(Pmt_Nbr="","",SUM($E$18:$E434)+SUM($H$18:$H434))</f>
        <v/>
      </c>
      <c r="M434" s="36" t="str">
        <f>IF(Pmt_Nbr="","",SUM($G$18:$G434))</f>
        <v/>
      </c>
    </row>
    <row r="435" spans="2:13" x14ac:dyDescent="0.3">
      <c r="B435" s="63" t="str">
        <f t="shared" si="61"/>
        <v/>
      </c>
      <c r="C435" s="34" t="str">
        <f t="shared" si="54"/>
        <v/>
      </c>
      <c r="D435" s="35" t="str">
        <f t="shared" si="62"/>
        <v/>
      </c>
      <c r="E435" s="91" t="str">
        <f t="shared" si="55"/>
        <v/>
      </c>
      <c r="F435" s="36"/>
      <c r="G435" s="36" t="str">
        <f t="shared" si="56"/>
        <v/>
      </c>
      <c r="H435" s="36" t="str">
        <f t="shared" si="57"/>
        <v/>
      </c>
      <c r="I435" s="36" t="str">
        <f t="shared" si="58"/>
        <v/>
      </c>
      <c r="J435" s="35" t="str">
        <f t="shared" si="59"/>
        <v/>
      </c>
      <c r="K435" s="35" t="str">
        <f t="shared" si="60"/>
        <v/>
      </c>
      <c r="L435" s="36" t="str">
        <f>IF(Pmt_Nbr="","",SUM($E$18:$E435)+SUM($H$18:$H435))</f>
        <v/>
      </c>
      <c r="M435" s="36" t="str">
        <f>IF(Pmt_Nbr="","",SUM($G$18:$G435))</f>
        <v/>
      </c>
    </row>
    <row r="436" spans="2:13" x14ac:dyDescent="0.3">
      <c r="B436" s="63" t="str">
        <f t="shared" si="61"/>
        <v/>
      </c>
      <c r="C436" s="34" t="str">
        <f t="shared" si="54"/>
        <v/>
      </c>
      <c r="D436" s="35" t="str">
        <f t="shared" si="62"/>
        <v/>
      </c>
      <c r="E436" s="91" t="str">
        <f t="shared" si="55"/>
        <v/>
      </c>
      <c r="F436" s="36"/>
      <c r="G436" s="36" t="str">
        <f t="shared" si="56"/>
        <v/>
      </c>
      <c r="H436" s="36" t="str">
        <f t="shared" si="57"/>
        <v/>
      </c>
      <c r="I436" s="36" t="str">
        <f t="shared" si="58"/>
        <v/>
      </c>
      <c r="J436" s="35" t="str">
        <f t="shared" si="59"/>
        <v/>
      </c>
      <c r="K436" s="35" t="str">
        <f t="shared" si="60"/>
        <v/>
      </c>
      <c r="L436" s="36" t="str">
        <f>IF(Pmt_Nbr="","",SUM($E$18:$E436)+SUM($H$18:$H436))</f>
        <v/>
      </c>
      <c r="M436" s="36" t="str">
        <f>IF(Pmt_Nbr="","",SUM($G$18:$G436))</f>
        <v/>
      </c>
    </row>
    <row r="437" spans="2:13" x14ac:dyDescent="0.3">
      <c r="B437" s="63" t="str">
        <f t="shared" si="61"/>
        <v/>
      </c>
      <c r="C437" s="34" t="str">
        <f t="shared" si="54"/>
        <v/>
      </c>
      <c r="D437" s="35" t="str">
        <f t="shared" si="62"/>
        <v/>
      </c>
      <c r="E437" s="91" t="str">
        <f t="shared" si="55"/>
        <v/>
      </c>
      <c r="F437" s="36"/>
      <c r="G437" s="36" t="str">
        <f t="shared" si="56"/>
        <v/>
      </c>
      <c r="H437" s="36" t="str">
        <f t="shared" si="57"/>
        <v/>
      </c>
      <c r="I437" s="36" t="str">
        <f t="shared" si="58"/>
        <v/>
      </c>
      <c r="J437" s="35" t="str">
        <f t="shared" si="59"/>
        <v/>
      </c>
      <c r="K437" s="35" t="str">
        <f t="shared" si="60"/>
        <v/>
      </c>
      <c r="L437" s="36" t="str">
        <f>IF(Pmt_Nbr="","",SUM($E$18:$E437)+SUM($H$18:$H437))</f>
        <v/>
      </c>
      <c r="M437" s="36" t="str">
        <f>IF(Pmt_Nbr="","",SUM($G$18:$G437))</f>
        <v/>
      </c>
    </row>
    <row r="438" spans="2:13" x14ac:dyDescent="0.3">
      <c r="B438" s="63" t="str">
        <f t="shared" si="61"/>
        <v/>
      </c>
      <c r="C438" s="34" t="str">
        <f t="shared" si="54"/>
        <v/>
      </c>
      <c r="D438" s="35" t="str">
        <f t="shared" si="62"/>
        <v/>
      </c>
      <c r="E438" s="91" t="str">
        <f t="shared" si="55"/>
        <v/>
      </c>
      <c r="F438" s="36"/>
      <c r="G438" s="36" t="str">
        <f t="shared" si="56"/>
        <v/>
      </c>
      <c r="H438" s="36" t="str">
        <f t="shared" si="57"/>
        <v/>
      </c>
      <c r="I438" s="36" t="str">
        <f t="shared" si="58"/>
        <v/>
      </c>
      <c r="J438" s="35" t="str">
        <f t="shared" si="59"/>
        <v/>
      </c>
      <c r="K438" s="35" t="str">
        <f t="shared" si="60"/>
        <v/>
      </c>
      <c r="L438" s="36" t="str">
        <f>IF(Pmt_Nbr="","",SUM($E$18:$E438)+SUM($H$18:$H438))</f>
        <v/>
      </c>
      <c r="M438" s="36" t="str">
        <f>IF(Pmt_Nbr="","",SUM($G$18:$G438))</f>
        <v/>
      </c>
    </row>
    <row r="439" spans="2:13" x14ac:dyDescent="0.3">
      <c r="B439" s="63" t="str">
        <f t="shared" si="61"/>
        <v/>
      </c>
      <c r="C439" s="34" t="str">
        <f t="shared" si="54"/>
        <v/>
      </c>
      <c r="D439" s="35" t="str">
        <f t="shared" si="62"/>
        <v/>
      </c>
      <c r="E439" s="91" t="str">
        <f t="shared" si="55"/>
        <v/>
      </c>
      <c r="F439" s="36"/>
      <c r="G439" s="36" t="str">
        <f t="shared" si="56"/>
        <v/>
      </c>
      <c r="H439" s="36" t="str">
        <f t="shared" si="57"/>
        <v/>
      </c>
      <c r="I439" s="36" t="str">
        <f t="shared" si="58"/>
        <v/>
      </c>
      <c r="J439" s="35" t="str">
        <f t="shared" si="59"/>
        <v/>
      </c>
      <c r="K439" s="35" t="str">
        <f t="shared" si="60"/>
        <v/>
      </c>
      <c r="L439" s="36" t="str">
        <f>IF(Pmt_Nbr="","",SUM($E$18:$E439)+SUM($H$18:$H439))</f>
        <v/>
      </c>
      <c r="M439" s="36" t="str">
        <f>IF(Pmt_Nbr="","",SUM($G$18:$G439))</f>
        <v/>
      </c>
    </row>
    <row r="440" spans="2:13" x14ac:dyDescent="0.3">
      <c r="B440" s="63" t="str">
        <f t="shared" si="61"/>
        <v/>
      </c>
      <c r="C440" s="34" t="str">
        <f t="shared" si="54"/>
        <v/>
      </c>
      <c r="D440" s="35" t="str">
        <f t="shared" si="62"/>
        <v/>
      </c>
      <c r="E440" s="91" t="str">
        <f t="shared" si="55"/>
        <v/>
      </c>
      <c r="F440" s="36"/>
      <c r="G440" s="36" t="str">
        <f t="shared" si="56"/>
        <v/>
      </c>
      <c r="H440" s="36" t="str">
        <f t="shared" si="57"/>
        <v/>
      </c>
      <c r="I440" s="36" t="str">
        <f t="shared" si="58"/>
        <v/>
      </c>
      <c r="J440" s="35" t="str">
        <f t="shared" si="59"/>
        <v/>
      </c>
      <c r="K440" s="35" t="str">
        <f t="shared" si="60"/>
        <v/>
      </c>
      <c r="L440" s="36" t="str">
        <f>IF(Pmt_Nbr="","",SUM($E$18:$E440)+SUM($H$18:$H440))</f>
        <v/>
      </c>
      <c r="M440" s="36" t="str">
        <f>IF(Pmt_Nbr="","",SUM($G$18:$G440))</f>
        <v/>
      </c>
    </row>
    <row r="441" spans="2:13" x14ac:dyDescent="0.3">
      <c r="B441" s="63" t="str">
        <f t="shared" si="61"/>
        <v/>
      </c>
      <c r="C441" s="34" t="str">
        <f t="shared" si="54"/>
        <v/>
      </c>
      <c r="D441" s="35" t="str">
        <f t="shared" si="62"/>
        <v/>
      </c>
      <c r="E441" s="91" t="str">
        <f t="shared" si="55"/>
        <v/>
      </c>
      <c r="F441" s="36"/>
      <c r="G441" s="36" t="str">
        <f t="shared" si="56"/>
        <v/>
      </c>
      <c r="H441" s="36" t="str">
        <f t="shared" si="57"/>
        <v/>
      </c>
      <c r="I441" s="36" t="str">
        <f t="shared" si="58"/>
        <v/>
      </c>
      <c r="J441" s="35" t="str">
        <f t="shared" si="59"/>
        <v/>
      </c>
      <c r="K441" s="35" t="str">
        <f t="shared" si="60"/>
        <v/>
      </c>
      <c r="L441" s="36" t="str">
        <f>IF(Pmt_Nbr="","",SUM($E$18:$E441)+SUM($H$18:$H441))</f>
        <v/>
      </c>
      <c r="M441" s="36" t="str">
        <f>IF(Pmt_Nbr="","",SUM($G$18:$G441))</f>
        <v/>
      </c>
    </row>
    <row r="442" spans="2:13" x14ac:dyDescent="0.3">
      <c r="B442" s="63" t="str">
        <f t="shared" si="61"/>
        <v/>
      </c>
      <c r="C442" s="34" t="str">
        <f t="shared" si="54"/>
        <v/>
      </c>
      <c r="D442" s="35" t="str">
        <f t="shared" si="62"/>
        <v/>
      </c>
      <c r="E442" s="91" t="str">
        <f t="shared" si="55"/>
        <v/>
      </c>
      <c r="F442" s="36"/>
      <c r="G442" s="36" t="str">
        <f t="shared" si="56"/>
        <v/>
      </c>
      <c r="H442" s="36" t="str">
        <f t="shared" si="57"/>
        <v/>
      </c>
      <c r="I442" s="36" t="str">
        <f t="shared" si="58"/>
        <v/>
      </c>
      <c r="J442" s="35" t="str">
        <f t="shared" si="59"/>
        <v/>
      </c>
      <c r="K442" s="35" t="str">
        <f t="shared" si="60"/>
        <v/>
      </c>
      <c r="L442" s="36" t="str">
        <f>IF(Pmt_Nbr="","",SUM($E$18:$E442)+SUM($H$18:$H442))</f>
        <v/>
      </c>
      <c r="M442" s="36" t="str">
        <f>IF(Pmt_Nbr="","",SUM($G$18:$G442))</f>
        <v/>
      </c>
    </row>
    <row r="443" spans="2:13" x14ac:dyDescent="0.3">
      <c r="B443" s="63" t="str">
        <f t="shared" si="61"/>
        <v/>
      </c>
      <c r="C443" s="34" t="str">
        <f t="shared" si="54"/>
        <v/>
      </c>
      <c r="D443" s="35" t="str">
        <f t="shared" si="62"/>
        <v/>
      </c>
      <c r="E443" s="91" t="str">
        <f t="shared" si="55"/>
        <v/>
      </c>
      <c r="F443" s="36"/>
      <c r="G443" s="36" t="str">
        <f t="shared" si="56"/>
        <v/>
      </c>
      <c r="H443" s="36" t="str">
        <f t="shared" si="57"/>
        <v/>
      </c>
      <c r="I443" s="36" t="str">
        <f t="shared" si="58"/>
        <v/>
      </c>
      <c r="J443" s="35" t="str">
        <f t="shared" si="59"/>
        <v/>
      </c>
      <c r="K443" s="35" t="str">
        <f t="shared" si="60"/>
        <v/>
      </c>
      <c r="L443" s="36" t="str">
        <f>IF(Pmt_Nbr="","",SUM($E$18:$E443)+SUM($H$18:$H443))</f>
        <v/>
      </c>
      <c r="M443" s="36" t="str">
        <f>IF(Pmt_Nbr="","",SUM($G$18:$G443))</f>
        <v/>
      </c>
    </row>
    <row r="444" spans="2:13" x14ac:dyDescent="0.3">
      <c r="B444" s="63" t="str">
        <f t="shared" si="61"/>
        <v/>
      </c>
      <c r="C444" s="34" t="str">
        <f t="shared" si="54"/>
        <v/>
      </c>
      <c r="D444" s="35" t="str">
        <f t="shared" si="62"/>
        <v/>
      </c>
      <c r="E444" s="91" t="str">
        <f t="shared" si="55"/>
        <v/>
      </c>
      <c r="F444" s="36"/>
      <c r="G444" s="36" t="str">
        <f t="shared" si="56"/>
        <v/>
      </c>
      <c r="H444" s="36" t="str">
        <f t="shared" si="57"/>
        <v/>
      </c>
      <c r="I444" s="36" t="str">
        <f t="shared" si="58"/>
        <v/>
      </c>
      <c r="J444" s="35" t="str">
        <f t="shared" si="59"/>
        <v/>
      </c>
      <c r="K444" s="35" t="str">
        <f t="shared" si="60"/>
        <v/>
      </c>
      <c r="L444" s="36" t="str">
        <f>IF(Pmt_Nbr="","",SUM($E$18:$E444)+SUM($H$18:$H444))</f>
        <v/>
      </c>
      <c r="M444" s="36" t="str">
        <f>IF(Pmt_Nbr="","",SUM($G$18:$G444))</f>
        <v/>
      </c>
    </row>
    <row r="445" spans="2:13" x14ac:dyDescent="0.3">
      <c r="B445" s="63" t="str">
        <f t="shared" si="61"/>
        <v/>
      </c>
      <c r="C445" s="34" t="str">
        <f t="shared" si="54"/>
        <v/>
      </c>
      <c r="D445" s="35" t="str">
        <f t="shared" si="62"/>
        <v/>
      </c>
      <c r="E445" s="91" t="str">
        <f t="shared" si="55"/>
        <v/>
      </c>
      <c r="F445" s="36"/>
      <c r="G445" s="36" t="str">
        <f t="shared" si="56"/>
        <v/>
      </c>
      <c r="H445" s="36" t="str">
        <f t="shared" si="57"/>
        <v/>
      </c>
      <c r="I445" s="36" t="str">
        <f t="shared" si="58"/>
        <v/>
      </c>
      <c r="J445" s="35" t="str">
        <f t="shared" si="59"/>
        <v/>
      </c>
      <c r="K445" s="35" t="str">
        <f t="shared" si="60"/>
        <v/>
      </c>
      <c r="L445" s="36" t="str">
        <f>IF(Pmt_Nbr="","",SUM($E$18:$E445)+SUM($H$18:$H445))</f>
        <v/>
      </c>
      <c r="M445" s="36" t="str">
        <f>IF(Pmt_Nbr="","",SUM($G$18:$G445))</f>
        <v/>
      </c>
    </row>
    <row r="446" spans="2:13" x14ac:dyDescent="0.3">
      <c r="B446" s="63" t="str">
        <f t="shared" si="61"/>
        <v/>
      </c>
      <c r="C446" s="34" t="str">
        <f t="shared" si="54"/>
        <v/>
      </c>
      <c r="D446" s="35" t="str">
        <f t="shared" si="62"/>
        <v/>
      </c>
      <c r="E446" s="91" t="str">
        <f t="shared" si="55"/>
        <v/>
      </c>
      <c r="F446" s="36"/>
      <c r="G446" s="36" t="str">
        <f t="shared" si="56"/>
        <v/>
      </c>
      <c r="H446" s="36" t="str">
        <f t="shared" si="57"/>
        <v/>
      </c>
      <c r="I446" s="36" t="str">
        <f t="shared" si="58"/>
        <v/>
      </c>
      <c r="J446" s="35" t="str">
        <f t="shared" si="59"/>
        <v/>
      </c>
      <c r="K446" s="35" t="str">
        <f t="shared" si="60"/>
        <v/>
      </c>
      <c r="L446" s="36" t="str">
        <f>IF(Pmt_Nbr="","",SUM($E$18:$E446)+SUM($H$18:$H446))</f>
        <v/>
      </c>
      <c r="M446" s="36" t="str">
        <f>IF(Pmt_Nbr="","",SUM($G$18:$G446))</f>
        <v/>
      </c>
    </row>
    <row r="447" spans="2:13" x14ac:dyDescent="0.3">
      <c r="B447" s="63" t="str">
        <f t="shared" si="61"/>
        <v/>
      </c>
      <c r="C447" s="34" t="str">
        <f t="shared" si="54"/>
        <v/>
      </c>
      <c r="D447" s="35" t="str">
        <f t="shared" si="62"/>
        <v/>
      </c>
      <c r="E447" s="91" t="str">
        <f t="shared" si="55"/>
        <v/>
      </c>
      <c r="F447" s="36"/>
      <c r="G447" s="36" t="str">
        <f t="shared" si="56"/>
        <v/>
      </c>
      <c r="H447" s="36" t="str">
        <f t="shared" si="57"/>
        <v/>
      </c>
      <c r="I447" s="36" t="str">
        <f t="shared" si="58"/>
        <v/>
      </c>
      <c r="J447" s="35" t="str">
        <f t="shared" si="59"/>
        <v/>
      </c>
      <c r="K447" s="35" t="str">
        <f t="shared" si="60"/>
        <v/>
      </c>
      <c r="L447" s="36" t="str">
        <f>IF(Pmt_Nbr="","",SUM($E$18:$E447)+SUM($H$18:$H447))</f>
        <v/>
      </c>
      <c r="M447" s="36" t="str">
        <f>IF(Pmt_Nbr="","",SUM($G$18:$G447))</f>
        <v/>
      </c>
    </row>
    <row r="448" spans="2:13" x14ac:dyDescent="0.3">
      <c r="B448" s="63" t="str">
        <f t="shared" si="61"/>
        <v/>
      </c>
      <c r="C448" s="34" t="str">
        <f t="shared" si="54"/>
        <v/>
      </c>
      <c r="D448" s="35" t="str">
        <f t="shared" si="62"/>
        <v/>
      </c>
      <c r="E448" s="91" t="str">
        <f t="shared" si="55"/>
        <v/>
      </c>
      <c r="F448" s="36"/>
      <c r="G448" s="36" t="str">
        <f t="shared" si="56"/>
        <v/>
      </c>
      <c r="H448" s="36" t="str">
        <f t="shared" si="57"/>
        <v/>
      </c>
      <c r="I448" s="36" t="str">
        <f t="shared" si="58"/>
        <v/>
      </c>
      <c r="J448" s="35" t="str">
        <f t="shared" si="59"/>
        <v/>
      </c>
      <c r="K448" s="35" t="str">
        <f t="shared" si="60"/>
        <v/>
      </c>
      <c r="L448" s="36" t="str">
        <f>IF(Pmt_Nbr="","",SUM($E$18:$E448)+SUM($H$18:$H448))</f>
        <v/>
      </c>
      <c r="M448" s="36" t="str">
        <f>IF(Pmt_Nbr="","",SUM($G$18:$G448))</f>
        <v/>
      </c>
    </row>
    <row r="449" spans="2:13" x14ac:dyDescent="0.3">
      <c r="B449" s="63" t="str">
        <f t="shared" si="61"/>
        <v/>
      </c>
      <c r="C449" s="34" t="str">
        <f t="shared" si="54"/>
        <v/>
      </c>
      <c r="D449" s="35" t="str">
        <f t="shared" si="62"/>
        <v/>
      </c>
      <c r="E449" s="91" t="str">
        <f t="shared" si="55"/>
        <v/>
      </c>
      <c r="F449" s="36"/>
      <c r="G449" s="36" t="str">
        <f t="shared" si="56"/>
        <v/>
      </c>
      <c r="H449" s="36" t="str">
        <f t="shared" si="57"/>
        <v/>
      </c>
      <c r="I449" s="36" t="str">
        <f t="shared" si="58"/>
        <v/>
      </c>
      <c r="J449" s="35" t="str">
        <f t="shared" si="59"/>
        <v/>
      </c>
      <c r="K449" s="35" t="str">
        <f t="shared" si="60"/>
        <v/>
      </c>
      <c r="L449" s="36" t="str">
        <f>IF(Pmt_Nbr="","",SUM($E$18:$E449)+SUM($H$18:$H449))</f>
        <v/>
      </c>
      <c r="M449" s="36" t="str">
        <f>IF(Pmt_Nbr="","",SUM($G$18:$G449))</f>
        <v/>
      </c>
    </row>
    <row r="450" spans="2:13" x14ac:dyDescent="0.3">
      <c r="B450" s="63" t="str">
        <f t="shared" si="61"/>
        <v/>
      </c>
      <c r="C450" s="34" t="str">
        <f t="shared" si="54"/>
        <v/>
      </c>
      <c r="D450" s="35" t="str">
        <f t="shared" si="62"/>
        <v/>
      </c>
      <c r="E450" s="91" t="str">
        <f t="shared" si="55"/>
        <v/>
      </c>
      <c r="F450" s="36"/>
      <c r="G450" s="36" t="str">
        <f t="shared" si="56"/>
        <v/>
      </c>
      <c r="H450" s="36" t="str">
        <f t="shared" si="57"/>
        <v/>
      </c>
      <c r="I450" s="36" t="str">
        <f t="shared" si="58"/>
        <v/>
      </c>
      <c r="J450" s="35" t="str">
        <f t="shared" si="59"/>
        <v/>
      </c>
      <c r="K450" s="35" t="str">
        <f t="shared" si="60"/>
        <v/>
      </c>
      <c r="L450" s="36" t="str">
        <f>IF(Pmt_Nbr="","",SUM($E$18:$E450)+SUM($H$18:$H450))</f>
        <v/>
      </c>
      <c r="M450" s="36" t="str">
        <f>IF(Pmt_Nbr="","",SUM($G$18:$G450))</f>
        <v/>
      </c>
    </row>
    <row r="451" spans="2:13" x14ac:dyDescent="0.3">
      <c r="B451" s="63" t="str">
        <f t="shared" si="61"/>
        <v/>
      </c>
      <c r="C451" s="34" t="str">
        <f t="shared" si="54"/>
        <v/>
      </c>
      <c r="D451" s="35" t="str">
        <f t="shared" si="62"/>
        <v/>
      </c>
      <c r="E451" s="91" t="str">
        <f t="shared" si="55"/>
        <v/>
      </c>
      <c r="F451" s="36"/>
      <c r="G451" s="36" t="str">
        <f t="shared" si="56"/>
        <v/>
      </c>
      <c r="H451" s="36" t="str">
        <f t="shared" si="57"/>
        <v/>
      </c>
      <c r="I451" s="36" t="str">
        <f t="shared" si="58"/>
        <v/>
      </c>
      <c r="J451" s="35" t="str">
        <f t="shared" si="59"/>
        <v/>
      </c>
      <c r="K451" s="35" t="str">
        <f t="shared" si="60"/>
        <v/>
      </c>
      <c r="L451" s="36" t="str">
        <f>IF(Pmt_Nbr="","",SUM($E$18:$E451)+SUM($H$18:$H451))</f>
        <v/>
      </c>
      <c r="M451" s="36" t="str">
        <f>IF(Pmt_Nbr="","",SUM($G$18:$G451))</f>
        <v/>
      </c>
    </row>
    <row r="452" spans="2:13" x14ac:dyDescent="0.3">
      <c r="B452" s="63" t="str">
        <f t="shared" si="61"/>
        <v/>
      </c>
      <c r="C452" s="34" t="str">
        <f t="shared" si="54"/>
        <v/>
      </c>
      <c r="D452" s="35" t="str">
        <f t="shared" si="62"/>
        <v/>
      </c>
      <c r="E452" s="91" t="str">
        <f t="shared" si="55"/>
        <v/>
      </c>
      <c r="F452" s="36"/>
      <c r="G452" s="36" t="str">
        <f t="shared" si="56"/>
        <v/>
      </c>
      <c r="H452" s="36" t="str">
        <f t="shared" si="57"/>
        <v/>
      </c>
      <c r="I452" s="36" t="str">
        <f t="shared" si="58"/>
        <v/>
      </c>
      <c r="J452" s="35" t="str">
        <f t="shared" si="59"/>
        <v/>
      </c>
      <c r="K452" s="35" t="str">
        <f t="shared" si="60"/>
        <v/>
      </c>
      <c r="L452" s="36" t="str">
        <f>IF(Pmt_Nbr="","",SUM($E$18:$E452)+SUM($H$18:$H452))</f>
        <v/>
      </c>
      <c r="M452" s="36" t="str">
        <f>IF(Pmt_Nbr="","",SUM($G$18:$G452))</f>
        <v/>
      </c>
    </row>
    <row r="453" spans="2:13" x14ac:dyDescent="0.3">
      <c r="B453" s="63" t="str">
        <f t="shared" si="61"/>
        <v/>
      </c>
      <c r="C453" s="34" t="str">
        <f t="shared" si="54"/>
        <v/>
      </c>
      <c r="D453" s="35" t="str">
        <f t="shared" si="62"/>
        <v/>
      </c>
      <c r="E453" s="91" t="str">
        <f t="shared" si="55"/>
        <v/>
      </c>
      <c r="F453" s="36"/>
      <c r="G453" s="36" t="str">
        <f t="shared" si="56"/>
        <v/>
      </c>
      <c r="H453" s="36" t="str">
        <f t="shared" si="57"/>
        <v/>
      </c>
      <c r="I453" s="36" t="str">
        <f t="shared" si="58"/>
        <v/>
      </c>
      <c r="J453" s="35" t="str">
        <f t="shared" si="59"/>
        <v/>
      </c>
      <c r="K453" s="35" t="str">
        <f t="shared" si="60"/>
        <v/>
      </c>
      <c r="L453" s="36" t="str">
        <f>IF(Pmt_Nbr="","",SUM($E$18:$E453)+SUM($H$18:$H453))</f>
        <v/>
      </c>
      <c r="M453" s="36" t="str">
        <f>IF(Pmt_Nbr="","",SUM($G$18:$G453))</f>
        <v/>
      </c>
    </row>
    <row r="454" spans="2:13" x14ac:dyDescent="0.3">
      <c r="B454" s="63" t="str">
        <f t="shared" si="61"/>
        <v/>
      </c>
      <c r="C454" s="34" t="str">
        <f t="shared" si="54"/>
        <v/>
      </c>
      <c r="D454" s="35" t="str">
        <f t="shared" si="62"/>
        <v/>
      </c>
      <c r="E454" s="91" t="str">
        <f t="shared" si="55"/>
        <v/>
      </c>
      <c r="F454" s="36"/>
      <c r="G454" s="36" t="str">
        <f t="shared" si="56"/>
        <v/>
      </c>
      <c r="H454" s="36" t="str">
        <f t="shared" si="57"/>
        <v/>
      </c>
      <c r="I454" s="36" t="str">
        <f t="shared" si="58"/>
        <v/>
      </c>
      <c r="J454" s="35" t="str">
        <f t="shared" si="59"/>
        <v/>
      </c>
      <c r="K454" s="35" t="str">
        <f t="shared" si="60"/>
        <v/>
      </c>
      <c r="L454" s="36" t="str">
        <f>IF(Pmt_Nbr="","",SUM($E$18:$E454)+SUM($H$18:$H454))</f>
        <v/>
      </c>
      <c r="M454" s="36" t="str">
        <f>IF(Pmt_Nbr="","",SUM($G$18:$G454))</f>
        <v/>
      </c>
    </row>
    <row r="455" spans="2:13" x14ac:dyDescent="0.3">
      <c r="B455" s="63" t="str">
        <f t="shared" si="61"/>
        <v/>
      </c>
      <c r="C455" s="34" t="str">
        <f t="shared" si="54"/>
        <v/>
      </c>
      <c r="D455" s="35" t="str">
        <f t="shared" si="62"/>
        <v/>
      </c>
      <c r="E455" s="91" t="str">
        <f t="shared" si="55"/>
        <v/>
      </c>
      <c r="F455" s="36"/>
      <c r="G455" s="36" t="str">
        <f t="shared" si="56"/>
        <v/>
      </c>
      <c r="H455" s="36" t="str">
        <f t="shared" si="57"/>
        <v/>
      </c>
      <c r="I455" s="36" t="str">
        <f t="shared" si="58"/>
        <v/>
      </c>
      <c r="J455" s="35" t="str">
        <f t="shared" si="59"/>
        <v/>
      </c>
      <c r="K455" s="35" t="str">
        <f t="shared" si="60"/>
        <v/>
      </c>
      <c r="L455" s="36" t="str">
        <f>IF(Pmt_Nbr="","",SUM($E$18:$E455)+SUM($H$18:$H455))</f>
        <v/>
      </c>
      <c r="M455" s="36" t="str">
        <f>IF(Pmt_Nbr="","",SUM($G$18:$G455))</f>
        <v/>
      </c>
    </row>
    <row r="456" spans="2:13" x14ac:dyDescent="0.3">
      <c r="B456" s="63" t="str">
        <f t="shared" si="61"/>
        <v/>
      </c>
      <c r="C456" s="34" t="str">
        <f t="shared" si="54"/>
        <v/>
      </c>
      <c r="D456" s="35" t="str">
        <f t="shared" si="62"/>
        <v/>
      </c>
      <c r="E456" s="91" t="str">
        <f t="shared" si="55"/>
        <v/>
      </c>
      <c r="F456" s="36"/>
      <c r="G456" s="36" t="str">
        <f t="shared" si="56"/>
        <v/>
      </c>
      <c r="H456" s="36" t="str">
        <f t="shared" si="57"/>
        <v/>
      </c>
      <c r="I456" s="36" t="str">
        <f t="shared" si="58"/>
        <v/>
      </c>
      <c r="J456" s="35" t="str">
        <f t="shared" si="59"/>
        <v/>
      </c>
      <c r="K456" s="35" t="str">
        <f t="shared" si="60"/>
        <v/>
      </c>
      <c r="L456" s="36" t="str">
        <f>IF(Pmt_Nbr="","",SUM($E$18:$E456)+SUM($H$18:$H456))</f>
        <v/>
      </c>
      <c r="M456" s="36" t="str">
        <f>IF(Pmt_Nbr="","",SUM($G$18:$G456))</f>
        <v/>
      </c>
    </row>
    <row r="457" spans="2:13" x14ac:dyDescent="0.3">
      <c r="B457" s="63" t="str">
        <f t="shared" si="61"/>
        <v/>
      </c>
      <c r="C457" s="34" t="str">
        <f t="shared" si="54"/>
        <v/>
      </c>
      <c r="D457" s="35" t="str">
        <f t="shared" si="62"/>
        <v/>
      </c>
      <c r="E457" s="91" t="str">
        <f t="shared" si="55"/>
        <v/>
      </c>
      <c r="F457" s="36"/>
      <c r="G457" s="36" t="str">
        <f t="shared" si="56"/>
        <v/>
      </c>
      <c r="H457" s="36" t="str">
        <f t="shared" si="57"/>
        <v/>
      </c>
      <c r="I457" s="36" t="str">
        <f t="shared" si="58"/>
        <v/>
      </c>
      <c r="J457" s="35" t="str">
        <f t="shared" si="59"/>
        <v/>
      </c>
      <c r="K457" s="35" t="str">
        <f t="shared" si="60"/>
        <v/>
      </c>
      <c r="L457" s="36" t="str">
        <f>IF(Pmt_Nbr="","",SUM($E$18:$E457)+SUM($H$18:$H457))</f>
        <v/>
      </c>
      <c r="M457" s="36" t="str">
        <f>IF(Pmt_Nbr="","",SUM($G$18:$G457))</f>
        <v/>
      </c>
    </row>
    <row r="458" spans="2:13" x14ac:dyDescent="0.3">
      <c r="B458" s="63" t="str">
        <f t="shared" si="61"/>
        <v/>
      </c>
      <c r="C458" s="34" t="str">
        <f t="shared" si="54"/>
        <v/>
      </c>
      <c r="D458" s="35" t="str">
        <f t="shared" si="62"/>
        <v/>
      </c>
      <c r="E458" s="91" t="str">
        <f t="shared" si="55"/>
        <v/>
      </c>
      <c r="F458" s="36"/>
      <c r="G458" s="36" t="str">
        <f t="shared" si="56"/>
        <v/>
      </c>
      <c r="H458" s="36" t="str">
        <f t="shared" si="57"/>
        <v/>
      </c>
      <c r="I458" s="36" t="str">
        <f t="shared" si="58"/>
        <v/>
      </c>
      <c r="J458" s="35" t="str">
        <f t="shared" si="59"/>
        <v/>
      </c>
      <c r="K458" s="35" t="str">
        <f t="shared" si="60"/>
        <v/>
      </c>
      <c r="L458" s="36" t="str">
        <f>IF(Pmt_Nbr="","",SUM($E$18:$E458)+SUM($H$18:$H458))</f>
        <v/>
      </c>
      <c r="M458" s="36" t="str">
        <f>IF(Pmt_Nbr="","",SUM($G$18:$G458))</f>
        <v/>
      </c>
    </row>
    <row r="459" spans="2:13" x14ac:dyDescent="0.3">
      <c r="B459" s="63" t="str">
        <f t="shared" si="61"/>
        <v/>
      </c>
      <c r="C459" s="34" t="str">
        <f t="shared" si="54"/>
        <v/>
      </c>
      <c r="D459" s="35" t="str">
        <f t="shared" si="62"/>
        <v/>
      </c>
      <c r="E459" s="91" t="str">
        <f t="shared" si="55"/>
        <v/>
      </c>
      <c r="F459" s="36"/>
      <c r="G459" s="36" t="str">
        <f t="shared" si="56"/>
        <v/>
      </c>
      <c r="H459" s="36" t="str">
        <f t="shared" si="57"/>
        <v/>
      </c>
      <c r="I459" s="36" t="str">
        <f t="shared" si="58"/>
        <v/>
      </c>
      <c r="J459" s="35" t="str">
        <f t="shared" si="59"/>
        <v/>
      </c>
      <c r="K459" s="35" t="str">
        <f t="shared" si="60"/>
        <v/>
      </c>
      <c r="L459" s="36" t="str">
        <f>IF(Pmt_Nbr="","",SUM($E$18:$E459)+SUM($H$18:$H459))</f>
        <v/>
      </c>
      <c r="M459" s="36" t="str">
        <f>IF(Pmt_Nbr="","",SUM($G$18:$G459))</f>
        <v/>
      </c>
    </row>
    <row r="460" spans="2:13" x14ac:dyDescent="0.3">
      <c r="B460" s="63" t="str">
        <f t="shared" si="61"/>
        <v/>
      </c>
      <c r="C460" s="34" t="str">
        <f t="shared" si="54"/>
        <v/>
      </c>
      <c r="D460" s="35" t="str">
        <f t="shared" si="62"/>
        <v/>
      </c>
      <c r="E460" s="91" t="str">
        <f t="shared" si="55"/>
        <v/>
      </c>
      <c r="F460" s="36"/>
      <c r="G460" s="36" t="str">
        <f t="shared" si="56"/>
        <v/>
      </c>
      <c r="H460" s="36" t="str">
        <f t="shared" si="57"/>
        <v/>
      </c>
      <c r="I460" s="36" t="str">
        <f t="shared" si="58"/>
        <v/>
      </c>
      <c r="J460" s="35" t="str">
        <f t="shared" si="59"/>
        <v/>
      </c>
      <c r="K460" s="35" t="str">
        <f t="shared" si="60"/>
        <v/>
      </c>
      <c r="L460" s="36" t="str">
        <f>IF(Pmt_Nbr="","",SUM($E$18:$E460)+SUM($H$18:$H460))</f>
        <v/>
      </c>
      <c r="M460" s="36" t="str">
        <f>IF(Pmt_Nbr="","",SUM($G$18:$G460))</f>
        <v/>
      </c>
    </row>
    <row r="461" spans="2:13" x14ac:dyDescent="0.3">
      <c r="B461" s="63" t="str">
        <f t="shared" si="61"/>
        <v/>
      </c>
      <c r="C461" s="34" t="str">
        <f t="shared" si="54"/>
        <v/>
      </c>
      <c r="D461" s="35" t="str">
        <f t="shared" si="62"/>
        <v/>
      </c>
      <c r="E461" s="91" t="str">
        <f t="shared" si="55"/>
        <v/>
      </c>
      <c r="F461" s="36"/>
      <c r="G461" s="36" t="str">
        <f t="shared" si="56"/>
        <v/>
      </c>
      <c r="H461" s="36" t="str">
        <f t="shared" si="57"/>
        <v/>
      </c>
      <c r="I461" s="36" t="str">
        <f t="shared" si="58"/>
        <v/>
      </c>
      <c r="J461" s="35" t="str">
        <f t="shared" si="59"/>
        <v/>
      </c>
      <c r="K461" s="35" t="str">
        <f t="shared" si="60"/>
        <v/>
      </c>
      <c r="L461" s="36" t="str">
        <f>IF(Pmt_Nbr="","",SUM($E$18:$E461)+SUM($H$18:$H461))</f>
        <v/>
      </c>
      <c r="M461" s="36" t="str">
        <f>IF(Pmt_Nbr="","",SUM($G$18:$G461))</f>
        <v/>
      </c>
    </row>
    <row r="462" spans="2:13" x14ac:dyDescent="0.3">
      <c r="B462" s="63" t="str">
        <f t="shared" si="61"/>
        <v/>
      </c>
      <c r="C462" s="34" t="str">
        <f t="shared" si="54"/>
        <v/>
      </c>
      <c r="D462" s="35" t="str">
        <f t="shared" si="62"/>
        <v/>
      </c>
      <c r="E462" s="91" t="str">
        <f t="shared" si="55"/>
        <v/>
      </c>
      <c r="F462" s="36"/>
      <c r="G462" s="36" t="str">
        <f t="shared" si="56"/>
        <v/>
      </c>
      <c r="H462" s="36" t="str">
        <f t="shared" si="57"/>
        <v/>
      </c>
      <c r="I462" s="36" t="str">
        <f t="shared" si="58"/>
        <v/>
      </c>
      <c r="J462" s="35" t="str">
        <f t="shared" si="59"/>
        <v/>
      </c>
      <c r="K462" s="35" t="str">
        <f t="shared" si="60"/>
        <v/>
      </c>
      <c r="L462" s="36" t="str">
        <f>IF(Pmt_Nbr="","",SUM($E$18:$E462)+SUM($H$18:$H462))</f>
        <v/>
      </c>
      <c r="M462" s="36" t="str">
        <f>IF(Pmt_Nbr="","",SUM($G$18:$G462))</f>
        <v/>
      </c>
    </row>
    <row r="463" spans="2:13" x14ac:dyDescent="0.3">
      <c r="B463" s="63" t="str">
        <f t="shared" si="61"/>
        <v/>
      </c>
      <c r="C463" s="34" t="str">
        <f t="shared" si="54"/>
        <v/>
      </c>
      <c r="D463" s="35" t="str">
        <f t="shared" si="62"/>
        <v/>
      </c>
      <c r="E463" s="91" t="str">
        <f t="shared" si="55"/>
        <v/>
      </c>
      <c r="F463" s="36"/>
      <c r="G463" s="36" t="str">
        <f t="shared" si="56"/>
        <v/>
      </c>
      <c r="H463" s="36" t="str">
        <f t="shared" si="57"/>
        <v/>
      </c>
      <c r="I463" s="36" t="str">
        <f t="shared" si="58"/>
        <v/>
      </c>
      <c r="J463" s="35" t="str">
        <f t="shared" si="59"/>
        <v/>
      </c>
      <c r="K463" s="35" t="str">
        <f t="shared" si="60"/>
        <v/>
      </c>
      <c r="L463" s="36" t="str">
        <f>IF(Pmt_Nbr="","",SUM($E$18:$E463)+SUM($H$18:$H463))</f>
        <v/>
      </c>
      <c r="M463" s="36" t="str">
        <f>IF(Pmt_Nbr="","",SUM($G$18:$G463))</f>
        <v/>
      </c>
    </row>
    <row r="464" spans="2:13" x14ac:dyDescent="0.3">
      <c r="B464" s="63" t="str">
        <f t="shared" si="61"/>
        <v/>
      </c>
      <c r="C464" s="34" t="str">
        <f t="shared" si="54"/>
        <v/>
      </c>
      <c r="D464" s="35" t="str">
        <f t="shared" si="62"/>
        <v/>
      </c>
      <c r="E464" s="91" t="str">
        <f t="shared" si="55"/>
        <v/>
      </c>
      <c r="F464" s="36"/>
      <c r="G464" s="36" t="str">
        <f t="shared" si="56"/>
        <v/>
      </c>
      <c r="H464" s="36" t="str">
        <f t="shared" si="57"/>
        <v/>
      </c>
      <c r="I464" s="36" t="str">
        <f t="shared" si="58"/>
        <v/>
      </c>
      <c r="J464" s="35" t="str">
        <f t="shared" si="59"/>
        <v/>
      </c>
      <c r="K464" s="35" t="str">
        <f t="shared" si="60"/>
        <v/>
      </c>
      <c r="L464" s="36" t="str">
        <f>IF(Pmt_Nbr="","",SUM($E$18:$E464)+SUM($H$18:$H464))</f>
        <v/>
      </c>
      <c r="M464" s="36" t="str">
        <f>IF(Pmt_Nbr="","",SUM($G$18:$G464))</f>
        <v/>
      </c>
    </row>
    <row r="465" spans="2:13" x14ac:dyDescent="0.3">
      <c r="B465" s="63" t="str">
        <f t="shared" si="61"/>
        <v/>
      </c>
      <c r="C465" s="34" t="str">
        <f t="shared" si="54"/>
        <v/>
      </c>
      <c r="D465" s="35" t="str">
        <f t="shared" si="62"/>
        <v/>
      </c>
      <c r="E465" s="91" t="str">
        <f t="shared" si="55"/>
        <v/>
      </c>
      <c r="F465" s="36"/>
      <c r="G465" s="36" t="str">
        <f t="shared" si="56"/>
        <v/>
      </c>
      <c r="H465" s="36" t="str">
        <f t="shared" si="57"/>
        <v/>
      </c>
      <c r="I465" s="36" t="str">
        <f t="shared" si="58"/>
        <v/>
      </c>
      <c r="J465" s="35" t="str">
        <f t="shared" si="59"/>
        <v/>
      </c>
      <c r="K465" s="35" t="str">
        <f t="shared" si="60"/>
        <v/>
      </c>
      <c r="L465" s="36" t="str">
        <f>IF(Pmt_Nbr="","",SUM($E$18:$E465)+SUM($H$18:$H465))</f>
        <v/>
      </c>
      <c r="M465" s="36" t="str">
        <f>IF(Pmt_Nbr="","",SUM($G$18:$G465))</f>
        <v/>
      </c>
    </row>
    <row r="466" spans="2:13" x14ac:dyDescent="0.3">
      <c r="B466" s="63" t="str">
        <f t="shared" si="61"/>
        <v/>
      </c>
      <c r="C466" s="34" t="str">
        <f t="shared" ref="C466:C529" si="63">IF(Pmt_Nbr="", "", DATE(YEAR(LoanStartDate),MONTH(LoanStartDate)+(Pmt_Nbr-1)*12/PaymentsPerYear,DAY(LoanStartDate)))</f>
        <v/>
      </c>
      <c r="D466" s="35" t="str">
        <f t="shared" si="62"/>
        <v/>
      </c>
      <c r="E466" s="91" t="str">
        <f t="shared" ref="E466:E529" si="64">_xlfn.SINGLE(IF(_xlfn.SINGLE(Pmt_Nbr)="", "",  MIN(Optional_Extra_Payments, _xlfn.SINGLE(Beginning_Bal)-_xlfn.SINGLE(Sched_Pmt))))</f>
        <v/>
      </c>
      <c r="F466" s="36"/>
      <c r="G466" s="36" t="str">
        <f t="shared" ref="G466:G529" si="65">IF(Pmt_Nbr="", "",Beginning_Bal*( AnnualFixedInterestRate/PaymentsPerYear))</f>
        <v/>
      </c>
      <c r="H466" s="36" t="str">
        <f t="shared" ref="H466:H529" si="66">IF(Pmt_Nbr="", "",Total_Pmt-Interest_Pmt-Early_Pmt)</f>
        <v/>
      </c>
      <c r="I466" s="36" t="str">
        <f t="shared" ref="I466:I529" si="67">_xlfn.SINGLE(IF(_xlfn.SINGLE(Pmt_Nbr)="", "", IF(Scheduled_Payment_Amt&gt;_xlfn.SINGLE(Beginning_Bal), _xlfn.SINGLE(Beginning_Bal), Scheduled_Payment_Amt)))</f>
        <v/>
      </c>
      <c r="J466" s="35" t="str">
        <f t="shared" ref="J466:J529" si="68">IF(Pmt_Nbr="", "",  IF(Sched_Pmt+Early_Pmt&lt;Beginning_Bal,Sched_Pmt+Early_Pmt, IF(Beginning_Bal&gt;0,Beginning_Bal+Interest_Pmt, 0)))</f>
        <v/>
      </c>
      <c r="K466" s="35" t="str">
        <f t="shared" ref="K466:K529" si="69">IF(Pmt_Nbr="", "",  IF(Principal_Pmt&lt;Beginning_Bal,Beginning_Bal-Principal_Pmt-Early_Pmt, 0))</f>
        <v/>
      </c>
      <c r="L466" s="36" t="str">
        <f>IF(Pmt_Nbr="","",SUM($E$18:$E466)+SUM($H$18:$H466))</f>
        <v/>
      </c>
      <c r="M466" s="36" t="str">
        <f>IF(Pmt_Nbr="","",SUM($G$18:$G466))</f>
        <v/>
      </c>
    </row>
    <row r="467" spans="2:13" x14ac:dyDescent="0.3">
      <c r="B467" s="63" t="str">
        <f t="shared" ref="B467:B530" si="70">IF(IsValuesEntered=FALSE,"",IF(K466="","",IF(K466=0,"",B466+1)))</f>
        <v/>
      </c>
      <c r="C467" s="34" t="str">
        <f t="shared" si="63"/>
        <v/>
      </c>
      <c r="D467" s="35" t="str">
        <f t="shared" ref="D467:D530" si="71">IF(Pmt_Nbr="", "", K466)</f>
        <v/>
      </c>
      <c r="E467" s="91" t="str">
        <f t="shared" si="64"/>
        <v/>
      </c>
      <c r="F467" s="36"/>
      <c r="G467" s="36" t="str">
        <f t="shared" si="65"/>
        <v/>
      </c>
      <c r="H467" s="36" t="str">
        <f t="shared" si="66"/>
        <v/>
      </c>
      <c r="I467" s="36" t="str">
        <f t="shared" si="67"/>
        <v/>
      </c>
      <c r="J467" s="35" t="str">
        <f t="shared" si="68"/>
        <v/>
      </c>
      <c r="K467" s="35" t="str">
        <f t="shared" si="69"/>
        <v/>
      </c>
      <c r="L467" s="36" t="str">
        <f>IF(Pmt_Nbr="","",SUM($E$18:$E467)+SUM($H$18:$H467))</f>
        <v/>
      </c>
      <c r="M467" s="36" t="str">
        <f>IF(Pmt_Nbr="","",SUM($G$18:$G467))</f>
        <v/>
      </c>
    </row>
    <row r="468" spans="2:13" x14ac:dyDescent="0.3">
      <c r="B468" s="63" t="str">
        <f t="shared" si="70"/>
        <v/>
      </c>
      <c r="C468" s="34" t="str">
        <f t="shared" si="63"/>
        <v/>
      </c>
      <c r="D468" s="35" t="str">
        <f t="shared" si="71"/>
        <v/>
      </c>
      <c r="E468" s="91" t="str">
        <f t="shared" si="64"/>
        <v/>
      </c>
      <c r="F468" s="36"/>
      <c r="G468" s="36" t="str">
        <f t="shared" si="65"/>
        <v/>
      </c>
      <c r="H468" s="36" t="str">
        <f t="shared" si="66"/>
        <v/>
      </c>
      <c r="I468" s="36" t="str">
        <f t="shared" si="67"/>
        <v/>
      </c>
      <c r="J468" s="35" t="str">
        <f t="shared" si="68"/>
        <v/>
      </c>
      <c r="K468" s="35" t="str">
        <f t="shared" si="69"/>
        <v/>
      </c>
      <c r="L468" s="36" t="str">
        <f>IF(Pmt_Nbr="","",SUM($E$18:$E468)+SUM($H$18:$H468))</f>
        <v/>
      </c>
      <c r="M468" s="36" t="str">
        <f>IF(Pmt_Nbr="","",SUM($G$18:$G468))</f>
        <v/>
      </c>
    </row>
    <row r="469" spans="2:13" x14ac:dyDescent="0.3">
      <c r="B469" s="63" t="str">
        <f t="shared" si="70"/>
        <v/>
      </c>
      <c r="C469" s="34" t="str">
        <f t="shared" si="63"/>
        <v/>
      </c>
      <c r="D469" s="35" t="str">
        <f t="shared" si="71"/>
        <v/>
      </c>
      <c r="E469" s="91" t="str">
        <f t="shared" si="64"/>
        <v/>
      </c>
      <c r="F469" s="36"/>
      <c r="G469" s="36" t="str">
        <f t="shared" si="65"/>
        <v/>
      </c>
      <c r="H469" s="36" t="str">
        <f t="shared" si="66"/>
        <v/>
      </c>
      <c r="I469" s="36" t="str">
        <f t="shared" si="67"/>
        <v/>
      </c>
      <c r="J469" s="35" t="str">
        <f t="shared" si="68"/>
        <v/>
      </c>
      <c r="K469" s="35" t="str">
        <f t="shared" si="69"/>
        <v/>
      </c>
      <c r="L469" s="36" t="str">
        <f>IF(Pmt_Nbr="","",SUM($E$18:$E469)+SUM($H$18:$H469))</f>
        <v/>
      </c>
      <c r="M469" s="36" t="str">
        <f>IF(Pmt_Nbr="","",SUM($G$18:$G469))</f>
        <v/>
      </c>
    </row>
    <row r="470" spans="2:13" x14ac:dyDescent="0.3">
      <c r="B470" s="63" t="str">
        <f t="shared" si="70"/>
        <v/>
      </c>
      <c r="C470" s="34" t="str">
        <f t="shared" si="63"/>
        <v/>
      </c>
      <c r="D470" s="35" t="str">
        <f t="shared" si="71"/>
        <v/>
      </c>
      <c r="E470" s="91" t="str">
        <f t="shared" si="64"/>
        <v/>
      </c>
      <c r="F470" s="36"/>
      <c r="G470" s="36" t="str">
        <f t="shared" si="65"/>
        <v/>
      </c>
      <c r="H470" s="36" t="str">
        <f t="shared" si="66"/>
        <v/>
      </c>
      <c r="I470" s="36" t="str">
        <f t="shared" si="67"/>
        <v/>
      </c>
      <c r="J470" s="35" t="str">
        <f t="shared" si="68"/>
        <v/>
      </c>
      <c r="K470" s="35" t="str">
        <f t="shared" si="69"/>
        <v/>
      </c>
      <c r="L470" s="36" t="str">
        <f>IF(Pmt_Nbr="","",SUM($E$18:$E470)+SUM($H$18:$H470))</f>
        <v/>
      </c>
      <c r="M470" s="36" t="str">
        <f>IF(Pmt_Nbr="","",SUM($G$18:$G470))</f>
        <v/>
      </c>
    </row>
    <row r="471" spans="2:13" x14ac:dyDescent="0.3">
      <c r="B471" s="63" t="str">
        <f t="shared" si="70"/>
        <v/>
      </c>
      <c r="C471" s="34" t="str">
        <f t="shared" si="63"/>
        <v/>
      </c>
      <c r="D471" s="35" t="str">
        <f t="shared" si="71"/>
        <v/>
      </c>
      <c r="E471" s="91" t="str">
        <f t="shared" si="64"/>
        <v/>
      </c>
      <c r="F471" s="36"/>
      <c r="G471" s="36" t="str">
        <f t="shared" si="65"/>
        <v/>
      </c>
      <c r="H471" s="36" t="str">
        <f t="shared" si="66"/>
        <v/>
      </c>
      <c r="I471" s="36" t="str">
        <f t="shared" si="67"/>
        <v/>
      </c>
      <c r="J471" s="35" t="str">
        <f t="shared" si="68"/>
        <v/>
      </c>
      <c r="K471" s="35" t="str">
        <f t="shared" si="69"/>
        <v/>
      </c>
      <c r="L471" s="36" t="str">
        <f>IF(Pmt_Nbr="","",SUM($E$18:$E471)+SUM($H$18:$H471))</f>
        <v/>
      </c>
      <c r="M471" s="36" t="str">
        <f>IF(Pmt_Nbr="","",SUM($G$18:$G471))</f>
        <v/>
      </c>
    </row>
    <row r="472" spans="2:13" x14ac:dyDescent="0.3">
      <c r="B472" s="63" t="str">
        <f t="shared" si="70"/>
        <v/>
      </c>
      <c r="C472" s="34" t="str">
        <f t="shared" si="63"/>
        <v/>
      </c>
      <c r="D472" s="35" t="str">
        <f t="shared" si="71"/>
        <v/>
      </c>
      <c r="E472" s="91" t="str">
        <f t="shared" si="64"/>
        <v/>
      </c>
      <c r="F472" s="36"/>
      <c r="G472" s="36" t="str">
        <f t="shared" si="65"/>
        <v/>
      </c>
      <c r="H472" s="36" t="str">
        <f t="shared" si="66"/>
        <v/>
      </c>
      <c r="I472" s="36" t="str">
        <f t="shared" si="67"/>
        <v/>
      </c>
      <c r="J472" s="35" t="str">
        <f t="shared" si="68"/>
        <v/>
      </c>
      <c r="K472" s="35" t="str">
        <f t="shared" si="69"/>
        <v/>
      </c>
      <c r="L472" s="36" t="str">
        <f>IF(Pmt_Nbr="","",SUM($E$18:$E472)+SUM($H$18:$H472))</f>
        <v/>
      </c>
      <c r="M472" s="36" t="str">
        <f>IF(Pmt_Nbr="","",SUM($G$18:$G472))</f>
        <v/>
      </c>
    </row>
    <row r="473" spans="2:13" x14ac:dyDescent="0.3">
      <c r="B473" s="63" t="str">
        <f t="shared" si="70"/>
        <v/>
      </c>
      <c r="C473" s="34" t="str">
        <f t="shared" si="63"/>
        <v/>
      </c>
      <c r="D473" s="35" t="str">
        <f t="shared" si="71"/>
        <v/>
      </c>
      <c r="E473" s="91" t="str">
        <f t="shared" si="64"/>
        <v/>
      </c>
      <c r="F473" s="36"/>
      <c r="G473" s="36" t="str">
        <f t="shared" si="65"/>
        <v/>
      </c>
      <c r="H473" s="36" t="str">
        <f t="shared" si="66"/>
        <v/>
      </c>
      <c r="I473" s="36" t="str">
        <f t="shared" si="67"/>
        <v/>
      </c>
      <c r="J473" s="35" t="str">
        <f t="shared" si="68"/>
        <v/>
      </c>
      <c r="K473" s="35" t="str">
        <f t="shared" si="69"/>
        <v/>
      </c>
      <c r="L473" s="36" t="str">
        <f>IF(Pmt_Nbr="","",SUM($E$18:$E473)+SUM($H$18:$H473))</f>
        <v/>
      </c>
      <c r="M473" s="36" t="str">
        <f>IF(Pmt_Nbr="","",SUM($G$18:$G473))</f>
        <v/>
      </c>
    </row>
    <row r="474" spans="2:13" x14ac:dyDescent="0.3">
      <c r="B474" s="63" t="str">
        <f t="shared" si="70"/>
        <v/>
      </c>
      <c r="C474" s="34" t="str">
        <f t="shared" si="63"/>
        <v/>
      </c>
      <c r="D474" s="35" t="str">
        <f t="shared" si="71"/>
        <v/>
      </c>
      <c r="E474" s="91" t="str">
        <f t="shared" si="64"/>
        <v/>
      </c>
      <c r="F474" s="36"/>
      <c r="G474" s="36" t="str">
        <f t="shared" si="65"/>
        <v/>
      </c>
      <c r="H474" s="36" t="str">
        <f t="shared" si="66"/>
        <v/>
      </c>
      <c r="I474" s="36" t="str">
        <f t="shared" si="67"/>
        <v/>
      </c>
      <c r="J474" s="35" t="str">
        <f t="shared" si="68"/>
        <v/>
      </c>
      <c r="K474" s="35" t="str">
        <f t="shared" si="69"/>
        <v/>
      </c>
      <c r="L474" s="36" t="str">
        <f>IF(Pmt_Nbr="","",SUM($E$18:$E474)+SUM($H$18:$H474))</f>
        <v/>
      </c>
      <c r="M474" s="36" t="str">
        <f>IF(Pmt_Nbr="","",SUM($G$18:$G474))</f>
        <v/>
      </c>
    </row>
    <row r="475" spans="2:13" x14ac:dyDescent="0.3">
      <c r="B475" s="63" t="str">
        <f t="shared" si="70"/>
        <v/>
      </c>
      <c r="C475" s="34" t="str">
        <f t="shared" si="63"/>
        <v/>
      </c>
      <c r="D475" s="35" t="str">
        <f t="shared" si="71"/>
        <v/>
      </c>
      <c r="E475" s="91" t="str">
        <f t="shared" si="64"/>
        <v/>
      </c>
      <c r="F475" s="36"/>
      <c r="G475" s="36" t="str">
        <f t="shared" si="65"/>
        <v/>
      </c>
      <c r="H475" s="36" t="str">
        <f t="shared" si="66"/>
        <v/>
      </c>
      <c r="I475" s="36" t="str">
        <f t="shared" si="67"/>
        <v/>
      </c>
      <c r="J475" s="35" t="str">
        <f t="shared" si="68"/>
        <v/>
      </c>
      <c r="K475" s="35" t="str">
        <f t="shared" si="69"/>
        <v/>
      </c>
      <c r="L475" s="36" t="str">
        <f>IF(Pmt_Nbr="","",SUM($E$18:$E475)+SUM($H$18:$H475))</f>
        <v/>
      </c>
      <c r="M475" s="36" t="str">
        <f>IF(Pmt_Nbr="","",SUM($G$18:$G475))</f>
        <v/>
      </c>
    </row>
    <row r="476" spans="2:13" x14ac:dyDescent="0.3">
      <c r="B476" s="63" t="str">
        <f t="shared" si="70"/>
        <v/>
      </c>
      <c r="C476" s="34" t="str">
        <f t="shared" si="63"/>
        <v/>
      </c>
      <c r="D476" s="35" t="str">
        <f t="shared" si="71"/>
        <v/>
      </c>
      <c r="E476" s="91" t="str">
        <f t="shared" si="64"/>
        <v/>
      </c>
      <c r="F476" s="36"/>
      <c r="G476" s="36" t="str">
        <f t="shared" si="65"/>
        <v/>
      </c>
      <c r="H476" s="36" t="str">
        <f t="shared" si="66"/>
        <v/>
      </c>
      <c r="I476" s="36" t="str">
        <f t="shared" si="67"/>
        <v/>
      </c>
      <c r="J476" s="35" t="str">
        <f t="shared" si="68"/>
        <v/>
      </c>
      <c r="K476" s="35" t="str">
        <f t="shared" si="69"/>
        <v/>
      </c>
      <c r="L476" s="36" t="str">
        <f>IF(Pmt_Nbr="","",SUM($E$18:$E476)+SUM($H$18:$H476))</f>
        <v/>
      </c>
      <c r="M476" s="36" t="str">
        <f>IF(Pmt_Nbr="","",SUM($G$18:$G476))</f>
        <v/>
      </c>
    </row>
    <row r="477" spans="2:13" x14ac:dyDescent="0.3">
      <c r="B477" s="63" t="str">
        <f t="shared" si="70"/>
        <v/>
      </c>
      <c r="C477" s="34" t="str">
        <f t="shared" si="63"/>
        <v/>
      </c>
      <c r="D477" s="35" t="str">
        <f t="shared" si="71"/>
        <v/>
      </c>
      <c r="E477" s="91" t="str">
        <f t="shared" si="64"/>
        <v/>
      </c>
      <c r="F477" s="36"/>
      <c r="G477" s="36" t="str">
        <f t="shared" si="65"/>
        <v/>
      </c>
      <c r="H477" s="36" t="str">
        <f t="shared" si="66"/>
        <v/>
      </c>
      <c r="I477" s="36" t="str">
        <f t="shared" si="67"/>
        <v/>
      </c>
      <c r="J477" s="35" t="str">
        <f t="shared" si="68"/>
        <v/>
      </c>
      <c r="K477" s="35" t="str">
        <f t="shared" si="69"/>
        <v/>
      </c>
      <c r="L477" s="36" t="str">
        <f>IF(Pmt_Nbr="","",SUM($E$18:$E477)+SUM($H$18:$H477))</f>
        <v/>
      </c>
      <c r="M477" s="36" t="str">
        <f>IF(Pmt_Nbr="","",SUM($G$18:$G477))</f>
        <v/>
      </c>
    </row>
    <row r="478" spans="2:13" x14ac:dyDescent="0.3">
      <c r="B478" s="63" t="str">
        <f t="shared" si="70"/>
        <v/>
      </c>
      <c r="C478" s="34" t="str">
        <f t="shared" si="63"/>
        <v/>
      </c>
      <c r="D478" s="35" t="str">
        <f t="shared" si="71"/>
        <v/>
      </c>
      <c r="E478" s="91" t="str">
        <f t="shared" si="64"/>
        <v/>
      </c>
      <c r="F478" s="36"/>
      <c r="G478" s="36" t="str">
        <f t="shared" si="65"/>
        <v/>
      </c>
      <c r="H478" s="36" t="str">
        <f t="shared" si="66"/>
        <v/>
      </c>
      <c r="I478" s="36" t="str">
        <f t="shared" si="67"/>
        <v/>
      </c>
      <c r="J478" s="35" t="str">
        <f t="shared" si="68"/>
        <v/>
      </c>
      <c r="K478" s="35" t="str">
        <f t="shared" si="69"/>
        <v/>
      </c>
      <c r="L478" s="36" t="str">
        <f>IF(Pmt_Nbr="","",SUM($E$18:$E478)+SUM($H$18:$H478))</f>
        <v/>
      </c>
      <c r="M478" s="36" t="str">
        <f>IF(Pmt_Nbr="","",SUM($G$18:$G478))</f>
        <v/>
      </c>
    </row>
    <row r="479" spans="2:13" x14ac:dyDescent="0.3">
      <c r="B479" s="63" t="str">
        <f t="shared" si="70"/>
        <v/>
      </c>
      <c r="C479" s="34" t="str">
        <f t="shared" si="63"/>
        <v/>
      </c>
      <c r="D479" s="35" t="str">
        <f t="shared" si="71"/>
        <v/>
      </c>
      <c r="E479" s="91" t="str">
        <f t="shared" si="64"/>
        <v/>
      </c>
      <c r="F479" s="36"/>
      <c r="G479" s="36" t="str">
        <f t="shared" si="65"/>
        <v/>
      </c>
      <c r="H479" s="36" t="str">
        <f t="shared" si="66"/>
        <v/>
      </c>
      <c r="I479" s="36" t="str">
        <f t="shared" si="67"/>
        <v/>
      </c>
      <c r="J479" s="35" t="str">
        <f t="shared" si="68"/>
        <v/>
      </c>
      <c r="K479" s="35" t="str">
        <f t="shared" si="69"/>
        <v/>
      </c>
      <c r="L479" s="36" t="str">
        <f>IF(Pmt_Nbr="","",SUM($E$18:$E479)+SUM($H$18:$H479))</f>
        <v/>
      </c>
      <c r="M479" s="36" t="str">
        <f>IF(Pmt_Nbr="","",SUM($G$18:$G479))</f>
        <v/>
      </c>
    </row>
    <row r="480" spans="2:13" x14ac:dyDescent="0.3">
      <c r="B480" s="63" t="str">
        <f t="shared" si="70"/>
        <v/>
      </c>
      <c r="C480" s="34" t="str">
        <f t="shared" si="63"/>
        <v/>
      </c>
      <c r="D480" s="35" t="str">
        <f t="shared" si="71"/>
        <v/>
      </c>
      <c r="E480" s="91" t="str">
        <f t="shared" si="64"/>
        <v/>
      </c>
      <c r="F480" s="36"/>
      <c r="G480" s="36" t="str">
        <f t="shared" si="65"/>
        <v/>
      </c>
      <c r="H480" s="36" t="str">
        <f t="shared" si="66"/>
        <v/>
      </c>
      <c r="I480" s="36" t="str">
        <f t="shared" si="67"/>
        <v/>
      </c>
      <c r="J480" s="35" t="str">
        <f t="shared" si="68"/>
        <v/>
      </c>
      <c r="K480" s="35" t="str">
        <f t="shared" si="69"/>
        <v/>
      </c>
      <c r="L480" s="36" t="str">
        <f>IF(Pmt_Nbr="","",SUM($E$18:$E480)+SUM($H$18:$H480))</f>
        <v/>
      </c>
      <c r="M480" s="36" t="str">
        <f>IF(Pmt_Nbr="","",SUM($G$18:$G480))</f>
        <v/>
      </c>
    </row>
    <row r="481" spans="2:13" x14ac:dyDescent="0.3">
      <c r="B481" s="63" t="str">
        <f t="shared" si="70"/>
        <v/>
      </c>
      <c r="C481" s="34" t="str">
        <f t="shared" si="63"/>
        <v/>
      </c>
      <c r="D481" s="35" t="str">
        <f t="shared" si="71"/>
        <v/>
      </c>
      <c r="E481" s="91" t="str">
        <f t="shared" si="64"/>
        <v/>
      </c>
      <c r="F481" s="36"/>
      <c r="G481" s="36" t="str">
        <f t="shared" si="65"/>
        <v/>
      </c>
      <c r="H481" s="36" t="str">
        <f t="shared" si="66"/>
        <v/>
      </c>
      <c r="I481" s="36" t="str">
        <f t="shared" si="67"/>
        <v/>
      </c>
      <c r="J481" s="35" t="str">
        <f t="shared" si="68"/>
        <v/>
      </c>
      <c r="K481" s="35" t="str">
        <f t="shared" si="69"/>
        <v/>
      </c>
      <c r="L481" s="36" t="str">
        <f>IF(Pmt_Nbr="","",SUM($E$18:$E481)+SUM($H$18:$H481))</f>
        <v/>
      </c>
      <c r="M481" s="36" t="str">
        <f>IF(Pmt_Nbr="","",SUM($G$18:$G481))</f>
        <v/>
      </c>
    </row>
    <row r="482" spans="2:13" x14ac:dyDescent="0.3">
      <c r="B482" s="63" t="str">
        <f t="shared" si="70"/>
        <v/>
      </c>
      <c r="C482" s="34" t="str">
        <f t="shared" si="63"/>
        <v/>
      </c>
      <c r="D482" s="35" t="str">
        <f t="shared" si="71"/>
        <v/>
      </c>
      <c r="E482" s="91" t="str">
        <f t="shared" si="64"/>
        <v/>
      </c>
      <c r="F482" s="36"/>
      <c r="G482" s="36" t="str">
        <f t="shared" si="65"/>
        <v/>
      </c>
      <c r="H482" s="36" t="str">
        <f t="shared" si="66"/>
        <v/>
      </c>
      <c r="I482" s="36" t="str">
        <f t="shared" si="67"/>
        <v/>
      </c>
      <c r="J482" s="35" t="str">
        <f t="shared" si="68"/>
        <v/>
      </c>
      <c r="K482" s="35" t="str">
        <f t="shared" si="69"/>
        <v/>
      </c>
      <c r="L482" s="36" t="str">
        <f>IF(Pmt_Nbr="","",SUM($E$18:$E482)+SUM($H$18:$H482))</f>
        <v/>
      </c>
      <c r="M482" s="36" t="str">
        <f>IF(Pmt_Nbr="","",SUM($G$18:$G482))</f>
        <v/>
      </c>
    </row>
    <row r="483" spans="2:13" x14ac:dyDescent="0.3">
      <c r="B483" s="63" t="str">
        <f t="shared" si="70"/>
        <v/>
      </c>
      <c r="C483" s="34" t="str">
        <f t="shared" si="63"/>
        <v/>
      </c>
      <c r="D483" s="35" t="str">
        <f t="shared" si="71"/>
        <v/>
      </c>
      <c r="E483" s="91" t="str">
        <f t="shared" si="64"/>
        <v/>
      </c>
      <c r="F483" s="36"/>
      <c r="G483" s="36" t="str">
        <f t="shared" si="65"/>
        <v/>
      </c>
      <c r="H483" s="36" t="str">
        <f t="shared" si="66"/>
        <v/>
      </c>
      <c r="I483" s="36" t="str">
        <f t="shared" si="67"/>
        <v/>
      </c>
      <c r="J483" s="35" t="str">
        <f t="shared" si="68"/>
        <v/>
      </c>
      <c r="K483" s="35" t="str">
        <f t="shared" si="69"/>
        <v/>
      </c>
      <c r="L483" s="36" t="str">
        <f>IF(Pmt_Nbr="","",SUM($E$18:$E483)+SUM($H$18:$H483))</f>
        <v/>
      </c>
      <c r="M483" s="36" t="str">
        <f>IF(Pmt_Nbr="","",SUM($G$18:$G483))</f>
        <v/>
      </c>
    </row>
    <row r="484" spans="2:13" x14ac:dyDescent="0.3">
      <c r="B484" s="63" t="str">
        <f t="shared" si="70"/>
        <v/>
      </c>
      <c r="C484" s="34" t="str">
        <f t="shared" si="63"/>
        <v/>
      </c>
      <c r="D484" s="35" t="str">
        <f t="shared" si="71"/>
        <v/>
      </c>
      <c r="E484" s="91" t="str">
        <f t="shared" si="64"/>
        <v/>
      </c>
      <c r="F484" s="36"/>
      <c r="G484" s="36" t="str">
        <f t="shared" si="65"/>
        <v/>
      </c>
      <c r="H484" s="36" t="str">
        <f t="shared" si="66"/>
        <v/>
      </c>
      <c r="I484" s="36" t="str">
        <f t="shared" si="67"/>
        <v/>
      </c>
      <c r="J484" s="35" t="str">
        <f t="shared" si="68"/>
        <v/>
      </c>
      <c r="K484" s="35" t="str">
        <f t="shared" si="69"/>
        <v/>
      </c>
      <c r="L484" s="36" t="str">
        <f>IF(Pmt_Nbr="","",SUM($E$18:$E484)+SUM($H$18:$H484))</f>
        <v/>
      </c>
      <c r="M484" s="36" t="str">
        <f>IF(Pmt_Nbr="","",SUM($G$18:$G484))</f>
        <v/>
      </c>
    </row>
    <row r="485" spans="2:13" x14ac:dyDescent="0.3">
      <c r="B485" s="63" t="str">
        <f t="shared" si="70"/>
        <v/>
      </c>
      <c r="C485" s="34" t="str">
        <f t="shared" si="63"/>
        <v/>
      </c>
      <c r="D485" s="35" t="str">
        <f t="shared" si="71"/>
        <v/>
      </c>
      <c r="E485" s="91" t="str">
        <f t="shared" si="64"/>
        <v/>
      </c>
      <c r="F485" s="36"/>
      <c r="G485" s="36" t="str">
        <f t="shared" si="65"/>
        <v/>
      </c>
      <c r="H485" s="36" t="str">
        <f t="shared" si="66"/>
        <v/>
      </c>
      <c r="I485" s="36" t="str">
        <f t="shared" si="67"/>
        <v/>
      </c>
      <c r="J485" s="35" t="str">
        <f t="shared" si="68"/>
        <v/>
      </c>
      <c r="K485" s="35" t="str">
        <f t="shared" si="69"/>
        <v/>
      </c>
      <c r="L485" s="36" t="str">
        <f>IF(Pmt_Nbr="","",SUM($E$18:$E485)+SUM($H$18:$H485))</f>
        <v/>
      </c>
      <c r="M485" s="36" t="str">
        <f>IF(Pmt_Nbr="","",SUM($G$18:$G485))</f>
        <v/>
      </c>
    </row>
    <row r="486" spans="2:13" x14ac:dyDescent="0.3">
      <c r="B486" s="63" t="str">
        <f t="shared" si="70"/>
        <v/>
      </c>
      <c r="C486" s="34" t="str">
        <f t="shared" si="63"/>
        <v/>
      </c>
      <c r="D486" s="35" t="str">
        <f t="shared" si="71"/>
        <v/>
      </c>
      <c r="E486" s="91" t="str">
        <f t="shared" si="64"/>
        <v/>
      </c>
      <c r="F486" s="36"/>
      <c r="G486" s="36" t="str">
        <f t="shared" si="65"/>
        <v/>
      </c>
      <c r="H486" s="36" t="str">
        <f t="shared" si="66"/>
        <v/>
      </c>
      <c r="I486" s="36" t="str">
        <f t="shared" si="67"/>
        <v/>
      </c>
      <c r="J486" s="35" t="str">
        <f t="shared" si="68"/>
        <v/>
      </c>
      <c r="K486" s="35" t="str">
        <f t="shared" si="69"/>
        <v/>
      </c>
      <c r="L486" s="36" t="str">
        <f>IF(Pmt_Nbr="","",SUM($E$18:$E486)+SUM($H$18:$H486))</f>
        <v/>
      </c>
      <c r="M486" s="36" t="str">
        <f>IF(Pmt_Nbr="","",SUM($G$18:$G486))</f>
        <v/>
      </c>
    </row>
    <row r="487" spans="2:13" x14ac:dyDescent="0.3">
      <c r="B487" s="63" t="str">
        <f t="shared" si="70"/>
        <v/>
      </c>
      <c r="C487" s="34" t="str">
        <f t="shared" si="63"/>
        <v/>
      </c>
      <c r="D487" s="35" t="str">
        <f t="shared" si="71"/>
        <v/>
      </c>
      <c r="E487" s="91" t="str">
        <f t="shared" si="64"/>
        <v/>
      </c>
      <c r="F487" s="36"/>
      <c r="G487" s="36" t="str">
        <f t="shared" si="65"/>
        <v/>
      </c>
      <c r="H487" s="36" t="str">
        <f t="shared" si="66"/>
        <v/>
      </c>
      <c r="I487" s="36" t="str">
        <f t="shared" si="67"/>
        <v/>
      </c>
      <c r="J487" s="35" t="str">
        <f t="shared" si="68"/>
        <v/>
      </c>
      <c r="K487" s="35" t="str">
        <f t="shared" si="69"/>
        <v/>
      </c>
      <c r="L487" s="36" t="str">
        <f>IF(Pmt_Nbr="","",SUM($E$18:$E487)+SUM($H$18:$H487))</f>
        <v/>
      </c>
      <c r="M487" s="36" t="str">
        <f>IF(Pmt_Nbr="","",SUM($G$18:$G487))</f>
        <v/>
      </c>
    </row>
    <row r="488" spans="2:13" x14ac:dyDescent="0.3">
      <c r="B488" s="63" t="str">
        <f t="shared" si="70"/>
        <v/>
      </c>
      <c r="C488" s="34" t="str">
        <f t="shared" si="63"/>
        <v/>
      </c>
      <c r="D488" s="35" t="str">
        <f t="shared" si="71"/>
        <v/>
      </c>
      <c r="E488" s="91" t="str">
        <f t="shared" si="64"/>
        <v/>
      </c>
      <c r="F488" s="36"/>
      <c r="G488" s="36" t="str">
        <f t="shared" si="65"/>
        <v/>
      </c>
      <c r="H488" s="36" t="str">
        <f t="shared" si="66"/>
        <v/>
      </c>
      <c r="I488" s="36" t="str">
        <f t="shared" si="67"/>
        <v/>
      </c>
      <c r="J488" s="35" t="str">
        <f t="shared" si="68"/>
        <v/>
      </c>
      <c r="K488" s="35" t="str">
        <f t="shared" si="69"/>
        <v/>
      </c>
      <c r="L488" s="36" t="str">
        <f>IF(Pmt_Nbr="","",SUM($E$18:$E488)+SUM($H$18:$H488))</f>
        <v/>
      </c>
      <c r="M488" s="36" t="str">
        <f>IF(Pmt_Nbr="","",SUM($G$18:$G488))</f>
        <v/>
      </c>
    </row>
    <row r="489" spans="2:13" x14ac:dyDescent="0.3">
      <c r="B489" s="63" t="str">
        <f t="shared" si="70"/>
        <v/>
      </c>
      <c r="C489" s="34" t="str">
        <f t="shared" si="63"/>
        <v/>
      </c>
      <c r="D489" s="35" t="str">
        <f t="shared" si="71"/>
        <v/>
      </c>
      <c r="E489" s="91" t="str">
        <f t="shared" si="64"/>
        <v/>
      </c>
      <c r="F489" s="36"/>
      <c r="G489" s="36" t="str">
        <f t="shared" si="65"/>
        <v/>
      </c>
      <c r="H489" s="36" t="str">
        <f t="shared" si="66"/>
        <v/>
      </c>
      <c r="I489" s="36" t="str">
        <f t="shared" si="67"/>
        <v/>
      </c>
      <c r="J489" s="35" t="str">
        <f t="shared" si="68"/>
        <v/>
      </c>
      <c r="K489" s="35" t="str">
        <f t="shared" si="69"/>
        <v/>
      </c>
      <c r="L489" s="36" t="str">
        <f>IF(Pmt_Nbr="","",SUM($E$18:$E489)+SUM($H$18:$H489))</f>
        <v/>
      </c>
      <c r="M489" s="36" t="str">
        <f>IF(Pmt_Nbr="","",SUM($G$18:$G489))</f>
        <v/>
      </c>
    </row>
    <row r="490" spans="2:13" x14ac:dyDescent="0.3">
      <c r="B490" s="63" t="str">
        <f t="shared" si="70"/>
        <v/>
      </c>
      <c r="C490" s="34" t="str">
        <f t="shared" si="63"/>
        <v/>
      </c>
      <c r="D490" s="35" t="str">
        <f t="shared" si="71"/>
        <v/>
      </c>
      <c r="E490" s="91" t="str">
        <f t="shared" si="64"/>
        <v/>
      </c>
      <c r="F490" s="36"/>
      <c r="G490" s="36" t="str">
        <f t="shared" si="65"/>
        <v/>
      </c>
      <c r="H490" s="36" t="str">
        <f t="shared" si="66"/>
        <v/>
      </c>
      <c r="I490" s="36" t="str">
        <f t="shared" si="67"/>
        <v/>
      </c>
      <c r="J490" s="35" t="str">
        <f t="shared" si="68"/>
        <v/>
      </c>
      <c r="K490" s="35" t="str">
        <f t="shared" si="69"/>
        <v/>
      </c>
      <c r="L490" s="36" t="str">
        <f>IF(Pmt_Nbr="","",SUM($E$18:$E490)+SUM($H$18:$H490))</f>
        <v/>
      </c>
      <c r="M490" s="36" t="str">
        <f>IF(Pmt_Nbr="","",SUM($G$18:$G490))</f>
        <v/>
      </c>
    </row>
    <row r="491" spans="2:13" x14ac:dyDescent="0.3">
      <c r="B491" s="63" t="str">
        <f t="shared" si="70"/>
        <v/>
      </c>
      <c r="C491" s="34" t="str">
        <f t="shared" si="63"/>
        <v/>
      </c>
      <c r="D491" s="35" t="str">
        <f t="shared" si="71"/>
        <v/>
      </c>
      <c r="E491" s="91" t="str">
        <f t="shared" si="64"/>
        <v/>
      </c>
      <c r="F491" s="36"/>
      <c r="G491" s="36" t="str">
        <f t="shared" si="65"/>
        <v/>
      </c>
      <c r="H491" s="36" t="str">
        <f t="shared" si="66"/>
        <v/>
      </c>
      <c r="I491" s="36" t="str">
        <f t="shared" si="67"/>
        <v/>
      </c>
      <c r="J491" s="35" t="str">
        <f t="shared" si="68"/>
        <v/>
      </c>
      <c r="K491" s="35" t="str">
        <f t="shared" si="69"/>
        <v/>
      </c>
      <c r="L491" s="36" t="str">
        <f>IF(Pmt_Nbr="","",SUM($E$18:$E491)+SUM($H$18:$H491))</f>
        <v/>
      </c>
      <c r="M491" s="36" t="str">
        <f>IF(Pmt_Nbr="","",SUM($G$18:$G491))</f>
        <v/>
      </c>
    </row>
    <row r="492" spans="2:13" x14ac:dyDescent="0.3">
      <c r="B492" s="63" t="str">
        <f t="shared" si="70"/>
        <v/>
      </c>
      <c r="C492" s="34" t="str">
        <f t="shared" si="63"/>
        <v/>
      </c>
      <c r="D492" s="35" t="str">
        <f t="shared" si="71"/>
        <v/>
      </c>
      <c r="E492" s="91" t="str">
        <f t="shared" si="64"/>
        <v/>
      </c>
      <c r="F492" s="36"/>
      <c r="G492" s="36" t="str">
        <f t="shared" si="65"/>
        <v/>
      </c>
      <c r="H492" s="36" t="str">
        <f t="shared" si="66"/>
        <v/>
      </c>
      <c r="I492" s="36" t="str">
        <f t="shared" si="67"/>
        <v/>
      </c>
      <c r="J492" s="35" t="str">
        <f t="shared" si="68"/>
        <v/>
      </c>
      <c r="K492" s="35" t="str">
        <f t="shared" si="69"/>
        <v/>
      </c>
      <c r="L492" s="36" t="str">
        <f>IF(Pmt_Nbr="","",SUM($E$18:$E492)+SUM($H$18:$H492))</f>
        <v/>
      </c>
      <c r="M492" s="36" t="str">
        <f>IF(Pmt_Nbr="","",SUM($G$18:$G492))</f>
        <v/>
      </c>
    </row>
    <row r="493" spans="2:13" x14ac:dyDescent="0.3">
      <c r="B493" s="63" t="str">
        <f t="shared" si="70"/>
        <v/>
      </c>
      <c r="C493" s="34" t="str">
        <f t="shared" si="63"/>
        <v/>
      </c>
      <c r="D493" s="35" t="str">
        <f t="shared" si="71"/>
        <v/>
      </c>
      <c r="E493" s="91" t="str">
        <f t="shared" si="64"/>
        <v/>
      </c>
      <c r="F493" s="36"/>
      <c r="G493" s="36" t="str">
        <f t="shared" si="65"/>
        <v/>
      </c>
      <c r="H493" s="36" t="str">
        <f t="shared" si="66"/>
        <v/>
      </c>
      <c r="I493" s="36" t="str">
        <f t="shared" si="67"/>
        <v/>
      </c>
      <c r="J493" s="35" t="str">
        <f t="shared" si="68"/>
        <v/>
      </c>
      <c r="K493" s="35" t="str">
        <f t="shared" si="69"/>
        <v/>
      </c>
      <c r="L493" s="36" t="str">
        <f>IF(Pmt_Nbr="","",SUM($E$18:$E493)+SUM($H$18:$H493))</f>
        <v/>
      </c>
      <c r="M493" s="36" t="str">
        <f>IF(Pmt_Nbr="","",SUM($G$18:$G493))</f>
        <v/>
      </c>
    </row>
    <row r="494" spans="2:13" x14ac:dyDescent="0.3">
      <c r="B494" s="63" t="str">
        <f t="shared" si="70"/>
        <v/>
      </c>
      <c r="C494" s="34" t="str">
        <f t="shared" si="63"/>
        <v/>
      </c>
      <c r="D494" s="35" t="str">
        <f t="shared" si="71"/>
        <v/>
      </c>
      <c r="E494" s="91" t="str">
        <f t="shared" si="64"/>
        <v/>
      </c>
      <c r="F494" s="36"/>
      <c r="G494" s="36" t="str">
        <f t="shared" si="65"/>
        <v/>
      </c>
      <c r="H494" s="36" t="str">
        <f t="shared" si="66"/>
        <v/>
      </c>
      <c r="I494" s="36" t="str">
        <f t="shared" si="67"/>
        <v/>
      </c>
      <c r="J494" s="35" t="str">
        <f t="shared" si="68"/>
        <v/>
      </c>
      <c r="K494" s="35" t="str">
        <f t="shared" si="69"/>
        <v/>
      </c>
      <c r="L494" s="36" t="str">
        <f>IF(Pmt_Nbr="","",SUM($E$18:$E494)+SUM($H$18:$H494))</f>
        <v/>
      </c>
      <c r="M494" s="36" t="str">
        <f>IF(Pmt_Nbr="","",SUM($G$18:$G494))</f>
        <v/>
      </c>
    </row>
    <row r="495" spans="2:13" x14ac:dyDescent="0.3">
      <c r="B495" s="63" t="str">
        <f t="shared" si="70"/>
        <v/>
      </c>
      <c r="C495" s="34" t="str">
        <f t="shared" si="63"/>
        <v/>
      </c>
      <c r="D495" s="35" t="str">
        <f t="shared" si="71"/>
        <v/>
      </c>
      <c r="E495" s="91" t="str">
        <f t="shared" si="64"/>
        <v/>
      </c>
      <c r="F495" s="36"/>
      <c r="G495" s="36" t="str">
        <f t="shared" si="65"/>
        <v/>
      </c>
      <c r="H495" s="36" t="str">
        <f t="shared" si="66"/>
        <v/>
      </c>
      <c r="I495" s="36" t="str">
        <f t="shared" si="67"/>
        <v/>
      </c>
      <c r="J495" s="35" t="str">
        <f t="shared" si="68"/>
        <v/>
      </c>
      <c r="K495" s="35" t="str">
        <f t="shared" si="69"/>
        <v/>
      </c>
      <c r="L495" s="36" t="str">
        <f>IF(Pmt_Nbr="","",SUM($E$18:$E495)+SUM($H$18:$H495))</f>
        <v/>
      </c>
      <c r="M495" s="36" t="str">
        <f>IF(Pmt_Nbr="","",SUM($G$18:$G495))</f>
        <v/>
      </c>
    </row>
    <row r="496" spans="2:13" x14ac:dyDescent="0.3">
      <c r="B496" s="63" t="str">
        <f t="shared" si="70"/>
        <v/>
      </c>
      <c r="C496" s="34" t="str">
        <f t="shared" si="63"/>
        <v/>
      </c>
      <c r="D496" s="35" t="str">
        <f t="shared" si="71"/>
        <v/>
      </c>
      <c r="E496" s="91" t="str">
        <f t="shared" si="64"/>
        <v/>
      </c>
      <c r="F496" s="36"/>
      <c r="G496" s="36" t="str">
        <f t="shared" si="65"/>
        <v/>
      </c>
      <c r="H496" s="36" t="str">
        <f t="shared" si="66"/>
        <v/>
      </c>
      <c r="I496" s="36" t="str">
        <f t="shared" si="67"/>
        <v/>
      </c>
      <c r="J496" s="35" t="str">
        <f t="shared" si="68"/>
        <v/>
      </c>
      <c r="K496" s="35" t="str">
        <f t="shared" si="69"/>
        <v/>
      </c>
      <c r="L496" s="36" t="str">
        <f>IF(Pmt_Nbr="","",SUM($E$18:$E496)+SUM($H$18:$H496))</f>
        <v/>
      </c>
      <c r="M496" s="36" t="str">
        <f>IF(Pmt_Nbr="","",SUM($G$18:$G496))</f>
        <v/>
      </c>
    </row>
    <row r="497" spans="2:14" x14ac:dyDescent="0.3">
      <c r="B497" s="64" t="str">
        <f t="shared" si="70"/>
        <v/>
      </c>
      <c r="C497" s="34" t="str">
        <f t="shared" si="63"/>
        <v/>
      </c>
      <c r="D497" s="37" t="str">
        <f t="shared" si="71"/>
        <v/>
      </c>
      <c r="E497" s="91" t="str">
        <f t="shared" si="64"/>
        <v/>
      </c>
      <c r="F497" s="36"/>
      <c r="G497" s="38" t="str">
        <f t="shared" si="65"/>
        <v/>
      </c>
      <c r="H497" s="36" t="str">
        <f t="shared" si="66"/>
        <v/>
      </c>
      <c r="I497" s="38" t="str">
        <f t="shared" si="67"/>
        <v/>
      </c>
      <c r="J497" s="37" t="str">
        <f t="shared" si="68"/>
        <v/>
      </c>
      <c r="K497" s="35" t="str">
        <f t="shared" si="69"/>
        <v/>
      </c>
      <c r="L497" s="36" t="str">
        <f>IF(Pmt_Nbr="","",SUM($E$18:$E497)+SUM($H$18:$H497))</f>
        <v/>
      </c>
      <c r="M497" s="38" t="str">
        <f>IF(Pmt_Nbr="","",SUM($G$18:$G497))</f>
        <v/>
      </c>
      <c r="N497" s="28" t="str">
        <f>B497</f>
        <v/>
      </c>
    </row>
    <row r="498" spans="2:14" x14ac:dyDescent="0.3">
      <c r="B498" s="64" t="str">
        <f t="shared" si="70"/>
        <v/>
      </c>
      <c r="C498" s="34" t="str">
        <f t="shared" si="63"/>
        <v/>
      </c>
      <c r="D498" s="39" t="str">
        <f t="shared" si="71"/>
        <v/>
      </c>
      <c r="E498" s="91" t="str">
        <f t="shared" si="64"/>
        <v/>
      </c>
      <c r="F498" s="36"/>
      <c r="G498" s="40" t="str">
        <f t="shared" si="65"/>
        <v/>
      </c>
      <c r="H498" s="36" t="str">
        <f t="shared" si="66"/>
        <v/>
      </c>
      <c r="I498" s="40" t="str">
        <f t="shared" si="67"/>
        <v/>
      </c>
      <c r="J498" s="39" t="str">
        <f t="shared" si="68"/>
        <v/>
      </c>
      <c r="K498" s="35" t="str">
        <f t="shared" si="69"/>
        <v/>
      </c>
      <c r="L498" s="36" t="str">
        <f>IF(Pmt_Nbr="","",SUM($E$18:$E498)+SUM($H$18:$H498))</f>
        <v/>
      </c>
      <c r="M498" s="40" t="str">
        <f>IF(Pmt_Nbr="","",SUM($G$18:$G498))</f>
        <v/>
      </c>
    </row>
    <row r="499" spans="2:14" x14ac:dyDescent="0.3">
      <c r="B499" s="64" t="str">
        <f t="shared" si="70"/>
        <v/>
      </c>
      <c r="C499" s="34" t="str">
        <f t="shared" si="63"/>
        <v/>
      </c>
      <c r="D499" s="39" t="str">
        <f t="shared" si="71"/>
        <v/>
      </c>
      <c r="E499" s="91" t="str">
        <f t="shared" si="64"/>
        <v/>
      </c>
      <c r="F499" s="36"/>
      <c r="G499" s="40" t="str">
        <f t="shared" si="65"/>
        <v/>
      </c>
      <c r="H499" s="36" t="str">
        <f t="shared" si="66"/>
        <v/>
      </c>
      <c r="I499" s="40" t="str">
        <f t="shared" si="67"/>
        <v/>
      </c>
      <c r="J499" s="39" t="str">
        <f t="shared" si="68"/>
        <v/>
      </c>
      <c r="K499" s="35" t="str">
        <f t="shared" si="69"/>
        <v/>
      </c>
      <c r="L499" s="36" t="str">
        <f>IF(Pmt_Nbr="","",SUM($E$18:$E499)+SUM($H$18:$H499))</f>
        <v/>
      </c>
      <c r="M499" s="40" t="str">
        <f>IF(Pmt_Nbr="","",SUM($G$18:$G499))</f>
        <v/>
      </c>
    </row>
    <row r="500" spans="2:14" x14ac:dyDescent="0.3">
      <c r="B500" s="64" t="str">
        <f t="shared" si="70"/>
        <v/>
      </c>
      <c r="C500" s="34" t="str">
        <f t="shared" si="63"/>
        <v/>
      </c>
      <c r="D500" s="39" t="str">
        <f t="shared" si="71"/>
        <v/>
      </c>
      <c r="E500" s="91" t="str">
        <f t="shared" si="64"/>
        <v/>
      </c>
      <c r="F500" s="36"/>
      <c r="G500" s="40" t="str">
        <f t="shared" si="65"/>
        <v/>
      </c>
      <c r="H500" s="36" t="str">
        <f t="shared" si="66"/>
        <v/>
      </c>
      <c r="I500" s="40" t="str">
        <f t="shared" si="67"/>
        <v/>
      </c>
      <c r="J500" s="39" t="str">
        <f t="shared" si="68"/>
        <v/>
      </c>
      <c r="K500" s="35" t="str">
        <f t="shared" si="69"/>
        <v/>
      </c>
      <c r="L500" s="36" t="str">
        <f>IF(Pmt_Nbr="","",SUM($E$18:$E500)+SUM($H$18:$H500))</f>
        <v/>
      </c>
      <c r="M500" s="40" t="str">
        <f>IF(Pmt_Nbr="","",SUM($G$18:$G500))</f>
        <v/>
      </c>
    </row>
    <row r="501" spans="2:14" x14ac:dyDescent="0.3">
      <c r="B501" s="64" t="str">
        <f t="shared" si="70"/>
        <v/>
      </c>
      <c r="C501" s="34" t="str">
        <f t="shared" si="63"/>
        <v/>
      </c>
      <c r="D501" s="39" t="str">
        <f t="shared" si="71"/>
        <v/>
      </c>
      <c r="E501" s="91" t="str">
        <f t="shared" si="64"/>
        <v/>
      </c>
      <c r="F501" s="36"/>
      <c r="G501" s="40" t="str">
        <f t="shared" si="65"/>
        <v/>
      </c>
      <c r="H501" s="36" t="str">
        <f t="shared" si="66"/>
        <v/>
      </c>
      <c r="I501" s="40" t="str">
        <f t="shared" si="67"/>
        <v/>
      </c>
      <c r="J501" s="39" t="str">
        <f t="shared" si="68"/>
        <v/>
      </c>
      <c r="K501" s="35" t="str">
        <f t="shared" si="69"/>
        <v/>
      </c>
      <c r="L501" s="36" t="str">
        <f>IF(Pmt_Nbr="","",SUM($E$18:$E501)+SUM($H$18:$H501))</f>
        <v/>
      </c>
      <c r="M501" s="40" t="str">
        <f>IF(Pmt_Nbr="","",SUM($G$18:$G501))</f>
        <v/>
      </c>
    </row>
    <row r="502" spans="2:14" x14ac:dyDescent="0.3">
      <c r="B502" s="64" t="str">
        <f t="shared" si="70"/>
        <v/>
      </c>
      <c r="C502" s="34" t="str">
        <f t="shared" si="63"/>
        <v/>
      </c>
      <c r="D502" s="39" t="str">
        <f t="shared" si="71"/>
        <v/>
      </c>
      <c r="E502" s="91" t="str">
        <f t="shared" si="64"/>
        <v/>
      </c>
      <c r="F502" s="36"/>
      <c r="G502" s="40" t="str">
        <f t="shared" si="65"/>
        <v/>
      </c>
      <c r="H502" s="36" t="str">
        <f t="shared" si="66"/>
        <v/>
      </c>
      <c r="I502" s="40" t="str">
        <f t="shared" si="67"/>
        <v/>
      </c>
      <c r="J502" s="39" t="str">
        <f t="shared" si="68"/>
        <v/>
      </c>
      <c r="K502" s="35" t="str">
        <f t="shared" si="69"/>
        <v/>
      </c>
      <c r="L502" s="36" t="str">
        <f>IF(Pmt_Nbr="","",SUM($E$18:$E502)+SUM($H$18:$H502))</f>
        <v/>
      </c>
      <c r="M502" s="40" t="str">
        <f>IF(Pmt_Nbr="","",SUM($G$18:$G502))</f>
        <v/>
      </c>
    </row>
    <row r="503" spans="2:14" x14ac:dyDescent="0.3">
      <c r="B503" s="64" t="str">
        <f t="shared" si="70"/>
        <v/>
      </c>
      <c r="C503" s="34" t="str">
        <f t="shared" si="63"/>
        <v/>
      </c>
      <c r="D503" s="39" t="str">
        <f t="shared" si="71"/>
        <v/>
      </c>
      <c r="E503" s="91" t="str">
        <f t="shared" si="64"/>
        <v/>
      </c>
      <c r="F503" s="36"/>
      <c r="G503" s="40" t="str">
        <f t="shared" si="65"/>
        <v/>
      </c>
      <c r="H503" s="36" t="str">
        <f t="shared" si="66"/>
        <v/>
      </c>
      <c r="I503" s="40" t="str">
        <f t="shared" si="67"/>
        <v/>
      </c>
      <c r="J503" s="39" t="str">
        <f t="shared" si="68"/>
        <v/>
      </c>
      <c r="K503" s="35" t="str">
        <f t="shared" si="69"/>
        <v/>
      </c>
      <c r="L503" s="36" t="str">
        <f>IF(Pmt_Nbr="","",SUM($E$18:$E503)+SUM($H$18:$H503))</f>
        <v/>
      </c>
      <c r="M503" s="40" t="str">
        <f>IF(Pmt_Nbr="","",SUM($G$18:$G503))</f>
        <v/>
      </c>
    </row>
    <row r="504" spans="2:14" x14ac:dyDescent="0.3">
      <c r="B504" s="64" t="str">
        <f t="shared" si="70"/>
        <v/>
      </c>
      <c r="C504" s="34" t="str">
        <f t="shared" si="63"/>
        <v/>
      </c>
      <c r="D504" s="39" t="str">
        <f t="shared" si="71"/>
        <v/>
      </c>
      <c r="E504" s="91" t="str">
        <f t="shared" si="64"/>
        <v/>
      </c>
      <c r="F504" s="36"/>
      <c r="G504" s="40" t="str">
        <f t="shared" si="65"/>
        <v/>
      </c>
      <c r="H504" s="36" t="str">
        <f t="shared" si="66"/>
        <v/>
      </c>
      <c r="I504" s="40" t="str">
        <f t="shared" si="67"/>
        <v/>
      </c>
      <c r="J504" s="39" t="str">
        <f t="shared" si="68"/>
        <v/>
      </c>
      <c r="K504" s="35" t="str">
        <f t="shared" si="69"/>
        <v/>
      </c>
      <c r="L504" s="36" t="str">
        <f>IF(Pmt_Nbr="","",SUM($E$18:$E504)+SUM($H$18:$H504))</f>
        <v/>
      </c>
      <c r="M504" s="40" t="str">
        <f>IF(Pmt_Nbr="","",SUM($G$18:$G504))</f>
        <v/>
      </c>
    </row>
    <row r="505" spans="2:14" x14ac:dyDescent="0.3">
      <c r="B505" s="64" t="str">
        <f t="shared" si="70"/>
        <v/>
      </c>
      <c r="C505" s="34" t="str">
        <f t="shared" si="63"/>
        <v/>
      </c>
      <c r="D505" s="39" t="str">
        <f t="shared" si="71"/>
        <v/>
      </c>
      <c r="E505" s="91" t="str">
        <f t="shared" si="64"/>
        <v/>
      </c>
      <c r="F505" s="36"/>
      <c r="G505" s="40" t="str">
        <f t="shared" si="65"/>
        <v/>
      </c>
      <c r="H505" s="36" t="str">
        <f t="shared" si="66"/>
        <v/>
      </c>
      <c r="I505" s="40" t="str">
        <f t="shared" si="67"/>
        <v/>
      </c>
      <c r="J505" s="39" t="str">
        <f t="shared" si="68"/>
        <v/>
      </c>
      <c r="K505" s="35" t="str">
        <f t="shared" si="69"/>
        <v/>
      </c>
      <c r="L505" s="36" t="str">
        <f>IF(Pmt_Nbr="","",SUM($E$18:$E505)+SUM($H$18:$H505))</f>
        <v/>
      </c>
      <c r="M505" s="40" t="str">
        <f>IF(Pmt_Nbr="","",SUM($G$18:$G505))</f>
        <v/>
      </c>
    </row>
    <row r="506" spans="2:14" x14ac:dyDescent="0.3">
      <c r="B506" s="64" t="str">
        <f t="shared" si="70"/>
        <v/>
      </c>
      <c r="C506" s="34" t="str">
        <f t="shared" si="63"/>
        <v/>
      </c>
      <c r="D506" s="39" t="str">
        <f t="shared" si="71"/>
        <v/>
      </c>
      <c r="E506" s="91" t="str">
        <f t="shared" si="64"/>
        <v/>
      </c>
      <c r="F506" s="36"/>
      <c r="G506" s="40" t="str">
        <f t="shared" si="65"/>
        <v/>
      </c>
      <c r="H506" s="36" t="str">
        <f t="shared" si="66"/>
        <v/>
      </c>
      <c r="I506" s="40" t="str">
        <f t="shared" si="67"/>
        <v/>
      </c>
      <c r="J506" s="39" t="str">
        <f t="shared" si="68"/>
        <v/>
      </c>
      <c r="K506" s="35" t="str">
        <f t="shared" si="69"/>
        <v/>
      </c>
      <c r="L506" s="36" t="str">
        <f>IF(Pmt_Nbr="","",SUM($E$18:$E506)+SUM($H$18:$H506))</f>
        <v/>
      </c>
      <c r="M506" s="40" t="str">
        <f>IF(Pmt_Nbr="","",SUM($G$18:$G506))</f>
        <v/>
      </c>
    </row>
    <row r="507" spans="2:14" x14ac:dyDescent="0.3">
      <c r="B507" s="64" t="str">
        <f t="shared" si="70"/>
        <v/>
      </c>
      <c r="C507" s="34" t="str">
        <f t="shared" si="63"/>
        <v/>
      </c>
      <c r="D507" s="39" t="str">
        <f t="shared" si="71"/>
        <v/>
      </c>
      <c r="E507" s="91" t="str">
        <f t="shared" si="64"/>
        <v/>
      </c>
      <c r="F507" s="36"/>
      <c r="G507" s="40" t="str">
        <f t="shared" si="65"/>
        <v/>
      </c>
      <c r="H507" s="36" t="str">
        <f t="shared" si="66"/>
        <v/>
      </c>
      <c r="I507" s="40" t="str">
        <f t="shared" si="67"/>
        <v/>
      </c>
      <c r="J507" s="39" t="str">
        <f t="shared" si="68"/>
        <v/>
      </c>
      <c r="K507" s="35" t="str">
        <f t="shared" si="69"/>
        <v/>
      </c>
      <c r="L507" s="36" t="str">
        <f>IF(Pmt_Nbr="","",SUM($E$18:$E507)+SUM($H$18:$H507))</f>
        <v/>
      </c>
      <c r="M507" s="40" t="str">
        <f>IF(Pmt_Nbr="","",SUM($G$18:$G507))</f>
        <v/>
      </c>
    </row>
    <row r="508" spans="2:14" x14ac:dyDescent="0.3">
      <c r="B508" s="64" t="str">
        <f t="shared" si="70"/>
        <v/>
      </c>
      <c r="C508" s="34" t="str">
        <f t="shared" si="63"/>
        <v/>
      </c>
      <c r="D508" s="39" t="str">
        <f t="shared" si="71"/>
        <v/>
      </c>
      <c r="E508" s="91" t="str">
        <f t="shared" si="64"/>
        <v/>
      </c>
      <c r="F508" s="36"/>
      <c r="G508" s="40" t="str">
        <f t="shared" si="65"/>
        <v/>
      </c>
      <c r="H508" s="36" t="str">
        <f t="shared" si="66"/>
        <v/>
      </c>
      <c r="I508" s="40" t="str">
        <f t="shared" si="67"/>
        <v/>
      </c>
      <c r="J508" s="39" t="str">
        <f t="shared" si="68"/>
        <v/>
      </c>
      <c r="K508" s="35" t="str">
        <f t="shared" si="69"/>
        <v/>
      </c>
      <c r="L508" s="36" t="str">
        <f>IF(Pmt_Nbr="","",SUM($E$18:$E508)+SUM($H$18:$H508))</f>
        <v/>
      </c>
      <c r="M508" s="40" t="str">
        <f>IF(Pmt_Nbr="","",SUM($G$18:$G508))</f>
        <v/>
      </c>
    </row>
    <row r="509" spans="2:14" x14ac:dyDescent="0.3">
      <c r="B509" s="64" t="str">
        <f t="shared" si="70"/>
        <v/>
      </c>
      <c r="C509" s="34" t="str">
        <f t="shared" si="63"/>
        <v/>
      </c>
      <c r="D509" s="39" t="str">
        <f t="shared" si="71"/>
        <v/>
      </c>
      <c r="E509" s="91" t="str">
        <f t="shared" si="64"/>
        <v/>
      </c>
      <c r="F509" s="36"/>
      <c r="G509" s="40" t="str">
        <f t="shared" si="65"/>
        <v/>
      </c>
      <c r="H509" s="36" t="str">
        <f t="shared" si="66"/>
        <v/>
      </c>
      <c r="I509" s="40" t="str">
        <f t="shared" si="67"/>
        <v/>
      </c>
      <c r="J509" s="39" t="str">
        <f t="shared" si="68"/>
        <v/>
      </c>
      <c r="K509" s="35" t="str">
        <f t="shared" si="69"/>
        <v/>
      </c>
      <c r="L509" s="36" t="str">
        <f>IF(Pmt_Nbr="","",SUM($E$18:$E509)+SUM($H$18:$H509))</f>
        <v/>
      </c>
      <c r="M509" s="40" t="str">
        <f>IF(Pmt_Nbr="","",SUM($G$18:$G509))</f>
        <v/>
      </c>
    </row>
    <row r="510" spans="2:14" x14ac:dyDescent="0.3">
      <c r="B510" s="64" t="str">
        <f t="shared" si="70"/>
        <v/>
      </c>
      <c r="C510" s="34" t="str">
        <f t="shared" si="63"/>
        <v/>
      </c>
      <c r="D510" s="39" t="str">
        <f t="shared" si="71"/>
        <v/>
      </c>
      <c r="E510" s="91" t="str">
        <f t="shared" si="64"/>
        <v/>
      </c>
      <c r="F510" s="36"/>
      <c r="G510" s="40" t="str">
        <f t="shared" si="65"/>
        <v/>
      </c>
      <c r="H510" s="36" t="str">
        <f t="shared" si="66"/>
        <v/>
      </c>
      <c r="I510" s="40" t="str">
        <f t="shared" si="67"/>
        <v/>
      </c>
      <c r="J510" s="39" t="str">
        <f t="shared" si="68"/>
        <v/>
      </c>
      <c r="K510" s="35" t="str">
        <f t="shared" si="69"/>
        <v/>
      </c>
      <c r="L510" s="36" t="str">
        <f>IF(Pmt_Nbr="","",SUM($E$18:$E510)+SUM($H$18:$H510))</f>
        <v/>
      </c>
      <c r="M510" s="40" t="str">
        <f>IF(Pmt_Nbr="","",SUM($G$18:$G510))</f>
        <v/>
      </c>
    </row>
    <row r="511" spans="2:14" x14ac:dyDescent="0.3">
      <c r="B511" s="64" t="str">
        <f t="shared" si="70"/>
        <v/>
      </c>
      <c r="C511" s="34" t="str">
        <f t="shared" si="63"/>
        <v/>
      </c>
      <c r="D511" s="39" t="str">
        <f t="shared" si="71"/>
        <v/>
      </c>
      <c r="E511" s="91" t="str">
        <f t="shared" si="64"/>
        <v/>
      </c>
      <c r="F511" s="36"/>
      <c r="G511" s="40" t="str">
        <f t="shared" si="65"/>
        <v/>
      </c>
      <c r="H511" s="36" t="str">
        <f t="shared" si="66"/>
        <v/>
      </c>
      <c r="I511" s="40" t="str">
        <f t="shared" si="67"/>
        <v/>
      </c>
      <c r="J511" s="39" t="str">
        <f t="shared" si="68"/>
        <v/>
      </c>
      <c r="K511" s="35" t="str">
        <f t="shared" si="69"/>
        <v/>
      </c>
      <c r="L511" s="36" t="str">
        <f>IF(Pmt_Nbr="","",SUM($E$18:$E511)+SUM($H$18:$H511))</f>
        <v/>
      </c>
      <c r="M511" s="40" t="str">
        <f>IF(Pmt_Nbr="","",SUM($G$18:$G511))</f>
        <v/>
      </c>
    </row>
    <row r="512" spans="2:14" x14ac:dyDescent="0.3">
      <c r="B512" s="64" t="str">
        <f t="shared" si="70"/>
        <v/>
      </c>
      <c r="C512" s="34" t="str">
        <f t="shared" si="63"/>
        <v/>
      </c>
      <c r="D512" s="39" t="str">
        <f t="shared" si="71"/>
        <v/>
      </c>
      <c r="E512" s="91" t="str">
        <f t="shared" si="64"/>
        <v/>
      </c>
      <c r="F512" s="36"/>
      <c r="G512" s="40" t="str">
        <f t="shared" si="65"/>
        <v/>
      </c>
      <c r="H512" s="36" t="str">
        <f t="shared" si="66"/>
        <v/>
      </c>
      <c r="I512" s="40" t="str">
        <f t="shared" si="67"/>
        <v/>
      </c>
      <c r="J512" s="39" t="str">
        <f t="shared" si="68"/>
        <v/>
      </c>
      <c r="K512" s="35" t="str">
        <f t="shared" si="69"/>
        <v/>
      </c>
      <c r="L512" s="36" t="str">
        <f>IF(Pmt_Nbr="","",SUM($E$18:$E512)+SUM($H$18:$H512))</f>
        <v/>
      </c>
      <c r="M512" s="40" t="str">
        <f>IF(Pmt_Nbr="","",SUM($G$18:$G512))</f>
        <v/>
      </c>
    </row>
    <row r="513" spans="2:13" x14ac:dyDescent="0.3">
      <c r="B513" s="64" t="str">
        <f t="shared" si="70"/>
        <v/>
      </c>
      <c r="C513" s="34" t="str">
        <f t="shared" si="63"/>
        <v/>
      </c>
      <c r="D513" s="39" t="str">
        <f t="shared" si="71"/>
        <v/>
      </c>
      <c r="E513" s="91" t="str">
        <f t="shared" si="64"/>
        <v/>
      </c>
      <c r="F513" s="36"/>
      <c r="G513" s="40" t="str">
        <f t="shared" si="65"/>
        <v/>
      </c>
      <c r="H513" s="36" t="str">
        <f t="shared" si="66"/>
        <v/>
      </c>
      <c r="I513" s="40" t="str">
        <f t="shared" si="67"/>
        <v/>
      </c>
      <c r="J513" s="39" t="str">
        <f t="shared" si="68"/>
        <v/>
      </c>
      <c r="K513" s="35" t="str">
        <f t="shared" si="69"/>
        <v/>
      </c>
      <c r="L513" s="36" t="str">
        <f>IF(Pmt_Nbr="","",SUM($E$18:$E513)+SUM($H$18:$H513))</f>
        <v/>
      </c>
      <c r="M513" s="40" t="str">
        <f>IF(Pmt_Nbr="","",SUM($G$18:$G513))</f>
        <v/>
      </c>
    </row>
    <row r="514" spans="2:13" x14ac:dyDescent="0.3">
      <c r="B514" s="64" t="str">
        <f t="shared" si="70"/>
        <v/>
      </c>
      <c r="C514" s="34" t="str">
        <f t="shared" si="63"/>
        <v/>
      </c>
      <c r="D514" s="39" t="str">
        <f t="shared" si="71"/>
        <v/>
      </c>
      <c r="E514" s="91" t="str">
        <f t="shared" si="64"/>
        <v/>
      </c>
      <c r="F514" s="36"/>
      <c r="G514" s="40" t="str">
        <f t="shared" si="65"/>
        <v/>
      </c>
      <c r="H514" s="36" t="str">
        <f t="shared" si="66"/>
        <v/>
      </c>
      <c r="I514" s="40" t="str">
        <f t="shared" si="67"/>
        <v/>
      </c>
      <c r="J514" s="39" t="str">
        <f t="shared" si="68"/>
        <v/>
      </c>
      <c r="K514" s="35" t="str">
        <f t="shared" si="69"/>
        <v/>
      </c>
      <c r="L514" s="36" t="str">
        <f>IF(Pmt_Nbr="","",SUM($E$18:$E514)+SUM($H$18:$H514))</f>
        <v/>
      </c>
      <c r="M514" s="40" t="str">
        <f>IF(Pmt_Nbr="","",SUM($G$18:$G514))</f>
        <v/>
      </c>
    </row>
    <row r="515" spans="2:13" x14ac:dyDescent="0.3">
      <c r="B515" s="64" t="str">
        <f t="shared" si="70"/>
        <v/>
      </c>
      <c r="C515" s="34" t="str">
        <f t="shared" si="63"/>
        <v/>
      </c>
      <c r="D515" s="39" t="str">
        <f t="shared" si="71"/>
        <v/>
      </c>
      <c r="E515" s="91" t="str">
        <f t="shared" si="64"/>
        <v/>
      </c>
      <c r="F515" s="36"/>
      <c r="G515" s="40" t="str">
        <f t="shared" si="65"/>
        <v/>
      </c>
      <c r="H515" s="36" t="str">
        <f t="shared" si="66"/>
        <v/>
      </c>
      <c r="I515" s="40" t="str">
        <f t="shared" si="67"/>
        <v/>
      </c>
      <c r="J515" s="39" t="str">
        <f t="shared" si="68"/>
        <v/>
      </c>
      <c r="K515" s="35" t="str">
        <f t="shared" si="69"/>
        <v/>
      </c>
      <c r="L515" s="36" t="str">
        <f>IF(Pmt_Nbr="","",SUM($E$18:$E515)+SUM($H$18:$H515))</f>
        <v/>
      </c>
      <c r="M515" s="40" t="str">
        <f>IF(Pmt_Nbr="","",SUM($G$18:$G515))</f>
        <v/>
      </c>
    </row>
    <row r="516" spans="2:13" x14ac:dyDescent="0.3">
      <c r="B516" s="64" t="str">
        <f t="shared" si="70"/>
        <v/>
      </c>
      <c r="C516" s="34" t="str">
        <f t="shared" si="63"/>
        <v/>
      </c>
      <c r="D516" s="39" t="str">
        <f t="shared" si="71"/>
        <v/>
      </c>
      <c r="E516" s="91" t="str">
        <f t="shared" si="64"/>
        <v/>
      </c>
      <c r="F516" s="36"/>
      <c r="G516" s="40" t="str">
        <f t="shared" si="65"/>
        <v/>
      </c>
      <c r="H516" s="36" t="str">
        <f t="shared" si="66"/>
        <v/>
      </c>
      <c r="I516" s="40" t="str">
        <f t="shared" si="67"/>
        <v/>
      </c>
      <c r="J516" s="39" t="str">
        <f t="shared" si="68"/>
        <v/>
      </c>
      <c r="K516" s="35" t="str">
        <f t="shared" si="69"/>
        <v/>
      </c>
      <c r="L516" s="36" t="str">
        <f>IF(Pmt_Nbr="","",SUM($E$18:$E516)+SUM($H$18:$H516))</f>
        <v/>
      </c>
      <c r="M516" s="40" t="str">
        <f>IF(Pmt_Nbr="","",SUM($G$18:$G516))</f>
        <v/>
      </c>
    </row>
    <row r="517" spans="2:13" x14ac:dyDescent="0.3">
      <c r="B517" s="64" t="str">
        <f t="shared" si="70"/>
        <v/>
      </c>
      <c r="C517" s="34" t="str">
        <f t="shared" si="63"/>
        <v/>
      </c>
      <c r="D517" s="39" t="str">
        <f t="shared" si="71"/>
        <v/>
      </c>
      <c r="E517" s="91" t="str">
        <f t="shared" si="64"/>
        <v/>
      </c>
      <c r="F517" s="36"/>
      <c r="G517" s="40" t="str">
        <f t="shared" si="65"/>
        <v/>
      </c>
      <c r="H517" s="36" t="str">
        <f t="shared" si="66"/>
        <v/>
      </c>
      <c r="I517" s="40" t="str">
        <f t="shared" si="67"/>
        <v/>
      </c>
      <c r="J517" s="39" t="str">
        <f t="shared" si="68"/>
        <v/>
      </c>
      <c r="K517" s="35" t="str">
        <f t="shared" si="69"/>
        <v/>
      </c>
      <c r="L517" s="36" t="str">
        <f>IF(Pmt_Nbr="","",SUM($E$18:$E517)+SUM($H$18:$H517))</f>
        <v/>
      </c>
      <c r="M517" s="40" t="str">
        <f>IF(Pmt_Nbr="","",SUM($G$18:$G517))</f>
        <v/>
      </c>
    </row>
    <row r="518" spans="2:13" x14ac:dyDescent="0.3">
      <c r="B518" s="64" t="str">
        <f t="shared" si="70"/>
        <v/>
      </c>
      <c r="C518" s="34" t="str">
        <f t="shared" si="63"/>
        <v/>
      </c>
      <c r="D518" s="39" t="str">
        <f t="shared" si="71"/>
        <v/>
      </c>
      <c r="E518" s="91" t="str">
        <f t="shared" si="64"/>
        <v/>
      </c>
      <c r="F518" s="36"/>
      <c r="G518" s="40" t="str">
        <f t="shared" si="65"/>
        <v/>
      </c>
      <c r="H518" s="36" t="str">
        <f t="shared" si="66"/>
        <v/>
      </c>
      <c r="I518" s="40" t="str">
        <f t="shared" si="67"/>
        <v/>
      </c>
      <c r="J518" s="39" t="str">
        <f t="shared" si="68"/>
        <v/>
      </c>
      <c r="K518" s="35" t="str">
        <f t="shared" si="69"/>
        <v/>
      </c>
      <c r="L518" s="36" t="str">
        <f>IF(Pmt_Nbr="","",SUM($E$18:$E518)+SUM($H$18:$H518))</f>
        <v/>
      </c>
      <c r="M518" s="40" t="str">
        <f>IF(Pmt_Nbr="","",SUM($G$18:$G518))</f>
        <v/>
      </c>
    </row>
    <row r="519" spans="2:13" x14ac:dyDescent="0.3">
      <c r="B519" s="64" t="str">
        <f t="shared" si="70"/>
        <v/>
      </c>
      <c r="C519" s="34" t="str">
        <f t="shared" si="63"/>
        <v/>
      </c>
      <c r="D519" s="39" t="str">
        <f t="shared" si="71"/>
        <v/>
      </c>
      <c r="E519" s="91" t="str">
        <f t="shared" si="64"/>
        <v/>
      </c>
      <c r="F519" s="36"/>
      <c r="G519" s="40" t="str">
        <f t="shared" si="65"/>
        <v/>
      </c>
      <c r="H519" s="36" t="str">
        <f t="shared" si="66"/>
        <v/>
      </c>
      <c r="I519" s="40" t="str">
        <f t="shared" si="67"/>
        <v/>
      </c>
      <c r="J519" s="39" t="str">
        <f t="shared" si="68"/>
        <v/>
      </c>
      <c r="K519" s="35" t="str">
        <f t="shared" si="69"/>
        <v/>
      </c>
      <c r="L519" s="36" t="str">
        <f>IF(Pmt_Nbr="","",SUM($E$18:$E519)+SUM($H$18:$H519))</f>
        <v/>
      </c>
      <c r="M519" s="40" t="str">
        <f>IF(Pmt_Nbr="","",SUM($G$18:$G519))</f>
        <v/>
      </c>
    </row>
    <row r="520" spans="2:13" x14ac:dyDescent="0.3">
      <c r="B520" s="64" t="str">
        <f t="shared" si="70"/>
        <v/>
      </c>
      <c r="C520" s="34" t="str">
        <f t="shared" si="63"/>
        <v/>
      </c>
      <c r="D520" s="39" t="str">
        <f t="shared" si="71"/>
        <v/>
      </c>
      <c r="E520" s="91" t="str">
        <f t="shared" si="64"/>
        <v/>
      </c>
      <c r="F520" s="36"/>
      <c r="G520" s="40" t="str">
        <f t="shared" si="65"/>
        <v/>
      </c>
      <c r="H520" s="36" t="str">
        <f t="shared" si="66"/>
        <v/>
      </c>
      <c r="I520" s="40" t="str">
        <f t="shared" si="67"/>
        <v/>
      </c>
      <c r="J520" s="39" t="str">
        <f t="shared" si="68"/>
        <v/>
      </c>
      <c r="K520" s="35" t="str">
        <f t="shared" si="69"/>
        <v/>
      </c>
      <c r="L520" s="36" t="str">
        <f>IF(Pmt_Nbr="","",SUM($E$18:$E520)+SUM($H$18:$H520))</f>
        <v/>
      </c>
      <c r="M520" s="40" t="str">
        <f>IF(Pmt_Nbr="","",SUM($G$18:$G520))</f>
        <v/>
      </c>
    </row>
    <row r="521" spans="2:13" x14ac:dyDescent="0.3">
      <c r="B521" s="64" t="str">
        <f t="shared" si="70"/>
        <v/>
      </c>
      <c r="C521" s="34" t="str">
        <f t="shared" si="63"/>
        <v/>
      </c>
      <c r="D521" s="39" t="str">
        <f t="shared" si="71"/>
        <v/>
      </c>
      <c r="E521" s="91" t="str">
        <f t="shared" si="64"/>
        <v/>
      </c>
      <c r="F521" s="36"/>
      <c r="G521" s="40" t="str">
        <f t="shared" si="65"/>
        <v/>
      </c>
      <c r="H521" s="36" t="str">
        <f t="shared" si="66"/>
        <v/>
      </c>
      <c r="I521" s="40" t="str">
        <f t="shared" si="67"/>
        <v/>
      </c>
      <c r="J521" s="39" t="str">
        <f t="shared" si="68"/>
        <v/>
      </c>
      <c r="K521" s="35" t="str">
        <f t="shared" si="69"/>
        <v/>
      </c>
      <c r="L521" s="36" t="str">
        <f>IF(Pmt_Nbr="","",SUM($E$18:$E521)+SUM($H$18:$H521))</f>
        <v/>
      </c>
      <c r="M521" s="40" t="str">
        <f>IF(Pmt_Nbr="","",SUM($G$18:$G521))</f>
        <v/>
      </c>
    </row>
    <row r="522" spans="2:13" x14ac:dyDescent="0.3">
      <c r="B522" s="64" t="str">
        <f t="shared" si="70"/>
        <v/>
      </c>
      <c r="C522" s="34" t="str">
        <f t="shared" si="63"/>
        <v/>
      </c>
      <c r="D522" s="39" t="str">
        <f t="shared" si="71"/>
        <v/>
      </c>
      <c r="E522" s="91" t="str">
        <f t="shared" si="64"/>
        <v/>
      </c>
      <c r="F522" s="36"/>
      <c r="G522" s="40" t="str">
        <f t="shared" si="65"/>
        <v/>
      </c>
      <c r="H522" s="36" t="str">
        <f t="shared" si="66"/>
        <v/>
      </c>
      <c r="I522" s="40" t="str">
        <f t="shared" si="67"/>
        <v/>
      </c>
      <c r="J522" s="39" t="str">
        <f t="shared" si="68"/>
        <v/>
      </c>
      <c r="K522" s="35" t="str">
        <f t="shared" si="69"/>
        <v/>
      </c>
      <c r="L522" s="36" t="str">
        <f>IF(Pmt_Nbr="","",SUM($E$18:$E522)+SUM($H$18:$H522))</f>
        <v/>
      </c>
      <c r="M522" s="40" t="str">
        <f>IF(Pmt_Nbr="","",SUM($G$18:$G522))</f>
        <v/>
      </c>
    </row>
    <row r="523" spans="2:13" x14ac:dyDescent="0.3">
      <c r="B523" s="64" t="str">
        <f t="shared" si="70"/>
        <v/>
      </c>
      <c r="C523" s="34" t="str">
        <f t="shared" si="63"/>
        <v/>
      </c>
      <c r="D523" s="39" t="str">
        <f t="shared" si="71"/>
        <v/>
      </c>
      <c r="E523" s="91" t="str">
        <f t="shared" si="64"/>
        <v/>
      </c>
      <c r="F523" s="36"/>
      <c r="G523" s="40" t="str">
        <f t="shared" si="65"/>
        <v/>
      </c>
      <c r="H523" s="36" t="str">
        <f t="shared" si="66"/>
        <v/>
      </c>
      <c r="I523" s="40" t="str">
        <f t="shared" si="67"/>
        <v/>
      </c>
      <c r="J523" s="39" t="str">
        <f t="shared" si="68"/>
        <v/>
      </c>
      <c r="K523" s="35" t="str">
        <f t="shared" si="69"/>
        <v/>
      </c>
      <c r="L523" s="36" t="str">
        <f>IF(Pmt_Nbr="","",SUM($E$18:$E523)+SUM($H$18:$H523))</f>
        <v/>
      </c>
      <c r="M523" s="40" t="str">
        <f>IF(Pmt_Nbr="","",SUM($G$18:$G523))</f>
        <v/>
      </c>
    </row>
    <row r="524" spans="2:13" x14ac:dyDescent="0.3">
      <c r="B524" s="64" t="str">
        <f t="shared" si="70"/>
        <v/>
      </c>
      <c r="C524" s="34" t="str">
        <f t="shared" si="63"/>
        <v/>
      </c>
      <c r="D524" s="39" t="str">
        <f t="shared" si="71"/>
        <v/>
      </c>
      <c r="E524" s="91" t="str">
        <f t="shared" si="64"/>
        <v/>
      </c>
      <c r="F524" s="36"/>
      <c r="G524" s="40" t="str">
        <f t="shared" si="65"/>
        <v/>
      </c>
      <c r="H524" s="36" t="str">
        <f t="shared" si="66"/>
        <v/>
      </c>
      <c r="I524" s="40" t="str">
        <f t="shared" si="67"/>
        <v/>
      </c>
      <c r="J524" s="39" t="str">
        <f t="shared" si="68"/>
        <v/>
      </c>
      <c r="K524" s="35" t="str">
        <f t="shared" si="69"/>
        <v/>
      </c>
      <c r="L524" s="36" t="str">
        <f>IF(Pmt_Nbr="","",SUM($E$18:$E524)+SUM($H$18:$H524))</f>
        <v/>
      </c>
      <c r="M524" s="40" t="str">
        <f>IF(Pmt_Nbr="","",SUM($G$18:$G524))</f>
        <v/>
      </c>
    </row>
    <row r="525" spans="2:13" x14ac:dyDescent="0.3">
      <c r="B525" s="64" t="str">
        <f t="shared" si="70"/>
        <v/>
      </c>
      <c r="C525" s="34" t="str">
        <f t="shared" si="63"/>
        <v/>
      </c>
      <c r="D525" s="39" t="str">
        <f t="shared" si="71"/>
        <v/>
      </c>
      <c r="E525" s="91" t="str">
        <f t="shared" si="64"/>
        <v/>
      </c>
      <c r="F525" s="36"/>
      <c r="G525" s="40" t="str">
        <f t="shared" si="65"/>
        <v/>
      </c>
      <c r="H525" s="36" t="str">
        <f t="shared" si="66"/>
        <v/>
      </c>
      <c r="I525" s="40" t="str">
        <f t="shared" si="67"/>
        <v/>
      </c>
      <c r="J525" s="39" t="str">
        <f t="shared" si="68"/>
        <v/>
      </c>
      <c r="K525" s="35" t="str">
        <f t="shared" si="69"/>
        <v/>
      </c>
      <c r="L525" s="36" t="str">
        <f>IF(Pmt_Nbr="","",SUM($E$18:$E525)+SUM($H$18:$H525))</f>
        <v/>
      </c>
      <c r="M525" s="40" t="str">
        <f>IF(Pmt_Nbr="","",SUM($G$18:$G525))</f>
        <v/>
      </c>
    </row>
    <row r="526" spans="2:13" x14ac:dyDescent="0.3">
      <c r="B526" s="64" t="str">
        <f t="shared" si="70"/>
        <v/>
      </c>
      <c r="C526" s="34" t="str">
        <f t="shared" si="63"/>
        <v/>
      </c>
      <c r="D526" s="39" t="str">
        <f t="shared" si="71"/>
        <v/>
      </c>
      <c r="E526" s="91" t="str">
        <f t="shared" si="64"/>
        <v/>
      </c>
      <c r="F526" s="36"/>
      <c r="G526" s="40" t="str">
        <f t="shared" si="65"/>
        <v/>
      </c>
      <c r="H526" s="36" t="str">
        <f t="shared" si="66"/>
        <v/>
      </c>
      <c r="I526" s="40" t="str">
        <f t="shared" si="67"/>
        <v/>
      </c>
      <c r="J526" s="39" t="str">
        <f t="shared" si="68"/>
        <v/>
      </c>
      <c r="K526" s="35" t="str">
        <f t="shared" si="69"/>
        <v/>
      </c>
      <c r="L526" s="36" t="str">
        <f>IF(Pmt_Nbr="","",SUM($E$18:$E526)+SUM($H$18:$H526))</f>
        <v/>
      </c>
      <c r="M526" s="40" t="str">
        <f>IF(Pmt_Nbr="","",SUM($G$18:$G526))</f>
        <v/>
      </c>
    </row>
    <row r="527" spans="2:13" x14ac:dyDescent="0.3">
      <c r="B527" s="64" t="str">
        <f t="shared" si="70"/>
        <v/>
      </c>
      <c r="C527" s="34" t="str">
        <f t="shared" si="63"/>
        <v/>
      </c>
      <c r="D527" s="39" t="str">
        <f t="shared" si="71"/>
        <v/>
      </c>
      <c r="E527" s="91" t="str">
        <f t="shared" si="64"/>
        <v/>
      </c>
      <c r="F527" s="36"/>
      <c r="G527" s="40" t="str">
        <f t="shared" si="65"/>
        <v/>
      </c>
      <c r="H527" s="36" t="str">
        <f t="shared" si="66"/>
        <v/>
      </c>
      <c r="I527" s="40" t="str">
        <f t="shared" si="67"/>
        <v/>
      </c>
      <c r="J527" s="39" t="str">
        <f t="shared" si="68"/>
        <v/>
      </c>
      <c r="K527" s="35" t="str">
        <f t="shared" si="69"/>
        <v/>
      </c>
      <c r="L527" s="36" t="str">
        <f>IF(Pmt_Nbr="","",SUM($E$18:$E527)+SUM($H$18:$H527))</f>
        <v/>
      </c>
      <c r="M527" s="40" t="str">
        <f>IF(Pmt_Nbr="","",SUM($G$18:$G527))</f>
        <v/>
      </c>
    </row>
    <row r="528" spans="2:13" x14ac:dyDescent="0.3">
      <c r="B528" s="64" t="str">
        <f t="shared" si="70"/>
        <v/>
      </c>
      <c r="C528" s="34" t="str">
        <f t="shared" si="63"/>
        <v/>
      </c>
      <c r="D528" s="39" t="str">
        <f t="shared" si="71"/>
        <v/>
      </c>
      <c r="E528" s="91" t="str">
        <f t="shared" si="64"/>
        <v/>
      </c>
      <c r="F528" s="36"/>
      <c r="G528" s="40" t="str">
        <f t="shared" si="65"/>
        <v/>
      </c>
      <c r="H528" s="36" t="str">
        <f t="shared" si="66"/>
        <v/>
      </c>
      <c r="I528" s="40" t="str">
        <f t="shared" si="67"/>
        <v/>
      </c>
      <c r="J528" s="39" t="str">
        <f t="shared" si="68"/>
        <v/>
      </c>
      <c r="K528" s="35" t="str">
        <f t="shared" si="69"/>
        <v/>
      </c>
      <c r="L528" s="36" t="str">
        <f>IF(Pmt_Nbr="","",SUM($E$18:$E528)+SUM($H$18:$H528))</f>
        <v/>
      </c>
      <c r="M528" s="40" t="str">
        <f>IF(Pmt_Nbr="","",SUM($G$18:$G528))</f>
        <v/>
      </c>
    </row>
    <row r="529" spans="2:14" x14ac:dyDescent="0.3">
      <c r="B529" s="64" t="str">
        <f t="shared" si="70"/>
        <v/>
      </c>
      <c r="C529" s="34" t="str">
        <f t="shared" si="63"/>
        <v/>
      </c>
      <c r="D529" s="39" t="str">
        <f t="shared" si="71"/>
        <v/>
      </c>
      <c r="E529" s="91" t="str">
        <f t="shared" si="64"/>
        <v/>
      </c>
      <c r="F529" s="36"/>
      <c r="G529" s="40" t="str">
        <f t="shared" si="65"/>
        <v/>
      </c>
      <c r="H529" s="36" t="str">
        <f t="shared" si="66"/>
        <v/>
      </c>
      <c r="I529" s="40" t="str">
        <f t="shared" si="67"/>
        <v/>
      </c>
      <c r="J529" s="39" t="str">
        <f t="shared" si="68"/>
        <v/>
      </c>
      <c r="K529" s="35" t="str">
        <f t="shared" si="69"/>
        <v/>
      </c>
      <c r="L529" s="36" t="str">
        <f>IF(Pmt_Nbr="","",SUM($E$18:$E529)+SUM($H$18:$H529))</f>
        <v/>
      </c>
      <c r="M529" s="40" t="str">
        <f>IF(Pmt_Nbr="","",SUM($G$18:$G529))</f>
        <v/>
      </c>
    </row>
    <row r="530" spans="2:14" x14ac:dyDescent="0.3">
      <c r="B530" s="64" t="str">
        <f t="shared" si="70"/>
        <v/>
      </c>
      <c r="C530" s="34" t="str">
        <f t="shared" ref="C530:C537" si="72">IF(Pmt_Nbr="", "", DATE(YEAR(LoanStartDate),MONTH(LoanStartDate)+(Pmt_Nbr-1)*12/PaymentsPerYear,DAY(LoanStartDate)))</f>
        <v/>
      </c>
      <c r="D530" s="39" t="str">
        <f t="shared" si="71"/>
        <v/>
      </c>
      <c r="E530" s="91" t="str">
        <f t="shared" ref="E530:E537" si="73">_xlfn.SINGLE(IF(_xlfn.SINGLE(Pmt_Nbr)="", "",  MIN(Optional_Extra_Payments, _xlfn.SINGLE(Beginning_Bal)-_xlfn.SINGLE(Sched_Pmt))))</f>
        <v/>
      </c>
      <c r="F530" s="36"/>
      <c r="G530" s="40" t="str">
        <f t="shared" ref="G530:G537" si="74">IF(Pmt_Nbr="", "",Beginning_Bal*( AnnualFixedInterestRate/PaymentsPerYear))</f>
        <v/>
      </c>
      <c r="H530" s="36" t="str">
        <f t="shared" ref="H530:H537" si="75">IF(Pmt_Nbr="", "",Total_Pmt-Interest_Pmt-Early_Pmt)</f>
        <v/>
      </c>
      <c r="I530" s="40" t="str">
        <f t="shared" ref="I530:I537" si="76">_xlfn.SINGLE(IF(_xlfn.SINGLE(Pmt_Nbr)="", "", IF(Scheduled_Payment_Amt&gt;_xlfn.SINGLE(Beginning_Bal), _xlfn.SINGLE(Beginning_Bal), Scheduled_Payment_Amt)))</f>
        <v/>
      </c>
      <c r="J530" s="39" t="str">
        <f t="shared" ref="J530:J537" si="77">IF(Pmt_Nbr="", "",  IF(Sched_Pmt+Early_Pmt&lt;Beginning_Bal,Sched_Pmt+Early_Pmt, IF(Beginning_Bal&gt;0,Beginning_Bal+Interest_Pmt, 0)))</f>
        <v/>
      </c>
      <c r="K530" s="35" t="str">
        <f t="shared" ref="K530:K537" si="78">IF(Pmt_Nbr="", "",  IF(Principal_Pmt&lt;Beginning_Bal,Beginning_Bal-Principal_Pmt-Early_Pmt, 0))</f>
        <v/>
      </c>
      <c r="L530" s="36" t="str">
        <f>IF(Pmt_Nbr="","",SUM($E$18:$E530)+SUM($H$18:$H530))</f>
        <v/>
      </c>
      <c r="M530" s="40" t="str">
        <f>IF(Pmt_Nbr="","",SUM($G$18:$G530))</f>
        <v/>
      </c>
    </row>
    <row r="531" spans="2:14" x14ac:dyDescent="0.3">
      <c r="B531" s="64" t="str">
        <f t="shared" ref="B531:B537" si="79">IF(IsValuesEntered=FALSE,"",IF(K530="","",IF(K530=0,"",B530+1)))</f>
        <v/>
      </c>
      <c r="C531" s="34" t="str">
        <f t="shared" si="72"/>
        <v/>
      </c>
      <c r="D531" s="39" t="str">
        <f t="shared" ref="D531:D537" si="80">IF(Pmt_Nbr="", "", K530)</f>
        <v/>
      </c>
      <c r="E531" s="91" t="str">
        <f t="shared" si="73"/>
        <v/>
      </c>
      <c r="F531" s="36"/>
      <c r="G531" s="40" t="str">
        <f t="shared" si="74"/>
        <v/>
      </c>
      <c r="H531" s="36" t="str">
        <f t="shared" si="75"/>
        <v/>
      </c>
      <c r="I531" s="40" t="str">
        <f t="shared" si="76"/>
        <v/>
      </c>
      <c r="J531" s="39" t="str">
        <f t="shared" si="77"/>
        <v/>
      </c>
      <c r="K531" s="35" t="str">
        <f t="shared" si="78"/>
        <v/>
      </c>
      <c r="L531" s="36" t="str">
        <f>IF(Pmt_Nbr="","",SUM($E$18:$E531)+SUM($H$18:$H531))</f>
        <v/>
      </c>
      <c r="M531" s="40" t="str">
        <f>IF(Pmt_Nbr="","",SUM($G$18:$G531))</f>
        <v/>
      </c>
    </row>
    <row r="532" spans="2:14" x14ac:dyDescent="0.3">
      <c r="B532" s="64" t="str">
        <f t="shared" si="79"/>
        <v/>
      </c>
      <c r="C532" s="34" t="str">
        <f t="shared" si="72"/>
        <v/>
      </c>
      <c r="D532" s="39" t="str">
        <f t="shared" si="80"/>
        <v/>
      </c>
      <c r="E532" s="91" t="str">
        <f t="shared" si="73"/>
        <v/>
      </c>
      <c r="F532" s="36"/>
      <c r="G532" s="40" t="str">
        <f t="shared" si="74"/>
        <v/>
      </c>
      <c r="H532" s="36" t="str">
        <f t="shared" si="75"/>
        <v/>
      </c>
      <c r="I532" s="40" t="str">
        <f t="shared" si="76"/>
        <v/>
      </c>
      <c r="J532" s="39" t="str">
        <f t="shared" si="77"/>
        <v/>
      </c>
      <c r="K532" s="35" t="str">
        <f t="shared" si="78"/>
        <v/>
      </c>
      <c r="L532" s="36" t="str">
        <f>IF(Pmt_Nbr="","",SUM($E$18:$E532)+SUM($H$18:$H532))</f>
        <v/>
      </c>
      <c r="M532" s="40" t="str">
        <f>IF(Pmt_Nbr="","",SUM($G$18:$G532))</f>
        <v/>
      </c>
    </row>
    <row r="533" spans="2:14" x14ac:dyDescent="0.3">
      <c r="B533" s="64" t="str">
        <f t="shared" si="79"/>
        <v/>
      </c>
      <c r="C533" s="34" t="str">
        <f t="shared" si="72"/>
        <v/>
      </c>
      <c r="D533" s="39" t="str">
        <f t="shared" si="80"/>
        <v/>
      </c>
      <c r="E533" s="91" t="str">
        <f t="shared" si="73"/>
        <v/>
      </c>
      <c r="F533" s="36"/>
      <c r="G533" s="40" t="str">
        <f t="shared" si="74"/>
        <v/>
      </c>
      <c r="H533" s="36" t="str">
        <f t="shared" si="75"/>
        <v/>
      </c>
      <c r="I533" s="40" t="str">
        <f t="shared" si="76"/>
        <v/>
      </c>
      <c r="J533" s="39" t="str">
        <f t="shared" si="77"/>
        <v/>
      </c>
      <c r="K533" s="35" t="str">
        <f t="shared" si="78"/>
        <v/>
      </c>
      <c r="L533" s="36" t="str">
        <f>IF(Pmt_Nbr="","",SUM($E$18:$E533)+SUM($H$18:$H533))</f>
        <v/>
      </c>
      <c r="M533" s="40" t="str">
        <f>IF(Pmt_Nbr="","",SUM($G$18:$G533))</f>
        <v/>
      </c>
    </row>
    <row r="534" spans="2:14" x14ac:dyDescent="0.3">
      <c r="B534" s="64" t="str">
        <f t="shared" si="79"/>
        <v/>
      </c>
      <c r="C534" s="34" t="str">
        <f t="shared" si="72"/>
        <v/>
      </c>
      <c r="D534" s="39" t="str">
        <f t="shared" si="80"/>
        <v/>
      </c>
      <c r="E534" s="91" t="str">
        <f t="shared" si="73"/>
        <v/>
      </c>
      <c r="F534" s="36"/>
      <c r="G534" s="40" t="str">
        <f t="shared" si="74"/>
        <v/>
      </c>
      <c r="H534" s="36" t="str">
        <f t="shared" si="75"/>
        <v/>
      </c>
      <c r="I534" s="40" t="str">
        <f t="shared" si="76"/>
        <v/>
      </c>
      <c r="J534" s="39" t="str">
        <f t="shared" si="77"/>
        <v/>
      </c>
      <c r="K534" s="35" t="str">
        <f t="shared" si="78"/>
        <v/>
      </c>
      <c r="L534" s="36" t="str">
        <f>IF(Pmt_Nbr="","",SUM($E$18:$E534)+SUM($H$18:$H534))</f>
        <v/>
      </c>
      <c r="M534" s="40" t="str">
        <f>IF(Pmt_Nbr="","",SUM($G$18:$G534))</f>
        <v/>
      </c>
    </row>
    <row r="535" spans="2:14" x14ac:dyDescent="0.3">
      <c r="B535" s="64" t="str">
        <f t="shared" si="79"/>
        <v/>
      </c>
      <c r="C535" s="34" t="str">
        <f t="shared" si="72"/>
        <v/>
      </c>
      <c r="D535" s="39" t="str">
        <f t="shared" si="80"/>
        <v/>
      </c>
      <c r="E535" s="91" t="str">
        <f t="shared" si="73"/>
        <v/>
      </c>
      <c r="F535" s="36"/>
      <c r="G535" s="40" t="str">
        <f t="shared" si="74"/>
        <v/>
      </c>
      <c r="H535" s="36" t="str">
        <f t="shared" si="75"/>
        <v/>
      </c>
      <c r="I535" s="40" t="str">
        <f t="shared" si="76"/>
        <v/>
      </c>
      <c r="J535" s="39" t="str">
        <f t="shared" si="77"/>
        <v/>
      </c>
      <c r="K535" s="35" t="str">
        <f t="shared" si="78"/>
        <v/>
      </c>
      <c r="L535" s="36" t="str">
        <f>IF(Pmt_Nbr="","",SUM($E$18:$E535)+SUM($H$18:$H535))</f>
        <v/>
      </c>
      <c r="M535" s="40" t="str">
        <f>IF(Pmt_Nbr="","",SUM($G$18:$G535))</f>
        <v/>
      </c>
    </row>
    <row r="536" spans="2:14" x14ac:dyDescent="0.3">
      <c r="B536" s="64" t="str">
        <f t="shared" si="79"/>
        <v/>
      </c>
      <c r="C536" s="34" t="str">
        <f t="shared" si="72"/>
        <v/>
      </c>
      <c r="D536" s="39" t="str">
        <f t="shared" si="80"/>
        <v/>
      </c>
      <c r="E536" s="91" t="str">
        <f t="shared" si="73"/>
        <v/>
      </c>
      <c r="F536" s="36"/>
      <c r="G536" s="40" t="str">
        <f t="shared" si="74"/>
        <v/>
      </c>
      <c r="H536" s="36" t="str">
        <f t="shared" si="75"/>
        <v/>
      </c>
      <c r="I536" s="40" t="str">
        <f t="shared" si="76"/>
        <v/>
      </c>
      <c r="J536" s="39" t="str">
        <f t="shared" si="77"/>
        <v/>
      </c>
      <c r="K536" s="35" t="str">
        <f t="shared" si="78"/>
        <v/>
      </c>
      <c r="L536" s="36" t="str">
        <f>IF(Pmt_Nbr="","",SUM($E$18:$E536)+SUM($H$18:$H536))</f>
        <v/>
      </c>
      <c r="M536" s="40" t="str">
        <f>IF(Pmt_Nbr="","",SUM($G$18:$G536))</f>
        <v/>
      </c>
    </row>
    <row r="537" spans="2:14" x14ac:dyDescent="0.3">
      <c r="B537" s="64" t="str">
        <f t="shared" si="79"/>
        <v/>
      </c>
      <c r="C537" s="34" t="str">
        <f t="shared" si="72"/>
        <v/>
      </c>
      <c r="D537" s="39" t="str">
        <f t="shared" si="80"/>
        <v/>
      </c>
      <c r="E537" s="91" t="str">
        <f t="shared" si="73"/>
        <v/>
      </c>
      <c r="F537" s="36"/>
      <c r="G537" s="40" t="str">
        <f t="shared" si="74"/>
        <v/>
      </c>
      <c r="H537" s="36" t="str">
        <f t="shared" si="75"/>
        <v/>
      </c>
      <c r="I537" s="40" t="str">
        <f t="shared" si="76"/>
        <v/>
      </c>
      <c r="J537" s="39" t="str">
        <f t="shared" si="77"/>
        <v/>
      </c>
      <c r="K537" s="35" t="str">
        <f t="shared" si="78"/>
        <v/>
      </c>
      <c r="L537" s="36" t="str">
        <f>IF(Pmt_Nbr="","",SUM($E$18:$E537)+SUM($H$18:$H537))</f>
        <v/>
      </c>
      <c r="M537" s="40" t="str">
        <f>IF(Pmt_Nbr="","",SUM($G$18:$G537))</f>
        <v/>
      </c>
      <c r="N537" s="28" t="str">
        <f>B537</f>
        <v/>
      </c>
    </row>
    <row r="538" spans="2:14" x14ac:dyDescent="0.3">
      <c r="B538" s="9"/>
      <c r="C538" s="9"/>
      <c r="D538" s="9"/>
      <c r="E538" s="9"/>
      <c r="F538" s="9"/>
      <c r="G538" s="9"/>
      <c r="H538" s="9"/>
      <c r="I538" s="9"/>
      <c r="J538" s="9"/>
      <c r="K538" s="9"/>
      <c r="L538" s="9"/>
      <c r="M538" s="9"/>
    </row>
  </sheetData>
  <sheetProtection sheet="1" objects="1" scenarios="1"/>
  <mergeCells count="1">
    <mergeCell ref="B7:D7"/>
  </mergeCells>
  <conditionalFormatting sqref="B18:B537">
    <cfRule type="cellIs" dxfId="21" priority="32" operator="notEqual">
      <formula>""</formula>
    </cfRule>
  </conditionalFormatting>
  <conditionalFormatting sqref="P3">
    <cfRule type="expression" dxfId="20" priority="39">
      <formula>$M$5=""</formula>
    </cfRule>
  </conditionalFormatting>
  <conditionalFormatting sqref="D13">
    <cfRule type="cellIs" dxfId="18" priority="20" operator="equal">
      <formula>""</formula>
    </cfRule>
  </conditionalFormatting>
  <conditionalFormatting sqref="D8">
    <cfRule type="cellIs" dxfId="17" priority="19" operator="equal">
      <formula>""</formula>
    </cfRule>
  </conditionalFormatting>
  <conditionalFormatting sqref="D9">
    <cfRule type="cellIs" dxfId="16" priority="18" operator="equal">
      <formula>""</formula>
    </cfRule>
  </conditionalFormatting>
  <conditionalFormatting sqref="D10">
    <cfRule type="cellIs" dxfId="15" priority="17" operator="equal">
      <formula>""</formula>
    </cfRule>
  </conditionalFormatting>
  <conditionalFormatting sqref="D11">
    <cfRule type="cellIs" dxfId="14" priority="16" operator="equal">
      <formula>""</formula>
    </cfRule>
  </conditionalFormatting>
  <conditionalFormatting sqref="D12">
    <cfRule type="cellIs" dxfId="13" priority="15" operator="equal">
      <formula>""</formula>
    </cfRule>
  </conditionalFormatting>
  <conditionalFormatting sqref="I1:M1">
    <cfRule type="expression" dxfId="12" priority="64">
      <formula>$H$1=FALSE</formula>
    </cfRule>
  </conditionalFormatting>
  <conditionalFormatting sqref="I7:J7 I9:J15">
    <cfRule type="expression" dxfId="11" priority="72">
      <formula>$I$10=0</formula>
    </cfRule>
  </conditionalFormatting>
  <conditionalFormatting sqref="E18:E537">
    <cfRule type="cellIs" dxfId="10" priority="73" stopIfTrue="1" operator="equal">
      <formula>$D$13</formula>
    </cfRule>
    <cfRule type="cellIs" dxfId="9" priority="74" stopIfTrue="1" operator="equal">
      <formula>""</formula>
    </cfRule>
    <cfRule type="cellIs" dxfId="8" priority="75" stopIfTrue="1" operator="greaterThan">
      <formula>0</formula>
    </cfRule>
  </conditionalFormatting>
  <conditionalFormatting sqref="I8">
    <cfRule type="expression" dxfId="7" priority="3">
      <formula>$I$10=0</formula>
    </cfRule>
  </conditionalFormatting>
  <conditionalFormatting sqref="J8">
    <cfRule type="expression" dxfId="6" priority="2">
      <formula>$I$10=0</formula>
    </cfRule>
  </conditionalFormatting>
  <dataValidations count="6">
    <dataValidation type="decimal" operator="greaterThanOrEqual" showErrorMessage="1" errorTitle="Validation Error" error="The parameter &quot;Original Loan Amount&quot; must be greater than $10.00." sqref="D8" xr:uid="{337F2645-5445-4BF3-B79F-861C13AA6FE9}">
      <formula1>10</formula1>
    </dataValidation>
    <dataValidation type="decimal" showInputMessage="1" showErrorMessage="1" errorTitle="Validation Error" error="The parameter &quot;Annual Interest Rate&quot; must be between 0.001 (1/10%) and 1.00 (100%).  " sqref="D9" xr:uid="{2468BED6-0FEF-43E1-89C4-D63EC0DC4FD2}">
      <formula1>0.001</formula1>
      <formula2>1</formula2>
    </dataValidation>
    <dataValidation type="list" showInputMessage="1" showErrorMessage="1" errorTitle="Validation Error" error="The parameter &quot;Loan Period in Years&quot; must be between 1 and 40." sqref="D10" xr:uid="{F7C2F9C7-1203-496D-B7D3-A95536C465E2}">
      <formula1>"1,2,3,4,5,6,7,8,9,10,11,12,13,14,15,16,17,18,19,20,21,22,23,24,25,26,27,28,29,30,40"</formula1>
    </dataValidation>
    <dataValidation type="list" showInputMessage="1" showErrorMessage="1" errorTitle="Validation Error" error="The parameter &quot;# Payments Per Year&quot; must be between 1 and 13." sqref="D11" xr:uid="{E8BB67DE-6009-4B9A-AC0D-1F196971F781}">
      <formula1>"1, 2, 4, 12"</formula1>
    </dataValidation>
    <dataValidation type="date" showInputMessage="1" showErrorMessage="1" errorTitle="Validation Error" error="The parameter &quot;Date of First Payment&quot; must be between &quot;1990-01-01&quot; and &quot;2299-12-31&quot;." sqref="D12" xr:uid="{097459FF-0676-47E1-926E-07360D346678}">
      <formula1>32874</formula1>
      <formula2>146098</formula2>
    </dataValidation>
    <dataValidation type="decimal" showInputMessage="1" showErrorMessage="1" errorTitle="Validation Error" error="The parameter &quot;Monthly Extra Payment&quot; must be between 0 and the Loan Amount." sqref="D13" xr:uid="{0B04867C-6FA2-4965-94F4-5B8876E8712D}">
      <formula1>0</formula1>
      <formula2>LoanAmount</formula2>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D6710-42FE-430C-8037-A676E36EFCAD}">
  <dimension ref="A1:X30"/>
  <sheetViews>
    <sheetView showRowColHeaders="0" zoomScaleNormal="100" workbookViewId="0">
      <selection activeCell="AU15" sqref="AU15"/>
    </sheetView>
  </sheetViews>
  <sheetFormatPr defaultColWidth="3.33203125" defaultRowHeight="14.4" x14ac:dyDescent="0.3"/>
  <cols>
    <col min="1" max="1" width="1.33203125" style="15" customWidth="1"/>
    <col min="2" max="23" width="3.33203125" style="15"/>
    <col min="24" max="24" width="1.33203125" style="15" customWidth="1"/>
    <col min="25" max="16384" width="3.33203125" style="15"/>
  </cols>
  <sheetData>
    <row r="1" spans="1:24" ht="14.4" customHeight="1" x14ac:dyDescent="0.35">
      <c r="A1" s="4"/>
      <c r="B1" s="4"/>
      <c r="C1" s="4"/>
      <c r="D1" s="4"/>
      <c r="E1" s="4"/>
      <c r="F1" s="4"/>
      <c r="G1" s="4"/>
      <c r="H1" s="4"/>
      <c r="I1" s="4"/>
      <c r="J1" s="4"/>
      <c r="K1" s="4"/>
      <c r="L1" s="11"/>
      <c r="M1" s="11"/>
      <c r="N1" s="4"/>
      <c r="O1" s="4"/>
      <c r="P1" s="4"/>
      <c r="Q1" s="4"/>
      <c r="R1" s="4"/>
      <c r="S1" s="4"/>
      <c r="T1" s="4"/>
      <c r="U1" s="4"/>
      <c r="V1" s="4"/>
      <c r="W1" s="4"/>
      <c r="X1" s="4"/>
    </row>
    <row r="2" spans="1:24" ht="3" customHeight="1" x14ac:dyDescent="0.35">
      <c r="A2" s="4"/>
      <c r="B2" s="4"/>
      <c r="C2" s="4"/>
      <c r="D2" s="4"/>
      <c r="E2" s="4"/>
      <c r="F2" s="6"/>
      <c r="G2" s="4"/>
      <c r="H2" s="4"/>
      <c r="I2" s="4"/>
      <c r="J2" s="4"/>
      <c r="K2" s="11"/>
      <c r="L2" s="11"/>
      <c r="M2" s="11"/>
      <c r="N2" s="4"/>
      <c r="O2" s="4"/>
      <c r="P2" s="4"/>
      <c r="Q2" s="4"/>
      <c r="R2" s="4"/>
      <c r="S2" s="4"/>
      <c r="T2" s="4"/>
      <c r="U2" s="4"/>
      <c r="V2" s="4"/>
      <c r="W2" s="4"/>
      <c r="X2" s="4"/>
    </row>
    <row r="3" spans="1:24" ht="14.4" customHeight="1" x14ac:dyDescent="0.35">
      <c r="A3" s="4"/>
      <c r="B3" s="4"/>
      <c r="C3" s="4"/>
      <c r="D3" s="14" t="s">
        <v>90</v>
      </c>
      <c r="E3" s="13"/>
      <c r="F3" s="8"/>
      <c r="G3" s="4"/>
      <c r="H3" s="4"/>
      <c r="I3" s="4"/>
      <c r="J3" s="4"/>
      <c r="K3" s="4"/>
      <c r="L3" s="11"/>
      <c r="M3" s="4"/>
      <c r="N3" s="5"/>
      <c r="O3" s="4"/>
      <c r="P3" s="4"/>
      <c r="Q3" s="4"/>
      <c r="R3" s="4"/>
      <c r="S3" s="4"/>
      <c r="T3" s="4"/>
      <c r="U3" s="4"/>
      <c r="V3" s="4"/>
      <c r="W3" s="4"/>
      <c r="X3" s="4"/>
    </row>
    <row r="4" spans="1:24" ht="3" customHeight="1" x14ac:dyDescent="0.3">
      <c r="A4" s="4"/>
      <c r="B4" s="4"/>
      <c r="C4" s="4"/>
      <c r="D4" s="4"/>
      <c r="E4" s="4"/>
      <c r="F4" s="6"/>
      <c r="G4" s="6"/>
      <c r="H4" s="6"/>
      <c r="I4" s="4"/>
      <c r="J4" s="4"/>
      <c r="K4" s="4"/>
      <c r="L4" s="4"/>
      <c r="M4" s="4"/>
      <c r="N4" s="4"/>
      <c r="O4" s="4"/>
      <c r="P4" s="4"/>
      <c r="Q4" s="4"/>
      <c r="R4" s="4"/>
      <c r="S4" s="4"/>
      <c r="T4" s="4"/>
      <c r="U4" s="4"/>
      <c r="V4" s="4"/>
      <c r="W4" s="4"/>
      <c r="X4" s="4"/>
    </row>
    <row r="5" spans="1:24" x14ac:dyDescent="0.3">
      <c r="A5" s="4"/>
      <c r="B5" s="4"/>
      <c r="C5" s="4"/>
      <c r="D5" s="4"/>
      <c r="E5" s="4"/>
      <c r="F5" s="4"/>
      <c r="G5" s="4"/>
      <c r="H5" s="4"/>
      <c r="I5" s="4"/>
      <c r="J5" s="4"/>
      <c r="K5" s="4"/>
      <c r="L5" s="4"/>
      <c r="M5" s="4"/>
      <c r="N5" s="4"/>
      <c r="O5" s="4"/>
      <c r="P5" s="4"/>
      <c r="Q5" s="4"/>
      <c r="R5" s="4"/>
      <c r="S5" s="4"/>
      <c r="T5" s="4"/>
      <c r="U5" s="4"/>
      <c r="V5" s="4"/>
      <c r="W5" s="4"/>
      <c r="X5" s="4"/>
    </row>
    <row r="6" spans="1:24" x14ac:dyDescent="0.3">
      <c r="A6" s="4"/>
      <c r="B6" s="4"/>
      <c r="C6" s="4"/>
      <c r="D6" s="4"/>
      <c r="E6" s="4"/>
      <c r="F6" s="4"/>
      <c r="G6" s="4"/>
      <c r="H6" s="4"/>
      <c r="I6" s="4"/>
      <c r="J6" s="4"/>
      <c r="K6" s="4"/>
      <c r="L6" s="4"/>
      <c r="M6" s="4"/>
      <c r="N6" s="4"/>
      <c r="O6" s="4"/>
      <c r="P6" s="4"/>
      <c r="Q6" s="4"/>
      <c r="R6" s="4"/>
      <c r="S6" s="4"/>
      <c r="T6" s="4"/>
      <c r="U6" s="4"/>
      <c r="V6" s="4"/>
      <c r="W6" s="4"/>
      <c r="X6" s="4"/>
    </row>
    <row r="7" spans="1:24" x14ac:dyDescent="0.3">
      <c r="A7" s="4"/>
      <c r="B7" s="4"/>
      <c r="C7" s="4"/>
      <c r="D7" s="4"/>
      <c r="E7" s="4"/>
      <c r="F7" s="4"/>
      <c r="G7" s="4"/>
      <c r="H7" s="4"/>
      <c r="I7" s="4"/>
      <c r="J7" s="4"/>
      <c r="K7" s="4"/>
      <c r="L7" s="4"/>
      <c r="M7" s="4"/>
      <c r="N7" s="4"/>
      <c r="O7" s="4"/>
      <c r="P7" s="4"/>
      <c r="Q7" s="4"/>
      <c r="R7" s="4"/>
      <c r="S7" s="4"/>
      <c r="T7" s="4"/>
      <c r="U7" s="4"/>
      <c r="V7" s="4"/>
      <c r="W7" s="4"/>
      <c r="X7" s="4"/>
    </row>
    <row r="8" spans="1:24" x14ac:dyDescent="0.3">
      <c r="A8" s="4"/>
      <c r="B8" s="4"/>
      <c r="C8" s="4"/>
      <c r="D8" s="4"/>
      <c r="E8" s="4"/>
      <c r="F8" s="4"/>
      <c r="G8" s="4"/>
      <c r="H8" s="4"/>
      <c r="I8" s="4"/>
      <c r="J8" s="4"/>
      <c r="K8" s="4"/>
      <c r="L8" s="4"/>
      <c r="M8" s="4"/>
      <c r="N8" s="4"/>
      <c r="O8" s="4"/>
      <c r="P8" s="4"/>
      <c r="Q8" s="4"/>
      <c r="R8" s="4"/>
      <c r="S8" s="4"/>
      <c r="T8" s="4"/>
      <c r="U8" s="4"/>
      <c r="V8" s="4"/>
      <c r="W8" s="4"/>
      <c r="X8" s="4"/>
    </row>
    <row r="9" spans="1:24" x14ac:dyDescent="0.3">
      <c r="A9" s="4"/>
      <c r="B9" s="4"/>
      <c r="C9" s="4"/>
      <c r="D9" s="4"/>
      <c r="E9" s="4"/>
      <c r="F9" s="4"/>
      <c r="G9" s="4"/>
      <c r="H9" s="4"/>
      <c r="I9" s="4"/>
      <c r="J9" s="4"/>
      <c r="K9" s="4"/>
      <c r="L9" s="4"/>
      <c r="M9" s="4"/>
      <c r="N9" s="4"/>
      <c r="O9" s="4"/>
      <c r="P9" s="4"/>
      <c r="Q9" s="4"/>
      <c r="R9" s="4"/>
      <c r="S9" s="4"/>
      <c r="T9" s="4"/>
      <c r="U9" s="4"/>
      <c r="V9" s="4"/>
      <c r="W9" s="4"/>
      <c r="X9" s="4"/>
    </row>
    <row r="10" spans="1:24" x14ac:dyDescent="0.3">
      <c r="A10" s="4"/>
      <c r="B10" s="4"/>
      <c r="C10" s="4"/>
      <c r="D10" s="4"/>
      <c r="E10" s="4"/>
      <c r="F10" s="4"/>
      <c r="G10" s="4"/>
      <c r="H10" s="4"/>
      <c r="I10" s="4"/>
      <c r="J10" s="4"/>
      <c r="K10" s="4"/>
      <c r="L10" s="4"/>
      <c r="M10" s="4"/>
      <c r="N10" s="4"/>
      <c r="O10" s="4"/>
      <c r="P10" s="4"/>
      <c r="Q10" s="4"/>
      <c r="R10" s="4"/>
      <c r="S10" s="4"/>
      <c r="T10" s="4"/>
      <c r="U10" s="4"/>
      <c r="V10" s="4"/>
      <c r="W10" s="4"/>
      <c r="X10" s="4"/>
    </row>
    <row r="11" spans="1:24" x14ac:dyDescent="0.3">
      <c r="A11" s="4"/>
      <c r="B11" s="4"/>
      <c r="C11" s="4"/>
      <c r="D11" s="4"/>
      <c r="E11" s="4"/>
      <c r="F11" s="4"/>
      <c r="G11" s="4"/>
      <c r="H11" s="4"/>
      <c r="I11" s="4"/>
      <c r="J11" s="4"/>
      <c r="K11" s="4"/>
      <c r="L11" s="4"/>
      <c r="M11" s="4"/>
      <c r="N11" s="4"/>
      <c r="O11" s="4"/>
      <c r="P11" s="4"/>
      <c r="Q11" s="4"/>
      <c r="R11" s="4"/>
      <c r="S11" s="4"/>
      <c r="T11" s="4"/>
      <c r="U11" s="4"/>
      <c r="V11" s="4"/>
      <c r="W11" s="4"/>
      <c r="X11" s="4"/>
    </row>
    <row r="12" spans="1:24" x14ac:dyDescent="0.3">
      <c r="A12" s="4"/>
      <c r="B12" s="4"/>
      <c r="C12" s="4"/>
      <c r="D12" s="4"/>
      <c r="E12" s="4"/>
      <c r="F12" s="4"/>
      <c r="G12" s="4"/>
      <c r="H12" s="4"/>
      <c r="I12" s="4"/>
      <c r="J12" s="4"/>
      <c r="K12" s="4"/>
      <c r="L12" s="4"/>
      <c r="M12" s="4"/>
      <c r="N12" s="4"/>
      <c r="O12" s="4"/>
      <c r="P12" s="4"/>
      <c r="Q12" s="4"/>
      <c r="R12" s="4"/>
      <c r="S12" s="4"/>
      <c r="T12" s="4"/>
      <c r="U12" s="4"/>
      <c r="V12" s="4"/>
      <c r="W12" s="4"/>
      <c r="X12" s="4"/>
    </row>
    <row r="13" spans="1:24" x14ac:dyDescent="0.3">
      <c r="A13" s="4"/>
      <c r="B13" s="4"/>
      <c r="C13" s="4"/>
      <c r="D13" s="4"/>
      <c r="E13" s="4"/>
      <c r="F13" s="4"/>
      <c r="G13" s="4"/>
      <c r="H13" s="4"/>
      <c r="I13" s="4"/>
      <c r="J13" s="4"/>
      <c r="K13" s="4"/>
      <c r="L13" s="4"/>
      <c r="M13" s="4"/>
      <c r="N13" s="4"/>
      <c r="O13" s="4"/>
      <c r="P13" s="4"/>
      <c r="Q13" s="4"/>
      <c r="R13" s="4"/>
      <c r="S13" s="4"/>
      <c r="T13" s="4"/>
      <c r="U13" s="4"/>
      <c r="V13" s="4"/>
      <c r="W13" s="4"/>
      <c r="X13" s="4"/>
    </row>
    <row r="14" spans="1:24" x14ac:dyDescent="0.3">
      <c r="A14" s="4"/>
      <c r="B14" s="4"/>
      <c r="C14" s="4"/>
      <c r="D14" s="4"/>
      <c r="E14" s="4"/>
      <c r="F14" s="4"/>
      <c r="G14" s="4"/>
      <c r="H14" s="4"/>
      <c r="I14" s="4"/>
      <c r="J14" s="4"/>
      <c r="K14" s="4"/>
      <c r="L14" s="4"/>
      <c r="M14" s="4"/>
      <c r="N14" s="4"/>
      <c r="O14" s="4"/>
      <c r="P14" s="4"/>
      <c r="Q14" s="4"/>
      <c r="R14" s="4"/>
      <c r="S14" s="4"/>
      <c r="T14" s="4"/>
      <c r="U14" s="4"/>
      <c r="V14" s="4"/>
      <c r="W14" s="4"/>
      <c r="X14" s="4"/>
    </row>
    <row r="15" spans="1:24" x14ac:dyDescent="0.3">
      <c r="A15" s="4"/>
      <c r="B15" s="4"/>
      <c r="C15" s="4"/>
      <c r="D15" s="4"/>
      <c r="E15" s="4"/>
      <c r="F15" s="4"/>
      <c r="G15" s="4"/>
      <c r="H15" s="4"/>
      <c r="I15" s="4"/>
      <c r="J15" s="4"/>
      <c r="K15" s="4"/>
      <c r="L15" s="4"/>
      <c r="M15" s="4"/>
      <c r="N15" s="4"/>
      <c r="O15" s="4"/>
      <c r="P15" s="4"/>
      <c r="Q15" s="4"/>
      <c r="R15" s="4"/>
      <c r="S15" s="4"/>
      <c r="T15" s="4"/>
      <c r="U15" s="4"/>
      <c r="V15" s="4"/>
      <c r="W15" s="4"/>
      <c r="X15" s="4"/>
    </row>
    <row r="16" spans="1:24" x14ac:dyDescent="0.3">
      <c r="A16" s="4"/>
      <c r="B16" s="4"/>
      <c r="C16" s="4"/>
      <c r="D16" s="4"/>
      <c r="E16" s="4"/>
      <c r="F16" s="4"/>
      <c r="G16" s="4"/>
      <c r="H16" s="4"/>
      <c r="I16" s="4"/>
      <c r="J16" s="4"/>
      <c r="K16" s="4"/>
      <c r="L16" s="4"/>
      <c r="M16" s="4"/>
      <c r="N16" s="4"/>
      <c r="O16" s="4"/>
      <c r="P16" s="4"/>
      <c r="Q16" s="4"/>
      <c r="R16" s="4"/>
      <c r="S16" s="4"/>
      <c r="T16" s="4"/>
      <c r="U16" s="4"/>
      <c r="V16" s="4"/>
      <c r="W16" s="4"/>
      <c r="X16" s="4"/>
    </row>
    <row r="17" spans="1:24" ht="6" customHeight="1" x14ac:dyDescent="0.3">
      <c r="A17" s="4"/>
      <c r="B17" s="4"/>
      <c r="C17" s="4"/>
      <c r="D17" s="4"/>
      <c r="E17" s="4"/>
      <c r="F17" s="4"/>
      <c r="G17" s="4"/>
      <c r="H17" s="4"/>
      <c r="I17" s="4"/>
      <c r="J17" s="4"/>
      <c r="K17" s="4"/>
      <c r="L17" s="4"/>
      <c r="M17" s="4"/>
      <c r="N17" s="4"/>
      <c r="O17" s="4"/>
      <c r="P17" s="4"/>
      <c r="Q17" s="4"/>
      <c r="R17" s="4"/>
      <c r="S17" s="4"/>
      <c r="T17" s="4"/>
      <c r="U17" s="4"/>
      <c r="V17" s="4"/>
      <c r="W17" s="4"/>
      <c r="X17" s="4"/>
    </row>
    <row r="18" spans="1:24" x14ac:dyDescent="0.3">
      <c r="A18" s="4"/>
      <c r="B18" s="4"/>
      <c r="C18" s="4"/>
      <c r="D18" s="4"/>
      <c r="E18" s="4"/>
      <c r="F18" s="4"/>
      <c r="G18" s="4"/>
      <c r="H18" s="4"/>
      <c r="I18" s="4"/>
      <c r="J18" s="4"/>
      <c r="K18" s="4"/>
      <c r="L18" s="4"/>
      <c r="M18" s="4"/>
      <c r="N18" s="4"/>
      <c r="O18" s="4"/>
      <c r="P18" s="4"/>
      <c r="Q18" s="4"/>
      <c r="R18" s="4"/>
      <c r="S18" s="4"/>
      <c r="T18" s="4"/>
      <c r="U18" s="4"/>
      <c r="V18" s="4"/>
      <c r="W18" s="4"/>
      <c r="X18" s="4"/>
    </row>
    <row r="19" spans="1:24" x14ac:dyDescent="0.3">
      <c r="A19" s="4"/>
      <c r="B19" s="4"/>
      <c r="C19" s="4"/>
      <c r="D19" s="4"/>
      <c r="E19" s="4"/>
      <c r="F19" s="4"/>
      <c r="G19" s="4"/>
      <c r="H19" s="4"/>
      <c r="I19" s="4"/>
      <c r="J19" s="4"/>
      <c r="K19" s="4"/>
      <c r="L19" s="4"/>
      <c r="M19" s="4"/>
      <c r="N19" s="4"/>
      <c r="O19" s="4"/>
      <c r="P19" s="4"/>
      <c r="Q19" s="4"/>
      <c r="R19" s="4"/>
      <c r="S19" s="4"/>
      <c r="T19" s="4"/>
      <c r="U19" s="4"/>
      <c r="V19" s="4"/>
      <c r="W19" s="4"/>
      <c r="X19" s="4"/>
    </row>
    <row r="20" spans="1:24" x14ac:dyDescent="0.3">
      <c r="A20" s="4"/>
      <c r="B20" s="4"/>
      <c r="C20" s="4"/>
      <c r="D20" s="4"/>
      <c r="E20" s="4"/>
      <c r="F20" s="4"/>
      <c r="G20" s="4"/>
      <c r="H20" s="4"/>
      <c r="I20" s="4"/>
      <c r="J20" s="4"/>
      <c r="K20" s="4"/>
      <c r="L20" s="4"/>
      <c r="M20" s="4"/>
      <c r="N20" s="4"/>
      <c r="O20" s="4"/>
      <c r="P20" s="4"/>
      <c r="Q20" s="4"/>
      <c r="R20" s="4"/>
      <c r="S20" s="4"/>
      <c r="T20" s="4"/>
      <c r="U20" s="4"/>
      <c r="V20" s="4"/>
      <c r="W20" s="4"/>
      <c r="X20" s="4"/>
    </row>
    <row r="21" spans="1:24" x14ac:dyDescent="0.3">
      <c r="A21" s="4"/>
      <c r="B21" s="4"/>
      <c r="C21" s="4"/>
      <c r="D21" s="4"/>
      <c r="E21" s="4"/>
      <c r="F21" s="4"/>
      <c r="G21" s="4"/>
      <c r="H21" s="4"/>
      <c r="I21" s="4"/>
      <c r="J21" s="4"/>
      <c r="K21" s="4"/>
      <c r="L21" s="4"/>
      <c r="M21" s="4"/>
      <c r="N21" s="4"/>
      <c r="O21" s="4"/>
      <c r="P21" s="4"/>
      <c r="Q21" s="4"/>
      <c r="R21" s="4"/>
      <c r="S21" s="4"/>
      <c r="T21" s="4"/>
      <c r="U21" s="4"/>
      <c r="V21" s="4"/>
      <c r="W21" s="4"/>
      <c r="X21" s="4"/>
    </row>
    <row r="22" spans="1:24" x14ac:dyDescent="0.3">
      <c r="A22" s="4"/>
      <c r="B22" s="4"/>
      <c r="C22" s="4"/>
      <c r="D22" s="4"/>
      <c r="E22" s="4"/>
      <c r="F22" s="4"/>
      <c r="G22" s="4"/>
      <c r="H22" s="4"/>
      <c r="I22" s="4"/>
      <c r="J22" s="4"/>
      <c r="K22" s="4"/>
      <c r="L22" s="4"/>
      <c r="M22" s="4"/>
      <c r="N22" s="4"/>
      <c r="O22" s="4"/>
      <c r="P22" s="4"/>
      <c r="Q22" s="4"/>
      <c r="R22" s="4"/>
      <c r="S22" s="4"/>
      <c r="T22" s="4"/>
      <c r="U22" s="4"/>
      <c r="V22" s="4"/>
      <c r="W22" s="4"/>
      <c r="X22" s="4"/>
    </row>
    <row r="23" spans="1:24" x14ac:dyDescent="0.3">
      <c r="A23" s="4"/>
      <c r="B23" s="4"/>
      <c r="C23" s="4"/>
      <c r="D23" s="4"/>
      <c r="E23" s="4"/>
      <c r="F23" s="4"/>
      <c r="G23" s="4"/>
      <c r="H23" s="4"/>
      <c r="I23" s="4"/>
      <c r="J23" s="4"/>
      <c r="K23" s="4"/>
      <c r="L23" s="4"/>
      <c r="M23" s="4"/>
      <c r="N23" s="4"/>
      <c r="O23" s="4"/>
      <c r="P23" s="4"/>
      <c r="Q23" s="4"/>
      <c r="R23" s="4"/>
      <c r="S23" s="4"/>
      <c r="T23" s="4"/>
      <c r="U23" s="4"/>
      <c r="V23" s="4"/>
      <c r="W23" s="4"/>
      <c r="X23" s="4"/>
    </row>
    <row r="24" spans="1:24" x14ac:dyDescent="0.3">
      <c r="A24" s="4"/>
      <c r="B24" s="4"/>
      <c r="C24" s="4"/>
      <c r="D24" s="4"/>
      <c r="E24" s="4"/>
      <c r="F24" s="4"/>
      <c r="G24" s="4"/>
      <c r="H24" s="4"/>
      <c r="I24" s="4"/>
      <c r="J24" s="4"/>
      <c r="K24" s="4"/>
      <c r="L24" s="4"/>
      <c r="M24" s="4"/>
      <c r="N24" s="4"/>
      <c r="O24" s="4"/>
      <c r="P24" s="4"/>
      <c r="Q24" s="4"/>
      <c r="R24" s="4"/>
      <c r="S24" s="4"/>
      <c r="T24" s="4"/>
      <c r="U24" s="4"/>
      <c r="V24" s="4"/>
      <c r="W24" s="4"/>
      <c r="X24" s="4"/>
    </row>
    <row r="25" spans="1:24" x14ac:dyDescent="0.3">
      <c r="A25" s="4"/>
      <c r="B25" s="4"/>
      <c r="C25" s="4"/>
      <c r="D25" s="4"/>
      <c r="E25" s="4"/>
      <c r="F25" s="4"/>
      <c r="G25" s="4"/>
      <c r="H25" s="4"/>
      <c r="I25" s="4"/>
      <c r="J25" s="4"/>
      <c r="K25" s="4"/>
      <c r="L25" s="4"/>
      <c r="M25" s="4"/>
      <c r="N25" s="4"/>
      <c r="O25" s="4"/>
      <c r="P25" s="4"/>
      <c r="Q25" s="4"/>
      <c r="R25" s="4"/>
      <c r="S25" s="4"/>
      <c r="T25" s="4"/>
      <c r="U25" s="4"/>
      <c r="V25" s="4"/>
      <c r="W25" s="4"/>
      <c r="X25" s="4"/>
    </row>
    <row r="26" spans="1:24" x14ac:dyDescent="0.3">
      <c r="A26" s="4"/>
      <c r="B26" s="4"/>
      <c r="C26" s="4"/>
      <c r="D26" s="4"/>
      <c r="E26" s="4"/>
      <c r="F26" s="4"/>
      <c r="G26" s="4"/>
      <c r="H26" s="4"/>
      <c r="I26" s="4"/>
      <c r="J26" s="4"/>
      <c r="K26" s="4"/>
      <c r="L26" s="4"/>
      <c r="M26" s="4"/>
      <c r="N26" s="4"/>
      <c r="O26" s="4"/>
      <c r="P26" s="4"/>
      <c r="Q26" s="4"/>
      <c r="R26" s="4"/>
      <c r="S26" s="4"/>
      <c r="T26" s="4"/>
      <c r="U26" s="4"/>
      <c r="V26" s="4"/>
      <c r="W26" s="4"/>
      <c r="X26" s="4"/>
    </row>
    <row r="27" spans="1:24" x14ac:dyDescent="0.3">
      <c r="A27" s="4"/>
      <c r="B27" s="4"/>
      <c r="C27" s="4"/>
      <c r="D27" s="4"/>
      <c r="E27" s="4"/>
      <c r="F27" s="4"/>
      <c r="G27" s="4"/>
      <c r="H27" s="4"/>
      <c r="I27" s="4"/>
      <c r="J27" s="4"/>
      <c r="K27" s="4"/>
      <c r="L27" s="4"/>
      <c r="M27" s="4"/>
      <c r="N27" s="4"/>
      <c r="O27" s="4"/>
      <c r="P27" s="4"/>
      <c r="Q27" s="4"/>
      <c r="R27" s="4"/>
      <c r="S27" s="4"/>
      <c r="T27" s="4"/>
      <c r="U27" s="4"/>
      <c r="V27" s="4"/>
      <c r="W27" s="4"/>
      <c r="X27" s="4"/>
    </row>
    <row r="28" spans="1:24" x14ac:dyDescent="0.3">
      <c r="A28" s="4"/>
      <c r="B28" s="115" t="str">
        <f>IF('Amortization Schedule'!G5 &amp; ""= "", "", "Property:  " &amp; 'Amortization Schedule'!G5)</f>
        <v/>
      </c>
      <c r="C28" s="115"/>
      <c r="D28" s="115"/>
      <c r="E28" s="115"/>
      <c r="F28" s="115"/>
      <c r="G28" s="115"/>
      <c r="H28" s="115"/>
      <c r="I28" s="115"/>
      <c r="J28" s="115"/>
      <c r="K28" s="115"/>
      <c r="L28" s="115"/>
      <c r="M28" s="115"/>
      <c r="N28" s="115"/>
      <c r="O28" s="115"/>
      <c r="P28" s="115"/>
      <c r="Q28" s="115"/>
      <c r="R28" s="115"/>
      <c r="S28" s="115"/>
      <c r="T28" s="115"/>
      <c r="U28" s="115"/>
      <c r="V28" s="115"/>
      <c r="W28" s="115"/>
      <c r="X28" s="4"/>
    </row>
    <row r="29" spans="1:24" x14ac:dyDescent="0.3">
      <c r="A29" s="4"/>
      <c r="B29" s="115"/>
      <c r="C29" s="115"/>
      <c r="D29" s="115"/>
      <c r="E29" s="115"/>
      <c r="F29" s="115"/>
      <c r="G29" s="115"/>
      <c r="H29" s="115"/>
      <c r="I29" s="115"/>
      <c r="J29" s="115"/>
      <c r="K29" s="115"/>
      <c r="L29" s="115"/>
      <c r="M29" s="115"/>
      <c r="N29" s="115"/>
      <c r="O29" s="115"/>
      <c r="P29" s="115"/>
      <c r="Q29" s="115"/>
      <c r="R29" s="115"/>
      <c r="S29" s="115"/>
      <c r="T29" s="115"/>
      <c r="U29" s="115"/>
      <c r="V29" s="115"/>
      <c r="W29" s="115"/>
      <c r="X29" s="4"/>
    </row>
    <row r="30" spans="1:24" ht="6" customHeight="1" x14ac:dyDescent="0.3">
      <c r="A30" s="4"/>
      <c r="B30" s="4"/>
      <c r="C30" s="4"/>
      <c r="D30" s="4"/>
      <c r="E30" s="4"/>
      <c r="F30" s="4"/>
      <c r="G30" s="4"/>
      <c r="H30" s="4"/>
      <c r="I30" s="4"/>
      <c r="J30" s="4"/>
      <c r="K30" s="4"/>
      <c r="L30" s="4"/>
      <c r="M30" s="4"/>
      <c r="N30" s="4"/>
      <c r="O30" s="4"/>
      <c r="P30" s="4"/>
      <c r="Q30" s="4"/>
      <c r="R30" s="4"/>
      <c r="S30" s="4"/>
      <c r="T30" s="4"/>
      <c r="U30" s="4"/>
      <c r="V30" s="4"/>
      <c r="W30" s="4"/>
      <c r="X30" s="4"/>
    </row>
  </sheetData>
  <sheetProtection sheet="1" objects="1" scenarios="1"/>
  <mergeCells count="1">
    <mergeCell ref="B28:W29"/>
  </mergeCells>
  <conditionalFormatting sqref="N3">
    <cfRule type="expression" dxfId="5" priority="1">
      <formula>$I$3=""</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09B89-2850-4E56-A9CC-E03C3AE8DCF2}">
  <sheetPr>
    <tabColor theme="4" tint="0.39997558519241921"/>
  </sheetPr>
  <dimension ref="A1:AA189"/>
  <sheetViews>
    <sheetView showRowColHeaders="0" zoomScale="115" zoomScaleNormal="115" workbookViewId="0">
      <selection activeCell="AA3" sqref="AA3"/>
    </sheetView>
  </sheetViews>
  <sheetFormatPr defaultColWidth="3.88671875" defaultRowHeight="14.4" x14ac:dyDescent="0.3"/>
  <cols>
    <col min="1" max="1" width="1.77734375" style="15" customWidth="1"/>
    <col min="2" max="3" width="3.88671875" style="15"/>
    <col min="4" max="4" width="1.77734375" style="15" customWidth="1"/>
    <col min="5" max="26" width="3.88671875" style="15"/>
    <col min="27" max="27" width="1.77734375" style="15" customWidth="1"/>
    <col min="28" max="16384" width="3.88671875" style="15"/>
  </cols>
  <sheetData>
    <row r="1" spans="1:27" ht="14.4" customHeight="1" x14ac:dyDescent="0.35">
      <c r="A1" s="4"/>
      <c r="B1" s="4"/>
      <c r="C1" s="4"/>
      <c r="D1" s="4"/>
      <c r="E1" s="4"/>
      <c r="F1" s="4"/>
      <c r="G1" s="4"/>
      <c r="H1" s="4"/>
      <c r="I1" s="4"/>
      <c r="J1" s="4"/>
      <c r="K1" s="4"/>
      <c r="L1" s="11"/>
      <c r="M1" s="11"/>
      <c r="N1" s="4"/>
      <c r="O1" s="4"/>
      <c r="P1" s="4"/>
      <c r="Q1" s="4"/>
      <c r="R1" s="4"/>
      <c r="S1" s="4"/>
      <c r="T1" s="4"/>
      <c r="U1" s="4"/>
      <c r="V1" s="4"/>
      <c r="W1" s="4"/>
      <c r="X1" s="4"/>
      <c r="Y1" s="4"/>
      <c r="Z1" s="4"/>
      <c r="AA1" s="4"/>
    </row>
    <row r="2" spans="1:27" ht="3" customHeight="1" x14ac:dyDescent="0.35">
      <c r="A2" s="4"/>
      <c r="B2" s="4"/>
      <c r="C2" s="4"/>
      <c r="D2" s="4"/>
      <c r="E2" s="4"/>
      <c r="F2" s="6"/>
      <c r="G2" s="4"/>
      <c r="H2" s="4"/>
      <c r="I2" s="4"/>
      <c r="J2" s="4"/>
      <c r="K2" s="11"/>
      <c r="L2" s="11"/>
      <c r="M2" s="11"/>
      <c r="N2" s="4"/>
      <c r="O2" s="4"/>
      <c r="P2" s="4"/>
      <c r="Q2" s="4"/>
      <c r="R2" s="4"/>
      <c r="S2" s="4"/>
      <c r="T2" s="4"/>
      <c r="U2" s="4"/>
      <c r="V2" s="4"/>
      <c r="W2" s="4"/>
      <c r="X2" s="4"/>
      <c r="Y2" s="4"/>
      <c r="Z2" s="4"/>
      <c r="AA2" s="4"/>
    </row>
    <row r="3" spans="1:27" ht="14.4" customHeight="1" x14ac:dyDescent="0.35">
      <c r="A3" s="4"/>
      <c r="B3" s="4"/>
      <c r="C3" s="4"/>
      <c r="D3" s="13" t="s">
        <v>91</v>
      </c>
      <c r="E3" s="13"/>
      <c r="F3" s="8"/>
      <c r="G3" s="4"/>
      <c r="H3" s="4"/>
      <c r="I3" s="4"/>
      <c r="J3" s="4"/>
      <c r="K3" s="4"/>
      <c r="L3" s="11"/>
      <c r="M3" s="4"/>
      <c r="N3" s="5"/>
      <c r="O3" s="4"/>
      <c r="P3" s="4"/>
      <c r="Q3" s="4"/>
      <c r="R3" s="4"/>
      <c r="S3" s="4"/>
      <c r="T3" s="4"/>
      <c r="U3" s="4"/>
      <c r="V3" s="4"/>
      <c r="W3" s="4"/>
      <c r="X3" s="4"/>
      <c r="Y3" s="4"/>
      <c r="Z3" s="4"/>
      <c r="AA3" s="4"/>
    </row>
    <row r="4" spans="1:27" ht="3" customHeight="1" x14ac:dyDescent="0.3">
      <c r="A4" s="4"/>
      <c r="B4" s="4"/>
      <c r="C4" s="4"/>
      <c r="D4" s="4"/>
      <c r="E4" s="4"/>
      <c r="F4" s="6"/>
      <c r="G4" s="6"/>
      <c r="H4" s="6"/>
      <c r="I4" s="4"/>
      <c r="J4" s="4"/>
      <c r="K4" s="4"/>
      <c r="L4" s="4"/>
      <c r="M4" s="4"/>
      <c r="N4" s="4"/>
      <c r="O4" s="4"/>
      <c r="P4" s="4"/>
      <c r="Q4" s="4"/>
      <c r="R4" s="4"/>
      <c r="S4" s="4"/>
      <c r="T4" s="4"/>
      <c r="U4" s="4"/>
      <c r="V4" s="4"/>
      <c r="W4" s="4"/>
      <c r="X4" s="4"/>
      <c r="Y4" s="4"/>
      <c r="Z4" s="4"/>
      <c r="AA4" s="4"/>
    </row>
    <row r="5" spans="1:27" s="21" customFormat="1" ht="10.199999999999999" x14ac:dyDescent="0.2">
      <c r="A5" s="20"/>
      <c r="B5" s="20"/>
      <c r="C5" s="20"/>
      <c r="D5" s="20"/>
      <c r="E5" s="20"/>
      <c r="F5" s="20"/>
      <c r="G5" s="20"/>
      <c r="H5" s="20"/>
      <c r="I5" s="20"/>
      <c r="J5" s="20"/>
      <c r="K5" s="20"/>
      <c r="L5" s="20"/>
      <c r="M5" s="20"/>
      <c r="N5" s="20"/>
      <c r="O5" s="20"/>
      <c r="P5" s="20"/>
      <c r="Q5" s="20"/>
      <c r="R5" s="20"/>
      <c r="S5" s="20"/>
      <c r="T5" s="20"/>
      <c r="U5" s="20"/>
      <c r="V5" s="20"/>
      <c r="W5" s="20"/>
      <c r="X5" s="20"/>
      <c r="Y5" s="20"/>
      <c r="Z5" s="20"/>
      <c r="AA5" s="20"/>
    </row>
    <row r="6" spans="1:27" ht="15.6" x14ac:dyDescent="0.3">
      <c r="A6" s="1"/>
      <c r="B6" s="117" t="s">
        <v>16</v>
      </c>
      <c r="C6" s="117"/>
      <c r="D6" s="117"/>
      <c r="E6" s="117"/>
      <c r="F6" s="117"/>
      <c r="G6" s="117"/>
      <c r="H6" s="117"/>
      <c r="I6" s="117"/>
      <c r="J6" s="117"/>
      <c r="K6" s="117"/>
      <c r="L6" s="117"/>
      <c r="M6" s="117"/>
      <c r="N6" s="117"/>
      <c r="O6" s="117"/>
      <c r="P6" s="117"/>
      <c r="Q6" s="117"/>
      <c r="R6" s="117"/>
      <c r="S6" s="117"/>
      <c r="T6" s="117"/>
      <c r="U6" s="117"/>
      <c r="V6" s="117"/>
      <c r="W6" s="117"/>
      <c r="X6" s="117"/>
      <c r="Y6" s="117"/>
      <c r="Z6" s="117"/>
      <c r="AA6" s="1"/>
    </row>
    <row r="7" spans="1:27" s="23" customFormat="1" ht="4.2" x14ac:dyDescent="0.15">
      <c r="A7" s="22"/>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66.599999999999994" customHeight="1" x14ac:dyDescent="0.3">
      <c r="A8" s="1"/>
      <c r="B8" s="116" t="s">
        <v>113</v>
      </c>
      <c r="C8" s="116"/>
      <c r="D8" s="116"/>
      <c r="E8" s="116"/>
      <c r="F8" s="116"/>
      <c r="G8" s="116"/>
      <c r="H8" s="116"/>
      <c r="I8" s="116"/>
      <c r="J8" s="116"/>
      <c r="K8" s="116"/>
      <c r="L8" s="116"/>
      <c r="M8" s="116"/>
      <c r="N8" s="116"/>
      <c r="O8" s="116"/>
      <c r="P8" s="116"/>
      <c r="Q8" s="116"/>
      <c r="R8" s="116"/>
      <c r="S8" s="116"/>
      <c r="T8" s="116"/>
      <c r="U8" s="116"/>
      <c r="V8" s="116"/>
      <c r="W8" s="116"/>
      <c r="X8" s="116"/>
      <c r="Y8" s="116"/>
      <c r="Z8" s="116"/>
      <c r="AA8" s="24"/>
    </row>
    <row r="9" spans="1:27" ht="100.8" customHeight="1" x14ac:dyDescent="0.3">
      <c r="A9" s="1"/>
      <c r="B9" s="116" t="s">
        <v>114</v>
      </c>
      <c r="C9" s="116"/>
      <c r="D9" s="116"/>
      <c r="E9" s="116"/>
      <c r="F9" s="116"/>
      <c r="G9" s="116"/>
      <c r="H9" s="116"/>
      <c r="I9" s="116"/>
      <c r="J9" s="116"/>
      <c r="K9" s="116"/>
      <c r="L9" s="116"/>
      <c r="M9" s="116"/>
      <c r="N9" s="116"/>
      <c r="O9" s="116"/>
      <c r="P9" s="116"/>
      <c r="Q9" s="116"/>
      <c r="R9" s="116"/>
      <c r="S9" s="116"/>
      <c r="T9" s="116"/>
      <c r="U9" s="116"/>
      <c r="V9" s="116"/>
      <c r="W9" s="116"/>
      <c r="X9" s="116"/>
      <c r="Y9" s="116"/>
      <c r="Z9" s="116"/>
      <c r="AA9" s="24"/>
    </row>
    <row r="10" spans="1:27" ht="90.6" customHeight="1" x14ac:dyDescent="0.3">
      <c r="A10" s="1"/>
      <c r="B10" s="116" t="s">
        <v>137</v>
      </c>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24"/>
    </row>
    <row r="11" spans="1:27" s="43" customFormat="1" ht="23.4" x14ac:dyDescent="0.45">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c r="AA11" s="42"/>
    </row>
    <row r="12" spans="1:27" ht="15.6" x14ac:dyDescent="0.3">
      <c r="A12" s="1"/>
      <c r="B12" s="117" t="s">
        <v>17</v>
      </c>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
    </row>
    <row r="13" spans="1:27" s="23" customFormat="1" ht="4.2" x14ac:dyDescent="0.1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6" x14ac:dyDescent="0.3">
      <c r="A14" s="1"/>
      <c r="B14" s="29" t="s">
        <v>25</v>
      </c>
      <c r="C14" s="1"/>
      <c r="D14" s="1"/>
      <c r="E14" s="1"/>
      <c r="F14" s="1"/>
      <c r="G14" s="1"/>
      <c r="H14" s="1"/>
      <c r="I14" s="1"/>
      <c r="J14" s="1"/>
      <c r="K14" s="1"/>
      <c r="L14" s="1"/>
      <c r="M14" s="1"/>
      <c r="N14" s="1"/>
      <c r="O14" s="1"/>
      <c r="P14" s="1"/>
      <c r="Q14" s="1"/>
      <c r="R14" s="1"/>
      <c r="S14" s="1"/>
      <c r="T14" s="1"/>
      <c r="U14" s="1"/>
      <c r="V14" s="1"/>
      <c r="W14" s="1"/>
      <c r="X14" s="1"/>
      <c r="Y14" s="1"/>
      <c r="Z14" s="1"/>
      <c r="AA14" s="1"/>
    </row>
    <row r="15" spans="1:27" s="23" customFormat="1" ht="4.2" x14ac:dyDescent="0.1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30" customHeight="1" x14ac:dyDescent="0.3">
      <c r="A16" s="1"/>
      <c r="B16" s="116" t="s">
        <v>18</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24"/>
    </row>
    <row r="17" spans="1:27" s="23" customFormat="1" ht="4.2" x14ac:dyDescent="0.1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x14ac:dyDescent="0.3">
      <c r="A18" s="1"/>
      <c r="B18" s="1" t="s">
        <v>55</v>
      </c>
      <c r="C18" s="1"/>
      <c r="D18" s="1"/>
      <c r="E18" s="1"/>
      <c r="F18" s="1"/>
      <c r="G18" s="1"/>
      <c r="H18" s="1"/>
      <c r="I18" s="1"/>
      <c r="J18" s="1"/>
      <c r="K18" s="1"/>
      <c r="L18" s="1"/>
      <c r="M18" s="1"/>
      <c r="N18" s="1"/>
      <c r="O18" s="1"/>
      <c r="P18" s="1"/>
      <c r="Q18" s="1"/>
      <c r="R18" s="1"/>
      <c r="S18" s="1"/>
      <c r="T18" s="1"/>
      <c r="U18" s="1"/>
      <c r="V18" s="1"/>
      <c r="W18" s="1"/>
      <c r="X18" s="1"/>
      <c r="Y18" s="1"/>
      <c r="Z18" s="1"/>
      <c r="AA18" s="1"/>
    </row>
    <row r="19" spans="1:27" s="23" customFormat="1" ht="4.2" x14ac:dyDescent="0.1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4.4" customHeight="1" x14ac:dyDescent="0.3">
      <c r="A20" s="1"/>
      <c r="B20" s="129" t="s">
        <v>19</v>
      </c>
      <c r="C20" s="130"/>
      <c r="D20" s="1"/>
      <c r="E20" s="126" t="s">
        <v>59</v>
      </c>
      <c r="F20" s="126"/>
      <c r="G20" s="126"/>
      <c r="H20" s="126"/>
      <c r="I20" s="126"/>
      <c r="J20" s="126"/>
      <c r="K20" s="126"/>
      <c r="L20" s="126"/>
      <c r="M20" s="126"/>
      <c r="N20" s="126"/>
      <c r="O20" s="126"/>
      <c r="P20" s="126"/>
      <c r="Q20" s="126"/>
      <c r="R20" s="126"/>
      <c r="S20" s="126"/>
      <c r="T20" s="126"/>
      <c r="U20" s="126"/>
      <c r="V20" s="126"/>
      <c r="W20" s="126"/>
      <c r="X20" s="126"/>
      <c r="Y20" s="126"/>
      <c r="Z20" s="126"/>
      <c r="AA20" s="1"/>
    </row>
    <row r="21" spans="1:27" x14ac:dyDescent="0.3">
      <c r="A21" s="1"/>
      <c r="B21" s="58"/>
      <c r="C21" s="58"/>
      <c r="D21" s="1"/>
      <c r="E21" s="126"/>
      <c r="F21" s="126"/>
      <c r="G21" s="126"/>
      <c r="H21" s="126"/>
      <c r="I21" s="126"/>
      <c r="J21" s="126"/>
      <c r="K21" s="126"/>
      <c r="L21" s="126"/>
      <c r="M21" s="126"/>
      <c r="N21" s="126"/>
      <c r="O21" s="126"/>
      <c r="P21" s="126"/>
      <c r="Q21" s="126"/>
      <c r="R21" s="126"/>
      <c r="S21" s="126"/>
      <c r="T21" s="126"/>
      <c r="U21" s="126"/>
      <c r="V21" s="126"/>
      <c r="W21" s="126"/>
      <c r="X21" s="126"/>
      <c r="Y21" s="126"/>
      <c r="Z21" s="126"/>
      <c r="AA21" s="1"/>
    </row>
    <row r="22" spans="1:27" s="23" customFormat="1" ht="4.2" x14ac:dyDescent="0.1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row>
    <row r="23" spans="1:27" x14ac:dyDescent="0.3">
      <c r="A23" s="1"/>
      <c r="B23" s="131" t="s">
        <v>19</v>
      </c>
      <c r="C23" s="132"/>
      <c r="D23" s="1"/>
      <c r="E23" s="116" t="s">
        <v>57</v>
      </c>
      <c r="F23" s="116"/>
      <c r="G23" s="116"/>
      <c r="H23" s="116"/>
      <c r="I23" s="116"/>
      <c r="J23" s="116"/>
      <c r="K23" s="116"/>
      <c r="L23" s="116"/>
      <c r="M23" s="116"/>
      <c r="N23" s="116"/>
      <c r="O23" s="116"/>
      <c r="P23" s="116"/>
      <c r="Q23" s="116"/>
      <c r="R23" s="116"/>
      <c r="S23" s="116"/>
      <c r="T23" s="116"/>
      <c r="U23" s="116"/>
      <c r="V23" s="116"/>
      <c r="W23" s="116"/>
      <c r="X23" s="116"/>
      <c r="Y23" s="116"/>
      <c r="Z23" s="116"/>
      <c r="AA23" s="1"/>
    </row>
    <row r="24" spans="1:27" s="23" customFormat="1" ht="4.2" x14ac:dyDescent="0.1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4.4" customHeight="1" x14ac:dyDescent="0.3">
      <c r="A25" s="1"/>
      <c r="B25" s="118" t="s">
        <v>19</v>
      </c>
      <c r="C25" s="119"/>
      <c r="D25" s="1"/>
      <c r="E25" s="116" t="s">
        <v>58</v>
      </c>
      <c r="F25" s="116"/>
      <c r="G25" s="116"/>
      <c r="H25" s="116"/>
      <c r="I25" s="116"/>
      <c r="J25" s="116"/>
      <c r="K25" s="116"/>
      <c r="L25" s="116"/>
      <c r="M25" s="116"/>
      <c r="N25" s="116"/>
      <c r="O25" s="116"/>
      <c r="P25" s="116"/>
      <c r="Q25" s="116"/>
      <c r="R25" s="116"/>
      <c r="S25" s="116"/>
      <c r="T25" s="116"/>
      <c r="U25" s="116"/>
      <c r="V25" s="116"/>
      <c r="W25" s="116"/>
      <c r="X25" s="116"/>
      <c r="Y25" s="116"/>
      <c r="Z25" s="116"/>
      <c r="AA25" s="1"/>
    </row>
    <row r="26" spans="1:27" x14ac:dyDescent="0.3">
      <c r="A26" s="1"/>
      <c r="B26" s="58"/>
      <c r="C26" s="58"/>
      <c r="D26" s="1"/>
      <c r="E26" s="116"/>
      <c r="F26" s="116"/>
      <c r="G26" s="116"/>
      <c r="H26" s="116"/>
      <c r="I26" s="116"/>
      <c r="J26" s="116"/>
      <c r="K26" s="116"/>
      <c r="L26" s="116"/>
      <c r="M26" s="116"/>
      <c r="N26" s="116"/>
      <c r="O26" s="116"/>
      <c r="P26" s="116"/>
      <c r="Q26" s="116"/>
      <c r="R26" s="116"/>
      <c r="S26" s="116"/>
      <c r="T26" s="116"/>
      <c r="U26" s="116"/>
      <c r="V26" s="116"/>
      <c r="W26" s="116"/>
      <c r="X26" s="116"/>
      <c r="Y26" s="116"/>
      <c r="Z26" s="116"/>
      <c r="AA26" s="1"/>
    </row>
    <row r="27" spans="1:27" s="23" customFormat="1" ht="4.2" x14ac:dyDescent="0.1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x14ac:dyDescent="0.3">
      <c r="A28" s="1"/>
      <c r="B28" s="133" t="s">
        <v>19</v>
      </c>
      <c r="C28" s="133"/>
      <c r="D28" s="1"/>
      <c r="E28" s="1" t="s">
        <v>61</v>
      </c>
      <c r="F28" s="1"/>
      <c r="G28" s="1"/>
      <c r="H28" s="1"/>
      <c r="I28" s="1"/>
      <c r="J28" s="1"/>
      <c r="K28" s="1"/>
      <c r="L28" s="1"/>
      <c r="M28" s="1"/>
      <c r="N28" s="1"/>
      <c r="O28" s="1"/>
      <c r="P28" s="1"/>
      <c r="Q28" s="1"/>
      <c r="R28" s="1"/>
      <c r="S28" s="1"/>
      <c r="T28" s="1"/>
      <c r="U28" s="1"/>
      <c r="V28" s="1"/>
      <c r="W28" s="1"/>
      <c r="X28" s="1"/>
      <c r="Y28" s="1"/>
      <c r="Z28" s="1"/>
      <c r="AA28" s="1"/>
    </row>
    <row r="29" spans="1:27" s="23" customFormat="1" ht="4.2"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x14ac:dyDescent="0.3">
      <c r="A30" s="1"/>
      <c r="B30" s="127">
        <v>450</v>
      </c>
      <c r="C30" s="128"/>
      <c r="D30" s="1"/>
      <c r="E30" s="116" t="s">
        <v>66</v>
      </c>
      <c r="F30" s="116"/>
      <c r="G30" s="116"/>
      <c r="H30" s="116"/>
      <c r="I30" s="116"/>
      <c r="J30" s="116"/>
      <c r="K30" s="116"/>
      <c r="L30" s="116"/>
      <c r="M30" s="116"/>
      <c r="N30" s="116"/>
      <c r="O30" s="116"/>
      <c r="P30" s="116"/>
      <c r="Q30" s="116"/>
      <c r="R30" s="116"/>
      <c r="S30" s="116"/>
      <c r="T30" s="116"/>
      <c r="U30" s="116"/>
      <c r="V30" s="116"/>
      <c r="W30" s="116"/>
      <c r="X30" s="116"/>
      <c r="Y30" s="116"/>
      <c r="Z30" s="116"/>
      <c r="AA30" s="1"/>
    </row>
    <row r="31" spans="1:27" x14ac:dyDescent="0.3">
      <c r="A31" s="1"/>
      <c r="B31" s="58"/>
      <c r="C31" s="58"/>
      <c r="D31" s="1"/>
      <c r="E31" s="116"/>
      <c r="F31" s="116"/>
      <c r="G31" s="116"/>
      <c r="H31" s="116"/>
      <c r="I31" s="116"/>
      <c r="J31" s="116"/>
      <c r="K31" s="116"/>
      <c r="L31" s="116"/>
      <c r="M31" s="116"/>
      <c r="N31" s="116"/>
      <c r="O31" s="116"/>
      <c r="P31" s="116"/>
      <c r="Q31" s="116"/>
      <c r="R31" s="116"/>
      <c r="S31" s="116"/>
      <c r="T31" s="116"/>
      <c r="U31" s="116"/>
      <c r="V31" s="116"/>
      <c r="W31" s="116"/>
      <c r="X31" s="116"/>
      <c r="Y31" s="116"/>
      <c r="Z31" s="116"/>
      <c r="AA31" s="1"/>
    </row>
    <row r="32" spans="1:27" ht="16.2" customHeight="1" x14ac:dyDescent="0.3">
      <c r="A32" s="1"/>
      <c r="B32" s="1"/>
      <c r="C32" s="1"/>
      <c r="D32" s="1"/>
      <c r="E32" s="116"/>
      <c r="F32" s="116"/>
      <c r="G32" s="116"/>
      <c r="H32" s="116"/>
      <c r="I32" s="116"/>
      <c r="J32" s="116"/>
      <c r="K32" s="116"/>
      <c r="L32" s="116"/>
      <c r="M32" s="116"/>
      <c r="N32" s="116"/>
      <c r="O32" s="116"/>
      <c r="P32" s="116"/>
      <c r="Q32" s="116"/>
      <c r="R32" s="116"/>
      <c r="S32" s="116"/>
      <c r="T32" s="116"/>
      <c r="U32" s="116"/>
      <c r="V32" s="116"/>
      <c r="W32" s="116"/>
      <c r="X32" s="116"/>
      <c r="Y32" s="116"/>
      <c r="Z32" s="116"/>
      <c r="AA32" s="1"/>
    </row>
    <row r="33" spans="1:27" s="23" customFormat="1" ht="4.2" x14ac:dyDescent="0.1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x14ac:dyDescent="0.3">
      <c r="A34" s="1"/>
      <c r="B34" s="22"/>
      <c r="C34" s="28">
        <v>360</v>
      </c>
      <c r="D34" s="1"/>
      <c r="E34" s="116" t="s">
        <v>67</v>
      </c>
      <c r="F34" s="116"/>
      <c r="G34" s="116"/>
      <c r="H34" s="116"/>
      <c r="I34" s="116"/>
      <c r="J34" s="116"/>
      <c r="K34" s="116"/>
      <c r="L34" s="116"/>
      <c r="M34" s="116"/>
      <c r="N34" s="116"/>
      <c r="O34" s="116"/>
      <c r="P34" s="116"/>
      <c r="Q34" s="116"/>
      <c r="R34" s="116"/>
      <c r="S34" s="116"/>
      <c r="T34" s="116"/>
      <c r="U34" s="116"/>
      <c r="V34" s="116"/>
      <c r="W34" s="116"/>
      <c r="X34" s="116"/>
      <c r="Y34" s="116"/>
      <c r="Z34" s="116"/>
      <c r="AA34" s="1"/>
    </row>
    <row r="35" spans="1:27" ht="59.4" customHeight="1" x14ac:dyDescent="0.3">
      <c r="A35" s="1"/>
      <c r="B35" s="1"/>
      <c r="C35" s="1"/>
      <c r="D35" s="1"/>
      <c r="E35" s="116"/>
      <c r="F35" s="116"/>
      <c r="G35" s="116"/>
      <c r="H35" s="116"/>
      <c r="I35" s="116"/>
      <c r="J35" s="116"/>
      <c r="K35" s="116"/>
      <c r="L35" s="116"/>
      <c r="M35" s="116"/>
      <c r="N35" s="116"/>
      <c r="O35" s="116"/>
      <c r="P35" s="116"/>
      <c r="Q35" s="116"/>
      <c r="R35" s="116"/>
      <c r="S35" s="116"/>
      <c r="T35" s="116"/>
      <c r="U35" s="116"/>
      <c r="V35" s="116"/>
      <c r="W35" s="116"/>
      <c r="X35" s="116"/>
      <c r="Y35" s="116"/>
      <c r="Z35" s="116"/>
      <c r="AA35" s="1"/>
    </row>
    <row r="36" spans="1:27" s="23" customFormat="1" ht="4.2"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x14ac:dyDescent="0.3">
      <c r="A37" s="1"/>
      <c r="B37" s="1"/>
      <c r="C37" s="1"/>
      <c r="D37" s="1"/>
      <c r="E37" s="65"/>
      <c r="F37" s="116" t="s">
        <v>116</v>
      </c>
      <c r="G37" s="116"/>
      <c r="H37" s="116"/>
      <c r="I37" s="116"/>
      <c r="J37" s="116"/>
      <c r="K37" s="116"/>
      <c r="L37" s="116"/>
      <c r="M37" s="116"/>
      <c r="N37" s="116"/>
      <c r="O37" s="116"/>
      <c r="P37" s="116"/>
      <c r="Q37" s="116"/>
      <c r="R37" s="116"/>
      <c r="S37" s="116"/>
      <c r="T37" s="116"/>
      <c r="U37" s="116"/>
      <c r="V37" s="116"/>
      <c r="W37" s="116"/>
      <c r="X37" s="116"/>
      <c r="Y37" s="116"/>
      <c r="Z37" s="116"/>
      <c r="AA37" s="1"/>
    </row>
    <row r="38" spans="1:27" s="23" customFormat="1" ht="4.2"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x14ac:dyDescent="0.3">
      <c r="A39" s="1"/>
      <c r="B39" s="1"/>
      <c r="C39" s="1"/>
      <c r="D39" s="1"/>
      <c r="E39" s="65"/>
      <c r="F39" s="116" t="s">
        <v>115</v>
      </c>
      <c r="G39" s="116"/>
      <c r="H39" s="116"/>
      <c r="I39" s="116"/>
      <c r="J39" s="116"/>
      <c r="K39" s="116"/>
      <c r="L39" s="116"/>
      <c r="M39" s="116"/>
      <c r="N39" s="116"/>
      <c r="O39" s="116"/>
      <c r="P39" s="116"/>
      <c r="Q39" s="116"/>
      <c r="R39" s="116"/>
      <c r="S39" s="116"/>
      <c r="T39" s="116"/>
      <c r="U39" s="116"/>
      <c r="V39" s="116"/>
      <c r="W39" s="116"/>
      <c r="X39" s="116"/>
      <c r="Y39" s="116"/>
      <c r="Z39" s="116"/>
      <c r="AA39" s="1"/>
    </row>
    <row r="40" spans="1:27"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5.6" x14ac:dyDescent="0.3">
      <c r="A41" s="1"/>
      <c r="B41" s="29" t="s">
        <v>27</v>
      </c>
      <c r="C41" s="1"/>
      <c r="D41" s="1"/>
      <c r="E41" s="1"/>
      <c r="F41" s="1"/>
      <c r="G41" s="1"/>
      <c r="H41" s="1"/>
      <c r="I41" s="1"/>
      <c r="J41" s="1"/>
      <c r="K41" s="1"/>
      <c r="L41" s="1"/>
      <c r="M41" s="1"/>
      <c r="N41" s="1"/>
      <c r="O41" s="1"/>
      <c r="P41" s="1"/>
      <c r="Q41" s="1"/>
      <c r="R41" s="1"/>
      <c r="S41" s="1"/>
      <c r="T41" s="1"/>
      <c r="U41" s="1"/>
      <c r="V41" s="1"/>
      <c r="W41" s="1"/>
      <c r="X41" s="1"/>
      <c r="Y41" s="1"/>
      <c r="Z41" s="1"/>
      <c r="AA41" s="1"/>
    </row>
    <row r="42" spans="1:27" s="23" customFormat="1" ht="4.2"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47.4" customHeight="1" x14ac:dyDescent="0.3">
      <c r="A43" s="1"/>
      <c r="B43" s="116" t="s">
        <v>138</v>
      </c>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c r="AA43" s="1"/>
    </row>
    <row r="44" spans="1:27" ht="30.6" customHeight="1" x14ac:dyDescent="0.3">
      <c r="A44" s="1"/>
      <c r="B44" s="116" t="s">
        <v>21</v>
      </c>
      <c r="C44" s="116"/>
      <c r="D44" s="116"/>
      <c r="E44" s="116"/>
      <c r="F44" s="116"/>
      <c r="G44" s="116"/>
      <c r="H44" s="116"/>
      <c r="I44" s="116"/>
      <c r="J44" s="116"/>
      <c r="K44" s="116"/>
      <c r="L44" s="116"/>
      <c r="M44" s="116"/>
      <c r="N44" s="116"/>
      <c r="O44" s="116"/>
      <c r="P44" s="116"/>
      <c r="Q44" s="116"/>
      <c r="R44" s="1"/>
      <c r="S44" s="1"/>
      <c r="T44" s="1"/>
      <c r="U44" s="1"/>
      <c r="V44" s="1"/>
      <c r="W44" s="1"/>
      <c r="X44" s="1"/>
      <c r="Y44" s="1"/>
      <c r="Z44" s="1"/>
      <c r="AA44" s="1"/>
    </row>
    <row r="45" spans="1:27" s="23" customFormat="1" ht="4.2"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4.4" customHeight="1" x14ac:dyDescent="0.3">
      <c r="A46" s="1"/>
      <c r="B46" s="116" t="s">
        <v>20</v>
      </c>
      <c r="C46" s="116"/>
      <c r="D46" s="116"/>
      <c r="E46" s="116"/>
      <c r="F46" s="116"/>
      <c r="G46" s="116"/>
      <c r="H46" s="116"/>
      <c r="I46" s="116"/>
      <c r="J46" s="116"/>
      <c r="K46" s="116"/>
      <c r="L46" s="116"/>
      <c r="M46" s="116"/>
      <c r="N46" s="116"/>
      <c r="O46" s="116"/>
      <c r="P46" s="116"/>
      <c r="Q46" s="116"/>
      <c r="R46" s="1"/>
      <c r="S46" s="1"/>
      <c r="T46" s="1"/>
      <c r="U46" s="1"/>
      <c r="V46" s="1"/>
      <c r="W46" s="1"/>
      <c r="X46" s="1"/>
      <c r="Y46" s="1"/>
      <c r="Z46" s="1"/>
      <c r="AA46" s="1"/>
    </row>
    <row r="47" spans="1:27" s="23" customFormat="1" ht="4.2"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46.8" customHeight="1" x14ac:dyDescent="0.3">
      <c r="A48" s="1"/>
      <c r="B48" s="116" t="s">
        <v>22</v>
      </c>
      <c r="C48" s="116"/>
      <c r="D48" s="116"/>
      <c r="E48" s="116"/>
      <c r="F48" s="116"/>
      <c r="G48" s="116"/>
      <c r="H48" s="116"/>
      <c r="I48" s="116"/>
      <c r="J48" s="116"/>
      <c r="K48" s="116"/>
      <c r="L48" s="116"/>
      <c r="M48" s="116"/>
      <c r="N48" s="116"/>
      <c r="O48" s="116"/>
      <c r="P48" s="116"/>
      <c r="Q48" s="116"/>
      <c r="R48" s="1"/>
      <c r="S48" s="1"/>
      <c r="T48" s="1"/>
      <c r="U48" s="1"/>
      <c r="V48" s="1"/>
      <c r="W48" s="1"/>
      <c r="X48" s="1"/>
      <c r="Y48" s="1"/>
      <c r="Z48" s="1"/>
      <c r="AA48" s="1"/>
    </row>
    <row r="49" spans="1:27" s="23" customFormat="1" ht="6" customHeight="1"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9.8" customHeight="1" x14ac:dyDescent="0.3">
      <c r="A50" s="1"/>
      <c r="B50" s="116" t="s">
        <v>195</v>
      </c>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1"/>
    </row>
    <row r="51" spans="1:27" s="23" customFormat="1" ht="4.2"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30.6" customHeight="1" x14ac:dyDescent="0.3">
      <c r="A52" s="1"/>
      <c r="B52" s="116" t="s">
        <v>23</v>
      </c>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1"/>
    </row>
    <row r="53" spans="1:27" s="23" customFormat="1" ht="4.2"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79.8" customHeight="1" x14ac:dyDescent="0.3">
      <c r="A54" s="1"/>
      <c r="B54" s="116" t="s">
        <v>24</v>
      </c>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c r="AA54" s="1"/>
    </row>
    <row r="55" spans="1:27"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5.6" x14ac:dyDescent="0.3">
      <c r="A56" s="1"/>
      <c r="B56" s="29" t="s">
        <v>28</v>
      </c>
      <c r="C56" s="1"/>
      <c r="D56" s="1"/>
      <c r="E56" s="1"/>
      <c r="F56" s="1"/>
      <c r="G56" s="1"/>
      <c r="H56" s="1"/>
      <c r="I56" s="1"/>
      <c r="J56" s="1"/>
      <c r="K56" s="1"/>
      <c r="L56" s="1"/>
      <c r="M56" s="1"/>
      <c r="N56" s="1"/>
      <c r="O56" s="1"/>
      <c r="P56" s="1"/>
      <c r="Q56" s="1"/>
      <c r="R56" s="1"/>
      <c r="S56" s="1"/>
      <c r="T56" s="1"/>
      <c r="U56" s="1"/>
      <c r="V56" s="1"/>
      <c r="W56" s="1"/>
      <c r="X56" s="1"/>
      <c r="Y56" s="1"/>
      <c r="Z56" s="1"/>
      <c r="AA56" s="1"/>
    </row>
    <row r="57" spans="1:27" s="23" customFormat="1" ht="4.2"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x14ac:dyDescent="0.3">
      <c r="A58" s="1"/>
      <c r="B58" s="1" t="s">
        <v>26</v>
      </c>
      <c r="C58" s="1"/>
      <c r="D58" s="1"/>
      <c r="E58" s="1"/>
      <c r="F58" s="1"/>
      <c r="G58" s="1"/>
      <c r="H58" s="1"/>
      <c r="I58" s="1"/>
      <c r="J58" s="1"/>
      <c r="K58" s="1"/>
      <c r="L58" s="1"/>
      <c r="M58" s="1"/>
      <c r="N58" s="1"/>
      <c r="O58" s="1"/>
      <c r="P58" s="1"/>
      <c r="Q58" s="1"/>
      <c r="R58" s="1"/>
      <c r="S58" s="1"/>
      <c r="T58" s="1"/>
      <c r="U58" s="1"/>
      <c r="V58" s="1"/>
      <c r="W58" s="1"/>
      <c r="X58" s="1"/>
      <c r="Y58" s="1"/>
      <c r="Z58" s="1"/>
      <c r="AA58" s="1"/>
    </row>
    <row r="59" spans="1:27" ht="31.8" customHeight="1" x14ac:dyDescent="0.3">
      <c r="A59" s="1"/>
      <c r="B59" s="116" t="s">
        <v>130</v>
      </c>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
    </row>
    <row r="60" spans="1:27" s="23" customFormat="1" ht="4.2"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45" customHeight="1" x14ac:dyDescent="0.3">
      <c r="A61" s="1"/>
      <c r="B61" s="116" t="s">
        <v>131</v>
      </c>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c r="AA61" s="1"/>
    </row>
    <row r="62" spans="1:27" s="23" customFormat="1" ht="4.2"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64.2" customHeight="1" x14ac:dyDescent="0.3">
      <c r="A63" s="1"/>
      <c r="B63" s="116" t="s">
        <v>133</v>
      </c>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c r="AA63" s="1"/>
    </row>
    <row r="64" spans="1:27" s="23" customFormat="1" ht="4.2"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47.4" customHeight="1" x14ac:dyDescent="0.3">
      <c r="A65" s="1"/>
      <c r="B65" s="116" t="s">
        <v>132</v>
      </c>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
    </row>
    <row r="66" spans="1:27"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5.6" x14ac:dyDescent="0.3">
      <c r="A81" s="1"/>
      <c r="B81" s="29" t="s">
        <v>29</v>
      </c>
      <c r="C81" s="1"/>
      <c r="D81" s="1"/>
      <c r="E81" s="1"/>
      <c r="F81" s="1"/>
      <c r="G81" s="1"/>
      <c r="H81" s="1"/>
      <c r="I81" s="1"/>
      <c r="J81" s="1"/>
      <c r="K81" s="1"/>
      <c r="L81" s="1"/>
      <c r="M81" s="1"/>
      <c r="N81" s="1"/>
      <c r="O81" s="1"/>
      <c r="P81" s="1"/>
      <c r="Q81" s="1"/>
      <c r="R81" s="1"/>
      <c r="S81" s="1"/>
      <c r="T81" s="1"/>
      <c r="U81" s="1"/>
      <c r="V81" s="1"/>
      <c r="W81" s="1"/>
      <c r="X81" s="1"/>
      <c r="Y81" s="1"/>
      <c r="Z81" s="1"/>
      <c r="AA81" s="1"/>
    </row>
    <row r="82" spans="1:27" s="23" customFormat="1" ht="4.2"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43.2" customHeight="1" x14ac:dyDescent="0.3">
      <c r="A83" s="1"/>
      <c r="B83" s="116" t="s">
        <v>139</v>
      </c>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
    </row>
    <row r="84" spans="1:27" s="23" customFormat="1" ht="4.2"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60.6" customHeight="1" x14ac:dyDescent="0.3">
      <c r="A85" s="1"/>
      <c r="B85" s="116" t="s">
        <v>78</v>
      </c>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
    </row>
    <row r="86" spans="1:27" s="23" customFormat="1" ht="4.2"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46.2" customHeight="1" x14ac:dyDescent="0.3">
      <c r="A87" s="1"/>
      <c r="B87" s="116" t="s">
        <v>135</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
    </row>
    <row r="88" spans="1:27" ht="45.6" customHeight="1" x14ac:dyDescent="0.3">
      <c r="A88" s="1"/>
      <c r="B88" s="120" t="s">
        <v>136</v>
      </c>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2"/>
      <c r="AA88" s="1"/>
    </row>
    <row r="89" spans="1:27" ht="45.6" customHeight="1" x14ac:dyDescent="0.3">
      <c r="A89" s="1"/>
      <c r="B89" s="123" t="s">
        <v>134</v>
      </c>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5"/>
      <c r="AA89" s="1"/>
    </row>
    <row r="90" spans="1:27" s="23" customFormat="1" ht="4.2"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58.2" customHeight="1" x14ac:dyDescent="0.3">
      <c r="A91" s="1"/>
      <c r="B91" s="116" t="s">
        <v>72</v>
      </c>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c r="AA91" s="1"/>
    </row>
    <row r="92" spans="1:27" s="23" customFormat="1" ht="4.2"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30" customHeight="1" x14ac:dyDescent="0.3">
      <c r="A93" s="1"/>
      <c r="B93" s="116" t="s">
        <v>79</v>
      </c>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c r="AA93" s="1"/>
    </row>
    <row r="94" spans="1:27" s="23" customFormat="1" ht="4.2"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x14ac:dyDescent="0.3">
      <c r="A95" s="1"/>
      <c r="B95"/>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5.6" x14ac:dyDescent="0.3">
      <c r="A109" s="1"/>
      <c r="B109" s="29" t="s">
        <v>33</v>
      </c>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s="23" customFormat="1" ht="4.2"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56.4" customHeight="1" x14ac:dyDescent="0.3">
      <c r="A111" s="1"/>
      <c r="B111" s="116" t="s">
        <v>140</v>
      </c>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
    </row>
    <row r="112" spans="1:27" s="23" customFormat="1" ht="4.2"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44.4" customHeight="1" x14ac:dyDescent="0.3">
      <c r="A113" s="1"/>
      <c r="B113" s="116" t="s">
        <v>80</v>
      </c>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
    </row>
    <row r="114" spans="1:27" s="23" customFormat="1" ht="4.2"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s="43" customFormat="1" ht="23.4" x14ac:dyDescent="0.45">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5.6" x14ac:dyDescent="0.3">
      <c r="A128" s="1"/>
      <c r="B128" s="29" t="s">
        <v>198</v>
      </c>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s="23" customFormat="1" ht="4.2"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31.8" customHeight="1" x14ac:dyDescent="0.3">
      <c r="A130" s="1"/>
      <c r="B130" s="116" t="s">
        <v>199</v>
      </c>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
    </row>
    <row r="131" spans="1:27" s="23" customFormat="1" ht="4.2"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5.6" x14ac:dyDescent="0.3">
      <c r="A148" s="1"/>
      <c r="B148" s="117" t="s">
        <v>158</v>
      </c>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
    </row>
    <row r="149" spans="1:27" s="23" customFormat="1" ht="4.2"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5.6" x14ac:dyDescent="0.3">
      <c r="A150" s="1"/>
      <c r="B150" s="29" t="s">
        <v>117</v>
      </c>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3" customFormat="1" ht="4.2"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6.8" customHeight="1" x14ac:dyDescent="0.3">
      <c r="A152" s="1"/>
      <c r="B152" s="116" t="s">
        <v>159</v>
      </c>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
    </row>
    <row r="153" spans="1:27" s="23" customFormat="1" ht="4.2"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4.4" customHeight="1" x14ac:dyDescent="0.3">
      <c r="A154" s="1"/>
      <c r="B154" s="76" t="s">
        <v>118</v>
      </c>
      <c r="C154" s="65"/>
      <c r="D154" s="65"/>
      <c r="E154" s="65"/>
      <c r="F154" s="65"/>
      <c r="G154" s="65"/>
      <c r="H154" s="65"/>
      <c r="I154" s="65"/>
      <c r="J154" s="65"/>
      <c r="K154" s="65"/>
      <c r="L154" s="65"/>
      <c r="M154" s="65"/>
      <c r="N154" s="65"/>
      <c r="O154" s="77"/>
      <c r="P154" s="77"/>
      <c r="Q154" s="77"/>
      <c r="R154" s="77"/>
      <c r="S154" s="80"/>
      <c r="T154" s="80"/>
      <c r="U154" s="148" t="s">
        <v>119</v>
      </c>
      <c r="V154" s="148"/>
      <c r="W154" s="148"/>
      <c r="X154" s="148" t="s">
        <v>120</v>
      </c>
      <c r="Y154" s="148"/>
      <c r="Z154" s="148"/>
      <c r="AA154" s="1"/>
    </row>
    <row r="155" spans="1:27" x14ac:dyDescent="0.3">
      <c r="A155" s="1"/>
      <c r="B155" s="151" t="s">
        <v>121</v>
      </c>
      <c r="C155" s="152"/>
      <c r="D155" s="152"/>
      <c r="E155" s="152"/>
      <c r="F155" s="152"/>
      <c r="G155" s="152"/>
      <c r="H155" s="152"/>
      <c r="I155" s="152"/>
      <c r="J155" s="152"/>
      <c r="K155" s="152"/>
      <c r="L155" s="152"/>
      <c r="M155" s="152"/>
      <c r="N155" s="152"/>
      <c r="O155" s="152"/>
      <c r="P155" s="152"/>
      <c r="Q155" s="152"/>
      <c r="R155" s="152"/>
      <c r="S155" s="152"/>
      <c r="T155" s="153"/>
      <c r="U155" s="142">
        <v>0</v>
      </c>
      <c r="V155" s="143"/>
      <c r="W155" s="149"/>
      <c r="X155" s="142">
        <v>4.99</v>
      </c>
      <c r="Y155" s="143"/>
      <c r="Z155" s="144"/>
      <c r="AA155" s="1"/>
    </row>
    <row r="156" spans="1:27" ht="30.6" customHeight="1" x14ac:dyDescent="0.3">
      <c r="A156" s="1"/>
      <c r="B156" s="154" t="s">
        <v>147</v>
      </c>
      <c r="C156" s="155"/>
      <c r="D156" s="155"/>
      <c r="E156" s="155"/>
      <c r="F156" s="155"/>
      <c r="G156" s="155"/>
      <c r="H156" s="155"/>
      <c r="I156" s="155"/>
      <c r="J156" s="155"/>
      <c r="K156" s="155"/>
      <c r="L156" s="155"/>
      <c r="M156" s="155"/>
      <c r="N156" s="155"/>
      <c r="O156" s="155"/>
      <c r="P156" s="155"/>
      <c r="Q156" s="155"/>
      <c r="R156" s="155"/>
      <c r="S156" s="155"/>
      <c r="T156" s="156"/>
      <c r="U156" s="145" t="s">
        <v>122</v>
      </c>
      <c r="V156" s="146"/>
      <c r="W156" s="150"/>
      <c r="X156" s="145" t="s">
        <v>122</v>
      </c>
      <c r="Y156" s="146"/>
      <c r="Z156" s="147"/>
      <c r="AA156" s="1"/>
    </row>
    <row r="157" spans="1:27" ht="32.4" customHeight="1" x14ac:dyDescent="0.3">
      <c r="A157" s="1"/>
      <c r="B157" s="154" t="s">
        <v>148</v>
      </c>
      <c r="C157" s="155"/>
      <c r="D157" s="155"/>
      <c r="E157" s="155"/>
      <c r="F157" s="155"/>
      <c r="G157" s="155"/>
      <c r="H157" s="155"/>
      <c r="I157" s="155"/>
      <c r="J157" s="155"/>
      <c r="K157" s="155"/>
      <c r="L157" s="155"/>
      <c r="M157" s="155"/>
      <c r="N157" s="155"/>
      <c r="O157" s="155"/>
      <c r="P157" s="155"/>
      <c r="Q157" s="155"/>
      <c r="R157" s="155"/>
      <c r="S157" s="155"/>
      <c r="T157" s="156"/>
      <c r="U157" s="145" t="s">
        <v>122</v>
      </c>
      <c r="V157" s="146"/>
      <c r="W157" s="150"/>
      <c r="X157" s="145" t="s">
        <v>122</v>
      </c>
      <c r="Y157" s="146"/>
      <c r="Z157" s="147"/>
      <c r="AA157" s="1"/>
    </row>
    <row r="158" spans="1:27" ht="33" customHeight="1" x14ac:dyDescent="0.3">
      <c r="A158" s="1"/>
      <c r="B158" s="154" t="s">
        <v>149</v>
      </c>
      <c r="C158" s="155"/>
      <c r="D158" s="155"/>
      <c r="E158" s="155"/>
      <c r="F158" s="155"/>
      <c r="G158" s="155"/>
      <c r="H158" s="155"/>
      <c r="I158" s="155"/>
      <c r="J158" s="155"/>
      <c r="K158" s="155"/>
      <c r="L158" s="155"/>
      <c r="M158" s="155"/>
      <c r="N158" s="155"/>
      <c r="O158" s="155"/>
      <c r="P158" s="155"/>
      <c r="Q158" s="155"/>
      <c r="R158" s="155"/>
      <c r="S158" s="155"/>
      <c r="T158" s="156"/>
      <c r="U158" s="145" t="s">
        <v>122</v>
      </c>
      <c r="V158" s="146"/>
      <c r="W158" s="150"/>
      <c r="X158" s="145" t="s">
        <v>122</v>
      </c>
      <c r="Y158" s="146"/>
      <c r="Z158" s="147"/>
      <c r="AA158" s="1"/>
    </row>
    <row r="159" spans="1:27" ht="45" customHeight="1" x14ac:dyDescent="0.3">
      <c r="A159" s="1"/>
      <c r="B159" s="154" t="s">
        <v>150</v>
      </c>
      <c r="C159" s="155"/>
      <c r="D159" s="155"/>
      <c r="E159" s="155"/>
      <c r="F159" s="155"/>
      <c r="G159" s="155"/>
      <c r="H159" s="155"/>
      <c r="I159" s="155"/>
      <c r="J159" s="155"/>
      <c r="K159" s="155"/>
      <c r="L159" s="155"/>
      <c r="M159" s="155"/>
      <c r="N159" s="155"/>
      <c r="O159" s="155"/>
      <c r="P159" s="155"/>
      <c r="Q159" s="155"/>
      <c r="R159" s="155"/>
      <c r="S159" s="155"/>
      <c r="T159" s="156"/>
      <c r="U159" s="145" t="s">
        <v>122</v>
      </c>
      <c r="V159" s="146"/>
      <c r="W159" s="150"/>
      <c r="X159" s="145" t="s">
        <v>122</v>
      </c>
      <c r="Y159" s="146"/>
      <c r="Z159" s="147"/>
      <c r="AA159" s="1"/>
    </row>
    <row r="160" spans="1:27" ht="33.6" customHeight="1" x14ac:dyDescent="0.3">
      <c r="A160" s="1"/>
      <c r="B160" s="154" t="s">
        <v>141</v>
      </c>
      <c r="C160" s="155"/>
      <c r="D160" s="155"/>
      <c r="E160" s="155"/>
      <c r="F160" s="155"/>
      <c r="G160" s="155"/>
      <c r="H160" s="155"/>
      <c r="I160" s="155"/>
      <c r="J160" s="155"/>
      <c r="K160" s="155"/>
      <c r="L160" s="155"/>
      <c r="M160" s="155"/>
      <c r="N160" s="155"/>
      <c r="O160" s="155"/>
      <c r="P160" s="155"/>
      <c r="Q160" s="155"/>
      <c r="R160" s="155"/>
      <c r="S160" s="155"/>
      <c r="T160" s="156"/>
      <c r="U160" s="145" t="s">
        <v>122</v>
      </c>
      <c r="V160" s="146"/>
      <c r="W160" s="150"/>
      <c r="X160" s="145" t="s">
        <v>122</v>
      </c>
      <c r="Y160" s="146"/>
      <c r="Z160" s="147"/>
      <c r="AA160" s="1"/>
    </row>
    <row r="161" spans="1:27" ht="31.2" customHeight="1" x14ac:dyDescent="0.3">
      <c r="A161" s="1"/>
      <c r="B161" s="154" t="s">
        <v>142</v>
      </c>
      <c r="C161" s="155"/>
      <c r="D161" s="155"/>
      <c r="E161" s="155"/>
      <c r="F161" s="155"/>
      <c r="G161" s="155"/>
      <c r="H161" s="155"/>
      <c r="I161" s="155"/>
      <c r="J161" s="155"/>
      <c r="K161" s="155"/>
      <c r="L161" s="155"/>
      <c r="M161" s="155"/>
      <c r="N161" s="155"/>
      <c r="O161" s="155"/>
      <c r="P161" s="155"/>
      <c r="Q161" s="155"/>
      <c r="R161" s="155"/>
      <c r="S161" s="155"/>
      <c r="T161" s="156"/>
      <c r="U161" s="145" t="s">
        <v>122</v>
      </c>
      <c r="V161" s="146"/>
      <c r="W161" s="150"/>
      <c r="X161" s="145" t="s">
        <v>122</v>
      </c>
      <c r="Y161" s="146"/>
      <c r="Z161" s="147"/>
      <c r="AA161" s="1"/>
    </row>
    <row r="162" spans="1:27" ht="17.399999999999999" customHeight="1" x14ac:dyDescent="0.3">
      <c r="A162" s="1"/>
      <c r="B162" s="154" t="s">
        <v>123</v>
      </c>
      <c r="C162" s="155"/>
      <c r="D162" s="155"/>
      <c r="E162" s="155"/>
      <c r="F162" s="155"/>
      <c r="G162" s="155"/>
      <c r="H162" s="155"/>
      <c r="I162" s="155"/>
      <c r="J162" s="155"/>
      <c r="K162" s="155"/>
      <c r="L162" s="155"/>
      <c r="M162" s="155"/>
      <c r="N162" s="155"/>
      <c r="O162" s="155"/>
      <c r="P162" s="155"/>
      <c r="Q162" s="155"/>
      <c r="R162" s="155"/>
      <c r="S162" s="155"/>
      <c r="T162" s="156"/>
      <c r="U162" s="145" t="s">
        <v>122</v>
      </c>
      <c r="V162" s="146"/>
      <c r="W162" s="150"/>
      <c r="X162" s="145" t="s">
        <v>122</v>
      </c>
      <c r="Y162" s="146"/>
      <c r="Z162" s="147"/>
      <c r="AA162" s="1"/>
    </row>
    <row r="163" spans="1:27" ht="18.600000000000001" customHeight="1" x14ac:dyDescent="0.3">
      <c r="A163" s="1"/>
      <c r="B163" s="154" t="s">
        <v>124</v>
      </c>
      <c r="C163" s="155"/>
      <c r="D163" s="155"/>
      <c r="E163" s="155"/>
      <c r="F163" s="155"/>
      <c r="G163" s="155"/>
      <c r="H163" s="155"/>
      <c r="I163" s="155"/>
      <c r="J163" s="155"/>
      <c r="K163" s="155"/>
      <c r="L163" s="155"/>
      <c r="M163" s="155"/>
      <c r="N163" s="155"/>
      <c r="O163" s="155"/>
      <c r="P163" s="155"/>
      <c r="Q163" s="155"/>
      <c r="R163" s="155"/>
      <c r="S163" s="155"/>
      <c r="T163" s="156"/>
      <c r="U163" s="145" t="s">
        <v>122</v>
      </c>
      <c r="V163" s="146"/>
      <c r="W163" s="150"/>
      <c r="X163" s="145" t="s">
        <v>122</v>
      </c>
      <c r="Y163" s="146"/>
      <c r="Z163" s="147"/>
      <c r="AA163" s="1"/>
    </row>
    <row r="164" spans="1:27" ht="34.799999999999997" customHeight="1" x14ac:dyDescent="0.3">
      <c r="A164" s="1"/>
      <c r="B164" s="157" t="s">
        <v>151</v>
      </c>
      <c r="C164" s="158"/>
      <c r="D164" s="158"/>
      <c r="E164" s="158"/>
      <c r="F164" s="158"/>
      <c r="G164" s="158"/>
      <c r="H164" s="158"/>
      <c r="I164" s="158"/>
      <c r="J164" s="158"/>
      <c r="K164" s="158"/>
      <c r="L164" s="158"/>
      <c r="M164" s="158"/>
      <c r="N164" s="158"/>
      <c r="O164" s="158"/>
      <c r="P164" s="158"/>
      <c r="Q164" s="158"/>
      <c r="R164" s="158"/>
      <c r="S164" s="158"/>
      <c r="T164" s="159"/>
      <c r="U164" s="145" t="s">
        <v>122</v>
      </c>
      <c r="V164" s="146"/>
      <c r="W164" s="150"/>
      <c r="X164" s="145" t="s">
        <v>122</v>
      </c>
      <c r="Y164" s="146"/>
      <c r="Z164" s="147"/>
      <c r="AA164" s="1"/>
    </row>
    <row r="165" spans="1:27" ht="47.4" customHeight="1" x14ac:dyDescent="0.3">
      <c r="A165" s="1"/>
      <c r="B165" s="154" t="s">
        <v>146</v>
      </c>
      <c r="C165" s="155"/>
      <c r="D165" s="155"/>
      <c r="E165" s="155"/>
      <c r="F165" s="155"/>
      <c r="G165" s="155"/>
      <c r="H165" s="155"/>
      <c r="I165" s="155"/>
      <c r="J165" s="155"/>
      <c r="K165" s="155"/>
      <c r="L165" s="155"/>
      <c r="M165" s="155"/>
      <c r="N165" s="155"/>
      <c r="O165" s="155"/>
      <c r="P165" s="155"/>
      <c r="Q165" s="155"/>
      <c r="R165" s="155"/>
      <c r="S165" s="155"/>
      <c r="T165" s="156"/>
      <c r="U165" s="160" t="s">
        <v>125</v>
      </c>
      <c r="V165" s="161"/>
      <c r="W165" s="162"/>
      <c r="X165" s="145" t="s">
        <v>122</v>
      </c>
      <c r="Y165" s="146"/>
      <c r="Z165" s="147"/>
      <c r="AA165" s="1"/>
    </row>
    <row r="166" spans="1:27" ht="31.8" customHeight="1" x14ac:dyDescent="0.3">
      <c r="A166" s="1"/>
      <c r="B166" s="154" t="s">
        <v>143</v>
      </c>
      <c r="C166" s="155"/>
      <c r="D166" s="155"/>
      <c r="E166" s="155"/>
      <c r="F166" s="155"/>
      <c r="G166" s="155"/>
      <c r="H166" s="155"/>
      <c r="I166" s="155"/>
      <c r="J166" s="155"/>
      <c r="K166" s="155"/>
      <c r="L166" s="155"/>
      <c r="M166" s="155"/>
      <c r="N166" s="155"/>
      <c r="O166" s="155"/>
      <c r="P166" s="155"/>
      <c r="Q166" s="155"/>
      <c r="R166" s="155"/>
      <c r="S166" s="155"/>
      <c r="T166" s="156"/>
      <c r="U166" s="160" t="s">
        <v>125</v>
      </c>
      <c r="V166" s="161"/>
      <c r="W166" s="162"/>
      <c r="X166" s="145" t="s">
        <v>122</v>
      </c>
      <c r="Y166" s="146"/>
      <c r="Z166" s="147"/>
      <c r="AA166" s="1"/>
    </row>
    <row r="167" spans="1:27" ht="46.2" customHeight="1" x14ac:dyDescent="0.3">
      <c r="A167" s="1"/>
      <c r="B167" s="154" t="s">
        <v>144</v>
      </c>
      <c r="C167" s="155"/>
      <c r="D167" s="155"/>
      <c r="E167" s="155"/>
      <c r="F167" s="155"/>
      <c r="G167" s="155"/>
      <c r="H167" s="155"/>
      <c r="I167" s="155"/>
      <c r="J167" s="155"/>
      <c r="K167" s="155"/>
      <c r="L167" s="155"/>
      <c r="M167" s="155"/>
      <c r="N167" s="155"/>
      <c r="O167" s="155"/>
      <c r="P167" s="155"/>
      <c r="Q167" s="155"/>
      <c r="R167" s="155"/>
      <c r="S167" s="155"/>
      <c r="T167" s="156"/>
      <c r="U167" s="145" t="s">
        <v>122</v>
      </c>
      <c r="V167" s="146"/>
      <c r="W167" s="150"/>
      <c r="X167" s="145" t="s">
        <v>122</v>
      </c>
      <c r="Y167" s="146"/>
      <c r="Z167" s="147"/>
      <c r="AA167" s="1"/>
    </row>
    <row r="168" spans="1:27" ht="30" customHeight="1" x14ac:dyDescent="0.3">
      <c r="A168" s="1"/>
      <c r="B168" s="154" t="s">
        <v>145</v>
      </c>
      <c r="C168" s="155"/>
      <c r="D168" s="155"/>
      <c r="E168" s="155"/>
      <c r="F168" s="155"/>
      <c r="G168" s="155"/>
      <c r="H168" s="155"/>
      <c r="I168" s="155"/>
      <c r="J168" s="155"/>
      <c r="K168" s="155"/>
      <c r="L168" s="155"/>
      <c r="M168" s="155"/>
      <c r="N168" s="155"/>
      <c r="O168" s="155"/>
      <c r="P168" s="155"/>
      <c r="Q168" s="155"/>
      <c r="R168" s="155"/>
      <c r="S168" s="155"/>
      <c r="T168" s="156"/>
      <c r="U168" s="145" t="s">
        <v>122</v>
      </c>
      <c r="V168" s="146"/>
      <c r="W168" s="150"/>
      <c r="X168" s="160" t="s">
        <v>125</v>
      </c>
      <c r="Y168" s="161"/>
      <c r="Z168" s="163"/>
      <c r="AA168" s="1"/>
    </row>
    <row r="169" spans="1:27" x14ac:dyDescent="0.3">
      <c r="A169" s="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c r="AA169" s="1"/>
    </row>
    <row r="170" spans="1:27" ht="15.6" x14ac:dyDescent="0.3">
      <c r="A170" s="1"/>
      <c r="B170" s="29" t="s">
        <v>156</v>
      </c>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3" customFormat="1" ht="4.2"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88.8" customHeight="1" x14ac:dyDescent="0.3">
      <c r="A172" s="1"/>
      <c r="B172" s="116" t="s">
        <v>152</v>
      </c>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
    </row>
    <row r="173" spans="1:27" s="23" customFormat="1" ht="4.2"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4.4" customHeight="1" x14ac:dyDescent="0.3">
      <c r="A174" s="1"/>
      <c r="B174" s="1"/>
      <c r="C174" s="1"/>
      <c r="D174" s="1"/>
      <c r="E174" s="1"/>
      <c r="F174" s="1"/>
      <c r="G174" s="1"/>
      <c r="H174" s="1"/>
      <c r="I174" s="1"/>
      <c r="J174" s="1"/>
      <c r="K174" s="51" t="s">
        <v>153</v>
      </c>
      <c r="L174" s="137" t="s">
        <v>34</v>
      </c>
      <c r="M174" s="138"/>
      <c r="N174" s="138"/>
      <c r="O174" s="138"/>
      <c r="P174" s="138"/>
      <c r="Q174" s="138"/>
      <c r="R174" s="138"/>
      <c r="S174" s="138"/>
      <c r="T174" s="138"/>
      <c r="U174" s="138"/>
      <c r="V174" s="138"/>
      <c r="W174" s="138"/>
      <c r="X174" s="138"/>
      <c r="Y174" s="138"/>
      <c r="Z174" s="139"/>
      <c r="AA174" s="1"/>
    </row>
    <row r="175" spans="1:27" s="23" customFormat="1" ht="4.2"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4.4" customHeight="1" x14ac:dyDescent="0.3">
      <c r="A176" s="1"/>
      <c r="B176" s="1"/>
      <c r="C176" s="1"/>
      <c r="D176" s="1"/>
      <c r="E176" s="1"/>
      <c r="F176" s="1"/>
      <c r="G176" s="1"/>
      <c r="H176" s="1"/>
      <c r="I176" s="1"/>
      <c r="J176" s="1"/>
      <c r="K176" s="51" t="s">
        <v>154</v>
      </c>
      <c r="L176" s="137" t="s">
        <v>95</v>
      </c>
      <c r="M176" s="138"/>
      <c r="N176" s="138"/>
      <c r="O176" s="138"/>
      <c r="P176" s="138"/>
      <c r="Q176" s="138"/>
      <c r="R176" s="138"/>
      <c r="S176" s="138"/>
      <c r="T176" s="138"/>
      <c r="U176" s="138"/>
      <c r="V176" s="138"/>
      <c r="W176" s="138"/>
      <c r="X176" s="138"/>
      <c r="Y176" s="138"/>
      <c r="Z176" s="139"/>
      <c r="AA176" s="1"/>
    </row>
    <row r="177" spans="1:27" s="23" customFormat="1" ht="4.2"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4.4" customHeight="1" x14ac:dyDescent="0.3">
      <c r="A178" s="1"/>
      <c r="B178" s="1"/>
      <c r="C178" s="1"/>
      <c r="D178" s="1"/>
      <c r="E178" s="1"/>
      <c r="F178" s="1"/>
      <c r="G178" s="1"/>
      <c r="H178" s="1"/>
      <c r="I178" s="1"/>
      <c r="J178" s="1"/>
      <c r="K178" s="51" t="s">
        <v>160</v>
      </c>
      <c r="L178" s="137" t="s">
        <v>155</v>
      </c>
      <c r="M178" s="138"/>
      <c r="N178" s="138"/>
      <c r="O178" s="138"/>
      <c r="P178" s="138"/>
      <c r="Q178" s="138"/>
      <c r="R178" s="138"/>
      <c r="S178" s="138"/>
      <c r="T178" s="138"/>
      <c r="U178" s="138"/>
      <c r="V178" s="138"/>
      <c r="W178" s="138"/>
      <c r="X178" s="138"/>
      <c r="Y178" s="138"/>
      <c r="Z178" s="139"/>
      <c r="AA178" s="1"/>
    </row>
    <row r="179" spans="1:27" s="23" customFormat="1" ht="4.2"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5.6" x14ac:dyDescent="0.3">
      <c r="A181" s="1"/>
      <c r="B181" s="29" t="s">
        <v>157</v>
      </c>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3" customFormat="1" ht="4.2"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53.4" customHeight="1" x14ac:dyDescent="0.3">
      <c r="A183" s="1"/>
      <c r="B183" s="140" t="s">
        <v>83</v>
      </c>
      <c r="C183" s="140"/>
      <c r="D183" s="140"/>
      <c r="E183" s="140"/>
      <c r="F183" s="140"/>
      <c r="G183" s="140"/>
      <c r="H183" s="140"/>
      <c r="I183" s="140"/>
      <c r="J183" s="140"/>
      <c r="K183" s="140"/>
      <c r="L183" s="140"/>
      <c r="M183" s="140"/>
      <c r="N183" s="140"/>
      <c r="O183" s="140"/>
      <c r="P183" s="140"/>
      <c r="Q183" s="140"/>
      <c r="R183" s="140"/>
      <c r="S183" s="140"/>
      <c r="T183" s="140"/>
      <c r="U183" s="140"/>
      <c r="V183" s="140"/>
      <c r="W183" s="140"/>
      <c r="X183" s="140"/>
      <c r="Y183" s="140"/>
      <c r="Z183" s="140"/>
      <c r="AA183" s="1"/>
    </row>
    <row r="184" spans="1:27" s="43" customFormat="1" ht="23.4" x14ac:dyDescent="0.45">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5.6" x14ac:dyDescent="0.3">
      <c r="A185" s="1"/>
      <c r="B185" s="117" t="s">
        <v>32</v>
      </c>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
    </row>
    <row r="186" spans="1:27" s="23" customFormat="1" ht="4.2"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x14ac:dyDescent="0.3">
      <c r="A187" s="1"/>
      <c r="B187" s="1" t="s">
        <v>35</v>
      </c>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3">
      <c r="A188" s="1"/>
      <c r="B188" s="134" t="s">
        <v>36</v>
      </c>
      <c r="C188" s="135"/>
      <c r="D188" s="135"/>
      <c r="E188" s="135"/>
      <c r="F188" s="135"/>
      <c r="G188" s="135"/>
      <c r="H188" s="135"/>
      <c r="I188" s="135"/>
      <c r="J188" s="135"/>
      <c r="K188" s="135"/>
      <c r="L188" s="135"/>
      <c r="M188" s="135"/>
      <c r="N188" s="135"/>
      <c r="O188" s="136"/>
      <c r="P188" s="1"/>
      <c r="Q188" s="1"/>
      <c r="R188" s="1"/>
      <c r="S188" s="1"/>
      <c r="T188" s="1"/>
      <c r="U188" s="1"/>
      <c r="V188" s="1"/>
      <c r="W188" s="1"/>
      <c r="X188" s="1"/>
      <c r="Y188" s="1"/>
      <c r="Z188" s="1"/>
      <c r="AA188" s="1"/>
    </row>
    <row r="189" spans="1:27"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sheetData>
  <sheetProtection sheet="1" objects="1" scenarios="1"/>
  <mergeCells count="93">
    <mergeCell ref="X164:Z164"/>
    <mergeCell ref="X168:Z168"/>
    <mergeCell ref="B165:T165"/>
    <mergeCell ref="X166:Z166"/>
    <mergeCell ref="X167:Z167"/>
    <mergeCell ref="U168:W168"/>
    <mergeCell ref="B166:T166"/>
    <mergeCell ref="U160:W160"/>
    <mergeCell ref="U161:W161"/>
    <mergeCell ref="U162:W162"/>
    <mergeCell ref="B167:T167"/>
    <mergeCell ref="B168:T168"/>
    <mergeCell ref="B160:T160"/>
    <mergeCell ref="B161:T161"/>
    <mergeCell ref="B162:T162"/>
    <mergeCell ref="B163:T163"/>
    <mergeCell ref="X159:Z159"/>
    <mergeCell ref="U163:W163"/>
    <mergeCell ref="U167:W167"/>
    <mergeCell ref="B158:T158"/>
    <mergeCell ref="B159:T159"/>
    <mergeCell ref="B164:T164"/>
    <mergeCell ref="U164:W164"/>
    <mergeCell ref="U165:W165"/>
    <mergeCell ref="X160:Z160"/>
    <mergeCell ref="X161:Z161"/>
    <mergeCell ref="X162:Z162"/>
    <mergeCell ref="X163:Z163"/>
    <mergeCell ref="X165:Z165"/>
    <mergeCell ref="U166:W166"/>
    <mergeCell ref="U158:W158"/>
    <mergeCell ref="U159:W159"/>
    <mergeCell ref="X155:Z155"/>
    <mergeCell ref="X156:Z156"/>
    <mergeCell ref="X157:Z157"/>
    <mergeCell ref="X158:Z158"/>
    <mergeCell ref="B91:Z91"/>
    <mergeCell ref="B93:Z93"/>
    <mergeCell ref="B111:Z111"/>
    <mergeCell ref="B113:Z113"/>
    <mergeCell ref="X154:Z154"/>
    <mergeCell ref="U154:W154"/>
    <mergeCell ref="U155:W155"/>
    <mergeCell ref="U156:W156"/>
    <mergeCell ref="U157:W157"/>
    <mergeCell ref="B155:T155"/>
    <mergeCell ref="B156:T156"/>
    <mergeCell ref="B157:T157"/>
    <mergeCell ref="B188:O188"/>
    <mergeCell ref="L174:Z174"/>
    <mergeCell ref="L176:Z176"/>
    <mergeCell ref="B183:Z183"/>
    <mergeCell ref="B169:Z169"/>
    <mergeCell ref="B185:Z185"/>
    <mergeCell ref="B172:Z172"/>
    <mergeCell ref="L178:Z178"/>
    <mergeCell ref="B6:Z6"/>
    <mergeCell ref="B12:Z12"/>
    <mergeCell ref="B50:Z50"/>
    <mergeCell ref="B52:Z52"/>
    <mergeCell ref="B59:Z59"/>
    <mergeCell ref="B30:C30"/>
    <mergeCell ref="E30:Z32"/>
    <mergeCell ref="B54:Z54"/>
    <mergeCell ref="B44:Q44"/>
    <mergeCell ref="B46:Q46"/>
    <mergeCell ref="B48:Q48"/>
    <mergeCell ref="B43:Z43"/>
    <mergeCell ref="B16:Z16"/>
    <mergeCell ref="B20:C20"/>
    <mergeCell ref="B23:C23"/>
    <mergeCell ref="B28:C28"/>
    <mergeCell ref="B8:Z8"/>
    <mergeCell ref="B9:Z9"/>
    <mergeCell ref="B10:Z10"/>
    <mergeCell ref="E20:Z21"/>
    <mergeCell ref="E23:Z23"/>
    <mergeCell ref="F37:Z37"/>
    <mergeCell ref="F39:Z39"/>
    <mergeCell ref="B148:Z148"/>
    <mergeCell ref="B152:Z152"/>
    <mergeCell ref="B25:C25"/>
    <mergeCell ref="E34:Z35"/>
    <mergeCell ref="E25:Z26"/>
    <mergeCell ref="B61:Z61"/>
    <mergeCell ref="B65:Z65"/>
    <mergeCell ref="B83:Z83"/>
    <mergeCell ref="B85:Z85"/>
    <mergeCell ref="B87:Z87"/>
    <mergeCell ref="B63:Z63"/>
    <mergeCell ref="B88:Z88"/>
    <mergeCell ref="B89:Z89"/>
    <mergeCell ref="B130:Z130"/>
  </mergeCells>
  <conditionalFormatting sqref="B30">
    <cfRule type="cellIs" dxfId="4" priority="5" stopIfTrue="1" operator="equal">
      <formula>$D$10</formula>
    </cfRule>
    <cfRule type="cellIs" dxfId="3" priority="6" stopIfTrue="1" operator="equal">
      <formula>""</formula>
    </cfRule>
    <cfRule type="cellIs" dxfId="2" priority="7" stopIfTrue="1" operator="greaterThan">
      <formula>0</formula>
    </cfRule>
  </conditionalFormatting>
  <conditionalFormatting sqref="N3">
    <cfRule type="expression" dxfId="1" priority="4">
      <formula>$I$3=""</formula>
    </cfRule>
  </conditionalFormatting>
  <hyperlinks>
    <hyperlink ref="L176" r:id="rId1" xr:uid="{5A35E30D-5D7E-4964-972E-1AE7D52B261F}"/>
    <hyperlink ref="L174" r:id="rId2" xr:uid="{63138F38-D05E-4AA0-A038-33393CA1B41B}"/>
    <hyperlink ref="B188" r:id="rId3" xr:uid="{DBD917A4-CA3A-4675-97C6-16B5D720D9EB}"/>
    <hyperlink ref="L178" r:id="rId4" xr:uid="{92EB2FFC-0552-4353-A411-33BE6F8CB08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4F8-5E7D-4354-B7C8-99885CDBF847}">
  <sheetPr>
    <tabColor theme="0" tint="-0.249977111117893"/>
  </sheetPr>
  <dimension ref="A1:T33"/>
  <sheetViews>
    <sheetView showRowColHeaders="0" workbookViewId="0">
      <selection activeCell="I2" sqref="I2"/>
    </sheetView>
  </sheetViews>
  <sheetFormatPr defaultRowHeight="14.4" x14ac:dyDescent="0.3"/>
  <cols>
    <col min="1" max="1" width="2.109375" style="15" customWidth="1"/>
    <col min="2" max="9" width="11.109375" style="15" customWidth="1"/>
    <col min="10" max="10" width="2.109375" style="15" customWidth="1"/>
    <col min="11" max="11" width="3.109375" style="15" customWidth="1"/>
    <col min="12" max="16" width="8.88671875" style="15"/>
    <col min="17" max="17" width="20.21875" style="15" bestFit="1" customWidth="1"/>
    <col min="18" max="16384" width="8.88671875" style="15"/>
  </cols>
  <sheetData>
    <row r="1" spans="1:17" ht="13.2" customHeight="1" x14ac:dyDescent="0.35">
      <c r="A1" s="4"/>
      <c r="B1" s="4"/>
      <c r="C1" s="4"/>
      <c r="D1" s="4"/>
      <c r="E1" s="4"/>
      <c r="F1" s="4"/>
      <c r="G1" s="4"/>
      <c r="H1" s="4"/>
      <c r="I1" s="4"/>
      <c r="J1" s="4"/>
      <c r="K1" s="47"/>
      <c r="L1" s="47"/>
    </row>
    <row r="2" spans="1:17" ht="23.4" x14ac:dyDescent="0.45">
      <c r="A2" s="4"/>
      <c r="B2" s="4"/>
      <c r="C2" s="44" t="s">
        <v>93</v>
      </c>
      <c r="D2" s="4"/>
      <c r="E2" s="13"/>
      <c r="F2" s="8"/>
      <c r="G2" s="4"/>
      <c r="H2" s="4"/>
      <c r="I2" s="4"/>
      <c r="J2" s="4"/>
      <c r="K2" s="47"/>
      <c r="M2" s="16"/>
    </row>
    <row r="3" spans="1:17" x14ac:dyDescent="0.3">
      <c r="A3" s="4"/>
      <c r="B3" s="4"/>
      <c r="C3" s="53" t="s">
        <v>201</v>
      </c>
      <c r="D3" s="4"/>
      <c r="E3" s="4"/>
      <c r="F3" s="4"/>
      <c r="G3" s="4"/>
      <c r="H3" s="4"/>
      <c r="I3" s="4"/>
      <c r="J3" s="4"/>
    </row>
    <row r="4" spans="1:17" ht="3" customHeight="1" x14ac:dyDescent="0.3">
      <c r="A4" s="1"/>
      <c r="B4" s="1"/>
      <c r="C4" s="1"/>
      <c r="D4" s="1"/>
      <c r="E4" s="1"/>
      <c r="F4" s="2"/>
      <c r="G4" s="2"/>
      <c r="H4" s="2"/>
      <c r="I4" s="1"/>
      <c r="J4" s="1"/>
    </row>
    <row r="5" spans="1:17" s="23" customFormat="1" ht="4.2" x14ac:dyDescent="0.15">
      <c r="A5" s="22"/>
      <c r="B5" s="22"/>
      <c r="C5" s="22"/>
      <c r="D5" s="22"/>
      <c r="E5" s="22"/>
      <c r="F5" s="22"/>
      <c r="G5" s="22"/>
      <c r="H5" s="22"/>
      <c r="I5" s="22"/>
      <c r="J5" s="22"/>
    </row>
    <row r="6" spans="1:17" x14ac:dyDescent="0.3">
      <c r="A6" s="1"/>
      <c r="B6" s="1"/>
      <c r="C6" s="1"/>
      <c r="D6" s="45" t="s">
        <v>163</v>
      </c>
      <c r="E6" s="46" t="s">
        <v>34</v>
      </c>
      <c r="F6" s="1"/>
      <c r="G6" s="1"/>
      <c r="H6" s="1"/>
      <c r="I6" s="1"/>
      <c r="J6" s="1"/>
    </row>
    <row r="7" spans="1:17" s="23" customFormat="1" ht="4.2" x14ac:dyDescent="0.15">
      <c r="A7" s="22"/>
      <c r="B7" s="22"/>
      <c r="C7" s="22"/>
      <c r="D7" s="22"/>
      <c r="E7" s="22"/>
      <c r="F7" s="22"/>
      <c r="G7" s="22"/>
      <c r="H7" s="22"/>
      <c r="I7" s="22"/>
      <c r="J7" s="22"/>
    </row>
    <row r="8" spans="1:17" x14ac:dyDescent="0.3">
      <c r="A8" s="1"/>
      <c r="B8" s="1"/>
      <c r="C8" s="45"/>
      <c r="D8" s="45" t="s">
        <v>164</v>
      </c>
      <c r="E8" s="46" t="s">
        <v>95</v>
      </c>
      <c r="F8" s="1"/>
      <c r="G8" s="1"/>
      <c r="H8" s="1"/>
      <c r="I8" s="1"/>
      <c r="J8" s="1"/>
    </row>
    <row r="9" spans="1:17" s="23" customFormat="1" ht="4.2" x14ac:dyDescent="0.15">
      <c r="A9" s="22"/>
      <c r="B9" s="22"/>
      <c r="C9" s="22"/>
      <c r="D9" s="22"/>
      <c r="E9" s="22"/>
      <c r="F9" s="22"/>
      <c r="G9" s="22"/>
      <c r="H9" s="22"/>
      <c r="I9" s="22"/>
      <c r="J9" s="22"/>
    </row>
    <row r="10" spans="1:17" x14ac:dyDescent="0.3">
      <c r="A10" s="1"/>
      <c r="B10" s="1"/>
      <c r="C10" s="45"/>
      <c r="D10" s="45" t="s">
        <v>81</v>
      </c>
      <c r="E10" s="46" t="s">
        <v>36</v>
      </c>
      <c r="F10" s="1"/>
      <c r="G10" s="1"/>
      <c r="H10" s="1"/>
      <c r="I10" s="1"/>
      <c r="J10" s="1"/>
    </row>
    <row r="11" spans="1:17" s="23" customFormat="1" ht="4.2" x14ac:dyDescent="0.15">
      <c r="A11" s="22"/>
      <c r="B11" s="22"/>
      <c r="C11" s="22"/>
      <c r="D11" s="22"/>
      <c r="E11" s="22"/>
      <c r="F11" s="22"/>
      <c r="G11" s="22"/>
      <c r="H11" s="22"/>
      <c r="I11" s="22"/>
      <c r="J11" s="22"/>
    </row>
    <row r="12" spans="1:17" x14ac:dyDescent="0.3">
      <c r="A12" s="1"/>
      <c r="B12" s="1"/>
      <c r="C12" s="45"/>
      <c r="D12" s="45" t="s">
        <v>165</v>
      </c>
      <c r="E12" s="46" t="s">
        <v>155</v>
      </c>
      <c r="F12" s="1"/>
      <c r="G12" s="1"/>
      <c r="H12" s="1"/>
      <c r="I12" s="1"/>
      <c r="J12" s="1"/>
    </row>
    <row r="13" spans="1:17" x14ac:dyDescent="0.3">
      <c r="A13" s="1"/>
      <c r="B13" s="1"/>
      <c r="C13" s="45"/>
      <c r="D13" s="45"/>
      <c r="E13" s="46"/>
      <c r="F13" s="1"/>
      <c r="G13" s="1"/>
      <c r="H13" s="1"/>
      <c r="I13" s="1"/>
      <c r="J13" s="1"/>
    </row>
    <row r="14" spans="1:17" ht="14.4" customHeight="1" x14ac:dyDescent="0.3">
      <c r="A14" s="50"/>
      <c r="B14" s="50"/>
      <c r="C14" s="50"/>
      <c r="D14" s="50"/>
      <c r="E14" s="50"/>
      <c r="F14" s="50"/>
      <c r="G14" s="50"/>
      <c r="H14" s="50"/>
      <c r="I14" s="50"/>
      <c r="J14" s="50"/>
      <c r="K14" s="48"/>
      <c r="L14" s="48"/>
      <c r="M14" s="48"/>
      <c r="N14" s="48"/>
      <c r="O14" s="48"/>
      <c r="P14" s="48"/>
    </row>
    <row r="15" spans="1:17" s="23" customFormat="1" ht="4.2" x14ac:dyDescent="0.15">
      <c r="A15" s="22"/>
      <c r="B15" s="22"/>
      <c r="C15" s="22"/>
      <c r="D15" s="22"/>
      <c r="E15" s="22"/>
      <c r="F15" s="22"/>
      <c r="G15" s="22"/>
      <c r="H15" s="22"/>
      <c r="I15" s="22"/>
      <c r="J15" s="22"/>
    </row>
    <row r="16" spans="1:17" x14ac:dyDescent="0.3">
      <c r="A16" s="1"/>
      <c r="B16" s="49" t="s">
        <v>107</v>
      </c>
      <c r="C16" s="46"/>
      <c r="D16" s="46"/>
      <c r="E16" s="51" t="s">
        <v>108</v>
      </c>
      <c r="F16" s="165" t="s">
        <v>111</v>
      </c>
      <c r="G16" s="165"/>
      <c r="H16" s="165"/>
      <c r="I16" s="46"/>
      <c r="J16" s="1"/>
      <c r="K16" s="48"/>
      <c r="L16" s="78"/>
      <c r="M16" s="79"/>
      <c r="N16" s="79"/>
      <c r="O16" s="79"/>
      <c r="P16" s="79"/>
      <c r="Q16" s="78"/>
    </row>
    <row r="17" spans="1:20" s="23" customFormat="1" ht="4.2" x14ac:dyDescent="0.15">
      <c r="A17" s="50"/>
      <c r="B17" s="50"/>
      <c r="C17" s="50"/>
      <c r="D17" s="50"/>
      <c r="E17" s="50"/>
      <c r="F17" s="50"/>
      <c r="G17" s="50"/>
      <c r="H17" s="50"/>
      <c r="I17" s="50"/>
      <c r="J17" s="50"/>
    </row>
    <row r="18" spans="1:20" s="23" customFormat="1" ht="4.2" x14ac:dyDescent="0.15">
      <c r="A18" s="22"/>
      <c r="B18" s="22"/>
      <c r="C18" s="22"/>
      <c r="D18" s="22"/>
      <c r="E18" s="22"/>
      <c r="F18" s="22"/>
      <c r="G18" s="22"/>
      <c r="H18" s="22"/>
      <c r="I18" s="22"/>
      <c r="J18" s="22"/>
    </row>
    <row r="19" spans="1:20" s="69" customFormat="1" x14ac:dyDescent="0.3">
      <c r="A19" s="68"/>
      <c r="B19" s="68"/>
      <c r="C19" s="68"/>
      <c r="D19" s="68"/>
      <c r="E19" s="68"/>
      <c r="F19" s="68"/>
      <c r="G19" s="68"/>
      <c r="H19" s="68"/>
      <c r="I19" s="68"/>
      <c r="J19" s="68"/>
      <c r="L19" s="74"/>
      <c r="M19" s="75"/>
      <c r="N19" s="75"/>
      <c r="O19" s="75"/>
      <c r="P19" s="75"/>
      <c r="Q19" s="75"/>
      <c r="R19" s="75"/>
      <c r="S19" s="75"/>
      <c r="T19" s="75"/>
    </row>
    <row r="20" spans="1:20" s="69" customFormat="1" ht="30.6" customHeight="1" x14ac:dyDescent="0.3">
      <c r="A20" s="68"/>
      <c r="B20" s="116" t="s">
        <v>161</v>
      </c>
      <c r="C20" s="116"/>
      <c r="D20" s="116"/>
      <c r="E20" s="116"/>
      <c r="F20" s="116"/>
      <c r="G20" s="116"/>
      <c r="H20" s="116"/>
      <c r="I20" s="116"/>
      <c r="J20" s="68"/>
      <c r="L20" s="164"/>
      <c r="M20" s="164"/>
      <c r="N20" s="164"/>
      <c r="O20" s="164"/>
      <c r="P20" s="164"/>
      <c r="Q20" s="164"/>
      <c r="R20" s="164"/>
      <c r="S20" s="164"/>
      <c r="T20" s="164"/>
    </row>
    <row r="21" spans="1:20" s="69" customFormat="1" x14ac:dyDescent="0.3">
      <c r="A21" s="68"/>
      <c r="B21" s="70"/>
      <c r="C21" s="70"/>
      <c r="D21" s="70"/>
      <c r="E21" s="70"/>
      <c r="F21" s="70"/>
      <c r="G21" s="70"/>
      <c r="H21" s="70"/>
      <c r="I21" s="70"/>
      <c r="J21" s="68"/>
      <c r="L21" s="74"/>
      <c r="M21" s="75"/>
      <c r="N21" s="75"/>
      <c r="O21" s="75"/>
      <c r="P21" s="75"/>
      <c r="Q21" s="75"/>
      <c r="R21" s="75"/>
      <c r="S21" s="75"/>
      <c r="T21" s="75"/>
    </row>
    <row r="22" spans="1:20" s="69" customFormat="1" x14ac:dyDescent="0.3">
      <c r="A22" s="68"/>
      <c r="B22" s="71" t="s">
        <v>109</v>
      </c>
      <c r="C22" s="72" t="s">
        <v>110</v>
      </c>
      <c r="D22" s="70"/>
      <c r="E22" s="70"/>
      <c r="F22" s="70"/>
      <c r="G22" s="70"/>
      <c r="H22" s="70"/>
      <c r="I22" s="70"/>
      <c r="J22" s="68"/>
      <c r="L22" s="74"/>
      <c r="R22" s="75"/>
      <c r="S22" s="75"/>
      <c r="T22" s="75"/>
    </row>
    <row r="23" spans="1:20" s="69" customFormat="1" x14ac:dyDescent="0.3">
      <c r="A23" s="68"/>
      <c r="B23" s="81"/>
      <c r="C23" s="81"/>
      <c r="D23" s="81"/>
      <c r="E23" s="81"/>
      <c r="F23" s="81"/>
      <c r="G23" s="81"/>
      <c r="H23" s="81"/>
      <c r="I23" s="81"/>
      <c r="J23" s="68"/>
      <c r="L23" s="74"/>
    </row>
    <row r="24" spans="1:20" s="69" customFormat="1" ht="6.6" customHeight="1" x14ac:dyDescent="0.3">
      <c r="A24" s="84"/>
      <c r="B24" s="84"/>
      <c r="C24" s="84"/>
      <c r="D24" s="84"/>
      <c r="E24" s="84"/>
      <c r="F24" s="84"/>
      <c r="G24" s="84"/>
      <c r="H24" s="84"/>
      <c r="I24" s="84"/>
      <c r="J24" s="84"/>
    </row>
    <row r="25" spans="1:20" s="69" customFormat="1" x14ac:dyDescent="0.3">
      <c r="A25" s="82"/>
      <c r="B25" s="82"/>
      <c r="C25" s="82"/>
      <c r="D25" s="82"/>
      <c r="E25" s="82"/>
      <c r="F25" s="82"/>
      <c r="G25" s="82"/>
      <c r="H25" s="82"/>
      <c r="I25" s="82"/>
      <c r="J25" s="82"/>
    </row>
    <row r="26" spans="1:20" s="23" customFormat="1" ht="4.2" x14ac:dyDescent="0.15">
      <c r="A26" s="83"/>
      <c r="B26" s="83"/>
      <c r="C26" s="83"/>
      <c r="D26" s="83"/>
      <c r="E26" s="83"/>
      <c r="F26" s="83"/>
      <c r="G26" s="83"/>
      <c r="H26" s="83"/>
      <c r="I26" s="83"/>
      <c r="J26" s="83"/>
      <c r="L26" s="73"/>
    </row>
    <row r="27" spans="1:20" x14ac:dyDescent="0.3">
      <c r="A27" s="4"/>
      <c r="B27" s="4"/>
      <c r="C27" s="4"/>
      <c r="D27" s="4"/>
      <c r="E27" s="4"/>
      <c r="F27" s="4"/>
      <c r="G27" s="4"/>
      <c r="H27" s="4"/>
      <c r="I27" s="4"/>
      <c r="J27" s="4"/>
    </row>
    <row r="28" spans="1:20" x14ac:dyDescent="0.3">
      <c r="A28" s="4"/>
      <c r="B28" s="4"/>
      <c r="C28" s="4"/>
      <c r="D28" s="4"/>
      <c r="E28" s="4"/>
      <c r="F28" s="4"/>
      <c r="G28" s="4"/>
      <c r="H28" s="4"/>
      <c r="I28" s="4"/>
      <c r="J28" s="4"/>
    </row>
    <row r="29" spans="1:20" x14ac:dyDescent="0.3">
      <c r="A29" s="4"/>
      <c r="B29" s="4"/>
      <c r="C29" s="4"/>
      <c r="D29" s="4"/>
      <c r="E29" s="4"/>
      <c r="F29" s="4"/>
      <c r="G29" s="4"/>
      <c r="H29" s="4"/>
      <c r="I29" s="4"/>
      <c r="J29" s="4"/>
    </row>
    <row r="30" spans="1:20" x14ac:dyDescent="0.3">
      <c r="A30" s="4"/>
      <c r="B30" s="4"/>
      <c r="C30" s="4"/>
      <c r="D30" s="4"/>
      <c r="E30" s="4"/>
      <c r="F30" s="4"/>
      <c r="G30" s="4"/>
      <c r="H30" s="4"/>
      <c r="I30" s="4"/>
      <c r="J30" s="4"/>
    </row>
    <row r="31" spans="1:20" x14ac:dyDescent="0.3">
      <c r="A31" s="4"/>
      <c r="B31" s="4"/>
      <c r="C31" s="4"/>
      <c r="D31" s="4"/>
      <c r="E31" s="4"/>
      <c r="F31" s="4"/>
      <c r="G31" s="4"/>
      <c r="H31" s="4"/>
      <c r="I31" s="4"/>
      <c r="J31" s="4"/>
    </row>
    <row r="32" spans="1:20" x14ac:dyDescent="0.3">
      <c r="A32" s="4"/>
      <c r="B32" s="4"/>
      <c r="C32" s="4"/>
      <c r="D32" s="4"/>
      <c r="E32" s="4"/>
      <c r="F32" s="4"/>
      <c r="G32" s="4"/>
      <c r="H32" s="4"/>
      <c r="I32" s="4"/>
      <c r="J32" s="4"/>
    </row>
    <row r="33" spans="1:10" x14ac:dyDescent="0.3">
      <c r="A33" s="4"/>
      <c r="B33" s="4"/>
      <c r="C33" s="4"/>
      <c r="D33" s="4"/>
      <c r="E33" s="4"/>
      <c r="F33" s="4"/>
      <c r="G33" s="4"/>
      <c r="H33" s="4"/>
      <c r="I33" s="4"/>
      <c r="J33" s="4"/>
    </row>
  </sheetData>
  <sheetProtection sheet="1" objects="1" scenarios="1"/>
  <mergeCells count="3">
    <mergeCell ref="L20:T20"/>
    <mergeCell ref="F16:H16"/>
    <mergeCell ref="B20:I20"/>
  </mergeCells>
  <conditionalFormatting sqref="M2">
    <cfRule type="expression" dxfId="0" priority="1">
      <formula>$I$2=""</formula>
    </cfRule>
  </conditionalFormatting>
  <hyperlinks>
    <hyperlink ref="E10" r:id="rId1" xr:uid="{8C7210A7-8907-4228-9BBB-602831A7F1F1}"/>
    <hyperlink ref="E6" r:id="rId2" xr:uid="{0D2ED2A8-CCEA-4201-9AB6-0FCD629C6546}"/>
    <hyperlink ref="E8" r:id="rId3" xr:uid="{8A9CEAD7-81E6-4D37-B5D1-9B72C06AEA34}"/>
    <hyperlink ref="C22" r:id="rId4" xr:uid="{7776A569-EB0F-4DBC-97D5-8408CC34FC1A}"/>
  </hyperlinks>
  <pageMargins left="0.7" right="0.7" top="0.75" bottom="0.75" header="0.3" footer="0.3"/>
  <pageSetup orientation="portrait" r:id="rId5"/>
  <drawing r:id="rId6"/>
  <legacyDrawing r:id="rId7"/>
  <oleObjects>
    <mc:AlternateContent xmlns:mc="http://schemas.openxmlformats.org/markup-compatibility/2006">
      <mc:Choice Requires="x14">
        <oleObject progId="PBrush" shapeId="5124" r:id="rId8">
          <objectPr defaultSize="0" autoPict="0" r:id="rId9">
            <anchor moveWithCells="1">
              <from>
                <xdr:col>0</xdr:col>
                <xdr:colOff>45720</xdr:colOff>
                <xdr:row>26</xdr:row>
                <xdr:rowOff>38100</xdr:rowOff>
              </from>
              <to>
                <xdr:col>2</xdr:col>
                <xdr:colOff>365760</xdr:colOff>
                <xdr:row>32</xdr:row>
                <xdr:rowOff>167640</xdr:rowOff>
              </to>
            </anchor>
          </objectPr>
        </oleObject>
      </mc:Choice>
      <mc:Fallback>
        <oleObject progId="PBrush" shapeId="5124" r:id="rId8"/>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F55D4-85C4-4DC3-AF82-14D495342A0C}">
  <sheetPr>
    <tabColor theme="0" tint="-0.249977111117893"/>
  </sheetPr>
  <dimension ref="A1:H98"/>
  <sheetViews>
    <sheetView showRowColHeaders="0" workbookViewId="0">
      <selection activeCell="E2" sqref="E2"/>
    </sheetView>
  </sheetViews>
  <sheetFormatPr defaultRowHeight="14.4" x14ac:dyDescent="0.3"/>
  <cols>
    <col min="1" max="1" width="1.6640625" style="15" customWidth="1"/>
    <col min="2" max="2" width="5.109375" style="15" customWidth="1"/>
    <col min="3" max="3" width="7.21875" style="15" customWidth="1"/>
    <col min="4" max="4" width="103.6640625" style="15" customWidth="1"/>
    <col min="5" max="5" width="1.6640625" style="15" customWidth="1"/>
    <col min="6" max="16384" width="8.88671875" style="15"/>
  </cols>
  <sheetData>
    <row r="1" spans="1:8" ht="14.4" customHeight="1" x14ac:dyDescent="0.3">
      <c r="A1" s="4"/>
      <c r="B1" s="4"/>
      <c r="C1" s="4"/>
      <c r="D1" s="4"/>
      <c r="E1" s="4"/>
    </row>
    <row r="2" spans="1:8" ht="3" customHeight="1" x14ac:dyDescent="0.3">
      <c r="A2" s="4"/>
      <c r="B2" s="4"/>
      <c r="C2" s="4"/>
      <c r="D2" s="4"/>
      <c r="E2" s="4"/>
    </row>
    <row r="3" spans="1:8" ht="14.4" customHeight="1" x14ac:dyDescent="0.35">
      <c r="A3" s="4"/>
      <c r="B3" s="4"/>
      <c r="C3" s="13" t="s">
        <v>94</v>
      </c>
      <c r="D3" s="13"/>
      <c r="E3" s="13"/>
    </row>
    <row r="4" spans="1:8" ht="3" customHeight="1" x14ac:dyDescent="0.3">
      <c r="A4" s="4"/>
      <c r="B4" s="4"/>
      <c r="C4" s="4"/>
      <c r="D4" s="4"/>
      <c r="E4" s="4"/>
    </row>
    <row r="5" spans="1:8" s="21" customFormat="1" x14ac:dyDescent="0.3">
      <c r="A5" s="20"/>
      <c r="B5" s="20"/>
      <c r="C5" s="20"/>
      <c r="D5" s="20"/>
      <c r="E5" s="20"/>
      <c r="F5" s="15"/>
      <c r="G5" s="15"/>
      <c r="H5" s="15"/>
    </row>
    <row r="6" spans="1:8" s="21" customFormat="1" x14ac:dyDescent="0.3">
      <c r="A6" s="20"/>
      <c r="B6" s="66" t="s">
        <v>99</v>
      </c>
      <c r="C6" s="20"/>
      <c r="D6" s="20"/>
      <c r="E6" s="20"/>
      <c r="F6" s="15"/>
      <c r="G6" s="15"/>
      <c r="H6" s="15"/>
    </row>
    <row r="7" spans="1:8" s="21" customFormat="1" x14ac:dyDescent="0.3">
      <c r="A7" s="20"/>
      <c r="B7" s="20"/>
      <c r="C7" s="20"/>
      <c r="D7" s="20"/>
      <c r="E7" s="20"/>
      <c r="F7" s="15"/>
      <c r="G7" s="15"/>
      <c r="H7" s="15"/>
    </row>
    <row r="8" spans="1:8" ht="15.6" x14ac:dyDescent="0.3">
      <c r="A8" s="1"/>
      <c r="B8" s="117" t="s">
        <v>202</v>
      </c>
      <c r="C8" s="117"/>
      <c r="D8" s="117"/>
      <c r="E8" s="1"/>
    </row>
    <row r="9" spans="1:8" s="23" customFormat="1" ht="27.6" x14ac:dyDescent="0.3">
      <c r="A9" s="22"/>
      <c r="B9" s="54">
        <v>1</v>
      </c>
      <c r="C9" s="55" t="s">
        <v>40</v>
      </c>
      <c r="D9" s="56" t="s">
        <v>203</v>
      </c>
      <c r="E9" s="22"/>
      <c r="F9" s="15"/>
      <c r="G9" s="15"/>
      <c r="H9" s="15"/>
    </row>
    <row r="10" spans="1:8" s="21" customFormat="1" x14ac:dyDescent="0.3">
      <c r="A10" s="20"/>
      <c r="B10" s="20"/>
      <c r="C10" s="20"/>
      <c r="D10" s="20"/>
      <c r="E10" s="20"/>
      <c r="F10" s="15"/>
      <c r="G10" s="15"/>
      <c r="H10" s="15"/>
    </row>
    <row r="11" spans="1:8" s="21" customFormat="1" x14ac:dyDescent="0.3">
      <c r="A11" s="20"/>
      <c r="B11" s="20"/>
      <c r="C11" s="20"/>
      <c r="D11" s="20"/>
      <c r="E11" s="20"/>
      <c r="F11" s="15"/>
      <c r="G11" s="15"/>
      <c r="H11" s="15"/>
    </row>
    <row r="12" spans="1:8" ht="15.6" x14ac:dyDescent="0.3">
      <c r="A12" s="1"/>
      <c r="B12" s="117" t="s">
        <v>196</v>
      </c>
      <c r="C12" s="117"/>
      <c r="D12" s="117"/>
      <c r="E12" s="1"/>
    </row>
    <row r="13" spans="1:8" s="23" customFormat="1" ht="27.6" x14ac:dyDescent="0.3">
      <c r="A13" s="22"/>
      <c r="B13" s="54">
        <v>1</v>
      </c>
      <c r="C13" s="55" t="s">
        <v>71</v>
      </c>
      <c r="D13" s="56" t="s">
        <v>197</v>
      </c>
      <c r="E13" s="22"/>
      <c r="F13" s="15"/>
      <c r="G13" s="15"/>
      <c r="H13" s="15"/>
    </row>
    <row r="14" spans="1:8" s="23" customFormat="1" x14ac:dyDescent="0.3">
      <c r="A14" s="22"/>
      <c r="B14" s="54">
        <v>2</v>
      </c>
      <c r="C14" s="55" t="s">
        <v>40</v>
      </c>
      <c r="D14" s="56" t="s">
        <v>200</v>
      </c>
      <c r="E14" s="22"/>
      <c r="F14" s="15"/>
      <c r="G14" s="15"/>
      <c r="H14" s="15"/>
    </row>
    <row r="15" spans="1:8" s="21" customFormat="1" x14ac:dyDescent="0.3">
      <c r="A15" s="20"/>
      <c r="B15" s="20"/>
      <c r="C15" s="20"/>
      <c r="D15" s="20"/>
      <c r="E15" s="20"/>
      <c r="F15" s="15"/>
      <c r="G15" s="15"/>
      <c r="H15" s="15"/>
    </row>
    <row r="16" spans="1:8" s="21" customFormat="1" x14ac:dyDescent="0.3">
      <c r="A16" s="20"/>
      <c r="B16" s="20"/>
      <c r="C16" s="20"/>
      <c r="D16" s="20"/>
      <c r="E16" s="20"/>
      <c r="F16" s="15"/>
      <c r="G16" s="15"/>
      <c r="H16" s="15"/>
    </row>
    <row r="17" spans="1:8" ht="15.6" x14ac:dyDescent="0.3">
      <c r="A17" s="1"/>
      <c r="B17" s="117" t="s">
        <v>167</v>
      </c>
      <c r="C17" s="117"/>
      <c r="D17" s="117"/>
      <c r="E17" s="1"/>
    </row>
    <row r="18" spans="1:8" s="23" customFormat="1" ht="27.6" x14ac:dyDescent="0.3">
      <c r="A18" s="22"/>
      <c r="B18" s="54">
        <v>1</v>
      </c>
      <c r="C18" s="55" t="s">
        <v>71</v>
      </c>
      <c r="D18" s="56" t="s">
        <v>168</v>
      </c>
      <c r="E18" s="22"/>
      <c r="F18" s="15"/>
      <c r="G18" s="15"/>
      <c r="H18" s="15"/>
    </row>
    <row r="19" spans="1:8" s="23" customFormat="1" x14ac:dyDescent="0.3">
      <c r="A19" s="22"/>
      <c r="B19" s="54">
        <v>2</v>
      </c>
      <c r="C19" s="55" t="s">
        <v>39</v>
      </c>
      <c r="D19" s="56" t="s">
        <v>169</v>
      </c>
      <c r="E19" s="22"/>
      <c r="F19" s="15"/>
      <c r="G19" s="15"/>
      <c r="H19" s="15"/>
    </row>
    <row r="20" spans="1:8" s="23" customFormat="1" x14ac:dyDescent="0.3">
      <c r="A20" s="22"/>
      <c r="B20" s="54">
        <v>3</v>
      </c>
      <c r="C20" s="55" t="s">
        <v>40</v>
      </c>
      <c r="D20" s="56" t="s">
        <v>170</v>
      </c>
      <c r="E20" s="22"/>
      <c r="F20" s="15"/>
      <c r="G20" s="15"/>
      <c r="H20" s="15"/>
    </row>
    <row r="21" spans="1:8" s="23" customFormat="1" ht="27.6" x14ac:dyDescent="0.3">
      <c r="A21" s="22"/>
      <c r="B21" s="54">
        <v>4</v>
      </c>
      <c r="C21" s="55" t="s">
        <v>40</v>
      </c>
      <c r="D21" s="56" t="s">
        <v>171</v>
      </c>
      <c r="E21" s="22"/>
      <c r="F21" s="15"/>
      <c r="G21" s="15"/>
      <c r="H21" s="15"/>
    </row>
    <row r="22" spans="1:8" s="23" customFormat="1" ht="27.6" x14ac:dyDescent="0.3">
      <c r="A22" s="22"/>
      <c r="B22" s="54">
        <v>5</v>
      </c>
      <c r="C22" s="55" t="s">
        <v>40</v>
      </c>
      <c r="D22" s="56" t="s">
        <v>172</v>
      </c>
      <c r="E22" s="22"/>
      <c r="F22" s="15"/>
      <c r="G22" s="15"/>
      <c r="H22" s="15"/>
    </row>
    <row r="23" spans="1:8" s="23" customFormat="1" x14ac:dyDescent="0.3">
      <c r="A23" s="22"/>
      <c r="B23" s="54">
        <v>6</v>
      </c>
      <c r="C23" s="55" t="s">
        <v>71</v>
      </c>
      <c r="D23" s="56" t="s">
        <v>173</v>
      </c>
      <c r="E23" s="22"/>
      <c r="F23" s="15"/>
      <c r="G23" s="15"/>
      <c r="H23" s="15"/>
    </row>
    <row r="24" spans="1:8" s="23" customFormat="1" x14ac:dyDescent="0.3">
      <c r="A24" s="22"/>
      <c r="B24" s="54">
        <v>7</v>
      </c>
      <c r="C24" s="55" t="s">
        <v>40</v>
      </c>
      <c r="D24" s="56" t="s">
        <v>174</v>
      </c>
      <c r="E24" s="22"/>
      <c r="F24" s="15"/>
      <c r="G24" s="15"/>
      <c r="H24" s="15"/>
    </row>
    <row r="25" spans="1:8" s="23" customFormat="1" ht="41.4" x14ac:dyDescent="0.3">
      <c r="A25" s="22"/>
      <c r="B25" s="54">
        <v>8</v>
      </c>
      <c r="C25" s="55" t="s">
        <v>71</v>
      </c>
      <c r="D25" s="56" t="s">
        <v>176</v>
      </c>
      <c r="E25" s="22"/>
      <c r="F25" s="15"/>
      <c r="G25" s="15"/>
      <c r="H25" s="15"/>
    </row>
    <row r="26" spans="1:8" s="23" customFormat="1" x14ac:dyDescent="0.3">
      <c r="A26" s="22"/>
      <c r="B26" s="54">
        <v>9</v>
      </c>
      <c r="C26" s="55" t="s">
        <v>71</v>
      </c>
      <c r="D26" s="56" t="s">
        <v>177</v>
      </c>
      <c r="E26" s="22"/>
      <c r="F26" s="15"/>
      <c r="G26" s="15"/>
      <c r="H26" s="15"/>
    </row>
    <row r="27" spans="1:8" s="23" customFormat="1" x14ac:dyDescent="0.3">
      <c r="A27" s="22"/>
      <c r="B27" s="54">
        <v>10</v>
      </c>
      <c r="C27" s="55" t="s">
        <v>40</v>
      </c>
      <c r="D27" s="56" t="s">
        <v>178</v>
      </c>
      <c r="E27" s="22"/>
      <c r="F27" s="15"/>
      <c r="G27" s="15"/>
      <c r="H27" s="15"/>
    </row>
    <row r="28" spans="1:8" s="23" customFormat="1" x14ac:dyDescent="0.3">
      <c r="A28" s="22"/>
      <c r="B28" s="54">
        <v>11</v>
      </c>
      <c r="C28" s="55" t="s">
        <v>40</v>
      </c>
      <c r="D28" s="56" t="s">
        <v>192</v>
      </c>
      <c r="E28" s="22"/>
      <c r="F28" s="15"/>
      <c r="G28" s="15"/>
      <c r="H28" s="15"/>
    </row>
    <row r="29" spans="1:8" s="23" customFormat="1" x14ac:dyDescent="0.3">
      <c r="A29" s="22"/>
      <c r="B29" s="54">
        <v>12</v>
      </c>
      <c r="C29" s="55" t="s">
        <v>193</v>
      </c>
      <c r="D29" s="56" t="s">
        <v>194</v>
      </c>
      <c r="E29" s="22"/>
      <c r="F29" s="15"/>
      <c r="G29" s="15"/>
      <c r="H29" s="15"/>
    </row>
    <row r="30" spans="1:8" s="23" customFormat="1" x14ac:dyDescent="0.3">
      <c r="A30" s="22"/>
      <c r="B30" s="54">
        <v>13</v>
      </c>
      <c r="C30" s="55" t="s">
        <v>40</v>
      </c>
      <c r="D30" s="56" t="s">
        <v>191</v>
      </c>
      <c r="E30" s="22"/>
      <c r="F30" s="15"/>
      <c r="G30" s="15"/>
      <c r="H30" s="15"/>
    </row>
    <row r="31" spans="1:8" s="21" customFormat="1" x14ac:dyDescent="0.3">
      <c r="A31" s="20"/>
      <c r="B31" s="20"/>
      <c r="C31" s="20"/>
      <c r="D31" s="20"/>
      <c r="E31" s="20"/>
      <c r="F31" s="15"/>
      <c r="G31" s="15"/>
      <c r="H31" s="15"/>
    </row>
    <row r="32" spans="1:8" s="21" customFormat="1" x14ac:dyDescent="0.3">
      <c r="A32" s="20"/>
      <c r="B32" s="20"/>
      <c r="C32" s="20"/>
      <c r="D32" s="20"/>
      <c r="E32" s="20"/>
      <c r="F32" s="15"/>
      <c r="G32" s="15"/>
      <c r="H32" s="15"/>
    </row>
    <row r="33" spans="1:8" ht="15.6" x14ac:dyDescent="0.3">
      <c r="A33" s="1"/>
      <c r="B33" s="117" t="s">
        <v>166</v>
      </c>
      <c r="C33" s="117"/>
      <c r="D33" s="117"/>
      <c r="E33" s="1"/>
    </row>
    <row r="34" spans="1:8" s="23" customFormat="1" x14ac:dyDescent="0.3">
      <c r="A34" s="22"/>
      <c r="B34" s="54">
        <v>1</v>
      </c>
      <c r="C34" s="55" t="s">
        <v>71</v>
      </c>
      <c r="D34" s="56" t="s">
        <v>162</v>
      </c>
      <c r="E34" s="22"/>
      <c r="F34" s="15"/>
      <c r="G34" s="15"/>
      <c r="H34" s="15"/>
    </row>
    <row r="35" spans="1:8" s="21" customFormat="1" x14ac:dyDescent="0.3">
      <c r="A35" s="20"/>
      <c r="B35" s="20"/>
      <c r="C35" s="20"/>
      <c r="D35" s="20"/>
      <c r="E35" s="20"/>
      <c r="F35" s="15"/>
      <c r="G35" s="15"/>
      <c r="H35" s="15"/>
    </row>
    <row r="36" spans="1:8" s="21" customFormat="1" x14ac:dyDescent="0.3">
      <c r="A36" s="20"/>
      <c r="B36" s="20"/>
      <c r="C36" s="20"/>
      <c r="D36" s="20"/>
      <c r="E36" s="20"/>
      <c r="F36" s="15"/>
      <c r="G36" s="15"/>
      <c r="H36" s="15"/>
    </row>
    <row r="37" spans="1:8" ht="15.6" x14ac:dyDescent="0.3">
      <c r="A37" s="1"/>
      <c r="B37" s="117" t="s">
        <v>112</v>
      </c>
      <c r="C37" s="117"/>
      <c r="D37" s="117"/>
      <c r="E37" s="1"/>
    </row>
    <row r="38" spans="1:8" s="23" customFormat="1" x14ac:dyDescent="0.3">
      <c r="A38" s="22"/>
      <c r="B38" s="54">
        <v>1</v>
      </c>
      <c r="C38" s="55" t="s">
        <v>40</v>
      </c>
      <c r="D38" s="56" t="s">
        <v>103</v>
      </c>
      <c r="E38" s="22"/>
      <c r="F38" s="15"/>
      <c r="G38" s="15"/>
      <c r="H38" s="15"/>
    </row>
    <row r="39" spans="1:8" s="23" customFormat="1" x14ac:dyDescent="0.3">
      <c r="A39" s="22"/>
      <c r="B39" s="54">
        <v>2</v>
      </c>
      <c r="C39" s="55" t="s">
        <v>40</v>
      </c>
      <c r="D39" s="56" t="s">
        <v>102</v>
      </c>
      <c r="E39" s="22"/>
      <c r="F39" s="15"/>
      <c r="G39" s="15"/>
      <c r="H39" s="15"/>
    </row>
    <row r="40" spans="1:8" s="23" customFormat="1" ht="27.6" x14ac:dyDescent="0.3">
      <c r="A40" s="22"/>
      <c r="B40" s="54">
        <v>3</v>
      </c>
      <c r="C40" s="55" t="s">
        <v>40</v>
      </c>
      <c r="D40" s="56" t="s">
        <v>106</v>
      </c>
      <c r="E40" s="22"/>
      <c r="F40" s="15"/>
      <c r="G40" s="15"/>
      <c r="H40" s="15"/>
    </row>
    <row r="41" spans="1:8" s="23" customFormat="1" ht="27.6" x14ac:dyDescent="0.3">
      <c r="A41" s="22"/>
      <c r="B41" s="54">
        <v>4</v>
      </c>
      <c r="C41" s="55" t="s">
        <v>40</v>
      </c>
      <c r="D41" s="56" t="s">
        <v>101</v>
      </c>
      <c r="E41" s="22"/>
      <c r="F41" s="15"/>
      <c r="G41" s="15"/>
      <c r="H41" s="15"/>
    </row>
    <row r="42" spans="1:8" s="23" customFormat="1" x14ac:dyDescent="0.3">
      <c r="A42" s="22"/>
      <c r="B42" s="54">
        <v>5</v>
      </c>
      <c r="C42" s="55" t="s">
        <v>71</v>
      </c>
      <c r="D42" s="56" t="s">
        <v>104</v>
      </c>
      <c r="E42" s="22"/>
      <c r="F42" s="15"/>
      <c r="G42" s="15"/>
      <c r="H42" s="15"/>
    </row>
    <row r="43" spans="1:8" s="23" customFormat="1" x14ac:dyDescent="0.3">
      <c r="A43" s="22"/>
      <c r="B43" s="54">
        <v>6</v>
      </c>
      <c r="C43" s="55" t="s">
        <v>40</v>
      </c>
      <c r="D43" s="56" t="s">
        <v>105</v>
      </c>
      <c r="E43" s="22"/>
      <c r="F43" s="15"/>
      <c r="G43" s="15"/>
      <c r="H43" s="15"/>
    </row>
    <row r="44" spans="1:8" s="23" customFormat="1" ht="41.4" x14ac:dyDescent="0.3">
      <c r="A44" s="22"/>
      <c r="B44" s="54">
        <v>7</v>
      </c>
      <c r="C44" s="55" t="s">
        <v>40</v>
      </c>
      <c r="D44" s="56" t="s">
        <v>127</v>
      </c>
      <c r="E44" s="22"/>
      <c r="F44" s="15"/>
      <c r="G44" s="15"/>
      <c r="H44" s="15"/>
    </row>
    <row r="45" spans="1:8" s="23" customFormat="1" x14ac:dyDescent="0.3">
      <c r="A45" s="22"/>
      <c r="B45" s="54">
        <v>8</v>
      </c>
      <c r="C45" s="55" t="s">
        <v>40</v>
      </c>
      <c r="D45" s="56" t="s">
        <v>126</v>
      </c>
      <c r="E45" s="22"/>
      <c r="F45" s="15"/>
      <c r="G45" s="15"/>
      <c r="H45" s="15"/>
    </row>
    <row r="46" spans="1:8" s="23" customFormat="1" ht="27.6" x14ac:dyDescent="0.3">
      <c r="A46" s="22"/>
      <c r="B46" s="54">
        <v>9</v>
      </c>
      <c r="C46" s="55" t="s">
        <v>39</v>
      </c>
      <c r="D46" s="56" t="s">
        <v>128</v>
      </c>
      <c r="E46" s="22"/>
      <c r="F46" s="15"/>
      <c r="G46" s="15"/>
      <c r="H46" s="15"/>
    </row>
    <row r="47" spans="1:8" s="23" customFormat="1" x14ac:dyDescent="0.3">
      <c r="A47" s="22"/>
      <c r="B47" s="54">
        <v>10</v>
      </c>
      <c r="C47" s="55" t="s">
        <v>40</v>
      </c>
      <c r="D47" s="56" t="s">
        <v>129</v>
      </c>
      <c r="E47" s="22"/>
      <c r="F47" s="15"/>
      <c r="G47" s="15"/>
      <c r="H47" s="15"/>
    </row>
    <row r="48" spans="1:8" x14ac:dyDescent="0.3">
      <c r="A48" s="1"/>
      <c r="B48" s="1"/>
      <c r="C48" s="1"/>
      <c r="D48" s="1"/>
      <c r="E48" s="1"/>
    </row>
    <row r="49" spans="1:8" x14ac:dyDescent="0.3">
      <c r="A49" s="1"/>
      <c r="B49" s="1"/>
      <c r="C49" s="1"/>
      <c r="D49" s="1"/>
      <c r="E49" s="1"/>
    </row>
    <row r="50" spans="1:8" ht="15.6" x14ac:dyDescent="0.3">
      <c r="A50" s="1"/>
      <c r="B50" s="117" t="s">
        <v>87</v>
      </c>
      <c r="C50" s="117"/>
      <c r="D50" s="117"/>
      <c r="E50" s="1"/>
    </row>
    <row r="51" spans="1:8" s="23" customFormat="1" x14ac:dyDescent="0.3">
      <c r="A51" s="22"/>
      <c r="B51" s="54">
        <v>1</v>
      </c>
      <c r="C51" s="55" t="s">
        <v>40</v>
      </c>
      <c r="D51" s="56" t="s">
        <v>97</v>
      </c>
      <c r="E51" s="22"/>
      <c r="F51" s="15"/>
      <c r="G51" s="15"/>
      <c r="H51" s="15"/>
    </row>
    <row r="52" spans="1:8" s="23" customFormat="1" ht="41.4" x14ac:dyDescent="0.3">
      <c r="A52" s="22"/>
      <c r="B52" s="54">
        <v>2</v>
      </c>
      <c r="C52" s="55" t="s">
        <v>40</v>
      </c>
      <c r="D52" s="56" t="s">
        <v>96</v>
      </c>
      <c r="E52" s="22"/>
      <c r="F52" s="15"/>
      <c r="G52" s="15"/>
      <c r="H52" s="15"/>
    </row>
    <row r="53" spans="1:8" s="23" customFormat="1" x14ac:dyDescent="0.3">
      <c r="A53" s="22"/>
      <c r="B53" s="54">
        <v>3</v>
      </c>
      <c r="C53" s="55" t="s">
        <v>40</v>
      </c>
      <c r="D53" s="56" t="s">
        <v>89</v>
      </c>
      <c r="E53" s="22"/>
      <c r="F53" s="15"/>
      <c r="G53" s="15"/>
      <c r="H53" s="15"/>
    </row>
    <row r="54" spans="1:8" s="23" customFormat="1" ht="27.6" x14ac:dyDescent="0.3">
      <c r="A54" s="22"/>
      <c r="B54" s="54">
        <v>4</v>
      </c>
      <c r="C54" s="55" t="s">
        <v>40</v>
      </c>
      <c r="D54" s="56" t="s">
        <v>92</v>
      </c>
      <c r="E54" s="22"/>
      <c r="F54" s="15"/>
      <c r="G54" s="15"/>
      <c r="H54" s="15"/>
    </row>
    <row r="55" spans="1:8" s="23" customFormat="1" x14ac:dyDescent="0.3">
      <c r="A55" s="22"/>
      <c r="B55" s="54">
        <v>5</v>
      </c>
      <c r="C55" s="55" t="s">
        <v>40</v>
      </c>
      <c r="D55" s="56" t="s">
        <v>98</v>
      </c>
      <c r="E55" s="22"/>
      <c r="F55" s="15"/>
      <c r="G55" s="15"/>
      <c r="H55" s="15"/>
    </row>
    <row r="56" spans="1:8" s="23" customFormat="1" x14ac:dyDescent="0.3">
      <c r="A56" s="22"/>
      <c r="B56" s="54">
        <v>6</v>
      </c>
      <c r="C56" s="55" t="s">
        <v>40</v>
      </c>
      <c r="D56" s="56" t="s">
        <v>100</v>
      </c>
      <c r="E56" s="22"/>
      <c r="F56" s="15"/>
      <c r="G56" s="15"/>
      <c r="H56" s="15"/>
    </row>
    <row r="57" spans="1:8" x14ac:dyDescent="0.3">
      <c r="A57" s="52"/>
      <c r="B57" s="52"/>
      <c r="C57" s="52"/>
      <c r="D57" s="52"/>
      <c r="E57" s="52"/>
    </row>
    <row r="58" spans="1:8" x14ac:dyDescent="0.3">
      <c r="A58" s="52"/>
      <c r="B58" s="52"/>
      <c r="C58" s="52"/>
      <c r="D58" s="52"/>
      <c r="E58" s="52"/>
    </row>
    <row r="59" spans="1:8" ht="15.6" x14ac:dyDescent="0.3">
      <c r="A59" s="1"/>
      <c r="B59" s="117" t="s">
        <v>88</v>
      </c>
      <c r="C59" s="117"/>
      <c r="D59" s="117"/>
      <c r="E59" s="1"/>
    </row>
    <row r="60" spans="1:8" s="23" customFormat="1" ht="69" x14ac:dyDescent="0.3">
      <c r="A60" s="22"/>
      <c r="B60" s="54">
        <v>1</v>
      </c>
      <c r="C60" s="55" t="s">
        <v>40</v>
      </c>
      <c r="D60" s="56" t="s">
        <v>82</v>
      </c>
      <c r="E60" s="22"/>
      <c r="F60" s="15"/>
      <c r="G60" s="15"/>
      <c r="H60" s="15"/>
    </row>
    <row r="61" spans="1:8" s="23" customFormat="1" x14ac:dyDescent="0.3">
      <c r="A61" s="22"/>
      <c r="B61" s="54">
        <v>2</v>
      </c>
      <c r="C61" s="55" t="s">
        <v>40</v>
      </c>
      <c r="D61" s="56" t="s">
        <v>84</v>
      </c>
      <c r="E61" s="22"/>
      <c r="F61" s="15"/>
      <c r="G61" s="15"/>
      <c r="H61" s="15"/>
    </row>
    <row r="62" spans="1:8" x14ac:dyDescent="0.3">
      <c r="A62" s="52"/>
      <c r="B62" s="52"/>
      <c r="C62" s="52"/>
      <c r="D62" s="52"/>
      <c r="E62" s="52"/>
    </row>
    <row r="63" spans="1:8" x14ac:dyDescent="0.3">
      <c r="A63" s="52"/>
      <c r="B63" s="52"/>
      <c r="C63" s="52"/>
      <c r="D63" s="52"/>
      <c r="E63" s="52"/>
    </row>
    <row r="64" spans="1:8" ht="15.6" x14ac:dyDescent="0.3">
      <c r="A64" s="1"/>
      <c r="B64" s="117" t="s">
        <v>85</v>
      </c>
      <c r="C64" s="117"/>
      <c r="D64" s="117"/>
      <c r="E64" s="1"/>
    </row>
    <row r="65" spans="1:8" s="23" customFormat="1" x14ac:dyDescent="0.3">
      <c r="A65" s="22"/>
      <c r="B65" s="54">
        <v>1</v>
      </c>
      <c r="C65" s="55" t="s">
        <v>39</v>
      </c>
      <c r="D65" s="56" t="s">
        <v>44</v>
      </c>
      <c r="E65" s="22"/>
      <c r="F65" s="15"/>
      <c r="G65" s="15"/>
      <c r="H65" s="15"/>
    </row>
    <row r="66" spans="1:8" s="23" customFormat="1" x14ac:dyDescent="0.3">
      <c r="A66" s="22"/>
      <c r="B66" s="54">
        <v>2</v>
      </c>
      <c r="C66" s="55" t="s">
        <v>39</v>
      </c>
      <c r="D66" s="56" t="s">
        <v>45</v>
      </c>
      <c r="E66" s="22"/>
      <c r="F66" s="15"/>
      <c r="G66" s="15"/>
      <c r="H66" s="15"/>
    </row>
    <row r="67" spans="1:8" s="23" customFormat="1" ht="27.6" x14ac:dyDescent="0.3">
      <c r="A67" s="22"/>
      <c r="B67" s="54">
        <v>3</v>
      </c>
      <c r="C67" s="55" t="s">
        <v>39</v>
      </c>
      <c r="D67" s="56" t="s">
        <v>46</v>
      </c>
      <c r="E67" s="22"/>
      <c r="F67" s="15"/>
      <c r="G67" s="15"/>
      <c r="H67" s="15"/>
    </row>
    <row r="68" spans="1:8" s="23" customFormat="1" x14ac:dyDescent="0.3">
      <c r="A68" s="22"/>
      <c r="B68" s="54">
        <v>4</v>
      </c>
      <c r="C68" s="55" t="s">
        <v>39</v>
      </c>
      <c r="D68" s="56" t="s">
        <v>47</v>
      </c>
      <c r="E68" s="22"/>
      <c r="F68" s="15"/>
      <c r="G68" s="15"/>
      <c r="H68" s="15"/>
    </row>
    <row r="69" spans="1:8" s="23" customFormat="1" x14ac:dyDescent="0.3">
      <c r="A69" s="22"/>
      <c r="B69" s="54">
        <v>5</v>
      </c>
      <c r="C69" s="55" t="s">
        <v>39</v>
      </c>
      <c r="D69" s="56" t="s">
        <v>48</v>
      </c>
      <c r="E69" s="22"/>
      <c r="F69" s="15"/>
      <c r="G69" s="15"/>
      <c r="H69" s="15"/>
    </row>
    <row r="70" spans="1:8" s="23" customFormat="1" x14ac:dyDescent="0.3">
      <c r="A70" s="22"/>
      <c r="B70" s="54">
        <v>6</v>
      </c>
      <c r="C70" s="55" t="s">
        <v>39</v>
      </c>
      <c r="D70" s="56" t="s">
        <v>49</v>
      </c>
      <c r="E70" s="22"/>
      <c r="F70" s="15"/>
      <c r="G70" s="15"/>
      <c r="H70" s="15"/>
    </row>
    <row r="71" spans="1:8" s="23" customFormat="1" ht="27.6" x14ac:dyDescent="0.3">
      <c r="A71" s="22"/>
      <c r="B71" s="54">
        <v>7</v>
      </c>
      <c r="C71" s="55" t="s">
        <v>39</v>
      </c>
      <c r="D71" s="56" t="s">
        <v>50</v>
      </c>
      <c r="E71" s="22"/>
      <c r="F71" s="15"/>
      <c r="G71" s="15"/>
      <c r="H71" s="15"/>
    </row>
    <row r="72" spans="1:8" s="23" customFormat="1" x14ac:dyDescent="0.3">
      <c r="A72" s="22"/>
      <c r="B72" s="54">
        <v>8</v>
      </c>
      <c r="C72" s="55" t="s">
        <v>39</v>
      </c>
      <c r="D72" s="56" t="s">
        <v>51</v>
      </c>
      <c r="E72" s="22"/>
      <c r="F72" s="15"/>
      <c r="G72" s="15"/>
      <c r="H72" s="15"/>
    </row>
    <row r="73" spans="1:8" s="23" customFormat="1" x14ac:dyDescent="0.3">
      <c r="A73" s="22"/>
      <c r="B73" s="54">
        <v>9</v>
      </c>
      <c r="C73" s="55" t="s">
        <v>39</v>
      </c>
      <c r="D73" s="56" t="s">
        <v>52</v>
      </c>
      <c r="E73" s="22"/>
      <c r="F73" s="15"/>
      <c r="G73" s="15"/>
      <c r="H73" s="15"/>
    </row>
    <row r="74" spans="1:8" s="23" customFormat="1" x14ac:dyDescent="0.3">
      <c r="A74" s="22"/>
      <c r="B74" s="54">
        <v>10</v>
      </c>
      <c r="C74" s="55" t="s">
        <v>39</v>
      </c>
      <c r="D74" s="56" t="s">
        <v>53</v>
      </c>
      <c r="E74" s="22"/>
      <c r="F74" s="15"/>
      <c r="G74" s="15"/>
      <c r="H74" s="15"/>
    </row>
    <row r="75" spans="1:8" s="23" customFormat="1" x14ac:dyDescent="0.3">
      <c r="A75" s="22"/>
      <c r="B75" s="54">
        <v>11</v>
      </c>
      <c r="C75" s="55" t="s">
        <v>71</v>
      </c>
      <c r="D75" s="56" t="s">
        <v>41</v>
      </c>
      <c r="E75" s="22"/>
      <c r="F75" s="15"/>
      <c r="G75" s="15"/>
      <c r="H75" s="15"/>
    </row>
    <row r="76" spans="1:8" s="23" customFormat="1" x14ac:dyDescent="0.3">
      <c r="A76" s="22"/>
      <c r="B76" s="54">
        <v>12</v>
      </c>
      <c r="C76" s="55" t="s">
        <v>71</v>
      </c>
      <c r="D76" s="56" t="s">
        <v>42</v>
      </c>
      <c r="E76" s="22"/>
      <c r="F76" s="15"/>
      <c r="G76" s="15"/>
      <c r="H76" s="15"/>
    </row>
    <row r="77" spans="1:8" s="23" customFormat="1" x14ac:dyDescent="0.3">
      <c r="A77" s="22"/>
      <c r="B77" s="54">
        <v>13</v>
      </c>
      <c r="C77" s="55" t="s">
        <v>39</v>
      </c>
      <c r="D77" s="56" t="s">
        <v>43</v>
      </c>
      <c r="E77" s="22"/>
      <c r="F77" s="15"/>
      <c r="G77" s="15"/>
      <c r="H77" s="15"/>
    </row>
    <row r="78" spans="1:8" s="23" customFormat="1" ht="41.4" x14ac:dyDescent="0.3">
      <c r="A78" s="22"/>
      <c r="B78" s="54">
        <v>14</v>
      </c>
      <c r="C78" s="55" t="s">
        <v>39</v>
      </c>
      <c r="D78" s="56" t="s">
        <v>65</v>
      </c>
      <c r="E78" s="22"/>
      <c r="F78" s="15"/>
      <c r="G78" s="15"/>
      <c r="H78" s="15"/>
    </row>
    <row r="79" spans="1:8" s="23" customFormat="1" ht="41.4" x14ac:dyDescent="0.3">
      <c r="A79" s="22"/>
      <c r="B79" s="54">
        <v>15</v>
      </c>
      <c r="C79" s="55" t="s">
        <v>39</v>
      </c>
      <c r="D79" s="56" t="s">
        <v>54</v>
      </c>
      <c r="E79" s="22"/>
      <c r="F79" s="15"/>
      <c r="G79" s="15"/>
      <c r="H79" s="15"/>
    </row>
    <row r="80" spans="1:8" s="23" customFormat="1" x14ac:dyDescent="0.3">
      <c r="A80" s="22"/>
      <c r="B80" s="54">
        <v>16</v>
      </c>
      <c r="C80" s="55" t="s">
        <v>39</v>
      </c>
      <c r="D80" s="56" t="s">
        <v>56</v>
      </c>
      <c r="E80" s="22"/>
      <c r="F80" s="15"/>
      <c r="G80" s="15"/>
      <c r="H80" s="15"/>
    </row>
    <row r="81" spans="1:8" s="23" customFormat="1" ht="27.6" x14ac:dyDescent="0.3">
      <c r="A81" s="22"/>
      <c r="B81" s="54">
        <v>17</v>
      </c>
      <c r="C81" s="55" t="s">
        <v>39</v>
      </c>
      <c r="D81" s="56" t="s">
        <v>60</v>
      </c>
      <c r="E81" s="22"/>
      <c r="F81" s="15"/>
      <c r="G81" s="15"/>
      <c r="H81" s="15"/>
    </row>
    <row r="82" spans="1:8" s="23" customFormat="1" x14ac:dyDescent="0.3">
      <c r="A82" s="22"/>
      <c r="B82" s="54">
        <v>18</v>
      </c>
      <c r="C82" s="55" t="s">
        <v>39</v>
      </c>
      <c r="D82" s="56" t="s">
        <v>62</v>
      </c>
      <c r="E82" s="22"/>
      <c r="F82" s="15"/>
      <c r="G82" s="15"/>
      <c r="H82" s="15"/>
    </row>
    <row r="83" spans="1:8" s="23" customFormat="1" ht="27.6" x14ac:dyDescent="0.3">
      <c r="A83" s="22"/>
      <c r="B83" s="54">
        <v>19</v>
      </c>
      <c r="C83" s="55" t="s">
        <v>39</v>
      </c>
      <c r="D83" s="56" t="s">
        <v>63</v>
      </c>
      <c r="E83" s="22"/>
      <c r="F83" s="15"/>
      <c r="G83" s="15"/>
      <c r="H83" s="15"/>
    </row>
    <row r="84" spans="1:8" s="23" customFormat="1" x14ac:dyDescent="0.3">
      <c r="A84" s="22"/>
      <c r="B84" s="54">
        <v>20</v>
      </c>
      <c r="C84" s="55" t="s">
        <v>39</v>
      </c>
      <c r="D84" s="56" t="s">
        <v>64</v>
      </c>
      <c r="E84" s="22"/>
      <c r="F84" s="15"/>
      <c r="G84" s="15"/>
      <c r="H84" s="15"/>
    </row>
    <row r="85" spans="1:8" s="23" customFormat="1" ht="55.2" x14ac:dyDescent="0.3">
      <c r="A85" s="22"/>
      <c r="B85" s="54">
        <v>21</v>
      </c>
      <c r="C85" s="55" t="s">
        <v>39</v>
      </c>
      <c r="D85" s="56" t="s">
        <v>68</v>
      </c>
      <c r="E85" s="22"/>
      <c r="F85" s="15"/>
      <c r="G85" s="15"/>
      <c r="H85" s="15"/>
    </row>
    <row r="86" spans="1:8" s="23" customFormat="1" ht="27.6" x14ac:dyDescent="0.3">
      <c r="A86" s="22"/>
      <c r="B86" s="54">
        <v>22</v>
      </c>
      <c r="C86" s="55" t="s">
        <v>71</v>
      </c>
      <c r="D86" s="56" t="s">
        <v>69</v>
      </c>
      <c r="E86" s="22"/>
      <c r="F86" s="15"/>
      <c r="G86" s="15"/>
      <c r="H86" s="15"/>
    </row>
    <row r="87" spans="1:8" s="23" customFormat="1" x14ac:dyDescent="0.3">
      <c r="A87" s="22"/>
      <c r="B87" s="54">
        <v>23</v>
      </c>
      <c r="C87" s="55" t="s">
        <v>71</v>
      </c>
      <c r="D87" s="56" t="s">
        <v>70</v>
      </c>
      <c r="E87" s="22"/>
      <c r="F87" s="15"/>
      <c r="G87" s="15"/>
      <c r="H87" s="15"/>
    </row>
    <row r="88" spans="1:8" s="23" customFormat="1" x14ac:dyDescent="0.3">
      <c r="A88" s="22"/>
      <c r="B88" s="54">
        <v>24</v>
      </c>
      <c r="C88" s="55" t="s">
        <v>71</v>
      </c>
      <c r="D88" s="56" t="s">
        <v>73</v>
      </c>
      <c r="E88" s="22"/>
      <c r="F88" s="15"/>
      <c r="G88" s="15"/>
      <c r="H88" s="15"/>
    </row>
    <row r="89" spans="1:8" s="23" customFormat="1" x14ac:dyDescent="0.3">
      <c r="A89" s="22"/>
      <c r="B89" s="54">
        <v>25</v>
      </c>
      <c r="C89" s="55" t="s">
        <v>71</v>
      </c>
      <c r="D89" s="56" t="s">
        <v>74</v>
      </c>
      <c r="E89" s="22"/>
      <c r="F89" s="15"/>
      <c r="G89" s="15"/>
      <c r="H89" s="15"/>
    </row>
    <row r="90" spans="1:8" s="23" customFormat="1" ht="27.6" x14ac:dyDescent="0.3">
      <c r="A90" s="22"/>
      <c r="B90" s="54">
        <v>26</v>
      </c>
      <c r="C90" s="55" t="s">
        <v>39</v>
      </c>
      <c r="D90" s="56" t="s">
        <v>75</v>
      </c>
      <c r="E90" s="22"/>
      <c r="F90" s="15"/>
      <c r="G90" s="15"/>
      <c r="H90" s="15"/>
    </row>
    <row r="91" spans="1:8" s="23" customFormat="1" x14ac:dyDescent="0.3">
      <c r="A91" s="22"/>
      <c r="B91" s="54">
        <v>27</v>
      </c>
      <c r="C91" s="55" t="s">
        <v>39</v>
      </c>
      <c r="D91" s="56" t="s">
        <v>76</v>
      </c>
      <c r="E91" s="22"/>
      <c r="F91" s="15"/>
      <c r="G91" s="15"/>
      <c r="H91" s="15"/>
    </row>
    <row r="92" spans="1:8" s="23" customFormat="1" x14ac:dyDescent="0.3">
      <c r="A92" s="22"/>
      <c r="B92" s="54">
        <v>28</v>
      </c>
      <c r="C92" s="55" t="s">
        <v>39</v>
      </c>
      <c r="D92" s="56" t="s">
        <v>77</v>
      </c>
      <c r="E92" s="22"/>
      <c r="F92" s="15"/>
      <c r="G92" s="15"/>
      <c r="H92" s="15"/>
    </row>
    <row r="93" spans="1:8" x14ac:dyDescent="0.3">
      <c r="A93" s="52"/>
      <c r="B93" s="52"/>
      <c r="C93" s="52"/>
      <c r="D93" s="52"/>
      <c r="E93" s="52"/>
    </row>
    <row r="94" spans="1:8" x14ac:dyDescent="0.3">
      <c r="A94" s="52"/>
      <c r="B94" s="52"/>
      <c r="C94" s="52"/>
      <c r="D94" s="52"/>
      <c r="E94" s="52"/>
    </row>
    <row r="95" spans="1:8" ht="15.6" x14ac:dyDescent="0.3">
      <c r="A95" s="1"/>
      <c r="B95" s="117" t="s">
        <v>37</v>
      </c>
      <c r="C95" s="117"/>
      <c r="D95" s="117"/>
      <c r="E95" s="1"/>
    </row>
    <row r="96" spans="1:8" s="23" customFormat="1" x14ac:dyDescent="0.3">
      <c r="A96" s="22"/>
      <c r="B96" s="54">
        <v>1</v>
      </c>
      <c r="C96" s="55" t="s">
        <v>40</v>
      </c>
      <c r="D96" s="56" t="s">
        <v>38</v>
      </c>
      <c r="E96" s="22"/>
      <c r="F96" s="15"/>
      <c r="G96" s="15"/>
      <c r="H96" s="15"/>
    </row>
    <row r="97" spans="1:5" x14ac:dyDescent="0.3">
      <c r="A97" s="52"/>
      <c r="B97" s="52"/>
      <c r="C97" s="52"/>
      <c r="D97" s="52"/>
      <c r="E97" s="52"/>
    </row>
    <row r="98" spans="1:5" x14ac:dyDescent="0.3">
      <c r="A98" s="52"/>
      <c r="B98" s="52"/>
      <c r="C98" s="52"/>
      <c r="D98" s="52"/>
      <c r="E98" s="52"/>
    </row>
  </sheetData>
  <sheetProtection sheet="1" objects="1" scenarios="1"/>
  <mergeCells count="9">
    <mergeCell ref="B8:D8"/>
    <mergeCell ref="B12:D12"/>
    <mergeCell ref="B17:D17"/>
    <mergeCell ref="B33:D33"/>
    <mergeCell ref="B95:D95"/>
    <mergeCell ref="B64:D64"/>
    <mergeCell ref="B59:D59"/>
    <mergeCell ref="B50:D50"/>
    <mergeCell ref="B37:D3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Amortization Schedule</vt:lpstr>
      <vt:lpstr>Graphs</vt:lpstr>
      <vt:lpstr>Help</vt:lpstr>
      <vt:lpstr>About</vt:lpstr>
      <vt:lpstr>Release Notes</vt:lpstr>
      <vt:lpstr>AnnualFixedInterestRate</vt:lpstr>
      <vt:lpstr>Beginning_Bal</vt:lpstr>
      <vt:lpstr>Cumulative_Interest</vt:lpstr>
      <vt:lpstr>Cumulative_Principal</vt:lpstr>
      <vt:lpstr>Early_Pmt</vt:lpstr>
      <vt:lpstr>ErrMissingValues</vt:lpstr>
      <vt:lpstr>Interest_Pmt</vt:lpstr>
      <vt:lpstr>IsValuesEntered</vt:lpstr>
      <vt:lpstr>LoanAmount</vt:lpstr>
      <vt:lpstr>LoanPeriodInYears</vt:lpstr>
      <vt:lpstr>LoanStartDate</vt:lpstr>
      <vt:lpstr>MostRecentPmtDt</vt:lpstr>
      <vt:lpstr>Optional_Extra_Payments</vt:lpstr>
      <vt:lpstr>PaymentsPerYear</vt:lpstr>
      <vt:lpstr>Pmt_Date</vt:lpstr>
      <vt:lpstr>Pmt_Nbr</vt:lpstr>
      <vt:lpstr>Principal_Pmt</vt:lpstr>
      <vt:lpstr>PropertyName</vt:lpstr>
      <vt:lpstr>Sched_Pmt</vt:lpstr>
      <vt:lpstr>Scheduled_Payment_Amt</vt:lpstr>
      <vt:lpstr>Total_Pmt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Pierce</dc:creator>
  <cp:lastModifiedBy>Matt Pierce</cp:lastModifiedBy>
  <dcterms:created xsi:type="dcterms:W3CDTF">2015-06-05T18:17:20Z</dcterms:created>
  <dcterms:modified xsi:type="dcterms:W3CDTF">2022-08-03T01:12:30Z</dcterms:modified>
</cp:coreProperties>
</file>