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C601F01-49AA-4644-97B9-BE5B62E5F9EB}" xr6:coauthVersionLast="46" xr6:coauthVersionMax="46" xr10:uidLastSave="{00000000-0000-0000-0000-000000000000}"/>
  <bookViews>
    <workbookView xWindow="-108" yWindow="-108" windowWidth="23256" windowHeight="12720" activeTab="6" xr2:uid="{00000000-000D-0000-FFFF-FFFF00000000}"/>
  </bookViews>
  <sheets>
    <sheet name="Properties" sheetId="36" r:id="rId1"/>
    <sheet name="TC1" sheetId="34" r:id="rId2"/>
    <sheet name="TC2" sheetId="39" r:id="rId3"/>
    <sheet name="TC3" sheetId="40" r:id="rId4"/>
    <sheet name="TC4" sheetId="41" r:id="rId5"/>
    <sheet name="TC5" sheetId="42" r:id="rId6"/>
    <sheet name="Test Run Log" sheetId="35" r:id="rId7"/>
    <sheet name="Report" sheetId="1" r:id="rId8"/>
    <sheet name="About" sheetId="38" r:id="rId9"/>
  </sheets>
  <definedNames>
    <definedName name="_xlnm._FilterDatabase" localSheetId="1" hidden="1">'TC1'!$B$18:$E$319</definedName>
    <definedName name="_xlnm._FilterDatabase" localSheetId="2" hidden="1">'TC2'!$B$18:$E$319</definedName>
    <definedName name="_xlnm._FilterDatabase" localSheetId="3" hidden="1">'TC3'!$B$18:$E$319</definedName>
    <definedName name="_xlnm._FilterDatabase" localSheetId="4" hidden="1">'TC4'!$B$18:$E$319</definedName>
    <definedName name="_xlnm._FilterDatabase" localSheetId="5" hidden="1">'TC5'!$B$18:$E$319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35" l="1"/>
  <c r="I8" i="35"/>
  <c r="B317" i="42" l="1"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E319" i="42"/>
  <c r="D319" i="42"/>
  <c r="C319" i="42"/>
  <c r="B318" i="42" a="1"/>
  <c r="B318"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J9" i="42"/>
  <c r="I9" i="42"/>
  <c r="J8" i="42"/>
  <c r="I8" i="42"/>
  <c r="J7" i="42"/>
  <c r="I7" i="42"/>
  <c r="J6" i="42"/>
  <c r="I6" i="42"/>
  <c r="J5" i="42"/>
  <c r="I5" i="42"/>
  <c r="E319" i="41"/>
  <c r="G14" i="41" s="1"/>
  <c r="D319" i="41"/>
  <c r="I9" i="41" s="1"/>
  <c r="C319" i="41"/>
  <c r="B318" i="41" a="1"/>
  <c r="B318"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J9" i="41"/>
  <c r="E319" i="40"/>
  <c r="D319" i="40"/>
  <c r="I9" i="40" s="1"/>
  <c r="C319" i="40"/>
  <c r="B318" i="40" a="1"/>
  <c r="B318"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J6" i="40"/>
  <c r="E319" i="39"/>
  <c r="D319" i="39"/>
  <c r="J9" i="39" s="1"/>
  <c r="C319" i="39"/>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I10" i="39"/>
  <c r="E21" i="38"/>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N5" i="1" s="1"/>
  <c r="G14" i="1"/>
  <c r="F14" i="1"/>
  <c r="K8" i="35"/>
  <c r="N3" i="1"/>
  <c r="D3" i="1"/>
  <c r="D2" i="1"/>
  <c r="P7" i="35"/>
  <c r="K7" i="35"/>
  <c r="P6" i="35"/>
  <c r="K6" i="35"/>
  <c r="G13" i="42" l="1"/>
  <c r="J11" i="42"/>
  <c r="I10" i="41"/>
  <c r="J5" i="41"/>
  <c r="I6" i="41"/>
  <c r="J7" i="41"/>
  <c r="J8" i="41"/>
  <c r="J6" i="41"/>
  <c r="J11" i="41" s="1"/>
  <c r="I7" i="41"/>
  <c r="I8" i="41"/>
  <c r="I5" i="41"/>
  <c r="I11" i="41" s="1"/>
  <c r="G15" i="41"/>
  <c r="G13" i="41" s="1"/>
  <c r="J5" i="40"/>
  <c r="J9" i="40"/>
  <c r="I6" i="40"/>
  <c r="I10" i="40"/>
  <c r="I7" i="40"/>
  <c r="J7" i="40"/>
  <c r="G15" i="40"/>
  <c r="G13" i="40" s="1"/>
  <c r="I8" i="40"/>
  <c r="J8" i="40"/>
  <c r="I5" i="40"/>
  <c r="I11" i="40" s="1"/>
  <c r="I6" i="39"/>
  <c r="J7" i="39"/>
  <c r="J8" i="39"/>
  <c r="J6" i="39"/>
  <c r="I7" i="39"/>
  <c r="G15" i="39"/>
  <c r="G13" i="39" s="1"/>
  <c r="I8" i="39"/>
  <c r="I5" i="39"/>
  <c r="I9" i="39"/>
  <c r="J5" i="39"/>
  <c r="I11" i="42"/>
  <c r="B319" i="42"/>
  <c r="B319" i="41"/>
  <c r="B319" i="40"/>
  <c r="B319" i="39"/>
  <c r="N2" i="1" a="1"/>
  <c r="N2" i="1" s="1"/>
  <c r="J11" i="40" l="1"/>
  <c r="J11" i="39"/>
  <c r="I11" i="39"/>
  <c r="C14" i="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<sst xmlns="http://schemas.openxmlformats.org/spreadsheetml/2006/main" count="357" uniqueCount="139">
  <si>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</si>
  <si>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</si>
  <si>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</si>
  <si>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</si>
  <si>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</si>
  <si>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</si>
  <si>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</si>
  <si>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</si>
  <si>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</si>
  <si>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</si>
  <si>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</si>
  <si>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</si>
  <si>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</si>
  <si>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</si>
  <si>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</si>
  <si>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</si>
  <si>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</si>
  <si>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</si>
  <si>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</si>
  <si>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</si>
  <si>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</si>
  <si>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</si>
  <si>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</si>
  <si>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</si>
  <si>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</si>
  <si>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</si>
  <si>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</si>
  <si>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</si>
  <si>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</si>
  <si>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</si>
  <si>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</si>
  <si>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</si>
  <si>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</si>
  <si>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</si>
  <si>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</si>
  <si>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</si>
  <si>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</si>
  <si>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</si>
  <si>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</si>
  <si>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</si>
  <si>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</si>
  <si>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</si>
  <si>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</si>
  <si>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</si>
  <si>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</si>
  <si>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</si>
  <si>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</si>
  <si>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</si>
  <si>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</si>
  <si>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</si>
  <si>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</si>
  <si>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</si>
  <si>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</si>
  <si>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</si>
  <si>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</si>
  <si>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</si>
  <si>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</si>
  <si>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</si>
  <si>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</si>
  <si>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</si>
  <si>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</si>
  <si>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</si>
  <si>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</si>
  <si>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</si>
  <si>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</si>
  <si>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</si>
  <si>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</si>
  <si>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</si>
  <si>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</si>
  <si>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</si>
  <si>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</si>
  <si>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</si>
  <si>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</si>
  <si>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</si>
  <si>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</si>
  <si>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</si>
  <si>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</si>
  <si>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</si>
  <si>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</si>
  <si>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</si>
  <si>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</si>
  <si>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</si>
  <si>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</si>
  <si>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</si>
  <si>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</si>
  <si>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</si>
  <si>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</si>
  <si>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</si>
  <si>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</si>
  <si>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</si>
  <si>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</si>
  <si>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</si>
  <si>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</si>
  <si>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</si>
  <si>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</si>
  <si>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</si>
  <si>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</si>
  <si>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</si>
  <si>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</si>
  <si>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</si>
  <si>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</si>
  <si>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</si>
  <si>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</si>
  <si>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</si>
  <si>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</si>
  <si>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</si>
  <si>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</si>
  <si>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</si>
  <si>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</si>
  <si>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</si>
  <si>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</si>
  <si>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</si>
  <si>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</si>
  <si>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</si>
  <si>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</si>
  <si>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</si>
  <si>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</si>
  <si>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</si>
  <si>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</si>
  <si>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</si>
  <si>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</si>
  <si>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</si>
  <si>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</si>
  <si>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</si>
  <si>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</si>
  <si>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</si>
  <si>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</si>
  <si>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</si>
  <si>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</si>
  <si>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</si>
  <si>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</si>
  <si>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</si>
  <si>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</si>
  <si>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</si>
  <si>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</si>
  <si>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</si>
  <si>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 xml:space="preserve"> v5.01.44289</t>
  </si>
  <si>
    <t>Day #3 Testing</t>
  </si>
  <si>
    <t>Day #4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</si>
</sst>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0">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1" borderId="0" xfId="0" applyFill="1" applyAlignment="1">
      <alignment horizontal="left"/>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vertical="top"/>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wrapText="1"/>
    </xf>
    <xf numFmtId="0" fontId="0" fillId="12" borderId="0" xfId="0" applyFill="1" applyAlignment="1">
      <alignment horizontal="left"/>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E266"/>
      <color rgb="FF6DFFAF"/>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9</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6325-44FE-A3AE-7D565DC258A5}"/>
              </c:ext>
            </c:extLst>
          </c:dPt>
          <c:dPt>
            <c:idx val="1"/>
            <c:bubble3D val="0"/>
            <c:spPr>
              <a:solidFill>
                <a:srgbClr val="FFFF00"/>
              </a:solidFill>
              <a:ln w="12700">
                <a:noFill/>
              </a:ln>
              <a:effectLst/>
            </c:spPr>
            <c:extLst>
              <c:ext xmlns:c16="http://schemas.microsoft.com/office/drawing/2014/chart" uri="{C3380CC4-5D6E-409C-BE32-E72D297353CC}">
                <c16:uniqueId val="{00000003-6325-44FE-A3AE-7D565DC258A5}"/>
              </c:ext>
            </c:extLst>
          </c:dPt>
          <c:dPt>
            <c:idx val="2"/>
            <c:bubble3D val="0"/>
            <c:spPr>
              <a:solidFill>
                <a:srgbClr val="FF0000"/>
              </a:solidFill>
              <a:ln w="12700">
                <a:noFill/>
              </a:ln>
              <a:effectLst/>
            </c:spPr>
            <c:extLst>
              <c:ext xmlns:c16="http://schemas.microsoft.com/office/drawing/2014/chart" uri="{C3380CC4-5D6E-409C-BE32-E72D297353CC}">
                <c16:uniqueId val="{00000005-6325-44FE-A3AE-7D565DC258A5}"/>
              </c:ext>
            </c:extLst>
          </c:dPt>
          <c:dPt>
            <c:idx val="3"/>
            <c:bubble3D val="0"/>
            <c:spPr>
              <a:solidFill>
                <a:srgbClr val="00E266"/>
              </a:solidFill>
              <a:ln w="12700">
                <a:noFill/>
              </a:ln>
              <a:effectLst/>
            </c:spPr>
            <c:extLst>
              <c:ext xmlns:c16="http://schemas.microsoft.com/office/drawing/2014/chart" uri="{C3380CC4-5D6E-409C-BE32-E72D297353CC}">
                <c16:uniqueId val="{00000007-6325-44FE-A3AE-7D565DC258A5}"/>
              </c:ext>
            </c:extLst>
          </c:dPt>
          <c:dPt>
            <c:idx val="4"/>
            <c:bubble3D val="0"/>
            <c:spPr>
              <a:solidFill>
                <a:srgbClr val="00B050"/>
              </a:solidFill>
              <a:ln w="12700">
                <a:noFill/>
              </a:ln>
              <a:effectLst/>
            </c:spPr>
            <c:extLst>
              <c:ext xmlns:c16="http://schemas.microsoft.com/office/drawing/2014/chart" uri="{C3380CC4-5D6E-409C-BE32-E72D297353CC}">
                <c16:uniqueId val="{00000009-6325-44FE-A3AE-7D565DC258A5}"/>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6325-44FE-A3AE-7D565DC258A5}"/>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6325-44FE-A3AE-7D565DC258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25</c:v>
                </c:pt>
                <c:pt idx="4">
                  <c:v>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6325-44FE-A3AE-7D565DC258A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BDB9-425F-B2C5-3AB87C86C08C}"/>
              </c:ext>
            </c:extLst>
          </c:dPt>
          <c:dPt>
            <c:idx val="1"/>
            <c:bubble3D val="0"/>
            <c:spPr>
              <a:solidFill>
                <a:srgbClr val="FFFF00"/>
              </a:solidFill>
              <a:ln w="12700">
                <a:noFill/>
              </a:ln>
              <a:effectLst/>
            </c:spPr>
            <c:extLst>
              <c:ext xmlns:c16="http://schemas.microsoft.com/office/drawing/2014/chart" uri="{C3380CC4-5D6E-409C-BE32-E72D297353CC}">
                <c16:uniqueId val="{00000003-BDB9-425F-B2C5-3AB87C86C08C}"/>
              </c:ext>
            </c:extLst>
          </c:dPt>
          <c:dPt>
            <c:idx val="2"/>
            <c:bubble3D val="0"/>
            <c:spPr>
              <a:solidFill>
                <a:srgbClr val="FF0000"/>
              </a:solidFill>
              <a:ln w="12700">
                <a:noFill/>
              </a:ln>
              <a:effectLst/>
            </c:spPr>
            <c:extLst>
              <c:ext xmlns:c16="http://schemas.microsoft.com/office/drawing/2014/chart" uri="{C3380CC4-5D6E-409C-BE32-E72D297353CC}">
                <c16:uniqueId val="{00000005-BDB9-425F-B2C5-3AB87C86C08C}"/>
              </c:ext>
            </c:extLst>
          </c:dPt>
          <c:dPt>
            <c:idx val="3"/>
            <c:bubble3D val="0"/>
            <c:spPr>
              <a:solidFill>
                <a:srgbClr val="00E266"/>
              </a:solidFill>
              <a:ln w="12700">
                <a:noFill/>
              </a:ln>
              <a:effectLst/>
            </c:spPr>
            <c:extLst>
              <c:ext xmlns:c16="http://schemas.microsoft.com/office/drawing/2014/chart" uri="{C3380CC4-5D6E-409C-BE32-E72D297353CC}">
                <c16:uniqueId val="{00000007-BDB9-425F-B2C5-3AB87C86C08C}"/>
              </c:ext>
            </c:extLst>
          </c:dPt>
          <c:dPt>
            <c:idx val="4"/>
            <c:bubble3D val="0"/>
            <c:spPr>
              <a:solidFill>
                <a:srgbClr val="00B050"/>
              </a:solidFill>
              <a:ln w="12700">
                <a:noFill/>
              </a:ln>
              <a:effectLst/>
            </c:spPr>
            <c:extLst>
              <c:ext xmlns:c16="http://schemas.microsoft.com/office/drawing/2014/chart" uri="{C3380CC4-5D6E-409C-BE32-E72D297353CC}">
                <c16:uniqueId val="{00000009-BDB9-425F-B2C5-3AB87C86C08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BDB9-425F-B2C5-3AB87C86C08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BDB9-425F-B2C5-3AB87C86C0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6</c:v>
                </c:pt>
                <c:pt idx="4">
                  <c:v>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BDB9-425F-B2C5-3AB87C86C0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CCC-4DD2-A768-30D5AD50AF6D}"/>
              </c:ext>
            </c:extLst>
          </c:dPt>
          <c:dPt>
            <c:idx val="1"/>
            <c:bubble3D val="0"/>
            <c:spPr>
              <a:solidFill>
                <a:srgbClr val="FFFF00"/>
              </a:solidFill>
              <a:ln w="12700">
                <a:noFill/>
              </a:ln>
              <a:effectLst/>
            </c:spPr>
            <c:extLst>
              <c:ext xmlns:c16="http://schemas.microsoft.com/office/drawing/2014/chart" uri="{C3380CC4-5D6E-409C-BE32-E72D297353CC}">
                <c16:uniqueId val="{00000003-8CCC-4DD2-A768-30D5AD50AF6D}"/>
              </c:ext>
            </c:extLst>
          </c:dPt>
          <c:dPt>
            <c:idx val="2"/>
            <c:bubble3D val="0"/>
            <c:spPr>
              <a:solidFill>
                <a:srgbClr val="FF0000"/>
              </a:solidFill>
              <a:ln w="12700">
                <a:noFill/>
              </a:ln>
              <a:effectLst/>
            </c:spPr>
            <c:extLst>
              <c:ext xmlns:c16="http://schemas.microsoft.com/office/drawing/2014/chart" uri="{C3380CC4-5D6E-409C-BE32-E72D297353CC}">
                <c16:uniqueId val="{00000005-8CCC-4DD2-A768-30D5AD50AF6D}"/>
              </c:ext>
            </c:extLst>
          </c:dPt>
          <c:dPt>
            <c:idx val="3"/>
            <c:bubble3D val="0"/>
            <c:spPr>
              <a:solidFill>
                <a:srgbClr val="00E266"/>
              </a:solidFill>
              <a:ln w="12700">
                <a:noFill/>
              </a:ln>
              <a:effectLst/>
            </c:spPr>
            <c:extLst>
              <c:ext xmlns:c16="http://schemas.microsoft.com/office/drawing/2014/chart" uri="{C3380CC4-5D6E-409C-BE32-E72D297353CC}">
                <c16:uniqueId val="{00000007-8CCC-4DD2-A768-30D5AD50AF6D}"/>
              </c:ext>
            </c:extLst>
          </c:dPt>
          <c:dPt>
            <c:idx val="4"/>
            <c:bubble3D val="0"/>
            <c:spPr>
              <a:solidFill>
                <a:srgbClr val="00B050"/>
              </a:solidFill>
              <a:ln w="12700">
                <a:noFill/>
              </a:ln>
              <a:effectLst/>
            </c:spPr>
            <c:extLst>
              <c:ext xmlns:c16="http://schemas.microsoft.com/office/drawing/2014/chart" uri="{C3380CC4-5D6E-409C-BE32-E72D297353CC}">
                <c16:uniqueId val="{00000009-8CCC-4DD2-A768-30D5AD50AF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CCC-4DD2-A768-30D5AD50AF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CCC-4DD2-A768-30D5AD50AF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2</c:v>
                </c:pt>
                <c:pt idx="4">
                  <c:v>15</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CCC-4DD2-A768-30D5AD50AF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D4FA-4101-A806-95C8F151B23C}"/>
              </c:ext>
            </c:extLst>
          </c:dPt>
          <c:dPt>
            <c:idx val="1"/>
            <c:bubble3D val="0"/>
            <c:spPr>
              <a:solidFill>
                <a:srgbClr val="FFFF00"/>
              </a:solidFill>
              <a:ln w="12700">
                <a:noFill/>
              </a:ln>
              <a:effectLst/>
            </c:spPr>
            <c:extLst>
              <c:ext xmlns:c16="http://schemas.microsoft.com/office/drawing/2014/chart" uri="{C3380CC4-5D6E-409C-BE32-E72D297353CC}">
                <c16:uniqueId val="{00000003-D4FA-4101-A806-95C8F151B23C}"/>
              </c:ext>
            </c:extLst>
          </c:dPt>
          <c:dPt>
            <c:idx val="2"/>
            <c:bubble3D val="0"/>
            <c:spPr>
              <a:solidFill>
                <a:srgbClr val="FF0000"/>
              </a:solidFill>
              <a:ln w="12700">
                <a:noFill/>
              </a:ln>
              <a:effectLst/>
            </c:spPr>
            <c:extLst>
              <c:ext xmlns:c16="http://schemas.microsoft.com/office/drawing/2014/chart" uri="{C3380CC4-5D6E-409C-BE32-E72D297353CC}">
                <c16:uniqueId val="{00000005-D4FA-4101-A806-95C8F151B23C}"/>
              </c:ext>
            </c:extLst>
          </c:dPt>
          <c:dPt>
            <c:idx val="3"/>
            <c:bubble3D val="0"/>
            <c:spPr>
              <a:solidFill>
                <a:srgbClr val="00E266"/>
              </a:solidFill>
              <a:ln w="12700">
                <a:noFill/>
              </a:ln>
              <a:effectLst/>
            </c:spPr>
            <c:extLst>
              <c:ext xmlns:c16="http://schemas.microsoft.com/office/drawing/2014/chart" uri="{C3380CC4-5D6E-409C-BE32-E72D297353CC}">
                <c16:uniqueId val="{00000007-D4FA-4101-A806-95C8F151B23C}"/>
              </c:ext>
            </c:extLst>
          </c:dPt>
          <c:dPt>
            <c:idx val="4"/>
            <c:bubble3D val="0"/>
            <c:spPr>
              <a:solidFill>
                <a:srgbClr val="00B050"/>
              </a:solidFill>
              <a:ln w="12700">
                <a:noFill/>
              </a:ln>
              <a:effectLst/>
            </c:spPr>
            <c:extLst>
              <c:ext xmlns:c16="http://schemas.microsoft.com/office/drawing/2014/chart" uri="{C3380CC4-5D6E-409C-BE32-E72D297353CC}">
                <c16:uniqueId val="{00000009-D4FA-4101-A806-95C8F151B23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D4FA-4101-A806-95C8F151B23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D4FA-4101-A806-95C8F151B2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8</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D4FA-4101-A806-95C8F151B2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9C61943-A9FA-471D-9F68-2635D5041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DADEC04F-4F80-4C03-B6F6-E3F9C890D7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FC330682-82C3-4B63-A38C-6AA029141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0F4F497E-1321-4E2D-BC20-A574B4F80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CFBB2022-CA7A-4806-AA4F-0D581BB3B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112644</xdr:colOff>
      <xdr:row>17</xdr:row>
      <xdr:rowOff>2</xdr:rowOff>
    </xdr:from>
    <xdr:to>
      <xdr:col>3</xdr:col>
      <xdr:colOff>338051</xdr:colOff>
      <xdr:row>19</xdr:row>
      <xdr:rowOff>33132</xdr:rowOff>
    </xdr:to>
    <xdr:pic>
      <xdr:nvPicPr>
        <xdr:cNvPr id="3" name="Picture 2">
          <a:extLst>
            <a:ext uri="{FF2B5EF4-FFF2-40B4-BE49-F238E27FC236}">
              <a16:creationId xmlns:a16="http://schemas.microsoft.com/office/drawing/2014/main" id="{D60F16D1-D1BE-4376-9662-CCFAFD057A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4" y="2491742"/>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514844</xdr:colOff>
      <xdr:row>17</xdr:row>
      <xdr:rowOff>3975</xdr:rowOff>
    </xdr:from>
    <xdr:to>
      <xdr:col>4</xdr:col>
      <xdr:colOff>2948939</xdr:colOff>
      <xdr:row>18</xdr:row>
      <xdr:rowOff>182880</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97F321C4-7663-45F4-A3D6-A344C833B290}"/>
            </a:ext>
          </a:extLst>
        </xdr:cNvPr>
        <xdr:cNvSpPr/>
      </xdr:nvSpPr>
      <xdr:spPr>
        <a:xfrm>
          <a:off x="1223504" y="2495715"/>
          <a:ext cx="295987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27" t="s">
        <v>31</v>
      </c>
      <c r="C2" s="127"/>
      <c r="D2" s="58"/>
    </row>
    <row r="3" spans="1:4" ht="6.6" customHeight="1" x14ac:dyDescent="0.3">
      <c r="A3" s="58"/>
      <c r="B3" s="58"/>
      <c r="C3" s="58"/>
      <c r="D3" s="58"/>
    </row>
    <row r="4" spans="1:4" x14ac:dyDescent="0.3">
      <c r="A4" s="58"/>
      <c r="B4" s="14" t="s">
        <v>29</v>
      </c>
      <c r="C4" s="89" t="s">
        <v>53</v>
      </c>
      <c r="D4" s="58"/>
    </row>
    <row r="5" spans="1:4" ht="6.6" customHeight="1" x14ac:dyDescent="0.3">
      <c r="A5" s="58"/>
      <c r="B5" s="58"/>
      <c r="C5" s="58"/>
      <c r="D5" s="58"/>
    </row>
    <row r="6" spans="1:4" x14ac:dyDescent="0.3">
      <c r="A6" s="58"/>
      <c r="B6" s="14" t="s">
        <v>23</v>
      </c>
      <c r="C6" s="89" t="s">
        <v>54</v>
      </c>
      <c r="D6" s="58"/>
    </row>
    <row r="7" spans="1:4" ht="6.6" customHeight="1" x14ac:dyDescent="0.3">
      <c r="A7" s="58"/>
      <c r="B7" s="58"/>
      <c r="C7" s="58"/>
      <c r="D7" s="58"/>
    </row>
    <row r="8" spans="1:4" x14ac:dyDescent="0.3">
      <c r="A8" s="58"/>
      <c r="B8" s="14" t="s">
        <v>33</v>
      </c>
      <c r="C8" s="89" t="s">
        <v>55</v>
      </c>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zoomScaleNormal="100" workbookViewId="0"/>
  </sheetViews>
  <sheetFormatPr defaultColWidth="9.21875" defaultRowHeight="14.4" x14ac:dyDescent="0.3"/>
  <cols>
    <col min="1" max="1" width="1.77734375" style="119" customWidth="1"/>
    <col min="2" max="2" width="4.33203125" style="19" customWidth="1"/>
    <col min="3" max="3" width="6.5546875" style="32" customWidth="1"/>
    <col min="4" max="4" width="3.44140625" style="19" customWidth="1"/>
    <col min="5" max="5" width="93.33203125" style="19" customWidth="1"/>
    <col min="6" max="6" width="1.77734375" style="119"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A1" s="118"/>
      <c r="B1" s="4"/>
      <c r="C1" s="4"/>
      <c r="D1" s="4"/>
      <c r="E1" s="4"/>
      <c r="F1" s="118"/>
      <c r="G1" s="4"/>
      <c r="H1" s="4"/>
      <c r="I1" s="4"/>
      <c r="J1" s="4"/>
      <c r="K1" s="4"/>
      <c r="L1" s="4"/>
    </row>
    <row r="2" spans="1:12" ht="15.6" x14ac:dyDescent="0.3">
      <c r="A2" s="118"/>
      <c r="B2" s="63"/>
      <c r="C2" s="63"/>
      <c r="D2" s="63"/>
      <c r="E2" s="63"/>
      <c r="F2" s="118"/>
      <c r="G2" s="128" t="s">
        <v>43</v>
      </c>
      <c r="H2" s="129"/>
      <c r="I2" s="129"/>
      <c r="J2" s="129"/>
      <c r="K2" s="130"/>
      <c r="L2" s="4"/>
    </row>
    <row r="3" spans="1:12" ht="6.6" customHeight="1" x14ac:dyDescent="0.3">
      <c r="A3" s="118"/>
      <c r="B3" s="63"/>
      <c r="C3" s="63"/>
      <c r="D3" s="63"/>
      <c r="E3" s="63"/>
      <c r="F3" s="118"/>
      <c r="G3" s="4"/>
      <c r="H3" s="4"/>
      <c r="I3" s="4"/>
      <c r="J3" s="4"/>
      <c r="K3" s="4"/>
      <c r="L3" s="4"/>
    </row>
    <row r="4" spans="1:12" x14ac:dyDescent="0.3">
      <c r="A4" s="118"/>
      <c r="B4" s="63"/>
      <c r="C4" s="63"/>
      <c r="D4" s="63"/>
      <c r="E4" s="63"/>
      <c r="F4" s="118"/>
      <c r="G4" s="44" t="s">
        <v>17</v>
      </c>
      <c r="H4" s="45"/>
      <c r="I4" s="33" t="s">
        <v>21</v>
      </c>
      <c r="J4" s="33" t="s">
        <v>24</v>
      </c>
      <c r="K4" s="20"/>
      <c r="L4" s="4"/>
    </row>
    <row r="5" spans="1:12" x14ac:dyDescent="0.3">
      <c r="A5" s="118"/>
      <c r="B5" s="63"/>
      <c r="C5" s="63"/>
      <c r="D5" s="63"/>
      <c r="E5" s="63"/>
      <c r="F5" s="118"/>
      <c r="G5" s="43" t="s">
        <v>10</v>
      </c>
      <c r="H5" s="21" t="s">
        <v>9</v>
      </c>
      <c r="I5" s="22">
        <f t="shared" ref="I5:I10" si="0">SUMIF($D$18:$D$319,$H5,$C$18:$C$319)/60</f>
        <v>0</v>
      </c>
      <c r="J5" s="23">
        <f>COUNTIF($D$18:$D$319,$H5)</f>
        <v>0</v>
      </c>
      <c r="K5" s="36"/>
      <c r="L5" s="4"/>
    </row>
    <row r="6" spans="1:12" x14ac:dyDescent="0.3">
      <c r="A6" s="118"/>
      <c r="B6" s="63"/>
      <c r="C6" s="63"/>
      <c r="D6" s="63"/>
      <c r="E6" s="63"/>
      <c r="F6" s="118"/>
      <c r="G6" s="43" t="s">
        <v>6</v>
      </c>
      <c r="H6" s="21" t="s">
        <v>3</v>
      </c>
      <c r="I6" s="22">
        <f t="shared" si="0"/>
        <v>0</v>
      </c>
      <c r="J6" s="23">
        <f>COUNTIF($D$18:$D$319,$H6)</f>
        <v>0</v>
      </c>
      <c r="K6" s="35"/>
      <c r="L6" s="4"/>
    </row>
    <row r="7" spans="1:12" x14ac:dyDescent="0.3">
      <c r="A7" s="118"/>
      <c r="B7" s="63"/>
      <c r="C7" s="63"/>
      <c r="D7" s="63"/>
      <c r="E7" s="63"/>
      <c r="F7" s="118"/>
      <c r="G7" s="43" t="s">
        <v>5</v>
      </c>
      <c r="H7" s="21" t="s">
        <v>0</v>
      </c>
      <c r="I7" s="22">
        <f t="shared" si="0"/>
        <v>0</v>
      </c>
      <c r="J7" s="23">
        <f>COUNTIF($D$18:$D$319,$H7)</f>
        <v>0</v>
      </c>
      <c r="K7" s="35"/>
      <c r="L7" s="4"/>
    </row>
    <row r="8" spans="1:12" x14ac:dyDescent="0.3">
      <c r="A8" s="118"/>
      <c r="B8" s="63"/>
      <c r="C8" s="63"/>
      <c r="D8" s="63"/>
      <c r="E8" s="63"/>
      <c r="F8" s="118"/>
      <c r="G8" s="67" t="s">
        <v>133</v>
      </c>
      <c r="H8" s="64" t="s">
        <v>132</v>
      </c>
      <c r="I8" s="65">
        <f t="shared" si="0"/>
        <v>1.6666666666666666E-2</v>
      </c>
      <c r="J8" s="66">
        <f>COUNTIF($D$18:$D$319,$H8)</f>
        <v>9</v>
      </c>
      <c r="K8" s="35"/>
      <c r="L8" s="4"/>
    </row>
    <row r="9" spans="1:12" s="63" customFormat="1" x14ac:dyDescent="0.3">
      <c r="A9" s="118"/>
      <c r="F9" s="118"/>
      <c r="G9" s="67" t="s">
        <v>4</v>
      </c>
      <c r="H9" s="64" t="s">
        <v>1</v>
      </c>
      <c r="I9" s="65">
        <f t="shared" si="0"/>
        <v>0</v>
      </c>
      <c r="J9" s="66">
        <f>COUNTIF($D$18:$D$319,$H9)</f>
        <v>0</v>
      </c>
      <c r="K9" s="35"/>
      <c r="L9" s="56"/>
    </row>
    <row r="10" spans="1:12" x14ac:dyDescent="0.3">
      <c r="A10" s="118"/>
      <c r="B10" s="63"/>
      <c r="C10" s="63"/>
      <c r="D10" s="63"/>
      <c r="E10" s="63"/>
      <c r="F10" s="118"/>
      <c r="G10" s="42" t="s">
        <v>35</v>
      </c>
      <c r="H10" s="24" t="s">
        <v>34</v>
      </c>
      <c r="I10" s="25">
        <f t="shared" si="0"/>
        <v>0</v>
      </c>
      <c r="J10" s="71"/>
      <c r="K10" s="26"/>
      <c r="L10" s="4"/>
    </row>
    <row r="11" spans="1:12" x14ac:dyDescent="0.3">
      <c r="A11" s="118"/>
      <c r="B11" s="63"/>
      <c r="C11" s="63"/>
      <c r="D11" s="63"/>
      <c r="E11" s="63"/>
      <c r="F11" s="118"/>
      <c r="G11" s="4"/>
      <c r="H11" s="18"/>
      <c r="I11" s="27">
        <f>SUM(I5:I10)</f>
        <v>1.6666666666666666E-2</v>
      </c>
      <c r="J11" s="28">
        <f>SUM(J5:J10)</f>
        <v>9</v>
      </c>
      <c r="K11" s="26"/>
      <c r="L11" s="4"/>
    </row>
    <row r="12" spans="1:12" x14ac:dyDescent="0.3">
      <c r="A12" s="118"/>
      <c r="B12" s="63"/>
      <c r="C12" s="63"/>
      <c r="D12" s="63"/>
      <c r="E12" s="63"/>
      <c r="F12" s="118"/>
      <c r="G12" s="4"/>
      <c r="H12" s="4"/>
      <c r="I12" s="4"/>
      <c r="J12" s="4"/>
      <c r="K12" s="4"/>
      <c r="L12" s="4"/>
    </row>
    <row r="13" spans="1:12" ht="15.6" x14ac:dyDescent="0.3">
      <c r="A13" s="118"/>
      <c r="B13" s="63"/>
      <c r="C13" s="63"/>
      <c r="D13" s="63"/>
      <c r="E13" s="63"/>
      <c r="F13" s="118"/>
      <c r="G13" s="52" t="str">
        <f>IF(COUNTIF(G14:G16, "") &lt;&gt; 3, "VALIDATION ERROR!", "")</f>
        <v/>
      </c>
      <c r="H13" s="4"/>
      <c r="I13" s="4"/>
      <c r="J13" s="4"/>
      <c r="K13" s="4"/>
      <c r="L13" s="4"/>
    </row>
    <row r="14" spans="1:12" x14ac:dyDescent="0.3">
      <c r="A14" s="118"/>
      <c r="B14" s="63"/>
      <c r="C14" s="63"/>
      <c r="D14" s="63"/>
      <c r="E14" s="63"/>
      <c r="F14" s="118"/>
      <c r="G14" s="51" t="str">
        <f>IF($C$319&lt;&gt;$E$319,"REJ-01: " &amp; $C$319&amp;" [Exec Tm] rows  &lt;&gt;  " &amp; $E$319 &amp; " [Test Steps] rows", "")</f>
        <v/>
      </c>
      <c r="H14" s="4"/>
      <c r="I14" s="4"/>
      <c r="J14" s="4"/>
      <c r="K14" s="4"/>
      <c r="L14" s="4"/>
    </row>
    <row r="15" spans="1:12" x14ac:dyDescent="0.3">
      <c r="A15" s="118"/>
      <c r="B15" s="63"/>
      <c r="C15" s="63"/>
      <c r="D15" s="63"/>
      <c r="E15" s="63"/>
      <c r="F15" s="118"/>
      <c r="G15" s="51" t="str">
        <f>IF($D$319&lt;&gt;$E$319,"REJ-02: " &amp; $D$319&amp;" [Status] rows  &lt;&gt;  " &amp; $E$319 &amp; " [Test Steps] rows", "")</f>
        <v/>
      </c>
      <c r="H15" s="4"/>
      <c r="I15" s="4"/>
      <c r="J15" s="4"/>
      <c r="K15" s="4"/>
      <c r="L15" s="4"/>
    </row>
    <row r="16" spans="1:12" ht="6.6" customHeight="1" x14ac:dyDescent="0.3">
      <c r="A16" s="118"/>
      <c r="B16" s="56"/>
      <c r="C16" s="56"/>
      <c r="D16" s="56"/>
      <c r="E16" s="56"/>
      <c r="F16" s="118"/>
      <c r="G16" s="51"/>
      <c r="H16" s="56"/>
      <c r="I16" s="56"/>
      <c r="J16" s="56"/>
      <c r="K16" s="56"/>
      <c r="L16" s="56"/>
    </row>
    <row r="17" spans="1:7" ht="15.6" x14ac:dyDescent="0.3">
      <c r="A17" s="118" t="s">
        <v>135</v>
      </c>
      <c r="B17" s="128" t="s">
        <v>44</v>
      </c>
      <c r="C17" s="129"/>
      <c r="D17" s="129"/>
      <c r="E17" s="130"/>
      <c r="F17" s="118" t="s">
        <v>135</v>
      </c>
      <c r="G17" s="63"/>
    </row>
    <row r="18" spans="1:7" x14ac:dyDescent="0.3">
      <c r="A18" s="118"/>
      <c r="B18" s="46" t="s">
        <v>32</v>
      </c>
      <c r="C18" s="46" t="s">
        <v>21</v>
      </c>
      <c r="D18" s="46" t="s">
        <v>2</v>
      </c>
      <c r="E18" s="47" t="s">
        <v>22</v>
      </c>
      <c r="F18" s="118"/>
      <c r="G18" s="63"/>
    </row>
    <row r="19" spans="1:7" x14ac:dyDescent="0.3">
      <c r="A19" s="111" t="s">
        <v>135</v>
      </c>
      <c r="B19" s="30" cm="1">
        <f t="array" aca="1" ref="B19" ca="1">IF(AND(C19&lt;&gt;"",E19&lt;&gt;"")=TRUE, CELL("row",B19)-18,"")</f>
        <v>1</v>
      </c>
      <c r="C19" s="107">
        <v>0</v>
      </c>
      <c r="D19" s="108" t="s">
        <v>34</v>
      </c>
      <c r="E19" s="109" t="s">
        <v>87</v>
      </c>
      <c r="F19" s="111"/>
      <c r="G19" s="63"/>
    </row>
    <row r="20" spans="1:7" x14ac:dyDescent="0.3">
      <c r="A20" s="111"/>
      <c r="B20" s="30" cm="1">
        <f t="array" aca="1" ref="B20" ca="1">IF(AND(C20&lt;&gt;"",E20&lt;&gt;"")=TRUE, CELL("row",B20)-18,"")</f>
        <v>2</v>
      </c>
      <c r="C20" s="31">
        <v>1</v>
      </c>
      <c r="D20" s="108" t="s">
        <v>132</v>
      </c>
      <c r="E20" s="41" t="s">
        <v>60</v>
      </c>
      <c r="F20" s="111"/>
    </row>
    <row r="21" spans="1:7" x14ac:dyDescent="0.3">
      <c r="A21" s="111"/>
      <c r="B21" s="30" cm="1">
        <f t="array" aca="1" ref="B21" ca="1">IF(AND(C21&lt;&gt;"",E21&lt;&gt;"")=TRUE, CELL("row",B21)-18,"")</f>
        <v>3</v>
      </c>
      <c r="C21" s="31">
        <v>0</v>
      </c>
      <c r="D21" s="108" t="s">
        <v>132</v>
      </c>
      <c r="E21" s="41" t="s">
        <v>59</v>
      </c>
      <c r="F21" s="111"/>
    </row>
    <row r="22" spans="1:7" x14ac:dyDescent="0.3">
      <c r="A22" s="111"/>
      <c r="B22" s="30" cm="1">
        <f t="array" aca="1" ref="B22" ca="1">IF(AND(C22&lt;&gt;"",E22&lt;&gt;"")=TRUE, CELL("row",B22)-18,"")</f>
        <v>4</v>
      </c>
      <c r="C22" s="31">
        <v>0</v>
      </c>
      <c r="D22" s="108" t="s">
        <v>132</v>
      </c>
      <c r="E22" s="41" t="s">
        <v>58</v>
      </c>
      <c r="F22" s="111"/>
    </row>
    <row r="23" spans="1:7" x14ac:dyDescent="0.3">
      <c r="A23" s="111"/>
      <c r="B23" s="30" cm="1">
        <f t="array" aca="1" ref="B23" ca="1">IF(AND(C23&lt;&gt;"",E23&lt;&gt;"")=TRUE, CELL("row",B23)-18,"")</f>
        <v>5</v>
      </c>
      <c r="C23" s="31">
        <v>0</v>
      </c>
      <c r="D23" s="108" t="s">
        <v>132</v>
      </c>
      <c r="E23" s="41" t="s">
        <v>61</v>
      </c>
      <c r="F23" s="111"/>
    </row>
    <row r="24" spans="1:7" x14ac:dyDescent="0.3">
      <c r="A24" s="118"/>
      <c r="B24" s="30" cm="1">
        <f t="array" aca="1" ref="B24" ca="1">IF(AND(C24&lt;&gt;"",E24&lt;&gt;"")=TRUE, CELL("row",B24)-18,"")</f>
        <v>6</v>
      </c>
      <c r="C24" s="31">
        <v>0</v>
      </c>
      <c r="D24" s="108" t="s">
        <v>132</v>
      </c>
      <c r="E24" s="41" t="s">
        <v>62</v>
      </c>
      <c r="F24" s="118"/>
    </row>
    <row r="25" spans="1:7" x14ac:dyDescent="0.3">
      <c r="A25" s="118"/>
      <c r="B25" s="30" cm="1">
        <f t="array" aca="1" ref="B25" ca="1">IF(AND(C25&lt;&gt;"",E25&lt;&gt;"")=TRUE, CELL("row",B25)-18,"")</f>
        <v>7</v>
      </c>
      <c r="C25" s="31">
        <v>0</v>
      </c>
      <c r="D25" s="108" t="s">
        <v>132</v>
      </c>
      <c r="E25" s="41" t="s">
        <v>63</v>
      </c>
      <c r="F25" s="118"/>
    </row>
    <row r="26" spans="1:7" x14ac:dyDescent="0.3">
      <c r="A26" s="118"/>
      <c r="B26" s="30" cm="1">
        <f t="array" aca="1" ref="B26" ca="1">IF(AND(C26&lt;&gt;"",E26&lt;&gt;"")=TRUE, CELL("row",B26)-18,"")</f>
        <v>8</v>
      </c>
      <c r="C26" s="31">
        <v>0</v>
      </c>
      <c r="D26" s="108" t="s">
        <v>132</v>
      </c>
      <c r="E26" s="41" t="s">
        <v>64</v>
      </c>
      <c r="F26" s="118"/>
    </row>
    <row r="27" spans="1:7" x14ac:dyDescent="0.3">
      <c r="A27" s="118"/>
      <c r="B27" s="30" cm="1">
        <f t="array" aca="1" ref="B27" ca="1">IF(AND(C27&lt;&gt;"",E27&lt;&gt;"")=TRUE, CELL("row",B27)-18,"")</f>
        <v>9</v>
      </c>
      <c r="C27" s="31">
        <v>0</v>
      </c>
      <c r="D27" s="108" t="s">
        <v>132</v>
      </c>
      <c r="E27" s="41" t="s">
        <v>93</v>
      </c>
      <c r="F27" s="118"/>
    </row>
    <row r="28" spans="1:7" x14ac:dyDescent="0.3">
      <c r="A28" s="118"/>
      <c r="B28" s="30" cm="1">
        <f t="array" aca="1" ref="B28" ca="1">IF(AND(C28&lt;&gt;"",E28&lt;&gt;"")=TRUE, CELL("row",B28)-18,"")</f>
        <v>10</v>
      </c>
      <c r="C28" s="31">
        <v>0</v>
      </c>
      <c r="D28" s="108" t="s">
        <v>132</v>
      </c>
      <c r="E28" s="41" t="s">
        <v>65</v>
      </c>
      <c r="F28" s="118"/>
    </row>
    <row r="29" spans="1:7" x14ac:dyDescent="0.3">
      <c r="A29" s="118"/>
      <c r="B29" s="30" t="str" cm="1">
        <f t="array" aca="1" ref="B29" ca="1">IF(AND(C29&lt;&gt;"",E29&lt;&gt;"")=TRUE, CELL("row",B29)-18,"")</f>
        <v/>
      </c>
      <c r="C29" s="31"/>
      <c r="D29" s="50"/>
      <c r="E29" s="41"/>
      <c r="F29" s="118"/>
    </row>
    <row r="30" spans="1:7" x14ac:dyDescent="0.3">
      <c r="A30" s="118"/>
      <c r="B30" s="30" t="str" cm="1">
        <f t="array" aca="1" ref="B30" ca="1">IF(AND(C30&lt;&gt;"",E30&lt;&gt;"")=TRUE, CELL("row",B30)-18,"")</f>
        <v/>
      </c>
      <c r="C30" s="31"/>
      <c r="D30" s="50"/>
      <c r="E30" s="41"/>
      <c r="F30" s="118"/>
    </row>
    <row r="31" spans="1:7" x14ac:dyDescent="0.3">
      <c r="A31" s="118"/>
      <c r="B31" s="30" t="str" cm="1">
        <f t="array" aca="1" ref="B31" ca="1">IF(AND(C31&lt;&gt;"",E31&lt;&gt;"")=TRUE, CELL("row",B31)-18,"")</f>
        <v/>
      </c>
      <c r="C31" s="31"/>
      <c r="D31" s="50"/>
      <c r="E31" s="41"/>
      <c r="F31" s="118"/>
    </row>
    <row r="32" spans="1:7"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1"/>
      <c r="B36" s="30" t="str" cm="1">
        <f t="array" aca="1" ref="B36" ca="1">IF(AND(C36&lt;&gt;"",E36&lt;&gt;"")=TRUE, CELL("row",B36)-18,"")</f>
        <v/>
      </c>
      <c r="C36" s="31"/>
      <c r="D36" s="50"/>
      <c r="E36" s="41"/>
      <c r="F36" s="111"/>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1"/>
      <c r="B315" s="30" t="str" cm="1">
        <f t="array" aca="1" ref="B315" ca="1">IF(AND(C315&lt;&gt;"",E315&lt;&gt;"")=TRUE, CELL("row",B315)-18,"")</f>
        <v/>
      </c>
      <c r="C315" s="31"/>
      <c r="D315" s="50"/>
      <c r="E315" s="41"/>
      <c r="F315" s="111"/>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290</v>
      </c>
      <c r="C319" s="49">
        <f>COUNTIF(C19:C318, "")</f>
        <v>290</v>
      </c>
      <c r="D319" s="49">
        <f>COUNTIF(D19:D318, "")</f>
        <v>290</v>
      </c>
      <c r="E319" s="48">
        <f>COUNTIF(E19:E318, "")</f>
        <v>290</v>
      </c>
      <c r="F319" s="118" t="s">
        <v>135</v>
      </c>
    </row>
    <row r="320" spans="1:6" ht="6.6" customHeight="1" x14ac:dyDescent="0.3">
      <c r="A320" s="118"/>
      <c r="B320" s="4"/>
      <c r="C320" s="29"/>
      <c r="D320" s="4"/>
      <c r="E320" s="4"/>
      <c r="F320" s="118"/>
    </row>
  </sheetData>
  <mergeCells count="2">
    <mergeCell ref="G2:K2"/>
    <mergeCell ref="B17:E17"/>
  </mergeCells>
  <conditionalFormatting sqref="D19:D318">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0E77-7755-4064-B178-14BB357B1F65}">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28" t="s">
        <v>43</v>
      </c>
      <c r="H2" s="129"/>
      <c r="I2" s="129"/>
      <c r="J2" s="129"/>
      <c r="K2" s="130"/>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SUMIF($D$18:$D$319,$H5,$C$18:$C$319)/60</f>
        <v>0</v>
      </c>
      <c r="J5" s="66">
        <f>COUNTIF($D$18:$D$319,$H5)</f>
        <v>0</v>
      </c>
      <c r="K5" s="36"/>
      <c r="L5" s="56"/>
    </row>
    <row r="6" spans="1:12" x14ac:dyDescent="0.3">
      <c r="A6" s="118"/>
      <c r="C6" s="63"/>
      <c r="F6" s="118"/>
      <c r="G6" s="67" t="s">
        <v>6</v>
      </c>
      <c r="H6" s="64" t="s">
        <v>3</v>
      </c>
      <c r="I6" s="65">
        <f>SUMIF($D$18:$D$319,$H6,$C$18:$C$319)/60</f>
        <v>0</v>
      </c>
      <c r="J6" s="66">
        <f>COUNTIF($D$18:$D$319,$H6)</f>
        <v>0</v>
      </c>
      <c r="K6" s="35"/>
      <c r="L6" s="56"/>
    </row>
    <row r="7" spans="1:12" x14ac:dyDescent="0.3">
      <c r="A7" s="118"/>
      <c r="C7" s="63"/>
      <c r="F7" s="118"/>
      <c r="G7" s="67" t="s">
        <v>5</v>
      </c>
      <c r="H7" s="64" t="s">
        <v>0</v>
      </c>
      <c r="I7" s="65">
        <f>SUMIF($D$18:$D$319,$H7,$C$18:$C$319)/60</f>
        <v>0</v>
      </c>
      <c r="J7" s="66">
        <f>COUNTIF($D$18:$D$319,$H7)</f>
        <v>0</v>
      </c>
      <c r="K7" s="35"/>
      <c r="L7" s="56"/>
    </row>
    <row r="8" spans="1:12" x14ac:dyDescent="0.3">
      <c r="A8" s="118"/>
      <c r="C8" s="63"/>
      <c r="F8" s="118"/>
      <c r="G8" s="67" t="s">
        <v>133</v>
      </c>
      <c r="H8" s="64" t="s">
        <v>132</v>
      </c>
      <c r="I8" s="65">
        <f>SUMIF($D$18:$D$319,$H8,$C$18:$C$319)/60</f>
        <v>0.31666666666666665</v>
      </c>
      <c r="J8" s="66">
        <f>COUNTIF($D$18:$D$319,$H8)</f>
        <v>25</v>
      </c>
      <c r="K8" s="35"/>
      <c r="L8" s="56"/>
    </row>
    <row r="9" spans="1:12" x14ac:dyDescent="0.3">
      <c r="A9" s="118"/>
      <c r="C9" s="63"/>
      <c r="F9" s="118"/>
      <c r="G9" s="67" t="s">
        <v>4</v>
      </c>
      <c r="H9" s="64" t="s">
        <v>1</v>
      </c>
      <c r="I9" s="65">
        <f>SUMIF($D$18:$D$319,$H9,$C$18:$C$319)/60</f>
        <v>0.05</v>
      </c>
      <c r="J9" s="66">
        <f>COUNTIF($D$18:$D$319,$H9)</f>
        <v>3</v>
      </c>
      <c r="K9" s="35"/>
      <c r="L9" s="56"/>
    </row>
    <row r="10" spans="1:12" x14ac:dyDescent="0.3">
      <c r="A10" s="118"/>
      <c r="C10" s="63"/>
      <c r="F10" s="118"/>
      <c r="G10" s="42" t="s">
        <v>35</v>
      </c>
      <c r="H10" s="24" t="s">
        <v>34</v>
      </c>
      <c r="I10" s="25">
        <f>SUMIF($D$18:$D$319,$H10,$C$18:$C$319)/60</f>
        <v>0</v>
      </c>
      <c r="J10" s="71"/>
      <c r="K10" s="26"/>
      <c r="L10" s="56"/>
    </row>
    <row r="11" spans="1:12" x14ac:dyDescent="0.3">
      <c r="A11" s="118"/>
      <c r="C11" s="63"/>
      <c r="F11" s="118"/>
      <c r="G11" s="56"/>
      <c r="H11" s="18"/>
      <c r="I11" s="27">
        <f>SUM(I5:I10)</f>
        <v>0.36666666666666664</v>
      </c>
      <c r="J11" s="28">
        <f>SUM(J5:J10)</f>
        <v>28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28" t="s">
        <v>44</v>
      </c>
      <c r="C17" s="129"/>
      <c r="D17" s="129"/>
      <c r="E17" s="130"/>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88</v>
      </c>
      <c r="F19" s="118"/>
    </row>
    <row r="20" spans="1:6" x14ac:dyDescent="0.3">
      <c r="A20" s="118"/>
      <c r="B20" s="30" cm="1">
        <f t="array" aca="1" ref="B20" ca="1">IF(AND(C20&lt;&gt;"",E20&lt;&gt;"")=TRUE, CELL("row",B20)-18,"")</f>
        <v>2</v>
      </c>
      <c r="C20" s="31">
        <v>1</v>
      </c>
      <c r="D20" s="50" t="s">
        <v>132</v>
      </c>
      <c r="E20" s="41" t="s">
        <v>60</v>
      </c>
      <c r="F20" s="118"/>
    </row>
    <row r="21" spans="1:6" x14ac:dyDescent="0.3">
      <c r="A21" s="111"/>
      <c r="B21" s="30" cm="1">
        <f t="array" aca="1" ref="B21" ca="1">IF(AND(C21&lt;&gt;"",E21&lt;&gt;"")=TRUE, CELL("row",B21)-18,"")</f>
        <v>3</v>
      </c>
      <c r="C21" s="31">
        <v>1</v>
      </c>
      <c r="D21" s="50" t="s">
        <v>132</v>
      </c>
      <c r="E21" s="41" t="s">
        <v>56</v>
      </c>
      <c r="F21" s="111"/>
    </row>
    <row r="22" spans="1:6" x14ac:dyDescent="0.3">
      <c r="A22" s="118"/>
      <c r="B22" s="30" cm="1">
        <f t="array" aca="1" ref="B22" ca="1">IF(AND(C22&lt;&gt;"",E22&lt;&gt;"")=TRUE, CELL("row",B22)-18,"")</f>
        <v>4</v>
      </c>
      <c r="C22" s="31">
        <v>0</v>
      </c>
      <c r="D22" s="50" t="s">
        <v>132</v>
      </c>
      <c r="E22" s="41" t="s">
        <v>57</v>
      </c>
      <c r="F22" s="118"/>
    </row>
    <row r="23" spans="1:6" x14ac:dyDescent="0.3">
      <c r="A23" s="118"/>
      <c r="B23" s="30" cm="1">
        <f t="array" aca="1" ref="B23" ca="1">IF(AND(C23&lt;&gt;"",E23&lt;&gt;"")=TRUE, CELL("row",B23)-18,"")</f>
        <v>5</v>
      </c>
      <c r="C23" s="31">
        <v>0</v>
      </c>
      <c r="D23" s="50" t="s">
        <v>132</v>
      </c>
      <c r="E23" s="41" t="s">
        <v>59</v>
      </c>
      <c r="F23" s="118"/>
    </row>
    <row r="24" spans="1:6" x14ac:dyDescent="0.3">
      <c r="A24" s="118"/>
      <c r="B24" s="30" cm="1">
        <f t="array" aca="1" ref="B24" ca="1">IF(AND(C24&lt;&gt;"",E24&lt;&gt;"")=TRUE, CELL("row",B24)-18,"")</f>
        <v>6</v>
      </c>
      <c r="C24" s="31">
        <v>0</v>
      </c>
      <c r="D24" s="50" t="s">
        <v>132</v>
      </c>
      <c r="E24" s="41" t="s">
        <v>58</v>
      </c>
      <c r="F24" s="118"/>
    </row>
    <row r="25" spans="1:6" ht="110.4" x14ac:dyDescent="0.3">
      <c r="A25" s="118"/>
      <c r="B25" s="30" cm="1">
        <f t="array" aca="1" ref="B25" ca="1">IF(AND(C25&lt;&gt;"",E25&lt;&gt;"")=TRUE, CELL("row",B25)-18,"")</f>
        <v>7</v>
      </c>
      <c r="C25" s="31">
        <v>1</v>
      </c>
      <c r="D25" s="50" t="s">
        <v>132</v>
      </c>
      <c r="E25" s="41" t="s">
        <v>67</v>
      </c>
      <c r="F25" s="118"/>
    </row>
    <row r="26" spans="1:6" ht="124.2" x14ac:dyDescent="0.3">
      <c r="A26" s="118"/>
      <c r="B26" s="30" cm="1">
        <f t="array" aca="1" ref="B26" ca="1">IF(AND(C26&lt;&gt;"",E26&lt;&gt;"")=TRUE, CELL("row",B26)-18,"")</f>
        <v>8</v>
      </c>
      <c r="C26" s="31">
        <v>1</v>
      </c>
      <c r="D26" s="50" t="s">
        <v>132</v>
      </c>
      <c r="E26" s="41" t="s">
        <v>68</v>
      </c>
      <c r="F26" s="118"/>
    </row>
    <row r="27" spans="1:6" x14ac:dyDescent="0.3">
      <c r="A27" s="118"/>
      <c r="B27" s="30" cm="1">
        <f t="array" aca="1" ref="B27" ca="1">IF(AND(C27&lt;&gt;"",E27&lt;&gt;"")=TRUE, CELL("row",B27)-18,"")</f>
        <v>9</v>
      </c>
      <c r="C27" s="31">
        <v>1</v>
      </c>
      <c r="D27" s="50" t="s">
        <v>132</v>
      </c>
      <c r="E27" s="41" t="s">
        <v>69</v>
      </c>
      <c r="F27" s="118"/>
    </row>
    <row r="28" spans="1:6" x14ac:dyDescent="0.3">
      <c r="A28" s="118"/>
      <c r="B28" s="30" cm="1">
        <f t="array" aca="1" ref="B28" ca="1">IF(AND(C28&lt;&gt;"",E28&lt;&gt;"")=TRUE, CELL("row",B28)-18,"")</f>
        <v>10</v>
      </c>
      <c r="C28" s="31">
        <v>0</v>
      </c>
      <c r="D28" s="50" t="s">
        <v>132</v>
      </c>
      <c r="E28" s="41" t="s">
        <v>70</v>
      </c>
      <c r="F28" s="118"/>
    </row>
    <row r="29" spans="1:6" ht="151.80000000000001" x14ac:dyDescent="0.3">
      <c r="A29" s="118"/>
      <c r="B29" s="30" cm="1">
        <f t="array" aca="1" ref="B29" ca="1">IF(AND(C29&lt;&gt;"",E29&lt;&gt;"")=TRUE, CELL("row",B29)-18,"")</f>
        <v>11</v>
      </c>
      <c r="C29" s="31">
        <v>1</v>
      </c>
      <c r="D29" s="50" t="s">
        <v>132</v>
      </c>
      <c r="E29" s="41" t="s">
        <v>71</v>
      </c>
      <c r="F29" s="118"/>
    </row>
    <row r="30" spans="1:6" x14ac:dyDescent="0.3">
      <c r="A30" s="118"/>
      <c r="B30" s="30" cm="1">
        <f t="array" aca="1" ref="B30" ca="1">IF(AND(C30&lt;&gt;"",E30&lt;&gt;"")=TRUE, CELL("row",B30)-18,"")</f>
        <v>12</v>
      </c>
      <c r="C30" s="31">
        <v>1</v>
      </c>
      <c r="D30" s="50" t="s">
        <v>132</v>
      </c>
      <c r="E30" s="41" t="s">
        <v>66</v>
      </c>
      <c r="F30" s="118"/>
    </row>
    <row r="31" spans="1:6" ht="96.6" x14ac:dyDescent="0.3">
      <c r="A31" s="118"/>
      <c r="B31" s="30" cm="1">
        <f t="array" aca="1" ref="B31" ca="1">IF(AND(C31&lt;&gt;"",E31&lt;&gt;"")=TRUE, CELL("row",B31)-18,"")</f>
        <v>13</v>
      </c>
      <c r="C31" s="31">
        <v>1</v>
      </c>
      <c r="D31" s="50" t="s">
        <v>132</v>
      </c>
      <c r="E31" s="41" t="s">
        <v>72</v>
      </c>
      <c r="F31" s="118"/>
    </row>
    <row r="32" spans="1:6" ht="82.8" x14ac:dyDescent="0.3">
      <c r="A32" s="118"/>
      <c r="B32" s="30" cm="1">
        <f t="array" aca="1" ref="B32" ca="1">IF(AND(C32&lt;&gt;"",E32&lt;&gt;"")=TRUE, CELL("row",B32)-18,"")</f>
        <v>14</v>
      </c>
      <c r="C32" s="31">
        <v>0</v>
      </c>
      <c r="D32" s="50" t="s">
        <v>132</v>
      </c>
      <c r="E32" s="41" t="s">
        <v>73</v>
      </c>
      <c r="F32" s="118"/>
    </row>
    <row r="33" spans="1:6" ht="96.6" x14ac:dyDescent="0.3">
      <c r="A33" s="118"/>
      <c r="B33" s="30" cm="1">
        <f t="array" aca="1" ref="B33" ca="1">IF(AND(C33&lt;&gt;"",E33&lt;&gt;"")=TRUE, CELL("row",B33)-18,"")</f>
        <v>15</v>
      </c>
      <c r="C33" s="31">
        <v>1</v>
      </c>
      <c r="D33" s="50" t="s">
        <v>132</v>
      </c>
      <c r="E33" s="41" t="s">
        <v>74</v>
      </c>
      <c r="F33" s="118"/>
    </row>
    <row r="34" spans="1:6" ht="82.8" x14ac:dyDescent="0.3">
      <c r="A34" s="118"/>
      <c r="B34" s="30" cm="1">
        <f t="array" aca="1" ref="B34" ca="1">IF(AND(C34&lt;&gt;"",E34&lt;&gt;"")=TRUE, CELL("row",B34)-18,"")</f>
        <v>16</v>
      </c>
      <c r="C34" s="31">
        <v>1</v>
      </c>
      <c r="D34" s="50" t="s">
        <v>132</v>
      </c>
      <c r="E34" s="41" t="s">
        <v>75</v>
      </c>
      <c r="F34" s="118"/>
    </row>
    <row r="35" spans="1:6" ht="82.8" x14ac:dyDescent="0.3">
      <c r="A35" s="118"/>
      <c r="B35" s="30" cm="1">
        <f t="array" aca="1" ref="B35" ca="1">IF(AND(C35&lt;&gt;"",E35&lt;&gt;"")=TRUE, CELL("row",B35)-18,"")</f>
        <v>17</v>
      </c>
      <c r="C35" s="31">
        <v>1</v>
      </c>
      <c r="D35" s="50" t="s">
        <v>132</v>
      </c>
      <c r="E35" s="41" t="s">
        <v>76</v>
      </c>
      <c r="F35" s="118"/>
    </row>
    <row r="36" spans="1:6" x14ac:dyDescent="0.3">
      <c r="A36" s="118"/>
      <c r="B36" s="30" cm="1">
        <f t="array" aca="1" ref="B36" ca="1">IF(AND(C36&lt;&gt;"",E36&lt;&gt;"")=TRUE, CELL("row",B36)-18,"")</f>
        <v>18</v>
      </c>
      <c r="C36" s="31">
        <v>0</v>
      </c>
      <c r="D36" s="50" t="s">
        <v>132</v>
      </c>
      <c r="E36" s="41" t="s">
        <v>77</v>
      </c>
      <c r="F36" s="118"/>
    </row>
    <row r="37" spans="1:6" ht="27.6" x14ac:dyDescent="0.3">
      <c r="A37" s="118"/>
      <c r="B37" s="30" cm="1">
        <f t="array" aca="1" ref="B37" ca="1">IF(AND(C37&lt;&gt;"",E37&lt;&gt;"")=TRUE, CELL("row",B37)-18,"")</f>
        <v>19</v>
      </c>
      <c r="C37" s="31">
        <v>1</v>
      </c>
      <c r="D37" s="50" t="s">
        <v>132</v>
      </c>
      <c r="E37" s="41" t="s">
        <v>78</v>
      </c>
      <c r="F37" s="118"/>
    </row>
    <row r="38" spans="1:6" x14ac:dyDescent="0.3">
      <c r="A38" s="118"/>
      <c r="B38" s="30" cm="1">
        <f t="array" aca="1" ref="B38" ca="1">IF(AND(C38&lt;&gt;"",E38&lt;&gt;"")=TRUE, CELL("row",B38)-18,"")</f>
        <v>20</v>
      </c>
      <c r="C38" s="31">
        <v>1</v>
      </c>
      <c r="D38" s="50" t="s">
        <v>132</v>
      </c>
      <c r="E38" s="41" t="s">
        <v>79</v>
      </c>
      <c r="F38" s="118"/>
    </row>
    <row r="39" spans="1:6" x14ac:dyDescent="0.3">
      <c r="A39" s="118"/>
      <c r="B39" s="30" cm="1">
        <f t="array" aca="1" ref="B39" ca="1">IF(AND(C39&lt;&gt;"",E39&lt;&gt;"")=TRUE, CELL("row",B39)-18,"")</f>
        <v>21</v>
      </c>
      <c r="C39" s="31">
        <v>1</v>
      </c>
      <c r="D39" s="50" t="s">
        <v>132</v>
      </c>
      <c r="E39" s="41" t="s">
        <v>80</v>
      </c>
      <c r="F39" s="118"/>
    </row>
    <row r="40" spans="1:6" ht="27.6" x14ac:dyDescent="0.3">
      <c r="A40" s="118"/>
      <c r="B40" s="30" cm="1">
        <f t="array" aca="1" ref="B40" ca="1">IF(AND(C40&lt;&gt;"",E40&lt;&gt;"")=TRUE, CELL("row",B40)-18,"")</f>
        <v>22</v>
      </c>
      <c r="C40" s="31">
        <v>1</v>
      </c>
      <c r="D40" s="50" t="s">
        <v>132</v>
      </c>
      <c r="E40" s="41" t="s">
        <v>81</v>
      </c>
      <c r="F40" s="118"/>
    </row>
    <row r="41" spans="1:6" ht="82.8" x14ac:dyDescent="0.3">
      <c r="A41" s="118"/>
      <c r="B41" s="30" cm="1">
        <f t="array" aca="1" ref="B41" ca="1">IF(AND(C41&lt;&gt;"",E41&lt;&gt;"")=TRUE, CELL("row",B41)-18,"")</f>
        <v>23</v>
      </c>
      <c r="C41" s="31">
        <v>1</v>
      </c>
      <c r="D41" s="50" t="s">
        <v>132</v>
      </c>
      <c r="E41" s="41" t="s">
        <v>82</v>
      </c>
      <c r="F41" s="118"/>
    </row>
    <row r="42" spans="1:6" ht="151.80000000000001" x14ac:dyDescent="0.3">
      <c r="A42" s="118"/>
      <c r="B42" s="30" cm="1">
        <f t="array" aca="1" ref="B42" ca="1">IF(AND(C42&lt;&gt;"",E42&lt;&gt;"")=TRUE, CELL("row",B42)-18,"")</f>
        <v>24</v>
      </c>
      <c r="C42" s="31">
        <v>1</v>
      </c>
      <c r="D42" s="50" t="s">
        <v>132</v>
      </c>
      <c r="E42" s="41" t="s">
        <v>83</v>
      </c>
      <c r="F42" s="118"/>
    </row>
    <row r="43" spans="1:6" ht="110.4" x14ac:dyDescent="0.3">
      <c r="A43" s="118"/>
      <c r="B43" s="30" cm="1">
        <f t="array" aca="1" ref="B43" ca="1">IF(AND(C43&lt;&gt;"",E43&lt;&gt;"")=TRUE, CELL("row",B43)-18,"")</f>
        <v>25</v>
      </c>
      <c r="C43" s="31">
        <v>1</v>
      </c>
      <c r="D43" s="50" t="s">
        <v>132</v>
      </c>
      <c r="E43" s="41" t="s">
        <v>84</v>
      </c>
      <c r="F43" s="118"/>
    </row>
    <row r="44" spans="1:6" ht="27.6" x14ac:dyDescent="0.3">
      <c r="A44" s="118"/>
      <c r="B44" s="30" cm="1">
        <f t="array" aca="1" ref="B44" ca="1">IF(AND(C44&lt;&gt;"",E44&lt;&gt;"")=TRUE, CELL("row",B44)-18,"")</f>
        <v>26</v>
      </c>
      <c r="C44" s="31">
        <v>1</v>
      </c>
      <c r="D44" s="50" t="s">
        <v>132</v>
      </c>
      <c r="E44" s="41" t="s">
        <v>85</v>
      </c>
      <c r="F44" s="118"/>
    </row>
    <row r="45" spans="1:6" x14ac:dyDescent="0.3">
      <c r="A45" s="118"/>
      <c r="B45" s="30" cm="1">
        <f t="array" aca="1" ref="B45" ca="1">IF(AND(C45&lt;&gt;"",E45&lt;&gt;"")=TRUE, CELL("row",B45)-18,"")</f>
        <v>27</v>
      </c>
      <c r="C45" s="31">
        <v>0</v>
      </c>
      <c r="D45" s="50" t="s">
        <v>34</v>
      </c>
      <c r="E45" s="41" t="s">
        <v>86</v>
      </c>
      <c r="F45" s="118"/>
    </row>
    <row r="46" spans="1:6" x14ac:dyDescent="0.3">
      <c r="A46" s="118"/>
      <c r="B46" s="30" cm="1">
        <f t="array" aca="1" ref="B46" ca="1">IF(AND(C46&lt;&gt;"",E46&lt;&gt;"")=TRUE, CELL("row",B46)-18,"")</f>
        <v>28</v>
      </c>
      <c r="C46" s="31">
        <v>1</v>
      </c>
      <c r="D46" s="50" t="s">
        <v>1</v>
      </c>
      <c r="E46" s="41" t="s">
        <v>93</v>
      </c>
      <c r="F46" s="118"/>
    </row>
    <row r="47" spans="1:6" ht="27.6" x14ac:dyDescent="0.3">
      <c r="A47" s="118"/>
      <c r="B47" s="30" cm="1">
        <f t="array" aca="1" ref="B47" ca="1">IF(AND(C47&lt;&gt;"",E47&lt;&gt;"")=TRUE, CELL("row",B47)-18,"")</f>
        <v>29</v>
      </c>
      <c r="C47" s="31">
        <v>1</v>
      </c>
      <c r="D47" s="50" t="s">
        <v>1</v>
      </c>
      <c r="E47" s="41" t="s">
        <v>102</v>
      </c>
      <c r="F47" s="118"/>
    </row>
    <row r="48" spans="1:6" x14ac:dyDescent="0.3">
      <c r="A48" s="118"/>
      <c r="B48" s="30" cm="1">
        <f t="array" aca="1" ref="B48" ca="1">IF(AND(C48&lt;&gt;"",E48&lt;&gt;"")=TRUE, CELL("row",B48)-18,"")</f>
        <v>30</v>
      </c>
      <c r="C48" s="31">
        <v>1</v>
      </c>
      <c r="D48" s="50" t="s">
        <v>1</v>
      </c>
      <c r="E48" s="41" t="s">
        <v>129</v>
      </c>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270</v>
      </c>
      <c r="C319" s="49">
        <f>COUNTIF(C19:C318, "")</f>
        <v>270</v>
      </c>
      <c r="D319" s="49">
        <f>COUNTIF(D19:D318, "")</f>
        <v>270</v>
      </c>
      <c r="E319" s="48">
        <f>COUNTIF(E19:E318, "")</f>
        <v>270</v>
      </c>
      <c r="F319" s="118" t="s">
        <v>135</v>
      </c>
    </row>
    <row r="320" spans="1:6" ht="6.6" customHeight="1" x14ac:dyDescent="0.3">
      <c r="A320" s="118"/>
      <c r="B320" s="56"/>
      <c r="C320" s="29"/>
      <c r="D320" s="56"/>
      <c r="E320" s="56"/>
      <c r="F320" s="118"/>
    </row>
  </sheetData>
  <mergeCells count="2">
    <mergeCell ref="G2:K2"/>
    <mergeCell ref="B17:E17"/>
  </mergeCells>
  <conditionalFormatting sqref="D19:D285 D305:D318">
    <cfRule type="cellIs" dxfId="34" priority="6" operator="equal">
      <formula>"Q"</formula>
    </cfRule>
    <cfRule type="cellIs" dxfId="33" priority="7" operator="equal">
      <formula>"T"</formula>
    </cfRule>
    <cfRule type="cellIs" dxfId="32" priority="8" operator="equal">
      <formula>"B"</formula>
    </cfRule>
    <cfRule type="cellIs" dxfId="31" priority="9" operator="equal">
      <formula>"F"</formula>
    </cfRule>
    <cfRule type="cellIs" dxfId="30" priority="10" operator="equal">
      <formula>"P"</formula>
    </cfRule>
  </conditionalFormatting>
  <conditionalFormatting sqref="D286:D304">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0F69CB56-06D2-4C52-8AC8-9EA8F462E2E3}">
      <formula1>"i,T,B,F,Q,P"</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B9C8-8FAC-4898-9FEB-E769D11B183F}">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28" t="s">
        <v>43</v>
      </c>
      <c r="H2" s="129"/>
      <c r="I2" s="129"/>
      <c r="J2" s="129"/>
      <c r="K2" s="130"/>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SUMIF($D$18:$D$319,$H5,$C$18:$C$319)/60</f>
        <v>0</v>
      </c>
      <c r="J5" s="66">
        <f>COUNTIF($D$18:$D$319,$H5)</f>
        <v>0</v>
      </c>
      <c r="K5" s="36"/>
      <c r="L5" s="56"/>
    </row>
    <row r="6" spans="1:12" x14ac:dyDescent="0.3">
      <c r="A6" s="118"/>
      <c r="C6" s="63"/>
      <c r="F6" s="118"/>
      <c r="G6" s="67" t="s">
        <v>6</v>
      </c>
      <c r="H6" s="64" t="s">
        <v>3</v>
      </c>
      <c r="I6" s="65">
        <f>SUMIF($D$18:$D$319,$H6,$C$18:$C$319)/60</f>
        <v>0</v>
      </c>
      <c r="J6" s="66">
        <f>COUNTIF($D$18:$D$319,$H6)</f>
        <v>0</v>
      </c>
      <c r="K6" s="35"/>
      <c r="L6" s="56"/>
    </row>
    <row r="7" spans="1:12" x14ac:dyDescent="0.3">
      <c r="A7" s="118"/>
      <c r="C7" s="63"/>
      <c r="F7" s="118"/>
      <c r="G7" s="67" t="s">
        <v>5</v>
      </c>
      <c r="H7" s="64" t="s">
        <v>0</v>
      </c>
      <c r="I7" s="65">
        <f>SUMIF($D$18:$D$319,$H7,$C$18:$C$319)/60</f>
        <v>0</v>
      </c>
      <c r="J7" s="66">
        <f>COUNTIF($D$18:$D$319,$H7)</f>
        <v>0</v>
      </c>
      <c r="K7" s="35"/>
      <c r="L7" s="56"/>
    </row>
    <row r="8" spans="1:12" x14ac:dyDescent="0.3">
      <c r="A8" s="118"/>
      <c r="C8" s="63"/>
      <c r="F8" s="118"/>
      <c r="G8" s="67" t="s">
        <v>133</v>
      </c>
      <c r="H8" s="64" t="s">
        <v>132</v>
      </c>
      <c r="I8" s="65">
        <f>SUMIF($D$18:$D$319,$H8,$C$18:$C$319)/60</f>
        <v>1.6666666666666666E-2</v>
      </c>
      <c r="J8" s="66">
        <f>COUNTIF($D$18:$D$319,$H8)</f>
        <v>6</v>
      </c>
      <c r="K8" s="35"/>
      <c r="L8" s="56"/>
    </row>
    <row r="9" spans="1:12" x14ac:dyDescent="0.3">
      <c r="A9" s="118"/>
      <c r="C9" s="63"/>
      <c r="F9" s="118"/>
      <c r="G9" s="67" t="s">
        <v>4</v>
      </c>
      <c r="H9" s="64" t="s">
        <v>1</v>
      </c>
      <c r="I9" s="65">
        <f>SUMIF($D$18:$D$319,$H9,$C$18:$C$319)/60</f>
        <v>0.1</v>
      </c>
      <c r="J9" s="66">
        <f>COUNTIF($D$18:$D$319,$H9)</f>
        <v>6</v>
      </c>
      <c r="K9" s="35"/>
      <c r="L9" s="56"/>
    </row>
    <row r="10" spans="1:12" x14ac:dyDescent="0.3">
      <c r="A10" s="118"/>
      <c r="C10" s="63"/>
      <c r="F10" s="118"/>
      <c r="G10" s="42" t="s">
        <v>35</v>
      </c>
      <c r="H10" s="24" t="s">
        <v>34</v>
      </c>
      <c r="I10" s="25">
        <f>SUMIF($D$18:$D$319,$H10,$C$18:$C$319)/60</f>
        <v>1.6666666666666666E-2</v>
      </c>
      <c r="J10" s="71"/>
      <c r="K10" s="26"/>
      <c r="L10" s="56"/>
    </row>
    <row r="11" spans="1:12" x14ac:dyDescent="0.3">
      <c r="A11" s="118"/>
      <c r="C11" s="63"/>
      <c r="F11" s="118"/>
      <c r="G11" s="56"/>
      <c r="H11" s="18"/>
      <c r="I11" s="27">
        <f>SUM(I5:I10)</f>
        <v>0.13333333333333333</v>
      </c>
      <c r="J11" s="28">
        <f>SUM(J5:J10)</f>
        <v>12</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28" t="s">
        <v>44</v>
      </c>
      <c r="C17" s="129"/>
      <c r="D17" s="129"/>
      <c r="E17" s="130"/>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89</v>
      </c>
      <c r="F19" s="118"/>
    </row>
    <row r="20" spans="1:6" x14ac:dyDescent="0.3">
      <c r="A20" s="118"/>
      <c r="B20" s="30" cm="1">
        <f t="array" aca="1" ref="B20" ca="1">IF(AND(C20&lt;&gt;"",E20&lt;&gt;"")=TRUE, CELL("row",B20)-18,"")</f>
        <v>2</v>
      </c>
      <c r="C20" s="31">
        <v>1</v>
      </c>
      <c r="D20" s="50" t="s">
        <v>132</v>
      </c>
      <c r="E20" s="41" t="s">
        <v>60</v>
      </c>
      <c r="F20" s="118"/>
    </row>
    <row r="21" spans="1:6" x14ac:dyDescent="0.3">
      <c r="A21" s="118"/>
      <c r="B21" s="30" cm="1">
        <f t="array" aca="1" ref="B21" ca="1">IF(AND(C21&lt;&gt;"",E21&lt;&gt;"")=TRUE, CELL("row",B21)-18,"")</f>
        <v>3</v>
      </c>
      <c r="C21" s="31">
        <v>0</v>
      </c>
      <c r="D21" s="50" t="s">
        <v>132</v>
      </c>
      <c r="E21" s="41" t="s">
        <v>59</v>
      </c>
      <c r="F21" s="118"/>
    </row>
    <row r="22" spans="1:6" x14ac:dyDescent="0.3">
      <c r="A22" s="118"/>
      <c r="B22" s="30" cm="1">
        <f t="array" aca="1" ref="B22" ca="1">IF(AND(C22&lt;&gt;"",E22&lt;&gt;"")=TRUE, CELL("row",B22)-18,"")</f>
        <v>4</v>
      </c>
      <c r="C22" s="31">
        <v>0</v>
      </c>
      <c r="D22" s="50" t="s">
        <v>132</v>
      </c>
      <c r="E22" s="41" t="s">
        <v>58</v>
      </c>
      <c r="F22" s="118"/>
    </row>
    <row r="23" spans="1:6" x14ac:dyDescent="0.3">
      <c r="A23" s="118"/>
      <c r="B23" s="30" cm="1">
        <f t="array" aca="1" ref="B23" ca="1">IF(AND(C23&lt;&gt;"",E23&lt;&gt;"")=TRUE, CELL("row",B23)-18,"")</f>
        <v>5</v>
      </c>
      <c r="C23" s="31">
        <v>1</v>
      </c>
      <c r="D23" s="50" t="s">
        <v>1</v>
      </c>
      <c r="E23" s="41" t="s">
        <v>90</v>
      </c>
      <c r="F23" s="118"/>
    </row>
    <row r="24" spans="1:6" ht="27.6" x14ac:dyDescent="0.3">
      <c r="A24" s="118"/>
      <c r="B24" s="30" cm="1">
        <f t="array" aca="1" ref="B24" ca="1">IF(AND(C24&lt;&gt;"",E24&lt;&gt;"")=TRUE, CELL("row",B24)-18,"")</f>
        <v>6</v>
      </c>
      <c r="C24" s="31">
        <v>1</v>
      </c>
      <c r="D24" s="50" t="s">
        <v>1</v>
      </c>
      <c r="E24" s="41" t="s">
        <v>96</v>
      </c>
      <c r="F24" s="118"/>
    </row>
    <row r="25" spans="1:6" ht="27.6" x14ac:dyDescent="0.3">
      <c r="A25" s="118"/>
      <c r="B25" s="30" cm="1">
        <f t="array" aca="1" ref="B25" ca="1">IF(AND(C25&lt;&gt;"",E25&lt;&gt;"")=TRUE, CELL("row",B25)-18,"")</f>
        <v>7</v>
      </c>
      <c r="C25" s="31">
        <v>1</v>
      </c>
      <c r="D25" s="50" t="s">
        <v>1</v>
      </c>
      <c r="E25" s="41" t="s">
        <v>92</v>
      </c>
      <c r="F25" s="118"/>
    </row>
    <row r="26" spans="1:6" x14ac:dyDescent="0.3">
      <c r="A26" s="118"/>
      <c r="B26" s="30" cm="1">
        <f t="array" aca="1" ref="B26" ca="1">IF(AND(C26&lt;&gt;"",E26&lt;&gt;"")=TRUE, CELL("row",B26)-18,"")</f>
        <v>8</v>
      </c>
      <c r="C26" s="31">
        <v>0</v>
      </c>
      <c r="D26" s="50" t="s">
        <v>132</v>
      </c>
      <c r="E26" s="41" t="s">
        <v>64</v>
      </c>
      <c r="F26" s="118"/>
    </row>
    <row r="27" spans="1:6" x14ac:dyDescent="0.3">
      <c r="A27" s="118"/>
      <c r="B27" s="30" cm="1">
        <f t="array" aca="1" ref="B27" ca="1">IF(AND(C27&lt;&gt;"",E27&lt;&gt;"")=TRUE, CELL("row",B27)-18,"")</f>
        <v>9</v>
      </c>
      <c r="C27" s="31">
        <v>0</v>
      </c>
      <c r="D27" s="50" t="s">
        <v>132</v>
      </c>
      <c r="E27" s="41" t="s">
        <v>93</v>
      </c>
      <c r="F27" s="118"/>
    </row>
    <row r="28" spans="1:6" x14ac:dyDescent="0.3">
      <c r="A28" s="118"/>
      <c r="B28" s="30" cm="1">
        <f t="array" aca="1" ref="B28" ca="1">IF(AND(C28&lt;&gt;"",E28&lt;&gt;"")=TRUE, CELL("row",B28)-18,"")</f>
        <v>10</v>
      </c>
      <c r="C28" s="31">
        <v>0</v>
      </c>
      <c r="D28" s="50" t="s">
        <v>132</v>
      </c>
      <c r="E28" s="41" t="s">
        <v>65</v>
      </c>
      <c r="F28" s="118"/>
    </row>
    <row r="29" spans="1:6" ht="41.4" x14ac:dyDescent="0.3">
      <c r="A29" s="118"/>
      <c r="B29" s="30" cm="1">
        <f t="array" aca="1" ref="B29" ca="1">IF(AND(C29&lt;&gt;"",E29&lt;&gt;"")=TRUE, CELL("row",B29)-18,"")</f>
        <v>11</v>
      </c>
      <c r="C29" s="31">
        <v>1</v>
      </c>
      <c r="D29" s="50" t="s">
        <v>1</v>
      </c>
      <c r="E29" s="41" t="s">
        <v>104</v>
      </c>
      <c r="F29" s="118"/>
    </row>
    <row r="30" spans="1:6" ht="82.8" x14ac:dyDescent="0.3">
      <c r="A30" s="118"/>
      <c r="B30" s="30" cm="1">
        <f t="array" aca="1" ref="B30" ca="1">IF(AND(C30&lt;&gt;"",E30&lt;&gt;"")=TRUE, CELL("row",B30)-18,"")</f>
        <v>12</v>
      </c>
      <c r="C30" s="31">
        <v>1</v>
      </c>
      <c r="D30" s="50" t="s">
        <v>1</v>
      </c>
      <c r="E30" s="41" t="s">
        <v>97</v>
      </c>
      <c r="F30" s="118"/>
    </row>
    <row r="31" spans="1:6" ht="27.6" x14ac:dyDescent="0.3">
      <c r="A31" s="118"/>
      <c r="B31" s="30" cm="1">
        <f t="array" aca="1" ref="B31" ca="1">IF(AND(C31&lt;&gt;"",E31&lt;&gt;"")=TRUE, CELL("row",B31)-18,"")</f>
        <v>13</v>
      </c>
      <c r="C31" s="31">
        <v>1</v>
      </c>
      <c r="D31" s="50" t="s">
        <v>1</v>
      </c>
      <c r="E31" s="41" t="s">
        <v>99</v>
      </c>
      <c r="F31" s="118"/>
    </row>
    <row r="32" spans="1:6" x14ac:dyDescent="0.3">
      <c r="A32" s="118"/>
      <c r="B32" s="30" cm="1">
        <f t="array" aca="1" ref="B32" ca="1">IF(AND(C32&lt;&gt;"",E32&lt;&gt;"")=TRUE, CELL("row",B32)-18,"")</f>
        <v>14</v>
      </c>
      <c r="C32" s="31">
        <v>1</v>
      </c>
      <c r="D32" s="50" t="s">
        <v>34</v>
      </c>
      <c r="E32" s="41" t="s">
        <v>100</v>
      </c>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1"/>
      <c r="B267" s="30" t="str" cm="1">
        <f t="array" aca="1" ref="B267" ca="1">IF(AND(C267&lt;&gt;"",E267&lt;&gt;"")=TRUE, CELL("row",B267)-18,"")</f>
        <v/>
      </c>
      <c r="C267" s="31"/>
      <c r="D267" s="50"/>
      <c r="E267" s="41"/>
      <c r="F267" s="111"/>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286</v>
      </c>
      <c r="C319" s="49">
        <f>COUNTIF(C19:C318, "")</f>
        <v>286</v>
      </c>
      <c r="D319" s="49">
        <f>COUNTIF(D19:D318, "")</f>
        <v>286</v>
      </c>
      <c r="E319" s="48">
        <f>COUNTIF(E19:E318, "")</f>
        <v>286</v>
      </c>
      <c r="F319" s="118" t="s">
        <v>135</v>
      </c>
    </row>
    <row r="320" spans="1:6" ht="6.6" customHeight="1" x14ac:dyDescent="0.3">
      <c r="A320" s="118"/>
      <c r="B320" s="56"/>
      <c r="C320" s="29"/>
      <c r="D320" s="56"/>
      <c r="E320" s="56"/>
      <c r="F320" s="118"/>
    </row>
  </sheetData>
  <mergeCells count="2">
    <mergeCell ref="G2:K2"/>
    <mergeCell ref="B17:E17"/>
  </mergeCells>
  <conditionalFormatting sqref="D19:D269 D318">
    <cfRule type="cellIs" dxfId="24" priority="6" operator="equal">
      <formula>"Q"</formula>
    </cfRule>
    <cfRule type="cellIs" dxfId="23" priority="7" operator="equal">
      <formula>"T"</formula>
    </cfRule>
    <cfRule type="cellIs" dxfId="22" priority="8" operator="equal">
      <formula>"B"</formula>
    </cfRule>
    <cfRule type="cellIs" dxfId="21" priority="9" operator="equal">
      <formula>"F"</formula>
    </cfRule>
    <cfRule type="cellIs" dxfId="20" priority="10" operator="equal">
      <formula>"P"</formula>
    </cfRule>
  </conditionalFormatting>
  <conditionalFormatting sqref="D270:D317">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961E89AB-8104-4BDD-9E41-36F35FA7F6B9}">
      <formula1>"i,T,B,F,Q,P"</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A532-2309-4CE8-92F5-948845DE61C8}">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28" t="s">
        <v>43</v>
      </c>
      <c r="H2" s="129"/>
      <c r="I2" s="129"/>
      <c r="J2" s="129"/>
      <c r="K2" s="130"/>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SUMIF($D$18:$D$319,$H5,$C$18:$C$319)/60</f>
        <v>0</v>
      </c>
      <c r="J5" s="66">
        <f>COUNTIF($D$18:$D$319,$H5)</f>
        <v>0</v>
      </c>
      <c r="K5" s="36"/>
      <c r="L5" s="56"/>
    </row>
    <row r="6" spans="1:12" x14ac:dyDescent="0.3">
      <c r="A6" s="118"/>
      <c r="C6" s="63"/>
      <c r="F6" s="118"/>
      <c r="G6" s="67" t="s">
        <v>6</v>
      </c>
      <c r="H6" s="64" t="s">
        <v>3</v>
      </c>
      <c r="I6" s="65">
        <f>SUMIF($D$18:$D$319,$H6,$C$18:$C$319)/60</f>
        <v>0</v>
      </c>
      <c r="J6" s="66">
        <f>COUNTIF($D$18:$D$319,$H6)</f>
        <v>0</v>
      </c>
      <c r="K6" s="35"/>
      <c r="L6" s="56"/>
    </row>
    <row r="7" spans="1:12" x14ac:dyDescent="0.3">
      <c r="A7" s="118"/>
      <c r="C7" s="63"/>
      <c r="F7" s="118"/>
      <c r="G7" s="67" t="s">
        <v>5</v>
      </c>
      <c r="H7" s="64" t="s">
        <v>0</v>
      </c>
      <c r="I7" s="65">
        <f>SUMIF($D$18:$D$319,$H7,$C$18:$C$319)/60</f>
        <v>0</v>
      </c>
      <c r="J7" s="66">
        <f>COUNTIF($D$18:$D$319,$H7)</f>
        <v>0</v>
      </c>
      <c r="K7" s="35"/>
      <c r="L7" s="56"/>
    </row>
    <row r="8" spans="1:12" x14ac:dyDescent="0.3">
      <c r="A8" s="118"/>
      <c r="C8" s="63"/>
      <c r="F8" s="118"/>
      <c r="G8" s="67" t="s">
        <v>133</v>
      </c>
      <c r="H8" s="64" t="s">
        <v>132</v>
      </c>
      <c r="I8" s="65">
        <f>SUMIF($D$18:$D$319,$H8,$C$18:$C$319)/60</f>
        <v>0</v>
      </c>
      <c r="J8" s="66">
        <f>COUNTIF($D$18:$D$319,$H8)</f>
        <v>2</v>
      </c>
      <c r="K8" s="35"/>
      <c r="L8" s="56"/>
    </row>
    <row r="9" spans="1:12" x14ac:dyDescent="0.3">
      <c r="A9" s="118"/>
      <c r="C9" s="63"/>
      <c r="F9" s="118"/>
      <c r="G9" s="67" t="s">
        <v>4</v>
      </c>
      <c r="H9" s="64" t="s">
        <v>1</v>
      </c>
      <c r="I9" s="65">
        <f>SUMIF($D$18:$D$319,$H9,$C$18:$C$319)/60</f>
        <v>0.28333333333333333</v>
      </c>
      <c r="J9" s="66">
        <f>COUNTIF($D$18:$D$319,$H9)</f>
        <v>15</v>
      </c>
      <c r="K9" s="35"/>
      <c r="L9" s="56"/>
    </row>
    <row r="10" spans="1:12" x14ac:dyDescent="0.3">
      <c r="A10" s="118"/>
      <c r="C10" s="63"/>
      <c r="F10" s="118"/>
      <c r="G10" s="42" t="s">
        <v>35</v>
      </c>
      <c r="H10" s="24" t="s">
        <v>34</v>
      </c>
      <c r="I10" s="25">
        <f>SUMIF($D$18:$D$319,$H10,$C$18:$C$319)/60</f>
        <v>0</v>
      </c>
      <c r="J10" s="71"/>
      <c r="K10" s="26"/>
      <c r="L10" s="56"/>
    </row>
    <row r="11" spans="1:12" x14ac:dyDescent="0.3">
      <c r="A11" s="118"/>
      <c r="C11" s="63"/>
      <c r="F11" s="118"/>
      <c r="G11" s="56"/>
      <c r="H11" s="18"/>
      <c r="I11" s="27">
        <f>SUM(I5:I10)</f>
        <v>0.28333333333333333</v>
      </c>
      <c r="J11" s="28">
        <f>SUM(J5:J10)</f>
        <v>17</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28" t="s">
        <v>44</v>
      </c>
      <c r="C17" s="129"/>
      <c r="D17" s="129"/>
      <c r="E17" s="130"/>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105</v>
      </c>
      <c r="F19" s="118"/>
    </row>
    <row r="20" spans="1:6" x14ac:dyDescent="0.3">
      <c r="A20" s="118"/>
      <c r="B20" s="30" cm="1">
        <f t="array" aca="1" ref="B20" ca="1">IF(AND(C20&lt;&gt;"",E20&lt;&gt;"")=TRUE, CELL("row",B20)-18,"")</f>
        <v>2</v>
      </c>
      <c r="C20" s="31">
        <v>1</v>
      </c>
      <c r="D20" s="50" t="s">
        <v>1</v>
      </c>
      <c r="E20" s="41" t="s">
        <v>60</v>
      </c>
      <c r="F20" s="118"/>
    </row>
    <row r="21" spans="1:6" x14ac:dyDescent="0.3">
      <c r="A21" s="118"/>
      <c r="B21" s="30" cm="1">
        <f t="array" aca="1" ref="B21" ca="1">IF(AND(C21&lt;&gt;"",E21&lt;&gt;"")=TRUE, CELL("row",B21)-18,"")</f>
        <v>3</v>
      </c>
      <c r="C21" s="31">
        <v>0</v>
      </c>
      <c r="D21" s="50" t="s">
        <v>132</v>
      </c>
      <c r="E21" s="41" t="s">
        <v>59</v>
      </c>
      <c r="F21" s="118"/>
    </row>
    <row r="22" spans="1:6" x14ac:dyDescent="0.3">
      <c r="A22" s="118"/>
      <c r="B22" s="30" cm="1">
        <f t="array" aca="1" ref="B22" ca="1">IF(AND(C22&lt;&gt;"",E22&lt;&gt;"")=TRUE, CELL("row",B22)-18,"")</f>
        <v>4</v>
      </c>
      <c r="C22" s="31">
        <v>0</v>
      </c>
      <c r="D22" s="50" t="s">
        <v>132</v>
      </c>
      <c r="E22" s="41" t="s">
        <v>58</v>
      </c>
      <c r="F22" s="118"/>
    </row>
    <row r="23" spans="1:6" x14ac:dyDescent="0.3">
      <c r="A23" s="118"/>
      <c r="B23" s="30" cm="1">
        <f t="array" aca="1" ref="B23" ca="1">IF(AND(C23&lt;&gt;"",E23&lt;&gt;"")=TRUE, CELL("row",B23)-18,"")</f>
        <v>5</v>
      </c>
      <c r="C23" s="31">
        <v>1</v>
      </c>
      <c r="D23" s="50" t="s">
        <v>1</v>
      </c>
      <c r="E23" s="41" t="s">
        <v>106</v>
      </c>
      <c r="F23" s="118"/>
    </row>
    <row r="24" spans="1:6" x14ac:dyDescent="0.3">
      <c r="A24" s="118"/>
      <c r="B24" s="30" cm="1">
        <f t="array" aca="1" ref="B24" ca="1">IF(AND(C24&lt;&gt;"",E24&lt;&gt;"")=TRUE, CELL("row",B24)-18,"")</f>
        <v>6</v>
      </c>
      <c r="C24" s="31">
        <v>1</v>
      </c>
      <c r="D24" s="50" t="s">
        <v>1</v>
      </c>
      <c r="E24" s="41" t="s">
        <v>107</v>
      </c>
      <c r="F24" s="118"/>
    </row>
    <row r="25" spans="1:6" x14ac:dyDescent="0.3">
      <c r="A25" s="118"/>
      <c r="B25" s="30" cm="1">
        <f t="array" aca="1" ref="B25" ca="1">IF(AND(C25&lt;&gt;"",E25&lt;&gt;"")=TRUE, CELL("row",B25)-18,"")</f>
        <v>7</v>
      </c>
      <c r="C25" s="31">
        <v>1</v>
      </c>
      <c r="D25" s="50" t="s">
        <v>1</v>
      </c>
      <c r="E25" s="41" t="s">
        <v>108</v>
      </c>
      <c r="F25" s="118"/>
    </row>
    <row r="26" spans="1:6" x14ac:dyDescent="0.3">
      <c r="A26" s="118"/>
      <c r="B26" s="30" cm="1">
        <f t="array" aca="1" ref="B26" ca="1">IF(AND(C26&lt;&gt;"",E26&lt;&gt;"")=TRUE, CELL("row",B26)-18,"")</f>
        <v>8</v>
      </c>
      <c r="C26" s="31">
        <v>3</v>
      </c>
      <c r="D26" s="50" t="s">
        <v>1</v>
      </c>
      <c r="E26" s="41" t="s">
        <v>109</v>
      </c>
      <c r="F26" s="118"/>
    </row>
    <row r="27" spans="1:6" x14ac:dyDescent="0.3">
      <c r="A27" s="118"/>
      <c r="B27" s="30" cm="1">
        <f t="array" aca="1" ref="B27" ca="1">IF(AND(C27&lt;&gt;"",E27&lt;&gt;"")=TRUE, CELL("row",B27)-18,"")</f>
        <v>9</v>
      </c>
      <c r="C27" s="31">
        <v>1</v>
      </c>
      <c r="D27" s="50" t="s">
        <v>1</v>
      </c>
      <c r="E27" s="41" t="s">
        <v>110</v>
      </c>
      <c r="F27" s="118"/>
    </row>
    <row r="28" spans="1:6" x14ac:dyDescent="0.3">
      <c r="A28" s="118"/>
      <c r="B28" s="30" cm="1">
        <f t="array" aca="1" ref="B28" ca="1">IF(AND(C28&lt;&gt;"",E28&lt;&gt;"")=TRUE, CELL("row",B28)-18,"")</f>
        <v>10</v>
      </c>
      <c r="C28" s="31">
        <v>1</v>
      </c>
      <c r="D28" s="50" t="s">
        <v>1</v>
      </c>
      <c r="E28" s="41" t="s">
        <v>111</v>
      </c>
      <c r="F28" s="118"/>
    </row>
    <row r="29" spans="1:6" x14ac:dyDescent="0.3">
      <c r="A29" s="118"/>
      <c r="B29" s="30" cm="1">
        <f t="array" aca="1" ref="B29" ca="1">IF(AND(C29&lt;&gt;"",E29&lt;&gt;"")=TRUE, CELL("row",B29)-18,"")</f>
        <v>11</v>
      </c>
      <c r="C29" s="31">
        <v>1</v>
      </c>
      <c r="D29" s="50" t="s">
        <v>1</v>
      </c>
      <c r="E29" s="41" t="s">
        <v>112</v>
      </c>
      <c r="F29" s="118"/>
    </row>
    <row r="30" spans="1:6" x14ac:dyDescent="0.3">
      <c r="A30" s="118"/>
      <c r="B30" s="30" cm="1">
        <f t="array" aca="1" ref="B30" ca="1">IF(AND(C30&lt;&gt;"",E30&lt;&gt;"")=TRUE, CELL("row",B30)-18,"")</f>
        <v>12</v>
      </c>
      <c r="C30" s="31">
        <v>1</v>
      </c>
      <c r="D30" s="50" t="s">
        <v>1</v>
      </c>
      <c r="E30" s="41" t="s">
        <v>113</v>
      </c>
      <c r="F30" s="118"/>
    </row>
    <row r="31" spans="1:6" ht="55.2" x14ac:dyDescent="0.3">
      <c r="A31" s="118"/>
      <c r="B31" s="30" cm="1">
        <f t="array" aca="1" ref="B31" ca="1">IF(AND(C31&lt;&gt;"",E31&lt;&gt;"")=TRUE, CELL("row",B31)-18,"")</f>
        <v>13</v>
      </c>
      <c r="C31" s="31">
        <v>1</v>
      </c>
      <c r="D31" s="50" t="s">
        <v>1</v>
      </c>
      <c r="E31" s="41" t="s">
        <v>114</v>
      </c>
      <c r="F31" s="118"/>
    </row>
    <row r="32" spans="1:6" ht="27.6" x14ac:dyDescent="0.3">
      <c r="A32" s="118"/>
      <c r="B32" s="30" cm="1">
        <f t="array" aca="1" ref="B32" ca="1">IF(AND(C32&lt;&gt;"",E32&lt;&gt;"")=TRUE, CELL("row",B32)-18,"")</f>
        <v>14</v>
      </c>
      <c r="C32" s="31">
        <v>1</v>
      </c>
      <c r="D32" s="50" t="s">
        <v>1</v>
      </c>
      <c r="E32" s="41" t="s">
        <v>115</v>
      </c>
      <c r="F32" s="118"/>
    </row>
    <row r="33" spans="1:6" x14ac:dyDescent="0.3">
      <c r="A33" s="118"/>
      <c r="B33" s="30" cm="1">
        <f t="array" aca="1" ref="B33" ca="1">IF(AND(C33&lt;&gt;"",E33&lt;&gt;"")=TRUE, CELL("row",B33)-18,"")</f>
        <v>15</v>
      </c>
      <c r="C33" s="31">
        <v>1</v>
      </c>
      <c r="D33" s="50" t="s">
        <v>1</v>
      </c>
      <c r="E33" s="41" t="s">
        <v>116</v>
      </c>
      <c r="F33" s="118"/>
    </row>
    <row r="34" spans="1:6" x14ac:dyDescent="0.3">
      <c r="A34" s="118"/>
      <c r="B34" s="30" cm="1">
        <f t="array" aca="1" ref="B34" ca="1">IF(AND(C34&lt;&gt;"",E34&lt;&gt;"")=TRUE, CELL("row",B34)-18,"")</f>
        <v>16</v>
      </c>
      <c r="C34" s="31">
        <v>1</v>
      </c>
      <c r="D34" s="50" t="s">
        <v>1</v>
      </c>
      <c r="E34" s="41" t="s">
        <v>117</v>
      </c>
      <c r="F34" s="118"/>
    </row>
    <row r="35" spans="1:6" x14ac:dyDescent="0.3">
      <c r="A35" s="118"/>
      <c r="B35" s="30" cm="1">
        <f t="array" aca="1" ref="B35" ca="1">IF(AND(C35&lt;&gt;"",E35&lt;&gt;"")=TRUE, CELL("row",B35)-18,"")</f>
        <v>17</v>
      </c>
      <c r="C35" s="31">
        <v>1</v>
      </c>
      <c r="D35" s="50" t="s">
        <v>1</v>
      </c>
      <c r="E35" s="41" t="s">
        <v>118</v>
      </c>
      <c r="F35" s="118"/>
    </row>
    <row r="36" spans="1:6" x14ac:dyDescent="0.3">
      <c r="A36" s="118"/>
      <c r="B36" s="30" cm="1">
        <f t="array" aca="1" ref="B36" ca="1">IF(AND(C36&lt;&gt;"",E36&lt;&gt;"")=TRUE, CELL("row",B36)-18,"")</f>
        <v>18</v>
      </c>
      <c r="C36" s="31">
        <v>1</v>
      </c>
      <c r="D36" s="50" t="s">
        <v>1</v>
      </c>
      <c r="E36" s="41" t="s">
        <v>131</v>
      </c>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1"/>
      <c r="B249" s="30" t="str" cm="1">
        <f t="array" aca="1" ref="B249" ca="1">IF(AND(C249&lt;&gt;"",E249&lt;&gt;"")=TRUE, CELL("row",B249)-18,"")</f>
        <v/>
      </c>
      <c r="C249" s="31"/>
      <c r="D249" s="50"/>
      <c r="E249" s="41"/>
      <c r="F249" s="111"/>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282</v>
      </c>
      <c r="C319" s="49">
        <f>COUNTIF(C19:C318, "")</f>
        <v>282</v>
      </c>
      <c r="D319" s="49">
        <f>COUNTIF(D19:D318, "")</f>
        <v>282</v>
      </c>
      <c r="E319" s="48">
        <f>COUNTIF(E19:E318, "")</f>
        <v>282</v>
      </c>
      <c r="F319" s="118" t="s">
        <v>135</v>
      </c>
    </row>
    <row r="320" spans="1:6" ht="6.6" customHeight="1" x14ac:dyDescent="0.3">
      <c r="A320" s="118"/>
      <c r="B320" s="56"/>
      <c r="C320" s="29"/>
      <c r="D320" s="56"/>
      <c r="E320" s="56"/>
      <c r="F320" s="118"/>
    </row>
  </sheetData>
  <mergeCells count="2">
    <mergeCell ref="G2:K2"/>
    <mergeCell ref="B17:E17"/>
  </mergeCells>
  <conditionalFormatting sqref="D19:D251 D318">
    <cfRule type="cellIs" dxfId="14" priority="6" operator="equal">
      <formula>"Q"</formula>
    </cfRule>
    <cfRule type="cellIs" dxfId="13" priority="7" operator="equal">
      <formula>"T"</formula>
    </cfRule>
    <cfRule type="cellIs" dxfId="12" priority="8" operator="equal">
      <formula>"B"</formula>
    </cfRule>
    <cfRule type="cellIs" dxfId="11" priority="9" operator="equal">
      <formula>"F"</formula>
    </cfRule>
    <cfRule type="cellIs" dxfId="10" priority="10" operator="equal">
      <formula>"P"</formula>
    </cfRule>
  </conditionalFormatting>
  <conditionalFormatting sqref="D252:D317">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5DACE3BC-FAD7-4FBE-BAB6-FF874A4C0AC9}">
      <formula1>"i,T,B,F,Q,P"</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7E13-6879-46BF-BB32-6F0926EE9E2C}">
  <dimension ref="A1:L320"/>
  <sheetViews>
    <sheetView zoomScaleNormal="100" workbookViewId="0">
      <selection activeCell="A17" sqref="A17"/>
    </sheetView>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28" t="s">
        <v>43</v>
      </c>
      <c r="H2" s="129"/>
      <c r="I2" s="129"/>
      <c r="J2" s="129"/>
      <c r="K2" s="130"/>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SUMIF($D$18:$D$319,$H5,$C$18:$C$319)/60</f>
        <v>0</v>
      </c>
      <c r="J5" s="66">
        <f>COUNTIF($D$18:$D$319,$H5)</f>
        <v>0</v>
      </c>
      <c r="K5" s="36"/>
      <c r="L5" s="56"/>
    </row>
    <row r="6" spans="1:12" x14ac:dyDescent="0.3">
      <c r="A6" s="118"/>
      <c r="C6" s="63"/>
      <c r="F6" s="118"/>
      <c r="G6" s="67" t="s">
        <v>6</v>
      </c>
      <c r="H6" s="64" t="s">
        <v>3</v>
      </c>
      <c r="I6" s="65">
        <f>SUMIF($D$18:$D$319,$H6,$C$18:$C$319)/60</f>
        <v>0</v>
      </c>
      <c r="J6" s="66">
        <f>COUNTIF($D$18:$D$319,$H6)</f>
        <v>0</v>
      </c>
      <c r="K6" s="35"/>
      <c r="L6" s="56"/>
    </row>
    <row r="7" spans="1:12" x14ac:dyDescent="0.3">
      <c r="A7" s="118"/>
      <c r="C7" s="63"/>
      <c r="F7" s="118"/>
      <c r="G7" s="67" t="s">
        <v>5</v>
      </c>
      <c r="H7" s="64" t="s">
        <v>0</v>
      </c>
      <c r="I7" s="65">
        <f>SUMIF($D$18:$D$319,$H7,$C$18:$C$319)/60</f>
        <v>0</v>
      </c>
      <c r="J7" s="66">
        <f>COUNTIF($D$18:$D$319,$H7)</f>
        <v>0</v>
      </c>
      <c r="K7" s="35"/>
      <c r="L7" s="56"/>
    </row>
    <row r="8" spans="1:12" x14ac:dyDescent="0.3">
      <c r="A8" s="118"/>
      <c r="C8" s="63"/>
      <c r="F8" s="118"/>
      <c r="G8" s="67" t="s">
        <v>133</v>
      </c>
      <c r="H8" s="64" t="s">
        <v>132</v>
      </c>
      <c r="I8" s="65">
        <f>SUMIF($D$18:$D$319,$H8,$C$18:$C$319)/60</f>
        <v>0</v>
      </c>
      <c r="J8" s="66">
        <f>COUNTIF($D$18:$D$319,$H8)</f>
        <v>0</v>
      </c>
      <c r="K8" s="35"/>
      <c r="L8" s="56"/>
    </row>
    <row r="9" spans="1:12" x14ac:dyDescent="0.3">
      <c r="A9" s="118"/>
      <c r="C9" s="63"/>
      <c r="F9" s="118"/>
      <c r="G9" s="67" t="s">
        <v>4</v>
      </c>
      <c r="H9" s="64" t="s">
        <v>1</v>
      </c>
      <c r="I9" s="65">
        <f>SUMIF($D$18:$D$319,$H9,$C$18:$C$319)/60</f>
        <v>0.4</v>
      </c>
      <c r="J9" s="66">
        <f>COUNTIF($D$18:$D$319,$H9)</f>
        <v>8</v>
      </c>
      <c r="K9" s="35"/>
      <c r="L9" s="56"/>
    </row>
    <row r="10" spans="1:12" x14ac:dyDescent="0.3">
      <c r="A10" s="118"/>
      <c r="C10" s="63"/>
      <c r="F10" s="118"/>
      <c r="G10" s="42" t="s">
        <v>35</v>
      </c>
      <c r="H10" s="24" t="s">
        <v>34</v>
      </c>
      <c r="I10" s="25">
        <f>SUMIF($D$18:$D$319,$H10,$C$18:$C$319)/60</f>
        <v>0</v>
      </c>
      <c r="J10" s="71"/>
      <c r="K10" s="26"/>
      <c r="L10" s="56"/>
    </row>
    <row r="11" spans="1:12" x14ac:dyDescent="0.3">
      <c r="A11" s="118"/>
      <c r="C11" s="63"/>
      <c r="F11" s="118"/>
      <c r="G11" s="56"/>
      <c r="H11" s="18"/>
      <c r="I11" s="27">
        <f>SUM(I5:I10)</f>
        <v>0.4</v>
      </c>
      <c r="J11" s="28">
        <f>SUM(J5:J10)</f>
        <v>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28" t="s">
        <v>44</v>
      </c>
      <c r="C17" s="129"/>
      <c r="D17" s="129"/>
      <c r="E17" s="130"/>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119</v>
      </c>
      <c r="F19" s="118"/>
    </row>
    <row r="20" spans="1:6" x14ac:dyDescent="0.3">
      <c r="A20" s="118"/>
      <c r="B20" s="30" cm="1">
        <f t="array" aca="1" ref="B20" ca="1">IF(AND(C20&lt;&gt;"",E20&lt;&gt;"")=TRUE, CELL("row",B20)-18,"")</f>
        <v>2</v>
      </c>
      <c r="C20" s="31">
        <v>3</v>
      </c>
      <c r="D20" s="50" t="s">
        <v>1</v>
      </c>
      <c r="E20" s="41" t="s">
        <v>120</v>
      </c>
      <c r="F20" s="118"/>
    </row>
    <row r="21" spans="1:6" x14ac:dyDescent="0.3">
      <c r="A21" s="118"/>
      <c r="B21" s="30" cm="1">
        <f t="array" aca="1" ref="B21" ca="1">IF(AND(C21&lt;&gt;"",E21&lt;&gt;"")=TRUE, CELL("row",B21)-18,"")</f>
        <v>3</v>
      </c>
      <c r="C21" s="31">
        <v>1</v>
      </c>
      <c r="D21" s="50" t="s">
        <v>1</v>
      </c>
      <c r="E21" s="41" t="s">
        <v>121</v>
      </c>
      <c r="F21" s="118"/>
    </row>
    <row r="22" spans="1:6" x14ac:dyDescent="0.3">
      <c r="A22" s="118"/>
      <c r="B22" s="30" cm="1">
        <f t="array" aca="1" ref="B22" ca="1">IF(AND(C22&lt;&gt;"",E22&lt;&gt;"")=TRUE, CELL("row",B22)-18,"")</f>
        <v>4</v>
      </c>
      <c r="C22" s="31">
        <v>1</v>
      </c>
      <c r="D22" s="50" t="s">
        <v>1</v>
      </c>
      <c r="E22" s="41" t="s">
        <v>122</v>
      </c>
      <c r="F22" s="118"/>
    </row>
    <row r="23" spans="1:6" x14ac:dyDescent="0.3">
      <c r="A23" s="118"/>
      <c r="B23" s="30" cm="1">
        <f t="array" aca="1" ref="B23" ca="1">IF(AND(C23&lt;&gt;"",E23&lt;&gt;"")=TRUE, CELL("row",B23)-18,"")</f>
        <v>5</v>
      </c>
      <c r="C23" s="31">
        <v>1</v>
      </c>
      <c r="D23" s="50" t="s">
        <v>1</v>
      </c>
      <c r="E23" s="41" t="s">
        <v>123</v>
      </c>
      <c r="F23" s="118"/>
    </row>
    <row r="24" spans="1:6" x14ac:dyDescent="0.3">
      <c r="A24" s="118"/>
      <c r="B24" s="30" cm="1">
        <f t="array" aca="1" ref="B24" ca="1">IF(AND(C24&lt;&gt;"",E24&lt;&gt;"")=TRUE, CELL("row",B24)-18,"")</f>
        <v>6</v>
      </c>
      <c r="C24" s="31">
        <v>1</v>
      </c>
      <c r="D24" s="50" t="s">
        <v>1</v>
      </c>
      <c r="E24" s="41" t="s">
        <v>124</v>
      </c>
      <c r="F24" s="118"/>
    </row>
    <row r="25" spans="1:6" x14ac:dyDescent="0.3">
      <c r="A25" s="118"/>
      <c r="B25" s="30" cm="1">
        <f t="array" aca="1" ref="B25" ca="1">IF(AND(C25&lt;&gt;"",E25&lt;&gt;"")=TRUE, CELL("row",B25)-18,"")</f>
        <v>7</v>
      </c>
      <c r="C25" s="31">
        <v>15</v>
      </c>
      <c r="D25" s="50" t="s">
        <v>1</v>
      </c>
      <c r="E25" s="41" t="s">
        <v>126</v>
      </c>
      <c r="F25" s="118"/>
    </row>
    <row r="26" spans="1:6" x14ac:dyDescent="0.3">
      <c r="A26" s="118"/>
      <c r="B26" s="30" cm="1">
        <f t="array" aca="1" ref="B26" ca="1">IF(AND(C26&lt;&gt;"",E26&lt;&gt;"")=TRUE, CELL("row",B26)-18,"")</f>
        <v>8</v>
      </c>
      <c r="C26" s="31">
        <v>1</v>
      </c>
      <c r="D26" s="50" t="s">
        <v>1</v>
      </c>
      <c r="E26" s="41" t="s">
        <v>127</v>
      </c>
      <c r="F26" s="118"/>
    </row>
    <row r="27" spans="1:6" x14ac:dyDescent="0.3">
      <c r="A27" s="118"/>
      <c r="B27" s="30" cm="1">
        <f t="array" aca="1" ref="B27" ca="1">IF(AND(C27&lt;&gt;"",E27&lt;&gt;"")=TRUE, CELL("row",B27)-18,"")</f>
        <v>9</v>
      </c>
      <c r="C27" s="31">
        <v>1</v>
      </c>
      <c r="D27" s="50" t="s">
        <v>1</v>
      </c>
      <c r="E27" s="41" t="s">
        <v>128</v>
      </c>
      <c r="F27" s="118"/>
    </row>
    <row r="28" spans="1:6" x14ac:dyDescent="0.3">
      <c r="A28" s="118"/>
      <c r="B28" s="30" t="str" cm="1">
        <f t="array" aca="1" ref="B28" ca="1">IF(AND(C28&lt;&gt;"",E28&lt;&gt;"")=TRUE, CELL("row",B28)-18,"")</f>
        <v/>
      </c>
      <c r="C28" s="31"/>
      <c r="D28" s="50"/>
      <c r="E28" s="41"/>
      <c r="F28" s="118"/>
    </row>
    <row r="29" spans="1:6" x14ac:dyDescent="0.3">
      <c r="A29" s="118"/>
      <c r="B29" s="30" t="str" cm="1">
        <f t="array" aca="1" ref="B29" ca="1">IF(AND(C29&lt;&gt;"",E29&lt;&gt;"")=TRUE, CELL("row",B29)-18,"")</f>
        <v/>
      </c>
      <c r="C29" s="31"/>
      <c r="D29" s="50"/>
      <c r="E29" s="41"/>
      <c r="F29" s="118"/>
    </row>
    <row r="30" spans="1:6" x14ac:dyDescent="0.3">
      <c r="A30" s="118"/>
      <c r="B30" s="30" t="str" cm="1">
        <f t="array" aca="1" ref="B30" ca="1">IF(AND(C30&lt;&gt;"",E30&lt;&gt;"")=TRUE, CELL("row",B30)-18,"")</f>
        <v/>
      </c>
      <c r="C30" s="31"/>
      <c r="D30" s="50"/>
      <c r="E30" s="41"/>
      <c r="F30" s="118"/>
    </row>
    <row r="31" spans="1:6" x14ac:dyDescent="0.3">
      <c r="A31" s="118"/>
      <c r="B31" s="30" t="str" cm="1">
        <f t="array" aca="1" ref="B31" ca="1">IF(AND(C31&lt;&gt;"",E31&lt;&gt;"")=TRUE, CELL("row",B31)-18,"")</f>
        <v/>
      </c>
      <c r="C31" s="31"/>
      <c r="D31" s="50"/>
      <c r="E31" s="41"/>
      <c r="F31" s="118"/>
    </row>
    <row r="32" spans="1:6"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1"/>
      <c r="B229" s="30" t="str" cm="1">
        <f t="array" aca="1" ref="B229" ca="1">IF(AND(C229&lt;&gt;"",E229&lt;&gt;"")=TRUE, CELL("row",B229)-18,"")</f>
        <v/>
      </c>
      <c r="C229" s="31"/>
      <c r="D229" s="50"/>
      <c r="E229" s="41"/>
      <c r="F229" s="111"/>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291</v>
      </c>
      <c r="C319" s="49">
        <f>COUNTIF(C19:C318, "")</f>
        <v>291</v>
      </c>
      <c r="D319" s="49">
        <f>COUNTIF(D19:D318, "")</f>
        <v>291</v>
      </c>
      <c r="E319" s="48">
        <f>COUNTIF(E19:E318, "")</f>
        <v>291</v>
      </c>
      <c r="F319" s="118" t="s">
        <v>135</v>
      </c>
    </row>
    <row r="320" spans="1:6" ht="6.6" customHeight="1" x14ac:dyDescent="0.3">
      <c r="A320" s="118"/>
      <c r="B320" s="56"/>
      <c r="C320" s="29"/>
      <c r="D320" s="56"/>
      <c r="E320" s="56"/>
      <c r="F320" s="118"/>
    </row>
  </sheetData>
  <mergeCells count="2">
    <mergeCell ref="G2:K2"/>
    <mergeCell ref="B17:E17"/>
  </mergeCells>
  <conditionalFormatting sqref="D19:D318">
    <cfRule type="cellIs" dxfId="4" priority="6" operator="equal">
      <formula>"Q"</formula>
    </cfRule>
    <cfRule type="cellIs" dxfId="3" priority="7" operator="equal">
      <formula>"T"</formula>
    </cfRule>
    <cfRule type="cellIs" dxfId="2" priority="8" operator="equal">
      <formula>"B"</formula>
    </cfRule>
    <cfRule type="cellIs" dxfId="1" priority="9" operator="equal">
      <formula>"F"</formula>
    </cfRule>
    <cfRule type="cellIs" dxfId="0" priority="10"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89227E9A-CEA3-4501-A439-C663ADB3C903}">
      <formula1>"i,T,B,F,Q,P"</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tabSelected="1" zoomScaleNormal="100" workbookViewId="0">
      <selection activeCell="I8" sqref="I8"/>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47</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x14ac:dyDescent="0.3">
      <c r="A3" s="13"/>
      <c r="B3" s="131" t="s">
        <v>95</v>
      </c>
      <c r="C3" s="132" t="s">
        <v>91</v>
      </c>
      <c r="D3" s="133" t="s">
        <v>11</v>
      </c>
      <c r="E3" s="131" t="s">
        <v>36</v>
      </c>
      <c r="F3" s="133" t="s">
        <v>16</v>
      </c>
      <c r="G3" s="133"/>
      <c r="H3" s="133"/>
      <c r="I3" s="133"/>
      <c r="J3" s="133"/>
      <c r="K3" s="133"/>
      <c r="L3" s="133" t="s">
        <v>19</v>
      </c>
      <c r="M3" s="133"/>
      <c r="N3" s="133"/>
      <c r="O3" s="133"/>
      <c r="P3" s="133"/>
      <c r="Q3" s="13"/>
    </row>
    <row r="4" spans="1:17" ht="24.6" x14ac:dyDescent="0.3">
      <c r="A4" s="13"/>
      <c r="B4" s="131"/>
      <c r="C4" s="132"/>
      <c r="D4" s="133"/>
      <c r="E4" s="131"/>
      <c r="F4" s="34" t="s">
        <v>18</v>
      </c>
      <c r="G4" s="34" t="s">
        <v>8</v>
      </c>
      <c r="H4" s="34" t="s">
        <v>5</v>
      </c>
      <c r="I4" s="62" t="s">
        <v>134</v>
      </c>
      <c r="J4" s="34" t="s">
        <v>4</v>
      </c>
      <c r="K4" s="17" t="s">
        <v>7</v>
      </c>
      <c r="L4" s="62" t="s">
        <v>37</v>
      </c>
      <c r="M4" s="62" t="s">
        <v>38</v>
      </c>
      <c r="N4" s="34" t="s">
        <v>13</v>
      </c>
      <c r="O4" s="34" t="s">
        <v>14</v>
      </c>
      <c r="P4" s="17" t="s">
        <v>7</v>
      </c>
      <c r="Q4" s="13"/>
    </row>
    <row r="5" spans="1:17" s="57" customFormat="1" x14ac:dyDescent="0.3">
      <c r="A5" s="58"/>
      <c r="B5" s="105" t="s">
        <v>45</v>
      </c>
      <c r="C5" s="149" t="s">
        <v>101</v>
      </c>
      <c r="D5" s="16">
        <v>44281</v>
      </c>
      <c r="E5" s="74">
        <v>1.8</v>
      </c>
      <c r="F5" s="59">
        <v>0</v>
      </c>
      <c r="G5" s="59">
        <v>1</v>
      </c>
      <c r="H5" s="59">
        <v>8</v>
      </c>
      <c r="I5" s="59">
        <v>0</v>
      </c>
      <c r="J5" s="59">
        <v>39</v>
      </c>
      <c r="K5" s="15">
        <f>IF(SUM(F5:J5)=0, "", SUM(F5:J5))</f>
        <v>48</v>
      </c>
      <c r="L5" s="61">
        <v>6</v>
      </c>
      <c r="M5" s="61">
        <v>4</v>
      </c>
      <c r="N5" s="59">
        <v>0</v>
      </c>
      <c r="O5" s="59">
        <v>0</v>
      </c>
      <c r="P5" s="15">
        <f t="shared" ref="P5:P8" si="0">IF(SUM(L5:O5)=0, "", SUM(L5:O5))</f>
        <v>10</v>
      </c>
      <c r="Q5" s="58"/>
    </row>
    <row r="6" spans="1:17" s="57" customFormat="1" x14ac:dyDescent="0.3">
      <c r="A6" s="58"/>
      <c r="B6" s="105" t="s">
        <v>94</v>
      </c>
      <c r="C6" s="149" t="s">
        <v>103</v>
      </c>
      <c r="D6" s="16">
        <v>44282</v>
      </c>
      <c r="E6" s="74">
        <v>2.1</v>
      </c>
      <c r="F6" s="59">
        <v>3</v>
      </c>
      <c r="G6" s="59">
        <v>2</v>
      </c>
      <c r="H6" s="59">
        <v>3</v>
      </c>
      <c r="I6" s="59">
        <v>20</v>
      </c>
      <c r="J6" s="59">
        <v>40</v>
      </c>
      <c r="K6" s="15">
        <f>IF(SUM(F6:J6)=0, "", SUM(F6:J6))</f>
        <v>68</v>
      </c>
      <c r="L6" s="61">
        <v>1</v>
      </c>
      <c r="M6" s="61">
        <v>2</v>
      </c>
      <c r="N6" s="59">
        <v>0</v>
      </c>
      <c r="O6" s="59">
        <v>10</v>
      </c>
      <c r="P6" s="15">
        <f t="shared" ref="P6:P7" si="1">IF(SUM(L6:O6)=0, "", SUM(L6:O6))</f>
        <v>13</v>
      </c>
      <c r="Q6" s="58"/>
    </row>
    <row r="7" spans="1:17" s="57" customFormat="1" x14ac:dyDescent="0.3">
      <c r="A7" s="58"/>
      <c r="B7" s="105" t="s">
        <v>98</v>
      </c>
      <c r="C7" s="149" t="s">
        <v>137</v>
      </c>
      <c r="D7" s="16">
        <v>44283</v>
      </c>
      <c r="E7" s="74">
        <v>1.9</v>
      </c>
      <c r="F7" s="59">
        <v>2</v>
      </c>
      <c r="G7" s="59">
        <v>1</v>
      </c>
      <c r="H7" s="59">
        <v>4</v>
      </c>
      <c r="I7" s="59">
        <v>30</v>
      </c>
      <c r="J7" s="59">
        <v>35</v>
      </c>
      <c r="K7" s="15">
        <f>IF(SUM(F7:J7)=0, "", SUM(F7:J7))</f>
        <v>72</v>
      </c>
      <c r="L7" s="61">
        <v>1</v>
      </c>
      <c r="M7" s="61"/>
      <c r="N7" s="59">
        <v>0</v>
      </c>
      <c r="O7" s="59">
        <v>12</v>
      </c>
      <c r="P7" s="15">
        <f t="shared" si="1"/>
        <v>13</v>
      </c>
      <c r="Q7" s="58"/>
    </row>
    <row r="8" spans="1:17" s="57" customFormat="1" x14ac:dyDescent="0.3">
      <c r="A8" s="58"/>
      <c r="B8" s="105" t="s">
        <v>130</v>
      </c>
      <c r="C8" s="149" t="s">
        <v>138</v>
      </c>
      <c r="D8" s="16">
        <v>44284</v>
      </c>
      <c r="E8" s="74">
        <v>0.8</v>
      </c>
      <c r="F8" s="59">
        <v>0</v>
      </c>
      <c r="G8" s="59">
        <v>0</v>
      </c>
      <c r="H8" s="59">
        <v>0</v>
      </c>
      <c r="I8" s="59">
        <f>9+25+6+2+0</f>
        <v>42</v>
      </c>
      <c r="J8" s="59">
        <f>0+3+6+15+8</f>
        <v>32</v>
      </c>
      <c r="K8" s="15">
        <f>IF(SUM(F8:J8)=0, "", SUM(F8:J8))</f>
        <v>74</v>
      </c>
      <c r="L8" s="61">
        <v>0</v>
      </c>
      <c r="M8" s="61">
        <v>0</v>
      </c>
      <c r="N8" s="59">
        <v>0</v>
      </c>
      <c r="O8" s="59">
        <v>14</v>
      </c>
      <c r="P8" s="15">
        <f t="shared" si="0"/>
        <v>14</v>
      </c>
      <c r="Q8" s="58"/>
    </row>
    <row r="9" spans="1:17" s="57" customFormat="1" ht="3.6" customHeight="1" x14ac:dyDescent="0.3">
      <c r="A9" s="58"/>
      <c r="B9" s="106"/>
      <c r="C9" s="70"/>
      <c r="D9" s="68"/>
      <c r="E9" s="69"/>
      <c r="F9" s="112"/>
      <c r="G9" s="112"/>
      <c r="H9" s="112"/>
      <c r="I9" s="112"/>
      <c r="J9" s="112"/>
      <c r="K9" s="60"/>
      <c r="L9" s="112"/>
      <c r="M9" s="112"/>
      <c r="N9" s="112"/>
      <c r="O9" s="112"/>
      <c r="P9" s="60"/>
      <c r="Q9" s="58"/>
    </row>
    <row r="10" spans="1:17" s="57" customFormat="1" ht="78.599999999999994" customHeight="1" x14ac:dyDescent="0.3">
      <c r="A10" s="58"/>
      <c r="B10" s="58"/>
      <c r="C10" s="58"/>
      <c r="D10" s="58"/>
      <c r="E10" s="58"/>
      <c r="F10" s="58"/>
      <c r="G10" s="58"/>
      <c r="H10" s="58"/>
      <c r="I10" s="58"/>
      <c r="J10" s="58"/>
      <c r="K10" s="58"/>
      <c r="L10" s="58"/>
      <c r="M10" s="58"/>
      <c r="N10" s="58"/>
      <c r="O10" s="58"/>
      <c r="P10" s="58"/>
      <c r="Q10" s="58"/>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2" customFormat="1" ht="23.4" x14ac:dyDescent="0.3">
      <c r="B1" s="136" t="s">
        <v>49</v>
      </c>
      <c r="C1" s="136"/>
      <c r="D1" s="136"/>
      <c r="E1" s="136"/>
      <c r="F1" s="136"/>
      <c r="G1" s="136"/>
      <c r="H1" s="136"/>
      <c r="I1" s="136"/>
      <c r="J1" s="136"/>
      <c r="K1" s="136"/>
      <c r="L1" s="136"/>
      <c r="M1" s="136"/>
      <c r="N1" s="136"/>
      <c r="O1" s="136"/>
      <c r="Q1" s="93"/>
    </row>
    <row r="2" spans="2:17" s="56" customFormat="1" x14ac:dyDescent="0.3">
      <c r="C2" s="29" t="s">
        <v>29</v>
      </c>
      <c r="D2" s="135" t="str">
        <f>IF(Properties!$C$4=0, "", Properties!$C$4)</f>
        <v>Data Research Labs</v>
      </c>
      <c r="E2" s="135"/>
      <c r="F2" s="135"/>
      <c r="G2" s="135"/>
      <c r="H2" s="135"/>
      <c r="M2" s="29" t="s">
        <v>46</v>
      </c>
      <c r="N2" s="134" t="str" cm="1">
        <f t="array" ref="N2">INDEX('Test Run Log'!$B$5:$B$8,MATCH(MAX(COUNTIF('Test Run Log'!$B$5:$B$8, "&lt;" &amp; 'Test Run Log'!$B$5:$B$8)), COUNTIF('Test Run Log'!$B$5:$B$8, "&lt;"&amp;'Test Run Log'!$B$5:$B$8),0))</f>
        <v>R4</v>
      </c>
      <c r="O2" s="134"/>
      <c r="Q2" s="94"/>
    </row>
    <row r="3" spans="2:17" s="56" customFormat="1" x14ac:dyDescent="0.3">
      <c r="B3" s="90"/>
      <c r="C3" s="29" t="s">
        <v>23</v>
      </c>
      <c r="D3" s="134" t="str">
        <f>IF(Properties!$C$6=0, "", Properties!$C$6)</f>
        <v>My Test Case Manager (self-test)</v>
      </c>
      <c r="E3" s="134"/>
      <c r="F3" s="134"/>
      <c r="G3" s="134"/>
      <c r="H3" s="134"/>
      <c r="M3" s="29" t="s">
        <v>48</v>
      </c>
      <c r="N3" s="134" t="str">
        <f>IF(Properties!$C$8=0, "", Properties!$C$8)</f>
        <v>Matt Pierce</v>
      </c>
      <c r="O3" s="134"/>
      <c r="Q3" s="94"/>
    </row>
    <row r="4" spans="2:17" s="56" customFormat="1" x14ac:dyDescent="0.3">
      <c r="B4" s="90"/>
      <c r="K4" s="29"/>
      <c r="L4" s="91"/>
      <c r="M4" s="29" t="s">
        <v>50</v>
      </c>
      <c r="N4" s="135">
        <f>SUM(C14:G14)</f>
        <v>74</v>
      </c>
      <c r="O4" s="135"/>
      <c r="Q4" s="94"/>
    </row>
    <row r="5" spans="2:17" s="56" customFormat="1" x14ac:dyDescent="0.3">
      <c r="B5" s="90"/>
      <c r="K5" s="29"/>
      <c r="L5" s="91"/>
      <c r="M5" s="29" t="s">
        <v>51</v>
      </c>
      <c r="N5" s="135">
        <f>SUM(K14:M14)</f>
        <v>14</v>
      </c>
      <c r="O5" s="135"/>
      <c r="Q5" s="94"/>
    </row>
    <row r="6" spans="2:17" ht="6.6" customHeight="1" x14ac:dyDescent="0.3"/>
    <row r="7" spans="2:17" s="53" customFormat="1" ht="15.6" x14ac:dyDescent="0.3">
      <c r="B7" s="137" t="str">
        <f xml:space="preserve"> "TEST CASE COUNTS - SNAPSHOT @ " &amp; $N$2</f>
        <v>TEST CASE COUNTS - SNAPSHOT @ R4</v>
      </c>
      <c r="C7" s="138"/>
      <c r="D7" s="138"/>
      <c r="E7" s="138"/>
      <c r="F7" s="138"/>
      <c r="G7" s="138"/>
      <c r="H7" s="139"/>
      <c r="J7" s="137" t="str">
        <f xml:space="preserve"> "DEFECTS - SNAPSHOT @ " &amp; $N$2</f>
        <v>DEFECTS - SNAPSHOT @ R4</v>
      </c>
      <c r="K7" s="138"/>
      <c r="L7" s="138"/>
      <c r="M7" s="138"/>
      <c r="N7" s="138"/>
      <c r="O7" s="139"/>
      <c r="Q7" s="54"/>
    </row>
    <row r="8" spans="2:17" x14ac:dyDescent="0.3">
      <c r="B8" s="75"/>
      <c r="C8" s="76"/>
      <c r="D8" s="76"/>
      <c r="E8" s="76"/>
      <c r="F8" s="76"/>
      <c r="G8" s="76"/>
      <c r="H8" s="77"/>
      <c r="J8" s="75"/>
      <c r="K8" s="76"/>
      <c r="L8" s="76"/>
      <c r="M8" s="76"/>
      <c r="N8" s="76"/>
      <c r="O8" s="77"/>
    </row>
    <row r="9" spans="2:17" x14ac:dyDescent="0.3">
      <c r="B9" s="78"/>
      <c r="C9" s="55"/>
      <c r="D9" s="55"/>
      <c r="E9" s="55"/>
      <c r="F9" s="55"/>
      <c r="G9" s="55"/>
      <c r="H9" s="79"/>
      <c r="J9" s="78"/>
      <c r="K9" s="55"/>
      <c r="L9" s="55"/>
      <c r="M9" s="55"/>
      <c r="N9" s="55"/>
      <c r="O9" s="79"/>
    </row>
    <row r="10" spans="2:17" x14ac:dyDescent="0.3">
      <c r="B10" s="78"/>
      <c r="C10" s="55"/>
      <c r="D10" s="55"/>
      <c r="E10" s="55"/>
      <c r="F10" s="55"/>
      <c r="G10" s="55"/>
      <c r="H10" s="79"/>
      <c r="J10" s="78"/>
      <c r="K10" s="55"/>
      <c r="L10" s="55"/>
      <c r="M10" s="55"/>
      <c r="N10" s="55"/>
      <c r="O10" s="79"/>
    </row>
    <row r="11" spans="2:17" x14ac:dyDescent="0.3">
      <c r="B11" s="78"/>
      <c r="C11" s="55"/>
      <c r="D11" s="55"/>
      <c r="E11" s="55"/>
      <c r="F11" s="55"/>
      <c r="G11" s="55"/>
      <c r="H11" s="79"/>
      <c r="J11" s="78"/>
      <c r="K11" s="55"/>
      <c r="L11" s="55"/>
      <c r="M11" s="55"/>
      <c r="N11" s="55"/>
      <c r="O11" s="79"/>
    </row>
    <row r="12" spans="2:17" s="53" customFormat="1" ht="5.4" customHeight="1" x14ac:dyDescent="0.3">
      <c r="B12" s="78"/>
      <c r="C12" s="55"/>
      <c r="D12" s="55"/>
      <c r="E12" s="55"/>
      <c r="F12" s="55"/>
      <c r="G12" s="55"/>
      <c r="H12" s="79"/>
      <c r="J12" s="78"/>
      <c r="K12" s="55"/>
      <c r="L12" s="55"/>
      <c r="M12" s="55"/>
      <c r="N12" s="55"/>
      <c r="O12" s="79"/>
      <c r="Q12" s="54"/>
    </row>
    <row r="13" spans="2:17" s="72" customFormat="1" ht="12" x14ac:dyDescent="0.25">
      <c r="B13" s="80"/>
      <c r="C13" s="95" t="s">
        <v>18</v>
      </c>
      <c r="D13" s="96" t="s">
        <v>8</v>
      </c>
      <c r="E13" s="97" t="s">
        <v>5</v>
      </c>
      <c r="F13" s="113" t="s">
        <v>134</v>
      </c>
      <c r="G13" s="98" t="s">
        <v>4</v>
      </c>
      <c r="H13" s="81"/>
      <c r="J13" s="80"/>
      <c r="K13" s="99" t="s">
        <v>12</v>
      </c>
      <c r="L13" s="100" t="s">
        <v>13</v>
      </c>
      <c r="M13" s="101" t="s">
        <v>20</v>
      </c>
      <c r="N13" s="85"/>
      <c r="O13" s="81"/>
      <c r="P13" s="73"/>
    </row>
    <row r="14" spans="2:17" s="72" customFormat="1" ht="12" x14ac:dyDescent="0.25">
      <c r="B14" s="102" t="str">
        <f>$N$2</f>
        <v>R4</v>
      </c>
      <c r="C14" s="103">
        <f>VLOOKUP($N$2,'Test Run Log'!$B$5:$K$8,5)</f>
        <v>0</v>
      </c>
      <c r="D14" s="103">
        <f>VLOOKUP($N$2,'Test Run Log'!$B$5:$K$8,6)</f>
        <v>0</v>
      </c>
      <c r="E14" s="103">
        <f>VLOOKUP($N$2,'Test Run Log'!$B$5:$K$8,7)</f>
        <v>0</v>
      </c>
      <c r="F14" s="103">
        <f>VLOOKUP($N$2,'Test Run Log'!$B$5:$K$8,8)</f>
        <v>42</v>
      </c>
      <c r="G14" s="103">
        <f>VLOOKUP($N$2,'Test Run Log'!$B$5:$K$8,9)</f>
        <v>32</v>
      </c>
      <c r="H14" s="81"/>
      <c r="J14" s="102" t="str">
        <f>$N$2</f>
        <v>R4</v>
      </c>
      <c r="K14" s="103">
        <f>VLOOKUP($N$2,'Test Run Log'!$B$5:$O$8,11)+VLOOKUP($N$2,'Test Run Log'!$B$5:$O$8,12)</f>
        <v>0</v>
      </c>
      <c r="L14" s="103">
        <f>VLOOKUP($N$2,'Test Run Log'!$B$5:$O$8,13)</f>
        <v>0</v>
      </c>
      <c r="M14" s="103">
        <f>VLOOKUP($N$2,'Test Run Log'!$B$5:$O$8,14)</f>
        <v>14</v>
      </c>
      <c r="N14" s="85"/>
      <c r="O14" s="81"/>
      <c r="P14" s="73"/>
    </row>
    <row r="15" spans="2:17" s="72" customFormat="1" ht="5.4" customHeight="1" x14ac:dyDescent="0.3">
      <c r="B15" s="82"/>
      <c r="C15" s="83"/>
      <c r="D15" s="83"/>
      <c r="E15" s="83"/>
      <c r="F15" s="83"/>
      <c r="G15" s="83"/>
      <c r="H15" s="84"/>
      <c r="J15" s="82"/>
      <c r="K15" s="83"/>
      <c r="L15" s="83"/>
      <c r="M15" s="83"/>
      <c r="N15" s="86"/>
      <c r="O15" s="84"/>
      <c r="P15" s="73"/>
    </row>
    <row r="16" spans="2:17" s="53" customFormat="1" ht="6.6" customHeight="1" x14ac:dyDescent="0.3">
      <c r="Q16" s="54"/>
    </row>
    <row r="17" spans="2:17" ht="15.6" x14ac:dyDescent="0.3">
      <c r="B17" s="137" t="str">
        <f xml:space="preserve"> "TEST CASE COUNTS - TREND"</f>
        <v>TEST CASE COUNTS - TREND</v>
      </c>
      <c r="C17" s="138"/>
      <c r="D17" s="138"/>
      <c r="E17" s="138"/>
      <c r="F17" s="138"/>
      <c r="G17" s="138"/>
      <c r="H17" s="139"/>
      <c r="J17" s="137" t="str">
        <f xml:space="preserve"> "DEFECTS - TREND"</f>
        <v>DEFECTS - TREND</v>
      </c>
      <c r="K17" s="138"/>
      <c r="L17" s="138"/>
      <c r="M17" s="138"/>
      <c r="N17" s="138"/>
      <c r="O17" s="139"/>
    </row>
    <row r="28" spans="2:17" s="53" customFormat="1" ht="6.6" customHeight="1" x14ac:dyDescent="0.3">
      <c r="Q28" s="54"/>
    </row>
    <row r="29" spans="2:17" ht="15.6" x14ac:dyDescent="0.3">
      <c r="B29" s="137" t="str">
        <f xml:space="preserve"> "TEST CASE EXEC TIME - TREND"</f>
        <v>TEST CASE EXEC TIME - TREND</v>
      </c>
      <c r="C29" s="138"/>
      <c r="D29" s="138"/>
      <c r="E29" s="138"/>
      <c r="F29" s="138"/>
      <c r="G29" s="138"/>
      <c r="H29" s="139"/>
      <c r="J29" s="137" t="str">
        <f xml:space="preserve"> "DEFECTS - RELEASABILITY"</f>
        <v>DEFECTS - RELEASABILITY</v>
      </c>
      <c r="K29" s="138"/>
      <c r="L29" s="138"/>
      <c r="M29" s="138"/>
      <c r="N29" s="138"/>
      <c r="O29" s="139"/>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37" t="s">
        <v>39</v>
      </c>
      <c r="C42" s="138"/>
      <c r="D42" s="138"/>
      <c r="E42" s="138"/>
      <c r="F42" s="138"/>
      <c r="G42" s="138"/>
      <c r="H42" s="138"/>
      <c r="I42" s="138"/>
      <c r="J42" s="138"/>
      <c r="K42" s="138"/>
      <c r="L42" s="138"/>
      <c r="M42" s="138"/>
      <c r="N42" s="138"/>
      <c r="O42" s="139"/>
    </row>
    <row r="43" spans="1:17" x14ac:dyDescent="0.3">
      <c r="B43" s="88" t="s">
        <v>15</v>
      </c>
      <c r="C43" s="141" t="s">
        <v>40</v>
      </c>
      <c r="D43" s="141"/>
      <c r="E43" s="141"/>
      <c r="F43" s="141"/>
      <c r="G43" s="141"/>
      <c r="H43" s="141"/>
      <c r="I43" s="141"/>
      <c r="J43" s="141"/>
      <c r="K43" s="141"/>
      <c r="L43" s="141"/>
      <c r="M43" s="141"/>
      <c r="N43" s="141"/>
      <c r="O43" s="141"/>
    </row>
    <row r="44" spans="1:17" x14ac:dyDescent="0.3">
      <c r="B44" s="115"/>
      <c r="C44" s="142"/>
      <c r="D44" s="143"/>
      <c r="E44" s="143"/>
      <c r="F44" s="143"/>
      <c r="G44" s="143"/>
      <c r="H44" s="143"/>
      <c r="I44" s="143"/>
      <c r="J44" s="143"/>
      <c r="K44" s="143"/>
      <c r="L44" s="143"/>
      <c r="M44" s="143"/>
      <c r="N44" s="143"/>
      <c r="O44" s="144"/>
    </row>
    <row r="45" spans="1:17" x14ac:dyDescent="0.3">
      <c r="B45" s="115"/>
      <c r="C45" s="142"/>
      <c r="D45" s="143"/>
      <c r="E45" s="143"/>
      <c r="F45" s="143"/>
      <c r="G45" s="143"/>
      <c r="H45" s="143"/>
      <c r="I45" s="143"/>
      <c r="J45" s="143"/>
      <c r="K45" s="143"/>
      <c r="L45" s="143"/>
      <c r="M45" s="143"/>
      <c r="N45" s="143"/>
      <c r="O45" s="144"/>
    </row>
    <row r="46" spans="1:17" x14ac:dyDescent="0.3">
      <c r="B46" s="115"/>
      <c r="C46" s="142"/>
      <c r="D46" s="143"/>
      <c r="E46" s="143"/>
      <c r="F46" s="143"/>
      <c r="G46" s="143"/>
      <c r="H46" s="143"/>
      <c r="I46" s="143"/>
      <c r="J46" s="143"/>
      <c r="K46" s="143"/>
      <c r="L46" s="143"/>
      <c r="M46" s="143"/>
      <c r="N46" s="143"/>
      <c r="O46" s="144"/>
    </row>
    <row r="47" spans="1:17" x14ac:dyDescent="0.3">
      <c r="A47" s="6"/>
      <c r="B47" s="117"/>
      <c r="C47" s="142"/>
      <c r="D47" s="143"/>
      <c r="E47" s="143"/>
      <c r="F47" s="143"/>
      <c r="G47" s="143"/>
      <c r="H47" s="143"/>
      <c r="I47" s="143"/>
      <c r="J47" s="143"/>
      <c r="K47" s="143"/>
      <c r="L47" s="143"/>
      <c r="M47" s="143"/>
      <c r="N47" s="143"/>
      <c r="O47" s="144"/>
    </row>
    <row r="48" spans="1:17" x14ac:dyDescent="0.3">
      <c r="A48" s="10"/>
      <c r="B48" s="116"/>
      <c r="C48" s="142"/>
      <c r="D48" s="143"/>
      <c r="E48" s="143"/>
      <c r="F48" s="143"/>
      <c r="G48" s="143"/>
      <c r="H48" s="143"/>
      <c r="I48" s="143"/>
      <c r="J48" s="143"/>
      <c r="K48" s="143"/>
      <c r="L48" s="143"/>
      <c r="M48" s="143"/>
      <c r="N48" s="143"/>
      <c r="O48" s="144"/>
    </row>
    <row r="49" spans="1:17" x14ac:dyDescent="0.3">
      <c r="A49" s="5"/>
      <c r="B49" s="4"/>
    </row>
    <row r="50" spans="1:17" s="53" customFormat="1" ht="15.6" x14ac:dyDescent="0.3">
      <c r="B50" s="137" t="s">
        <v>41</v>
      </c>
      <c r="C50" s="138"/>
      <c r="D50" s="138"/>
      <c r="E50" s="138"/>
      <c r="F50" s="138"/>
      <c r="G50" s="138"/>
      <c r="H50" s="138"/>
      <c r="I50" s="138"/>
      <c r="J50" s="138"/>
      <c r="K50" s="138"/>
      <c r="L50" s="138"/>
      <c r="M50" s="138"/>
      <c r="N50" s="138"/>
      <c r="O50" s="139"/>
      <c r="Q50" s="54"/>
    </row>
    <row r="51" spans="1:17" s="53" customFormat="1" x14ac:dyDescent="0.3">
      <c r="B51" s="87" t="s">
        <v>15</v>
      </c>
      <c r="C51" s="140" t="s">
        <v>40</v>
      </c>
      <c r="D51" s="140"/>
      <c r="E51" s="140"/>
      <c r="F51" s="140"/>
      <c r="G51" s="140"/>
      <c r="H51" s="140"/>
      <c r="I51" s="140"/>
      <c r="J51" s="140"/>
      <c r="K51" s="140"/>
      <c r="L51" s="140"/>
      <c r="M51" s="140"/>
      <c r="N51" s="140"/>
      <c r="O51" s="140"/>
      <c r="Q51" s="54"/>
    </row>
    <row r="52" spans="1:17" s="53" customFormat="1" x14ac:dyDescent="0.3">
      <c r="B52" s="115"/>
      <c r="C52" s="142"/>
      <c r="D52" s="143"/>
      <c r="E52" s="143"/>
      <c r="F52" s="143"/>
      <c r="G52" s="143"/>
      <c r="H52" s="143"/>
      <c r="I52" s="143"/>
      <c r="J52" s="143"/>
      <c r="K52" s="143"/>
      <c r="L52" s="143"/>
      <c r="M52" s="143"/>
      <c r="N52" s="143"/>
      <c r="O52" s="144"/>
      <c r="Q52" s="54"/>
    </row>
    <row r="53" spans="1:17" s="53" customFormat="1" x14ac:dyDescent="0.3">
      <c r="B53" s="115"/>
      <c r="C53" s="142"/>
      <c r="D53" s="143"/>
      <c r="E53" s="143"/>
      <c r="F53" s="143"/>
      <c r="G53" s="143"/>
      <c r="H53" s="143"/>
      <c r="I53" s="143"/>
      <c r="J53" s="143"/>
      <c r="K53" s="143"/>
      <c r="L53" s="143"/>
      <c r="M53" s="143"/>
      <c r="N53" s="143"/>
      <c r="O53" s="144"/>
      <c r="Q53" s="54"/>
    </row>
    <row r="54" spans="1:17" s="53" customFormat="1" x14ac:dyDescent="0.3">
      <c r="B54" s="115"/>
      <c r="C54" s="142"/>
      <c r="D54" s="143"/>
      <c r="E54" s="143"/>
      <c r="F54" s="143"/>
      <c r="G54" s="143"/>
      <c r="H54" s="143"/>
      <c r="I54" s="143"/>
      <c r="J54" s="143"/>
      <c r="K54" s="143"/>
      <c r="L54" s="143"/>
      <c r="M54" s="143"/>
      <c r="N54" s="143"/>
      <c r="O54" s="144"/>
      <c r="Q54" s="54"/>
    </row>
    <row r="55" spans="1:17" s="53" customFormat="1" x14ac:dyDescent="0.3">
      <c r="A55" s="6"/>
      <c r="B55" s="117"/>
      <c r="C55" s="142"/>
      <c r="D55" s="143"/>
      <c r="E55" s="143"/>
      <c r="F55" s="143"/>
      <c r="G55" s="143"/>
      <c r="H55" s="143"/>
      <c r="I55" s="143"/>
      <c r="J55" s="143"/>
      <c r="K55" s="143"/>
      <c r="L55" s="143"/>
      <c r="M55" s="143"/>
      <c r="N55" s="143"/>
      <c r="O55" s="144"/>
      <c r="Q55" s="54"/>
    </row>
    <row r="56" spans="1:17" s="53" customFormat="1" x14ac:dyDescent="0.3">
      <c r="A56" s="10"/>
      <c r="B56" s="116"/>
      <c r="C56" s="142"/>
      <c r="D56" s="143"/>
      <c r="E56" s="143"/>
      <c r="F56" s="143"/>
      <c r="G56" s="143"/>
      <c r="H56" s="143"/>
      <c r="I56" s="143"/>
      <c r="J56" s="143"/>
      <c r="K56" s="143"/>
      <c r="L56" s="143"/>
      <c r="M56" s="143"/>
      <c r="N56" s="143"/>
      <c r="O56" s="144"/>
      <c r="Q56" s="54"/>
    </row>
    <row r="57" spans="1:17" s="53" customFormat="1" x14ac:dyDescent="0.3">
      <c r="A57" s="5"/>
      <c r="B57" s="56"/>
      <c r="Q57" s="54"/>
    </row>
    <row r="58" spans="1:17" s="53" customFormat="1" ht="15.6" x14ac:dyDescent="0.3">
      <c r="B58" s="137" t="s">
        <v>42</v>
      </c>
      <c r="C58" s="138"/>
      <c r="D58" s="138"/>
      <c r="E58" s="138"/>
      <c r="F58" s="138"/>
      <c r="G58" s="138"/>
      <c r="H58" s="138"/>
      <c r="I58" s="138"/>
      <c r="J58" s="138"/>
      <c r="K58" s="138"/>
      <c r="L58" s="138"/>
      <c r="M58" s="138"/>
      <c r="N58" s="138"/>
      <c r="O58" s="139"/>
      <c r="Q58" s="54"/>
    </row>
    <row r="59" spans="1:17" s="53" customFormat="1" x14ac:dyDescent="0.3">
      <c r="B59" s="87" t="s">
        <v>15</v>
      </c>
      <c r="C59" s="140" t="s">
        <v>40</v>
      </c>
      <c r="D59" s="140"/>
      <c r="E59" s="140"/>
      <c r="F59" s="140"/>
      <c r="G59" s="140"/>
      <c r="H59" s="140"/>
      <c r="I59" s="140"/>
      <c r="J59" s="140"/>
      <c r="K59" s="140"/>
      <c r="L59" s="140"/>
      <c r="M59" s="140"/>
      <c r="N59" s="140"/>
      <c r="O59" s="140"/>
      <c r="Q59" s="54"/>
    </row>
    <row r="60" spans="1:17" s="53" customFormat="1" x14ac:dyDescent="0.3">
      <c r="B60" s="115"/>
      <c r="C60" s="142"/>
      <c r="D60" s="143"/>
      <c r="E60" s="143"/>
      <c r="F60" s="143"/>
      <c r="G60" s="143"/>
      <c r="H60" s="143"/>
      <c r="I60" s="143"/>
      <c r="J60" s="143"/>
      <c r="K60" s="143"/>
      <c r="L60" s="143"/>
      <c r="M60" s="143"/>
      <c r="N60" s="143"/>
      <c r="O60" s="144"/>
      <c r="Q60" s="54"/>
    </row>
    <row r="61" spans="1:17" s="53" customFormat="1" x14ac:dyDescent="0.3">
      <c r="B61" s="115"/>
      <c r="C61" s="142"/>
      <c r="D61" s="143"/>
      <c r="E61" s="143"/>
      <c r="F61" s="143"/>
      <c r="G61" s="143"/>
      <c r="H61" s="143"/>
      <c r="I61" s="143"/>
      <c r="J61" s="143"/>
      <c r="K61" s="143"/>
      <c r="L61" s="143"/>
      <c r="M61" s="143"/>
      <c r="N61" s="143"/>
      <c r="O61" s="144"/>
      <c r="Q61" s="54"/>
    </row>
    <row r="62" spans="1:17" s="53" customFormat="1" x14ac:dyDescent="0.3">
      <c r="B62" s="115"/>
      <c r="C62" s="142"/>
      <c r="D62" s="143"/>
      <c r="E62" s="143"/>
      <c r="F62" s="143"/>
      <c r="G62" s="143"/>
      <c r="H62" s="143"/>
      <c r="I62" s="143"/>
      <c r="J62" s="143"/>
      <c r="K62" s="143"/>
      <c r="L62" s="143"/>
      <c r="M62" s="143"/>
      <c r="N62" s="143"/>
      <c r="O62" s="144"/>
      <c r="Q62" s="54"/>
    </row>
    <row r="63" spans="1:17" s="53" customFormat="1" x14ac:dyDescent="0.3">
      <c r="A63" s="6"/>
      <c r="B63" s="117"/>
      <c r="C63" s="142"/>
      <c r="D63" s="143"/>
      <c r="E63" s="143"/>
      <c r="F63" s="143"/>
      <c r="G63" s="143"/>
      <c r="H63" s="143"/>
      <c r="I63" s="143"/>
      <c r="J63" s="143"/>
      <c r="K63" s="143"/>
      <c r="L63" s="143"/>
      <c r="M63" s="143"/>
      <c r="N63" s="143"/>
      <c r="O63" s="144"/>
      <c r="Q63" s="54"/>
    </row>
    <row r="64" spans="1:17" s="53" customFormat="1" x14ac:dyDescent="0.3">
      <c r="A64" s="10"/>
      <c r="B64" s="116"/>
      <c r="C64" s="142"/>
      <c r="D64" s="143"/>
      <c r="E64" s="143"/>
      <c r="F64" s="143"/>
      <c r="G64" s="143"/>
      <c r="H64" s="143"/>
      <c r="I64" s="143"/>
      <c r="J64" s="143"/>
      <c r="K64" s="143"/>
      <c r="L64" s="143"/>
      <c r="M64" s="143"/>
      <c r="N64" s="143"/>
      <c r="O64" s="144"/>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6488-1DAA-4551-83F9-B5C0CA1B377F}">
  <dimension ref="A1:F21"/>
  <sheetViews>
    <sheetView zoomScaleNormal="100" workbookViewId="0">
      <selection activeCell="B23" sqref="B23"/>
    </sheetView>
  </sheetViews>
  <sheetFormatPr defaultRowHeight="14.4" x14ac:dyDescent="0.3"/>
  <cols>
    <col min="1" max="1" width="1.77734375" style="57" customWidth="1"/>
    <col min="2" max="2" width="3.88671875" style="57" bestFit="1" customWidth="1"/>
    <col min="3" max="3" width="4.6640625" style="57" customWidth="1"/>
    <col min="4" max="4" width="7.6640625" style="57" customWidth="1"/>
    <col min="5" max="5" width="46.21875" style="57" customWidth="1"/>
    <col min="6" max="6" width="1.77734375" style="57" customWidth="1"/>
    <col min="7" max="16384" width="8.88671875" style="57"/>
  </cols>
  <sheetData>
    <row r="1" spans="1:6" ht="4.8" customHeight="1" x14ac:dyDescent="0.3">
      <c r="A1" s="12"/>
      <c r="B1" s="12"/>
      <c r="C1" s="12"/>
      <c r="D1" s="12"/>
      <c r="E1" s="12"/>
      <c r="F1" s="12"/>
    </row>
    <row r="2" spans="1:6" ht="11.4" customHeight="1" x14ac:dyDescent="0.3">
      <c r="A2" s="12"/>
      <c r="B2" s="12"/>
      <c r="C2" s="12"/>
      <c r="D2" s="12"/>
      <c r="E2" s="145" t="s">
        <v>30</v>
      </c>
      <c r="F2" s="12"/>
    </row>
    <row r="3" spans="1:6" x14ac:dyDescent="0.3">
      <c r="A3" s="12"/>
      <c r="B3" s="12"/>
      <c r="C3" s="12"/>
      <c r="D3" s="12"/>
      <c r="E3" s="145"/>
      <c r="F3" s="12"/>
    </row>
    <row r="4" spans="1:6" x14ac:dyDescent="0.3">
      <c r="A4" s="12"/>
      <c r="B4" s="12"/>
      <c r="C4" s="12"/>
      <c r="D4" s="12"/>
      <c r="E4" s="3" t="s">
        <v>136</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8"/>
      <c r="B7" s="58"/>
      <c r="C7" s="58"/>
      <c r="D7" s="58"/>
      <c r="E7" s="58"/>
      <c r="F7" s="58"/>
    </row>
    <row r="8" spans="1:6" x14ac:dyDescent="0.3">
      <c r="A8" s="58"/>
      <c r="B8" s="58"/>
      <c r="C8" s="114" t="s">
        <v>25</v>
      </c>
      <c r="D8" s="146" t="s">
        <v>27</v>
      </c>
      <c r="E8" s="146"/>
      <c r="F8" s="58"/>
    </row>
    <row r="9" spans="1:6" x14ac:dyDescent="0.3">
      <c r="A9" s="58"/>
      <c r="B9" s="58"/>
      <c r="C9" s="114" t="s">
        <v>26</v>
      </c>
      <c r="D9" s="146" t="s">
        <v>125</v>
      </c>
      <c r="E9" s="146"/>
      <c r="F9" s="58"/>
    </row>
    <row r="10" spans="1:6" ht="6" customHeight="1" x14ac:dyDescent="0.3">
      <c r="A10" s="58"/>
      <c r="B10" s="104"/>
      <c r="C10" s="104"/>
      <c r="D10" s="104"/>
      <c r="E10" s="104"/>
      <c r="F10" s="58"/>
    </row>
    <row r="11" spans="1:6" ht="6" customHeight="1" x14ac:dyDescent="0.3">
      <c r="A11" s="58"/>
      <c r="B11" s="58"/>
      <c r="C11" s="58"/>
      <c r="D11" s="58"/>
      <c r="E11" s="120"/>
      <c r="F11" s="58"/>
    </row>
    <row r="12" spans="1:6" x14ac:dyDescent="0.3">
      <c r="A12" s="58"/>
      <c r="B12" s="147" t="s">
        <v>28</v>
      </c>
      <c r="C12" s="147"/>
      <c r="D12" s="147"/>
      <c r="E12" s="147"/>
      <c r="F12" s="58"/>
    </row>
    <row r="13" spans="1:6" ht="6" customHeight="1" x14ac:dyDescent="0.3">
      <c r="A13" s="58"/>
      <c r="B13" s="104"/>
      <c r="C13" s="104"/>
      <c r="D13" s="104"/>
      <c r="E13" s="104"/>
      <c r="F13" s="58"/>
    </row>
    <row r="14" spans="1:6" ht="6" customHeight="1" x14ac:dyDescent="0.3">
      <c r="A14" s="58"/>
      <c r="B14" s="58"/>
      <c r="C14" s="58"/>
      <c r="D14" s="58"/>
      <c r="E14" s="120"/>
      <c r="F14" s="58"/>
    </row>
    <row r="15" spans="1:6" ht="43.2" customHeight="1" x14ac:dyDescent="0.3">
      <c r="A15" s="58"/>
      <c r="B15" s="148" t="s">
        <v>52</v>
      </c>
      <c r="C15" s="148"/>
      <c r="D15" s="148"/>
      <c r="E15" s="148"/>
      <c r="F15" s="58"/>
    </row>
    <row r="16" spans="1:6" ht="6" customHeight="1" x14ac:dyDescent="0.3">
      <c r="A16" s="58"/>
      <c r="B16" s="104"/>
      <c r="C16" s="104"/>
      <c r="D16" s="104"/>
      <c r="E16" s="104"/>
      <c r="F16" s="58"/>
    </row>
    <row r="17" spans="1:6" ht="6" customHeight="1" x14ac:dyDescent="0.3">
      <c r="A17" s="121"/>
      <c r="B17" s="121"/>
      <c r="C17" s="121"/>
      <c r="D17" s="121"/>
      <c r="E17" s="122"/>
      <c r="F17" s="121"/>
    </row>
    <row r="18" spans="1:6" ht="27.6" customHeight="1" x14ac:dyDescent="0.3">
      <c r="A18" s="121"/>
      <c r="B18" s="123"/>
      <c r="C18" s="123"/>
      <c r="D18" s="123"/>
      <c r="E18" s="123"/>
      <c r="F18" s="121"/>
    </row>
    <row r="19" spans="1:6" ht="44.4" customHeight="1" x14ac:dyDescent="0.3">
      <c r="A19" s="121"/>
      <c r="B19" s="124"/>
      <c r="C19" s="124"/>
      <c r="D19" s="124"/>
      <c r="E19" s="125"/>
      <c r="F19" s="121"/>
    </row>
    <row r="20" spans="1:6" ht="6.6" customHeight="1" x14ac:dyDescent="0.3">
      <c r="A20" s="121"/>
      <c r="B20" s="121"/>
      <c r="C20" s="121"/>
      <c r="D20" s="121"/>
      <c r="E20" s="121"/>
      <c r="F20" s="121"/>
    </row>
    <row r="21" spans="1:6" x14ac:dyDescent="0.3">
      <c r="E21" s="126">
        <f ca="1">TODAY()</f>
        <v>44289</v>
      </c>
    </row>
  </sheetData>
  <mergeCells count="5">
    <mergeCell ref="E2:E3"/>
    <mergeCell ref="D8:E8"/>
    <mergeCell ref="D9:E9"/>
    <mergeCell ref="B12:E12"/>
    <mergeCell ref="B15:E15"/>
  </mergeCells>
  <hyperlinks>
    <hyperlink ref="D8" r:id="rId1" xr:uid="{5A2BA084-58FD-46A3-BEB4-74D7F421E0D5}"/>
    <hyperlink ref="D9" r:id="rId2" xr:uid="{BCDC191A-9F89-44A6-9213-D916DE8D3BF3}"/>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Properties</vt:lpstr>
      <vt:lpstr>TC1</vt:lpstr>
      <vt:lpstr>TC2</vt:lpstr>
      <vt:lpstr>TC3</vt:lpstr>
      <vt:lpstr>TC4</vt:lpstr>
      <vt:lpstr>TC5</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2021-04-03T16:19:14Z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