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150" windowHeight="1218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J11" i="1" l="1"/>
  <c r="J12" i="1"/>
  <c r="J13" i="1"/>
  <c r="J10" i="1"/>
  <c r="V19" i="1"/>
  <c r="V20" i="1"/>
  <c r="V21" i="1"/>
  <c r="V22" i="1"/>
  <c r="V23" i="1"/>
  <c r="V24" i="1"/>
  <c r="B6" i="1" s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18" i="1"/>
  <c r="E13" i="1"/>
  <c r="E12" i="1"/>
  <c r="E11" i="1"/>
  <c r="E10" i="1"/>
  <c r="D10" i="1"/>
  <c r="D11" i="1"/>
  <c r="D12" i="1"/>
  <c r="D13" i="1"/>
  <c r="C13" i="1"/>
  <c r="C12" i="1"/>
  <c r="C11" i="1"/>
  <c r="C10" i="1"/>
  <c r="B13" i="1"/>
  <c r="B12" i="1"/>
  <c r="B11" i="1"/>
  <c r="B10" i="1"/>
  <c r="F10" i="1" l="1"/>
  <c r="G10" i="1" s="1"/>
  <c r="F12" i="1"/>
  <c r="G12" i="1" s="1"/>
  <c r="F13" i="1"/>
  <c r="G13" i="1" s="1"/>
  <c r="F11" i="1"/>
  <c r="G11" i="1" s="1"/>
  <c r="N22" i="1" l="1"/>
  <c r="L23" i="1"/>
  <c r="K24" i="1"/>
  <c r="N26" i="1"/>
  <c r="N30" i="1"/>
  <c r="L31" i="1"/>
  <c r="L32" i="1"/>
  <c r="N34" i="1"/>
  <c r="N36" i="1"/>
  <c r="N38" i="1"/>
  <c r="L39" i="1"/>
  <c r="K40" i="1"/>
  <c r="N42" i="1"/>
  <c r="N44" i="1"/>
  <c r="L45" i="1"/>
  <c r="N46" i="1"/>
  <c r="L47" i="1"/>
  <c r="K48" i="1"/>
  <c r="K50" i="1"/>
  <c r="N51" i="1"/>
  <c r="L52" i="1"/>
  <c r="N54" i="1"/>
  <c r="L55" i="1"/>
  <c r="K53" i="1"/>
  <c r="L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K25" i="1"/>
  <c r="L25" i="1"/>
  <c r="M25" i="1"/>
  <c r="N25" i="1"/>
  <c r="K26" i="1"/>
  <c r="L26" i="1"/>
  <c r="M26" i="1"/>
  <c r="L27" i="1"/>
  <c r="M27" i="1"/>
  <c r="N27" i="1"/>
  <c r="K28" i="1"/>
  <c r="L28" i="1"/>
  <c r="M28" i="1"/>
  <c r="N28" i="1"/>
  <c r="K29" i="1"/>
  <c r="L29" i="1"/>
  <c r="M29" i="1"/>
  <c r="N29" i="1"/>
  <c r="L30" i="1"/>
  <c r="M30" i="1"/>
  <c r="M32" i="1"/>
  <c r="K33" i="1"/>
  <c r="L33" i="1"/>
  <c r="M33" i="1"/>
  <c r="N33" i="1"/>
  <c r="L34" i="1"/>
  <c r="M34" i="1"/>
  <c r="K35" i="1"/>
  <c r="L35" i="1"/>
  <c r="M35" i="1"/>
  <c r="N35" i="1"/>
  <c r="K36" i="1"/>
  <c r="L36" i="1"/>
  <c r="M36" i="1"/>
  <c r="L37" i="1"/>
  <c r="M37" i="1"/>
  <c r="N37" i="1"/>
  <c r="K38" i="1"/>
  <c r="L38" i="1"/>
  <c r="M38" i="1"/>
  <c r="M40" i="1"/>
  <c r="K41" i="1"/>
  <c r="L41" i="1"/>
  <c r="M41" i="1"/>
  <c r="N41" i="1"/>
  <c r="L42" i="1"/>
  <c r="M42" i="1"/>
  <c r="K43" i="1"/>
  <c r="L43" i="1"/>
  <c r="M43" i="1"/>
  <c r="N43" i="1"/>
  <c r="K44" i="1"/>
  <c r="L44" i="1"/>
  <c r="M44" i="1"/>
  <c r="K45" i="1"/>
  <c r="M45" i="1"/>
  <c r="N45" i="1"/>
  <c r="K46" i="1"/>
  <c r="L46" i="1"/>
  <c r="M46" i="1"/>
  <c r="M48" i="1"/>
  <c r="K49" i="1"/>
  <c r="L49" i="1"/>
  <c r="M49" i="1"/>
  <c r="N49" i="1"/>
  <c r="L50" i="1"/>
  <c r="M50" i="1"/>
  <c r="K51" i="1"/>
  <c r="L51" i="1"/>
  <c r="M51" i="1"/>
  <c r="K52" i="1"/>
  <c r="N52" i="1"/>
  <c r="K54" i="1"/>
  <c r="L54" i="1"/>
  <c r="M54" i="1"/>
  <c r="M53" i="1"/>
  <c r="M24" i="1" l="1"/>
  <c r="L40" i="1"/>
  <c r="L24" i="1"/>
  <c r="K55" i="1"/>
  <c r="K47" i="1"/>
  <c r="K39" i="1"/>
  <c r="K31" i="1"/>
  <c r="K23" i="1"/>
  <c r="N53" i="1"/>
  <c r="N50" i="1"/>
  <c r="N48" i="1"/>
  <c r="N32" i="1"/>
  <c r="N24" i="1"/>
  <c r="K32" i="1"/>
  <c r="L48" i="1"/>
  <c r="M39" i="1"/>
  <c r="M23" i="1"/>
  <c r="L53" i="1"/>
  <c r="N55" i="1"/>
  <c r="N47" i="1"/>
  <c r="N39" i="1"/>
  <c r="N31" i="1"/>
  <c r="N23" i="1"/>
  <c r="M55" i="1"/>
  <c r="M52" i="1"/>
  <c r="M47" i="1"/>
  <c r="M31" i="1"/>
  <c r="K18" i="1"/>
  <c r="N18" i="1"/>
  <c r="M18" i="1"/>
  <c r="H10" i="1" l="1"/>
  <c r="I10" i="1" s="1"/>
  <c r="K10" i="1" s="1"/>
  <c r="H12" i="1"/>
  <c r="I12" i="1" s="1"/>
  <c r="K12" i="1" s="1"/>
  <c r="H11" i="1"/>
  <c r="I11" i="1" s="1"/>
  <c r="K11" i="1" s="1"/>
  <c r="H13" i="1"/>
  <c r="I13" i="1" s="1"/>
  <c r="K13" i="1" s="1"/>
  <c r="B3" i="1" l="1"/>
  <c r="B5" i="1" s="1"/>
  <c r="B4" i="1" l="1"/>
</calcChain>
</file>

<file path=xl/comments1.xml><?xml version="1.0" encoding="utf-8"?>
<comments xmlns="http://schemas.openxmlformats.org/spreadsheetml/2006/main">
  <authors>
    <author>Růžička Jaroslav</author>
  </authors>
  <commentList>
    <comment ref="J17" authorId="0">
      <text>
        <r>
          <rPr>
            <b/>
            <sz val="8"/>
            <color indexed="81"/>
            <rFont val="Tahoma"/>
            <family val="2"/>
            <charset val="238"/>
          </rPr>
          <t>Růžička Jaroslav:</t>
        </r>
        <r>
          <rPr>
            <sz val="8"/>
            <color indexed="81"/>
            <rFont val="Tahoma"/>
            <family val="2"/>
            <charset val="238"/>
          </rPr>
          <t xml:space="preserve">
http://www.finance.cz/zpravy/finance/398079-oecd-prumerna-mzda-v-letech-2010-az-2012/</t>
        </r>
      </text>
    </comment>
    <comment ref="Q18" authorId="0">
      <text>
        <r>
          <rPr>
            <b/>
            <sz val="8"/>
            <color indexed="81"/>
            <rFont val="Tahoma"/>
            <family val="2"/>
            <charset val="238"/>
          </rPr>
          <t>Růžička Jaroslav:</t>
        </r>
        <r>
          <rPr>
            <sz val="8"/>
            <color indexed="81"/>
            <rFont val="Tahoma"/>
            <family val="2"/>
            <charset val="238"/>
          </rPr>
          <t xml:space="preserve">
odhad OECD</t>
        </r>
      </text>
    </comment>
    <comment ref="R18" authorId="0">
      <text>
        <r>
          <rPr>
            <b/>
            <sz val="8"/>
            <color indexed="81"/>
            <rFont val="Tahoma"/>
            <family val="2"/>
            <charset val="238"/>
          </rPr>
          <t>Růžička Jaroslav:</t>
        </r>
        <r>
          <rPr>
            <sz val="8"/>
            <color indexed="81"/>
            <rFont val="Tahoma"/>
            <family val="2"/>
            <charset val="238"/>
          </rPr>
          <t xml:space="preserve">
odhad OECD</t>
        </r>
      </text>
    </comment>
    <comment ref="J20" authorId="0">
      <text>
        <r>
          <rPr>
            <b/>
            <sz val="8"/>
            <color indexed="81"/>
            <rFont val="Tahoma"/>
            <family val="2"/>
            <charset val="238"/>
          </rPr>
          <t>Růžička Jaroslav:</t>
        </r>
        <r>
          <rPr>
            <sz val="8"/>
            <color indexed="81"/>
            <rFont val="Tahoma"/>
            <family val="2"/>
            <charset val="238"/>
          </rPr>
          <t xml:space="preserve">
celá BG</t>
        </r>
      </text>
    </comment>
    <comment ref="J21" authorId="0">
      <text>
        <r>
          <rPr>
            <b/>
            <sz val="8"/>
            <color indexed="81"/>
            <rFont val="Tahoma"/>
            <family val="2"/>
            <charset val="238"/>
          </rPr>
          <t>Růžička Jaroslav:</t>
        </r>
        <r>
          <rPr>
            <sz val="8"/>
            <color indexed="81"/>
            <rFont val="Tahoma"/>
            <family val="2"/>
            <charset val="238"/>
          </rPr>
          <t xml:space="preserve">
celá Bg</t>
        </r>
      </text>
    </comment>
    <comment ref="O22" authorId="0">
      <text>
        <r>
          <rPr>
            <b/>
            <sz val="8"/>
            <color indexed="81"/>
            <rFont val="Tahoma"/>
            <family val="2"/>
            <charset val="238"/>
          </rPr>
          <t>Růžička Jaroslav:</t>
        </r>
        <r>
          <rPr>
            <sz val="8"/>
            <color indexed="81"/>
            <rFont val="Tahoma"/>
            <family val="2"/>
            <charset val="238"/>
          </rPr>
          <t xml:space="preserve">
oshad OECD</t>
        </r>
      </text>
    </comment>
    <comment ref="P22" authorId="0">
      <text>
        <r>
          <rPr>
            <b/>
            <sz val="8"/>
            <color indexed="81"/>
            <rFont val="Tahoma"/>
            <family val="2"/>
            <charset val="238"/>
          </rPr>
          <t>Růžička Jaroslav:</t>
        </r>
        <r>
          <rPr>
            <sz val="8"/>
            <color indexed="81"/>
            <rFont val="Tahoma"/>
            <family val="2"/>
            <charset val="238"/>
          </rPr>
          <t xml:space="preserve">
oshad OECD</t>
        </r>
      </text>
    </comment>
    <comment ref="P25" authorId="0">
      <text>
        <r>
          <rPr>
            <b/>
            <sz val="8"/>
            <color indexed="81"/>
            <rFont val="Tahoma"/>
            <family val="2"/>
            <charset val="238"/>
          </rPr>
          <t>Růžička Jaroslav:</t>
        </r>
        <r>
          <rPr>
            <sz val="8"/>
            <color indexed="81"/>
            <rFont val="Tahoma"/>
            <family val="2"/>
            <charset val="238"/>
          </rPr>
          <t xml:space="preserve">
odhad OECD</t>
        </r>
      </text>
    </comment>
    <comment ref="J26" authorId="0">
      <text>
        <r>
          <rPr>
            <b/>
            <sz val="8"/>
            <color indexed="81"/>
            <rFont val="Tahoma"/>
            <family val="2"/>
            <charset val="238"/>
          </rPr>
          <t>Růžička Jaroslav:</t>
        </r>
        <r>
          <rPr>
            <sz val="8"/>
            <color indexed="81"/>
            <rFont val="Tahoma"/>
            <family val="2"/>
            <charset val="238"/>
          </rPr>
          <t xml:space="preserve">
celá VB</t>
        </r>
      </text>
    </comment>
    <comment ref="O26" authorId="0">
      <text>
        <r>
          <rPr>
            <b/>
            <sz val="8"/>
            <color indexed="81"/>
            <rFont val="Tahoma"/>
            <charset val="1"/>
          </rPr>
          <t>Růžička Jaroslav:</t>
        </r>
        <r>
          <rPr>
            <sz val="8"/>
            <color indexed="81"/>
            <rFont val="Tahoma"/>
            <charset val="1"/>
          </rPr>
          <t xml:space="preserve">
celá VB</t>
        </r>
      </text>
    </comment>
    <comment ref="P26" authorId="0">
      <text>
        <r>
          <rPr>
            <b/>
            <sz val="8"/>
            <color indexed="81"/>
            <rFont val="Tahoma"/>
            <charset val="1"/>
          </rPr>
          <t>Růžička Jaroslav:</t>
        </r>
        <r>
          <rPr>
            <sz val="8"/>
            <color indexed="81"/>
            <rFont val="Tahoma"/>
            <charset val="1"/>
          </rPr>
          <t xml:space="preserve">
celá VB</t>
        </r>
      </text>
    </comment>
    <comment ref="Q26" authorId="0">
      <text>
        <r>
          <rPr>
            <b/>
            <sz val="8"/>
            <color indexed="81"/>
            <rFont val="Tahoma"/>
            <charset val="1"/>
          </rPr>
          <t>Růžička Jaroslav:</t>
        </r>
        <r>
          <rPr>
            <sz val="8"/>
            <color indexed="81"/>
            <rFont val="Tahoma"/>
            <charset val="1"/>
          </rPr>
          <t xml:space="preserve">
celá VB</t>
        </r>
      </text>
    </comment>
    <comment ref="R26" authorId="0">
      <text>
        <r>
          <rPr>
            <b/>
            <sz val="8"/>
            <color indexed="81"/>
            <rFont val="Tahoma"/>
            <charset val="1"/>
          </rPr>
          <t>Růžička Jaroslav:</t>
        </r>
        <r>
          <rPr>
            <sz val="8"/>
            <color indexed="81"/>
            <rFont val="Tahoma"/>
            <charset val="1"/>
          </rPr>
          <t xml:space="preserve">
celá VB</t>
        </r>
      </text>
    </comment>
    <comment ref="S26" authorId="0">
      <text>
        <r>
          <rPr>
            <b/>
            <sz val="8"/>
            <color indexed="81"/>
            <rFont val="Tahoma"/>
            <family val="2"/>
            <charset val="238"/>
          </rPr>
          <t>Růžička Jaroslav:</t>
        </r>
        <r>
          <rPr>
            <sz val="8"/>
            <color indexed="81"/>
            <rFont val="Tahoma"/>
            <family val="2"/>
            <charset val="238"/>
          </rPr>
          <t xml:space="preserve">
celá VB</t>
        </r>
      </text>
    </comment>
    <comment ref="T26" authorId="0">
      <text>
        <r>
          <rPr>
            <b/>
            <sz val="8"/>
            <color indexed="81"/>
            <rFont val="Tahoma"/>
            <charset val="1"/>
          </rPr>
          <t>Růžička Jaroslav:</t>
        </r>
        <r>
          <rPr>
            <sz val="8"/>
            <color indexed="81"/>
            <rFont val="Tahoma"/>
            <charset val="1"/>
          </rPr>
          <t xml:space="preserve">
celá VB</t>
        </r>
      </text>
    </comment>
    <comment ref="U26" authorId="0">
      <text>
        <r>
          <rPr>
            <b/>
            <sz val="8"/>
            <color indexed="81"/>
            <rFont val="Tahoma"/>
            <charset val="1"/>
          </rPr>
          <t>Růžička Jaroslav:</t>
        </r>
        <r>
          <rPr>
            <sz val="8"/>
            <color indexed="81"/>
            <rFont val="Tahoma"/>
            <charset val="1"/>
          </rPr>
          <t xml:space="preserve">
celá VB</t>
        </r>
      </text>
    </comment>
    <comment ref="Q34" authorId="0">
      <text>
        <r>
          <rPr>
            <b/>
            <sz val="8"/>
            <color indexed="81"/>
            <rFont val="Tahoma"/>
            <family val="2"/>
            <charset val="238"/>
          </rPr>
          <t>Růžička Jaroslav:</t>
        </r>
        <r>
          <rPr>
            <sz val="8"/>
            <color indexed="81"/>
            <rFont val="Tahoma"/>
            <family val="2"/>
            <charset val="238"/>
          </rPr>
          <t xml:space="preserve">
odhad OECD</t>
        </r>
      </text>
    </comment>
    <comment ref="R34" authorId="0">
      <text>
        <r>
          <rPr>
            <b/>
            <sz val="8"/>
            <color indexed="81"/>
            <rFont val="Tahoma"/>
            <family val="2"/>
            <charset val="238"/>
          </rPr>
          <t>Růžička Jaroslav:</t>
        </r>
        <r>
          <rPr>
            <sz val="8"/>
            <color indexed="81"/>
            <rFont val="Tahoma"/>
            <family val="2"/>
            <charset val="238"/>
          </rPr>
          <t xml:space="preserve">
odhad OECD</t>
        </r>
      </text>
    </comment>
    <comment ref="J46" authorId="0">
      <text>
        <r>
          <rPr>
            <b/>
            <sz val="8"/>
            <color indexed="81"/>
            <rFont val="Tahoma"/>
            <family val="2"/>
            <charset val="238"/>
          </rPr>
          <t>Růžička Jaroslav:</t>
        </r>
        <r>
          <rPr>
            <sz val="8"/>
            <color indexed="81"/>
            <rFont val="Tahoma"/>
            <family val="2"/>
            <charset val="238"/>
          </rPr>
          <t xml:space="preserve">
celá VB</t>
        </r>
      </text>
    </comment>
    <comment ref="O46" authorId="0">
      <text>
        <r>
          <rPr>
            <b/>
            <sz val="8"/>
            <color indexed="81"/>
            <rFont val="Tahoma"/>
            <charset val="1"/>
          </rPr>
          <t>Růžička Jaroslav:</t>
        </r>
        <r>
          <rPr>
            <sz val="8"/>
            <color indexed="81"/>
            <rFont val="Tahoma"/>
            <charset val="1"/>
          </rPr>
          <t xml:space="preserve">
celá VB</t>
        </r>
      </text>
    </comment>
    <comment ref="P46" authorId="0">
      <text>
        <r>
          <rPr>
            <b/>
            <sz val="8"/>
            <color indexed="81"/>
            <rFont val="Tahoma"/>
            <charset val="1"/>
          </rPr>
          <t>Růžička Jaroslav:</t>
        </r>
        <r>
          <rPr>
            <sz val="8"/>
            <color indexed="81"/>
            <rFont val="Tahoma"/>
            <charset val="1"/>
          </rPr>
          <t xml:space="preserve">
celá VB</t>
        </r>
      </text>
    </comment>
    <comment ref="Q46" authorId="0">
      <text>
        <r>
          <rPr>
            <b/>
            <sz val="8"/>
            <color indexed="81"/>
            <rFont val="Tahoma"/>
            <charset val="1"/>
          </rPr>
          <t>Růžička Jaroslav:</t>
        </r>
        <r>
          <rPr>
            <sz val="8"/>
            <color indexed="81"/>
            <rFont val="Tahoma"/>
            <charset val="1"/>
          </rPr>
          <t xml:space="preserve">
celá VB</t>
        </r>
      </text>
    </comment>
    <comment ref="R46" authorId="0">
      <text>
        <r>
          <rPr>
            <b/>
            <sz val="8"/>
            <color indexed="81"/>
            <rFont val="Tahoma"/>
            <charset val="1"/>
          </rPr>
          <t>Růžička Jaroslav:</t>
        </r>
        <r>
          <rPr>
            <sz val="8"/>
            <color indexed="81"/>
            <rFont val="Tahoma"/>
            <charset val="1"/>
          </rPr>
          <t xml:space="preserve">
celá VB</t>
        </r>
      </text>
    </comment>
    <comment ref="S46" authorId="0">
      <text>
        <r>
          <rPr>
            <b/>
            <sz val="8"/>
            <color indexed="81"/>
            <rFont val="Tahoma"/>
            <family val="2"/>
            <charset val="238"/>
          </rPr>
          <t>Růžička Jaroslav:</t>
        </r>
        <r>
          <rPr>
            <sz val="8"/>
            <color indexed="81"/>
            <rFont val="Tahoma"/>
            <family val="2"/>
            <charset val="238"/>
          </rPr>
          <t xml:space="preserve">
celá VB</t>
        </r>
      </text>
    </comment>
    <comment ref="T46" authorId="0">
      <text>
        <r>
          <rPr>
            <b/>
            <sz val="8"/>
            <color indexed="81"/>
            <rFont val="Tahoma"/>
            <charset val="1"/>
          </rPr>
          <t>Růžička Jaroslav:</t>
        </r>
        <r>
          <rPr>
            <sz val="8"/>
            <color indexed="81"/>
            <rFont val="Tahoma"/>
            <charset val="1"/>
          </rPr>
          <t xml:space="preserve">
celá VB</t>
        </r>
      </text>
    </comment>
    <comment ref="U46" authorId="0">
      <text>
        <r>
          <rPr>
            <b/>
            <sz val="8"/>
            <color indexed="81"/>
            <rFont val="Tahoma"/>
            <charset val="1"/>
          </rPr>
          <t>Růžička Jaroslav:</t>
        </r>
        <r>
          <rPr>
            <sz val="8"/>
            <color indexed="81"/>
            <rFont val="Tahoma"/>
            <charset val="1"/>
          </rPr>
          <t xml:space="preserve">
celá VB</t>
        </r>
      </text>
    </comment>
    <comment ref="J53" authorId="0">
      <text>
        <r>
          <rPr>
            <b/>
            <sz val="8"/>
            <color indexed="81"/>
            <rFont val="Tahoma"/>
            <family val="2"/>
            <charset val="238"/>
          </rPr>
          <t>Růžička Jaroslav:</t>
        </r>
        <r>
          <rPr>
            <sz val="8"/>
            <color indexed="81"/>
            <rFont val="Tahoma"/>
            <family val="2"/>
            <charset val="238"/>
          </rPr>
          <t xml:space="preserve">
http://finexpert.e15.cz/jak-vysoke-jsou-mzdy-v-asii</t>
        </r>
      </text>
    </comment>
  </commentList>
</comments>
</file>

<file path=xl/sharedStrings.xml><?xml version="1.0" encoding="utf-8"?>
<sst xmlns="http://schemas.openxmlformats.org/spreadsheetml/2006/main" count="337" uniqueCount="230">
  <si>
    <t>hra na ministra školství</t>
  </si>
  <si>
    <t>školky</t>
  </si>
  <si>
    <t>první stupeň</t>
  </si>
  <si>
    <t>druhý stupeň</t>
  </si>
  <si>
    <t>střední školy</t>
  </si>
  <si>
    <t>plné úvazky</t>
  </si>
  <si>
    <t>x</t>
  </si>
  <si>
    <t>průměrná mzda (měsíc)</t>
  </si>
  <si>
    <t>náklady zvýšení</t>
  </si>
  <si>
    <t>náklady stejné</t>
  </si>
  <si>
    <t>čisté zvýšení</t>
  </si>
  <si>
    <t>Australia</t>
  </si>
  <si>
    <t>Austria</t>
  </si>
  <si>
    <t>Belgium</t>
  </si>
  <si>
    <t>Canada</t>
  </si>
  <si>
    <t>Chile</t>
  </si>
  <si>
    <t>Denmark</t>
  </si>
  <si>
    <t>Estonia</t>
  </si>
  <si>
    <t>Germany</t>
  </si>
  <si>
    <t>Greece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</si>
  <si>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</si>
  <si>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</si>
  <si>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</si>
  <si>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</si>
  <si>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</si>
  <si>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</si>
  <si>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</si>
  <si>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</si>
  <si>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</si>
  <si>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Norway</t>
  </si>
  <si>
    <t>Poland</t>
  </si>
  <si>
    <t>Portugal</t>
  </si>
  <si>
    <t>Slovenia</t>
  </si>
  <si>
    <t>Spain</t>
  </si>
  <si>
    <t>Turkey</t>
  </si>
  <si>
    <t>OECD</t>
  </si>
  <si>
    <t>EU21</t>
  </si>
  <si>
    <t>Brazil</t>
  </si>
  <si>
    <t>Indonesia</t>
  </si>
  <si>
    <t>Switzerland</t>
  </si>
  <si>
    <t>South Africa</t>
  </si>
  <si>
    <t>United States</t>
  </si>
  <si>
    <t>Slovak Republic</t>
  </si>
  <si>
    <t>New Zealand</t>
  </si>
  <si>
    <t>Czech Republic</t>
  </si>
  <si>
    <t>Sweden</t>
  </si>
  <si>
    <t>Finland</t>
  </si>
  <si>
    <t>France</t>
  </si>
  <si>
    <t>Hungary</t>
  </si>
  <si>
    <t>United Kingdom</t>
  </si>
  <si>
    <t>prům plat</t>
  </si>
  <si>
    <t>Turecko</t>
  </si>
  <si>
    <t>Island</t>
  </si>
  <si>
    <t>Estonsko</t>
  </si>
  <si>
    <t>Austrálie</t>
  </si>
  <si>
    <t>Maďarsko</t>
  </si>
  <si>
    <t>Norsko</t>
  </si>
  <si>
    <t>Mexiko</t>
  </si>
  <si>
    <t>Polsko</t>
  </si>
  <si>
    <t>Nový Zéland</t>
  </si>
  <si>
    <t>Rakousko</t>
  </si>
  <si>
    <t>Izrael</t>
  </si>
  <si>
    <t>Německo</t>
  </si>
  <si>
    <t>Slovensko</t>
  </si>
  <si>
    <t>Finsko</t>
  </si>
  <si>
    <t>Švédsko</t>
  </si>
  <si>
    <t>Francie</t>
  </si>
  <si>
    <t>Kanada</t>
  </si>
  <si>
    <t>Česko</t>
  </si>
  <si>
    <t>Dánsko</t>
  </si>
  <si>
    <t>USA</t>
  </si>
  <si>
    <t>Lucembursko</t>
  </si>
  <si>
    <t>Španělsko</t>
  </si>
  <si>
    <t>Nizozemí</t>
  </si>
  <si>
    <t>Itálie</t>
  </si>
  <si>
    <t>Slovinsko</t>
  </si>
  <si>
    <t>Irsko</t>
  </si>
  <si>
    <t>Japonsko</t>
  </si>
  <si>
    <t>Portugalsko</t>
  </si>
  <si>
    <t>Řecko</t>
  </si>
  <si>
    <t>Belgie (Fl.)</t>
  </si>
  <si>
    <t>Belgie (Fr.)</t>
  </si>
  <si>
    <t>Anglie</t>
  </si>
  <si>
    <t>Skotsko</t>
  </si>
  <si>
    <t>Indonésie</t>
  </si>
  <si>
    <t>deflátor ppp</t>
  </si>
  <si>
    <t>deflátor k prům.p.</t>
  </si>
  <si>
    <t>deflátor k rate</t>
  </si>
  <si>
    <t>PPP</t>
  </si>
  <si>
    <t>deflátor výsledek</t>
  </si>
  <si>
    <t>zvýšená mzda (měsíc)</t>
  </si>
  <si>
    <t>zvýšená superhrubá mzda (měsíc)</t>
  </si>
  <si>
    <t>Data</t>
  </si>
  <si>
    <t>výpočty</t>
  </si>
  <si>
    <t>vyrovnat počty</t>
  </si>
  <si>
    <t>matematika</t>
  </si>
  <si>
    <t>čtení</t>
  </si>
  <si>
    <t>věda</t>
  </si>
  <si>
    <t>495.1</t>
  </si>
  <si>
    <t>471.1</t>
  </si>
  <si>
    <t>492.8</t>
  </si>
  <si>
    <t>394.2</t>
  </si>
  <si>
    <t>505.5</t>
  </si>
  <si>
    <t>474.0</t>
  </si>
  <si>
    <t>480.9</t>
  </si>
  <si>
    <t>494.3</t>
  </si>
  <si>
    <t>494.0</t>
  </si>
  <si>
    <t>483.0</t>
  </si>
  <si>
    <t>486.0</t>
  </si>
  <si>
    <t>451.7</t>
  </si>
  <si>
    <t>468.0</t>
  </si>
  <si>
    <t>429.7</t>
  </si>
  <si>
    <t>457.3</t>
  </si>
  <si>
    <t>382.3</t>
  </si>
  <si>
    <t>509.2</t>
  </si>
  <si>
    <t>463.5</t>
  </si>
  <si>
    <t>470.9</t>
  </si>
  <si>
    <t>526.6</t>
  </si>
  <si>
    <t>525.0</t>
  </si>
  <si>
    <t>473.0</t>
  </si>
  <si>
    <t>411.4</t>
  </si>
  <si>
    <t>498.3</t>
  </si>
  <si>
    <t>495.4</t>
  </si>
  <si>
    <t>481.3</t>
  </si>
  <si>
    <t>OECD - Total</t>
  </si>
  <si>
    <t>477.8</t>
  </si>
  <si>
    <t>496.7</t>
  </si>
  <si>
    <t>468.4</t>
  </si>
  <si>
    <t>Russia</t>
  </si>
  <si>
    <t>455.1</t>
  </si>
  <si>
    <t>444.1</t>
  </si>
  <si>
    <t>454.5</t>
  </si>
  <si>
    <t>473.8</t>
  </si>
  <si>
    <t>458.0</t>
  </si>
  <si>
    <t>491.1</t>
  </si>
  <si>
    <t>452.8</t>
  </si>
  <si>
    <t>486.6</t>
  </si>
  <si>
    <t>482.5</t>
  </si>
  <si>
    <t>reading</t>
  </si>
  <si>
    <t>497.8</t>
  </si>
  <si>
    <t>494.5</t>
  </si>
  <si>
    <t>508.9</t>
  </si>
  <si>
    <t>382.9</t>
  </si>
  <si>
    <t>513.0</t>
  </si>
  <si>
    <t>492.9</t>
  </si>
  <si>
    <t>493.0</t>
  </si>
  <si>
    <t>517.9</t>
  </si>
  <si>
    <t>520.2</t>
  </si>
  <si>
    <t>490.9</t>
  </si>
  <si>
    <t>506.6</t>
  </si>
  <si>
    <t>449.0</t>
  </si>
  <si>
    <t>472.7</t>
  </si>
  <si>
    <t>410.5</t>
  </si>
  <si>
    <t>495.9</t>
  </si>
  <si>
    <t>372.8</t>
  </si>
  <si>
    <t>493.7</t>
  </si>
  <si>
    <t>460.7</t>
  </si>
  <si>
    <t>475.8</t>
  </si>
  <si>
    <t>527.0</t>
  </si>
  <si>
    <t>544.2</t>
  </si>
  <si>
    <t>477.1</t>
  </si>
  <si>
    <t>406.4</t>
  </si>
  <si>
    <t>517.7</t>
  </si>
  <si>
    <t>492.1</t>
  </si>
  <si>
    <t>488.3</t>
  </si>
  <si>
    <t>488.6</t>
  </si>
  <si>
    <t>515.5</t>
  </si>
  <si>
    <t>482.9</t>
  </si>
  <si>
    <t>476.7</t>
  </si>
  <si>
    <t>499.4</t>
  </si>
  <si>
    <t>476.0</t>
  </si>
  <si>
    <t>479.6</t>
  </si>
  <si>
    <t>524.5</t>
  </si>
  <si>
    <t>443.9</t>
  </si>
  <si>
    <t>487.8</t>
  </si>
  <si>
    <t>479.0</t>
  </si>
  <si>
    <t>Information on data for Israel: http://oe.cd/israel-disclaimer</t>
  </si>
  <si>
    <t>mathematics</t>
  </si>
  <si>
    <t>519.1</t>
  </si>
  <si>
    <t>501.5</t>
  </si>
  <si>
    <t>502.9</t>
  </si>
  <si>
    <t>403.9</t>
  </si>
  <si>
    <t>524.1</t>
  </si>
  <si>
    <t>507.9</t>
  </si>
  <si>
    <t>493.4</t>
  </si>
  <si>
    <t>542.6</t>
  </si>
  <si>
    <t>553.9</t>
  </si>
  <si>
    <t>500.2</t>
  </si>
  <si>
    <t>524.4</t>
  </si>
  <si>
    <t>473.3</t>
  </si>
  <si>
    <t>441.6</t>
  </si>
  <si>
    <t>479.7</t>
  </si>
  <si>
    <t>383.5</t>
  </si>
  <si>
    <t>520.0</t>
  </si>
  <si>
    <t>470.4</t>
  </si>
  <si>
    <t>541.0</t>
  </si>
  <si>
    <t>535.9</t>
  </si>
  <si>
    <t>483.5</t>
  </si>
  <si>
    <t>411.8</t>
  </si>
  <si>
    <t>520.4</t>
  </si>
  <si>
    <t>513.3</t>
  </si>
  <si>
    <t>496.3</t>
  </si>
  <si>
    <t>500.4</t>
  </si>
  <si>
    <t>527.1</t>
  </si>
  <si>
    <t>490.2</t>
  </si>
  <si>
    <t>489.1</t>
  </si>
  <si>
    <t>467.4</t>
  </si>
  <si>
    <t>518.7</t>
  </si>
  <si>
    <t>492.7</t>
  </si>
  <si>
    <t>488.5</t>
  </si>
  <si>
    <t>512.3</t>
  </si>
  <si>
    <t>468.6</t>
  </si>
  <si>
    <t>science</t>
  </si>
  <si>
    <t>průměr</t>
  </si>
  <si>
    <t>země</t>
  </si>
  <si>
    <t>zvýšení platu</t>
  </si>
  <si>
    <t>prům. plat</t>
  </si>
  <si>
    <t>průměrný plat (národní měna/rok)</t>
  </si>
  <si>
    <t>průměrné platy učitelů (USD/rok podle PPP) - OECD Table D3.1.</t>
  </si>
  <si>
    <t>průměrné platy učitelů (nár.měna/rok) - OECD Table X2.4a</t>
  </si>
  <si>
    <t>průměrný počet žáků na učitele - OECD Table D2.2.</t>
  </si>
  <si>
    <t>http://www.oecd.org/pisa/keyfindings/pisa-2012-results-overview.pdf</t>
  </si>
  <si>
    <t>výsledky tetů PISA 2012</t>
  </si>
  <si>
    <t>http://www.oecd.org/edu/Education-at-a-Glance-2014.pdf</t>
  </si>
  <si>
    <t>http://www.oecd-ilibrary.org/education/data/education-database/educational-personnel_data-00202-en?isPartOf=/content/datacollection/edu-db-data-en</t>
  </si>
  <si>
    <t>http://www.finance.cz/zpravy/finance/398079-oecd-prumerna-mzda-v-letech-2010-az-2012/</t>
  </si>
  <si>
    <t>celkové výdaje</t>
  </si>
  <si>
    <t>navýšení výdajů</t>
  </si>
  <si>
    <t>proporční změna výdajů</t>
  </si>
  <si>
    <t>proporční zisk PISA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</si>
</sst>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K_č_-;\-* #,##0.00\ _K_č_-;_-* &quot;-&quot;??\ _K_č_-;_-@_-"/>
    <numFmt numFmtId="164" formatCode="_-* #,##0\ _K_č_-;\-* #,##0\ _K_č_-;_-* &quot;-&quot;??\ _K_č_-;_-@_-"/>
    <numFmt numFmtId="165" formatCode="0.0"/>
  </numFmts>
  <fonts count="2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1"/>
      <color rgb="FF494444"/>
      <name val="Inherit"/>
    </font>
    <font>
      <sz val="11"/>
      <color rgb="FF494444"/>
      <name val="Inherit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4F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DDDDDD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78">
    <xf numFmtId="0" fontId="0" fillId="0" borderId="0" xfId="0"/>
    <xf numFmtId="0" fontId="0" fillId="0" borderId="10" xfId="0" applyBorder="1"/>
    <xf numFmtId="164" fontId="0" fillId="0" borderId="10" xfId="1" applyNumberFormat="1" applyFont="1" applyBorder="1"/>
    <xf numFmtId="164" fontId="0" fillId="0" borderId="10" xfId="1" applyNumberFormat="1" applyFont="1" applyFill="1" applyBorder="1"/>
    <xf numFmtId="0" fontId="19" fillId="0" borderId="0" xfId="43"/>
    <xf numFmtId="0" fontId="19" fillId="0" borderId="10" xfId="43" applyBorder="1"/>
    <xf numFmtId="0" fontId="0" fillId="0" borderId="0" xfId="0" applyBorder="1"/>
    <xf numFmtId="164" fontId="0" fillId="0" borderId="10" xfId="1" applyNumberFormat="1" applyFon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34" borderId="10" xfId="1" applyNumberFormat="1" applyFont="1" applyFill="1" applyBorder="1" applyAlignment="1">
      <alignment horizontal="right"/>
    </xf>
    <xf numFmtId="1" fontId="0" fillId="0" borderId="10" xfId="1" applyNumberFormat="1" applyFont="1" applyBorder="1" applyAlignment="1">
      <alignment horizontal="right"/>
    </xf>
    <xf numFmtId="1" fontId="0" fillId="0" borderId="10" xfId="1" applyNumberFormat="1" applyFont="1" applyFill="1" applyBorder="1" applyAlignment="1">
      <alignment horizontal="right"/>
    </xf>
    <xf numFmtId="1" fontId="0" fillId="34" borderId="10" xfId="0" applyNumberFormat="1" applyFill="1" applyBorder="1" applyAlignment="1">
      <alignment horizontal="right"/>
    </xf>
    <xf numFmtId="10" fontId="0" fillId="0" borderId="10" xfId="0" applyNumberFormat="1" applyBorder="1"/>
    <xf numFmtId="9" fontId="0" fillId="0" borderId="10" xfId="0" applyNumberFormat="1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4" xfId="1" applyNumberFormat="1" applyFont="1" applyFill="1" applyBorder="1"/>
    <xf numFmtId="164" fontId="0" fillId="0" borderId="14" xfId="1" applyNumberFormat="1" applyFont="1" applyBorder="1"/>
    <xf numFmtId="9" fontId="0" fillId="0" borderId="14" xfId="0" applyNumberFormat="1" applyBorder="1"/>
    <xf numFmtId="1" fontId="0" fillId="0" borderId="14" xfId="0" applyNumberFormat="1" applyBorder="1" applyAlignment="1">
      <alignment horizontal="right"/>
    </xf>
    <xf numFmtId="1" fontId="0" fillId="0" borderId="14" xfId="1" applyNumberFormat="1" applyFont="1" applyFill="1" applyBorder="1" applyAlignment="1">
      <alignment horizontal="right"/>
    </xf>
    <xf numFmtId="0" fontId="0" fillId="0" borderId="10" xfId="0" applyFill="1" applyBorder="1"/>
    <xf numFmtId="1" fontId="0" fillId="0" borderId="0" xfId="0" applyNumberFormat="1"/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0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12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0" fontId="0" fillId="0" borderId="14" xfId="0" applyNumberFormat="1" applyBorder="1"/>
    <xf numFmtId="0" fontId="0" fillId="0" borderId="15" xfId="0" applyBorder="1"/>
    <xf numFmtId="10" fontId="0" fillId="0" borderId="14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0" fillId="0" borderId="12" xfId="0" applyBorder="1" applyAlignment="1">
      <alignment horizontal="center"/>
    </xf>
    <xf numFmtId="0" fontId="16" fillId="0" borderId="14" xfId="0" applyFont="1" applyBorder="1" applyAlignment="1">
      <alignment vertical="center"/>
    </xf>
    <xf numFmtId="0" fontId="0" fillId="35" borderId="15" xfId="0" applyFill="1" applyBorder="1" applyAlignment="1">
      <alignment horizontal="center"/>
    </xf>
    <xf numFmtId="0" fontId="0" fillId="35" borderId="10" xfId="0" applyFill="1" applyBorder="1"/>
    <xf numFmtId="0" fontId="16" fillId="35" borderId="10" xfId="0" applyFont="1" applyFill="1" applyBorder="1" applyAlignment="1">
      <alignment vertical="center"/>
    </xf>
    <xf numFmtId="0" fontId="0" fillId="35" borderId="10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18" fillId="0" borderId="0" xfId="0" applyFont="1" applyBorder="1" applyAlignment="1"/>
    <xf numFmtId="0" fontId="0" fillId="0" borderId="11" xfId="0" applyFill="1" applyBorder="1"/>
    <xf numFmtId="9" fontId="0" fillId="0" borderId="10" xfId="0" applyNumberFormat="1" applyFill="1" applyBorder="1"/>
    <xf numFmtId="1" fontId="0" fillId="0" borderId="10" xfId="0" applyNumberFormat="1" applyFill="1" applyBorder="1" applyAlignment="1">
      <alignment horizontal="right"/>
    </xf>
    <xf numFmtId="0" fontId="0" fillId="0" borderId="0" xfId="0" applyFill="1" applyBorder="1"/>
    <xf numFmtId="0" fontId="22" fillId="33" borderId="19" xfId="0" applyFont="1" applyFill="1" applyBorder="1" applyAlignment="1">
      <alignment horizontal="left" vertical="center" wrapText="1" indent="1"/>
    </xf>
    <xf numFmtId="0" fontId="23" fillId="33" borderId="19" xfId="0" applyFont="1" applyFill="1" applyBorder="1" applyAlignment="1">
      <alignment horizontal="right" vertical="center" wrapText="1"/>
    </xf>
    <xf numFmtId="0" fontId="22" fillId="36" borderId="19" xfId="0" applyFont="1" applyFill="1" applyBorder="1" applyAlignment="1">
      <alignment horizontal="left" vertical="center" wrapText="1" indent="1"/>
    </xf>
    <xf numFmtId="0" fontId="23" fillId="36" borderId="19" xfId="0" applyFont="1" applyFill="1" applyBorder="1" applyAlignment="1">
      <alignment horizontal="right" vertical="center" wrapText="1"/>
    </xf>
    <xf numFmtId="0" fontId="23" fillId="0" borderId="0" xfId="0" applyFont="1" applyAlignment="1">
      <alignment horizontal="left" vertical="center" wrapText="1" indent="1"/>
    </xf>
    <xf numFmtId="165" fontId="0" fillId="0" borderId="12" xfId="0" applyNumberFormat="1" applyBorder="1"/>
    <xf numFmtId="1" fontId="0" fillId="0" borderId="14" xfId="1" applyNumberFormat="1" applyFont="1" applyBorder="1" applyAlignment="1">
      <alignment horizontal="right"/>
    </xf>
    <xf numFmtId="0" fontId="19" fillId="0" borderId="14" xfId="43" applyBorder="1"/>
    <xf numFmtId="164" fontId="0" fillId="35" borderId="12" xfId="1" applyNumberFormat="1" applyFont="1" applyFill="1" applyBorder="1" applyAlignment="1">
      <alignment horizontal="center"/>
    </xf>
    <xf numFmtId="0" fontId="19" fillId="0" borderId="0" xfId="43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19" fillId="0" borderId="10" xfId="43" applyFont="1" applyBorder="1" applyAlignment="1">
      <alignment horizontal="center"/>
    </xf>
    <xf numFmtId="0" fontId="19" fillId="0" borderId="12" xfId="43" applyFont="1" applyBorder="1" applyAlignment="1">
      <alignment horizontal="center"/>
    </xf>
  </cellXfs>
  <cellStyles count="44">
    <cellStyle name="20 % – Zvýraznění1" xfId="20" builtinId="30" customBuiltin="1"/>
    <cellStyle name="20 % – Zvýraznění2" xfId="24" builtinId="34" customBuiltin="1"/>
    <cellStyle name="20 % – Zvýraznění3" xfId="28" builtinId="38" customBuiltin="1"/>
    <cellStyle name="20 % – Zvýraznění4" xfId="32" builtinId="42" customBuiltin="1"/>
    <cellStyle name="20 % – Zvýraznění5" xfId="36" builtinId="46" customBuiltin="1"/>
    <cellStyle name="20 % – Zvýraznění6" xfId="40" builtinId="50" customBuiltin="1"/>
    <cellStyle name="40 % – Zvýraznění1" xfId="21" builtinId="31" customBuiltin="1"/>
    <cellStyle name="40 % – Zvýraznění2" xfId="25" builtinId="35" customBuiltin="1"/>
    <cellStyle name="40 % – Zvýraznění3" xfId="29" builtinId="39" customBuiltin="1"/>
    <cellStyle name="40 % – Zvýraznění4" xfId="33" builtinId="43" customBuiltin="1"/>
    <cellStyle name="40 % – Zvýraznění5" xfId="37" builtinId="47" customBuiltin="1"/>
    <cellStyle name="40 % – Zvýraznění6" xfId="41" builtinId="51" customBuiltin="1"/>
    <cellStyle name="60 % – Zvýraznění1" xfId="22" builtinId="32" customBuiltin="1"/>
    <cellStyle name="60 % – Zvýraznění2" xfId="26" builtinId="36" customBuiltin="1"/>
    <cellStyle name="60 % – Zvýraznění3" xfId="30" builtinId="40" customBuiltin="1"/>
    <cellStyle name="60 % – Zvýraznění4" xfId="34" builtinId="44" customBuiltin="1"/>
    <cellStyle name="60 % – Zvýraznění5" xfId="38" builtinId="48" customBuiltin="1"/>
    <cellStyle name="60 % – Zvýraznění6" xfId="42" builtinId="52" customBuiltin="1"/>
    <cellStyle name="Celkem" xfId="18" builtinId="25" customBuiltin="1"/>
    <cellStyle name="Čárka" xfId="1" builtinId="3"/>
    <cellStyle name="Chybně" xfId="8" builtinId="27" customBuiltin="1"/>
    <cellStyle name="Kontrolní buňka" xfId="14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2" builtinId="15" customBuiltin="1"/>
    <cellStyle name="Neutrální" xfId="9" builtinId="28" customBuiltin="1"/>
    <cellStyle name="Normální" xfId="0" builtinId="0"/>
    <cellStyle name="Normální 2" xfId="43"/>
    <cellStyle name="Poznámka" xfId="16" builtinId="10" customBuiltin="1"/>
    <cellStyle name="Propojená buňka" xfId="13" builtinId="24" customBuiltin="1"/>
    <cellStyle name="Správně" xfId="7" builtinId="26" customBuiltin="1"/>
    <cellStyle name="Text upozornění" xfId="15" builtinId="11" customBuiltin="1"/>
    <cellStyle name="Vstup" xfId="10" builtinId="20" customBuiltin="1"/>
    <cellStyle name="Výpočet" xfId="12" builtinId="22" customBuiltin="1"/>
    <cellStyle name="Výstup" xfId="11" builtinId="21" customBuiltin="1"/>
    <cellStyle name="Vysvětlující text" xfId="17" builtinId="53" customBuiltin="1"/>
    <cellStyle name="Zvýraznění 1" xfId="19" builtinId="29" customBuiltin="1"/>
    <cellStyle name="Zvýraznění 2" xfId="23" builtinId="33" customBuiltin="1"/>
    <cellStyle name="Zvýraznění 3" xfId="27" builtinId="37" customBuiltin="1"/>
    <cellStyle name="Zvýraznění 4" xfId="31" builtinId="41" customBuiltin="1"/>
    <cellStyle name="Zvýraznění 5" xfId="35" builtinId="45" customBuiltin="1"/>
    <cellStyle name="Zvýraznění 6" xfId="39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CHAPTER_D_EAG2014_BACKUP&amp;Coords=%5bCOUNTRY%5d.%5bISR%5d&amp;ShowOnWeb=true&amp;Lang=en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stats.oecd.org/OECDStat_Metadata/ShowMetadata.ashx?Dataset=CHAPTER_D_EAG2014_BACKUP&amp;Coords=%5bCOUNTRY%5d.%5bISR%5d&amp;ShowOnWeb=true&amp;Lang=en" TargetMode="External"/><Relationship Id="rId1" Type="http://schemas.openxmlformats.org/officeDocument/2006/relationships/hyperlink" Target="http://stats.oecd.org/OECDStat_Metadata/ShowMetadata.ashx?Dataset=CHAPTER_D_EAG2014_BACKUP&amp;Coords=%5bCOUNTRY%5d.%5bDEU%5d&amp;ShowOnWeb=true&amp;Lang=en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tats.oecd.org/OECDStat_Metadata/ShowMetadata.ashx?Dataset=CHAPTER_D_EAG2014_BACKUP&amp;Coords=%5bCOUNTRY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52"/>
  <sheetViews>
    <sheetView tabSelected="1" zoomScale="70" zoomScaleNormal="70" workbookViewId="0">
      <selection activeCell="I6" sqref="I6"/>
    </sheetView>
  </sheetViews>
  <sheetFormatPr defaultRowHeight="15"/>
  <cols>
    <col min="1" max="1" width="23" customWidth="1"/>
    <col min="2" max="2" width="21.7109375" customWidth="1"/>
    <col min="3" max="3" width="18.140625" customWidth="1"/>
    <col min="4" max="4" width="19.42578125" customWidth="1"/>
    <col min="5" max="5" width="21.7109375" customWidth="1"/>
    <col min="6" max="6" width="13.7109375" customWidth="1"/>
    <col min="7" max="7" width="22.5703125" customWidth="1"/>
    <col min="8" max="8" width="26.42578125" customWidth="1"/>
    <col min="9" max="9" width="19.5703125" customWidth="1"/>
    <col min="10" max="10" width="17.42578125" customWidth="1"/>
    <col min="11" max="11" width="18.140625" customWidth="1"/>
    <col min="12" max="14" width="11.85546875" customWidth="1"/>
    <col min="16" max="16" width="11.42578125" bestFit="1" customWidth="1"/>
    <col min="18" max="18" width="13.28515625" customWidth="1"/>
    <col min="19" max="19" width="15.5703125" customWidth="1"/>
    <col min="20" max="20" width="11" customWidth="1"/>
    <col min="21" max="21" width="11.85546875" customWidth="1"/>
    <col min="23" max="23" width="13.85546875" customWidth="1"/>
    <col min="25" max="25" width="14.5703125" customWidth="1"/>
    <col min="26" max="26" width="12.140625" customWidth="1"/>
    <col min="28" max="28" width="12.140625" customWidth="1"/>
    <col min="31" max="31" width="13.85546875" customWidth="1"/>
  </cols>
  <sheetData>
    <row r="1" spans="1:35" ht="15" customHeight="1">
      <c r="A1" s="66" t="s">
        <v>0</v>
      </c>
      <c r="B1" s="67"/>
      <c r="C1" s="67"/>
      <c r="D1" s="67"/>
      <c r="E1" s="67"/>
      <c r="F1" s="67"/>
      <c r="G1" s="68"/>
      <c r="H1" s="38"/>
      <c r="I1" s="28"/>
      <c r="J1" s="28"/>
      <c r="K1" s="28"/>
    </row>
    <row r="2" spans="1:35" ht="15" customHeight="1">
      <c r="A2" s="69"/>
      <c r="B2" s="70"/>
      <c r="C2" s="70"/>
      <c r="D2" s="70"/>
      <c r="E2" s="70"/>
      <c r="F2" s="70"/>
      <c r="G2" s="71"/>
      <c r="H2" s="38"/>
      <c r="I2" s="28"/>
      <c r="J2" s="28"/>
      <c r="K2" s="28"/>
    </row>
    <row r="3" spans="1:35">
      <c r="A3" s="16" t="s">
        <v>226</v>
      </c>
      <c r="B3" s="7">
        <f>IF(SUM(I10:I13)&lt;&gt;0,SUM(I10:I13)*1.34/1,"")</f>
        <v>38586893895.329964</v>
      </c>
      <c r="C3" s="1" t="s">
        <v>94</v>
      </c>
      <c r="D3" s="42" t="s">
        <v>6</v>
      </c>
      <c r="E3" s="1" t="s">
        <v>1</v>
      </c>
      <c r="F3" s="44" t="s">
        <v>6</v>
      </c>
      <c r="G3" s="39" t="s">
        <v>215</v>
      </c>
      <c r="H3" s="6"/>
    </row>
    <row r="4" spans="1:35">
      <c r="A4" s="16" t="s">
        <v>227</v>
      </c>
      <c r="B4" s="15">
        <f>IF(B3&lt;&gt;"",SUM(K10:K13),"")</f>
        <v>-16726204706.913162</v>
      </c>
      <c r="C4" s="1" t="s">
        <v>88</v>
      </c>
      <c r="D4" s="43" t="s">
        <v>6</v>
      </c>
      <c r="E4" s="1" t="s">
        <v>2</v>
      </c>
      <c r="F4" s="44" t="s">
        <v>6</v>
      </c>
      <c r="G4" s="59">
        <v>20000</v>
      </c>
      <c r="N4" t="s">
        <v>223</v>
      </c>
    </row>
    <row r="5" spans="1:35">
      <c r="A5" s="16" t="s">
        <v>228</v>
      </c>
      <c r="B5" s="37">
        <f>IF(B3&lt;&gt;"",IFERROR((-1+SUM(I10:I13)/SUM(J10:J13)),""),"")</f>
        <v>-0.36742805399017442</v>
      </c>
      <c r="C5" s="1" t="s">
        <v>50</v>
      </c>
      <c r="D5" s="43" t="s">
        <v>6</v>
      </c>
      <c r="E5" s="1" t="s">
        <v>3</v>
      </c>
      <c r="F5" s="44" t="s">
        <v>6</v>
      </c>
      <c r="G5" s="39" t="s">
        <v>214</v>
      </c>
      <c r="N5" t="s">
        <v>221</v>
      </c>
    </row>
    <row r="6" spans="1:35" ht="15.75" thickBot="1">
      <c r="A6" s="18" t="s">
        <v>229</v>
      </c>
      <c r="B6" s="36">
        <f>IFERROR((VLOOKUP(G6,A18:V55,22,FALSE)/V24)-1,"")</f>
        <v>-5.600000000000005E-2</v>
      </c>
      <c r="C6" s="19"/>
      <c r="D6" s="40"/>
      <c r="E6" s="19" t="s">
        <v>4</v>
      </c>
      <c r="F6" s="45" t="s">
        <v>6</v>
      </c>
      <c r="G6" s="41" t="s">
        <v>63</v>
      </c>
      <c r="N6" t="s">
        <v>224</v>
      </c>
    </row>
    <row r="7" spans="1:35" ht="15.75" thickBot="1">
      <c r="A7" s="6"/>
      <c r="B7" s="29"/>
      <c r="D7" s="30"/>
      <c r="E7" s="6"/>
      <c r="F7" s="27"/>
      <c r="N7" t="s">
        <v>225</v>
      </c>
    </row>
    <row r="8" spans="1:35" ht="21.75" customHeight="1">
      <c r="A8" s="72" t="s">
        <v>93</v>
      </c>
      <c r="B8" s="73"/>
      <c r="C8" s="73"/>
      <c r="D8" s="73"/>
      <c r="E8" s="73"/>
      <c r="F8" s="73"/>
      <c r="G8" s="73"/>
      <c r="H8" s="73"/>
      <c r="I8" s="73"/>
      <c r="J8" s="73"/>
      <c r="K8" s="74"/>
      <c r="L8" s="46"/>
      <c r="M8" s="46"/>
    </row>
    <row r="9" spans="1:35">
      <c r="A9" s="16" t="s">
        <v>5</v>
      </c>
      <c r="B9" s="1" t="s">
        <v>7</v>
      </c>
      <c r="C9" s="1" t="s">
        <v>85</v>
      </c>
      <c r="D9" s="1" t="s">
        <v>86</v>
      </c>
      <c r="E9" s="1" t="s">
        <v>87</v>
      </c>
      <c r="F9" s="25" t="s">
        <v>89</v>
      </c>
      <c r="G9" s="1" t="s">
        <v>90</v>
      </c>
      <c r="H9" s="1" t="s">
        <v>91</v>
      </c>
      <c r="I9" s="1" t="s">
        <v>8</v>
      </c>
      <c r="J9" s="1" t="s">
        <v>9</v>
      </c>
      <c r="K9" s="17" t="s">
        <v>10</v>
      </c>
      <c r="P9" s="4"/>
      <c r="Q9" s="4"/>
      <c r="R9" s="4"/>
    </row>
    <row r="10" spans="1:35">
      <c r="A10" s="16">
        <v>24817</v>
      </c>
      <c r="B10" s="2">
        <f>$F$24/12</f>
        <v>21293.25</v>
      </c>
      <c r="C10" s="13">
        <f>IF(D4="x",IFERROR(VLOOKUP($G$6,$A$18:$R$55,2,FALSE)/$B$24,""),"")</f>
        <v>0.63550859266140269</v>
      </c>
      <c r="D10" s="13">
        <f>IF(D5="x",IFERROR(VLOOKUP($G$6,$A$18:$R$55,11,FALSE)/$K$24,""),"")</f>
        <v>0.74654756579993997</v>
      </c>
      <c r="E10" s="13">
        <f>IF(D3="x",IFERROR($O$24/VLOOKUP($G$6,$A$18:$R$55,15,FALSE),""),"")</f>
        <v>1.1666666666666667</v>
      </c>
      <c r="F10" s="13">
        <f>IF(E10&lt;&gt;"",IF(C10&lt;&gt;"",C10*E10,IF(D10&lt;&gt;"",D10*E10,E10)),IF(C10&lt;&gt;"",C10,IF(D10&lt;&gt;"",D10,"")))</f>
        <v>0.7414266914383032</v>
      </c>
      <c r="G10" s="15">
        <f>IF(F3&lt;&gt;"",IF(F10="",B10+$G$4,B10*F10),B10)</f>
        <v>15787.38389746865</v>
      </c>
      <c r="H10" s="15">
        <f>G10*1.34</f>
        <v>21155.094422607992</v>
      </c>
      <c r="I10" s="2">
        <f>IFERROR(IF(F3="x",H10*12*A10,J10),"")</f>
        <v>6300071739.4303503</v>
      </c>
      <c r="J10" s="2">
        <f>IFERROR(B10*12*A10*1.34,"")</f>
        <v>8497228130.8200006</v>
      </c>
      <c r="K10" s="31">
        <f>IF(I10&lt;&gt;0,I10-J10,0)</f>
        <v>-2197156391.3896503</v>
      </c>
      <c r="O10" s="26"/>
      <c r="P10" s="4"/>
      <c r="Q10" s="4"/>
      <c r="R10" s="4"/>
    </row>
    <row r="11" spans="1:35">
      <c r="A11" s="16">
        <v>25161</v>
      </c>
      <c r="B11" s="2">
        <f>$G$24/12</f>
        <v>23937.583333333332</v>
      </c>
      <c r="C11" s="13">
        <f>IF(D4="x",IFERROR(VLOOKUP($G$6,$A$18:$R$55,3,FALSE)/$C$24,""),"")</f>
        <v>0.69023395135051391</v>
      </c>
      <c r="D11" s="13">
        <f>IF(D5="x",IFERROR(VLOOKUP($G$6,$A$18:$R$55,12,FALSE)/$L$24,""),"")</f>
        <v>0.81082270143319957</v>
      </c>
      <c r="E11" s="13">
        <f>IF(D3="x",IFERROR($P$24/VLOOKUP($G$6,$A$18:$R$55,16,FALSE),""),"")</f>
        <v>1.1176470588235294</v>
      </c>
      <c r="F11" s="13">
        <f t="shared" ref="F11:F13" si="0">IF(E11&lt;&gt;"",IF(C11&lt;&gt;"",C11*E11,IF(D11&lt;&gt;"",D11*E11,E11)),IF(C11&lt;&gt;"",C11,IF(D11&lt;&gt;"",D11,"")))</f>
        <v>0.77143794562704493</v>
      </c>
      <c r="G11" s="15">
        <f t="shared" ref="G11:G13" si="1">IF(F4&lt;&gt;"",IF(F11="",B11+$G$4,B11*F11),B11)</f>
        <v>18466.360109942856</v>
      </c>
      <c r="H11" s="15">
        <f>G11*1.34</f>
        <v>24744.922547323429</v>
      </c>
      <c r="I11" s="2">
        <f t="shared" ref="I11:I13" si="2">IFERROR(IF(F4="x",H11*12*A11,J11),"")</f>
        <v>7471283954.5584583</v>
      </c>
      <c r="J11" s="2">
        <f t="shared" ref="J11:J13" si="3">IFERROR(B11*12*A11*1.34,"")</f>
        <v>9684880030.7399998</v>
      </c>
      <c r="K11" s="31">
        <f t="shared" ref="K11:K13" si="4">IF(I11&lt;&gt;0,I11-J11,0)</f>
        <v>-2213596076.1815414</v>
      </c>
      <c r="P11" s="4"/>
      <c r="Q11" s="4"/>
      <c r="R11" s="4"/>
    </row>
    <row r="12" spans="1:35">
      <c r="A12" s="16">
        <v>32850</v>
      </c>
      <c r="B12" s="2">
        <f>$H$24/12</f>
        <v>24125.333333333332</v>
      </c>
      <c r="C12" s="13">
        <f>IF(D4="x",IFERROR(VLOOKUP($G$6,$A$18:$R$55,4,FALSE)/$D$24,""),"")</f>
        <v>0.68485780169100696</v>
      </c>
      <c r="D12" s="13">
        <f>IF(D5="x",IFERROR(VLOOKUP($G$6,$A$18:$R$55,13,FALSE)/$M$24,""),"")</f>
        <v>0.80451265547069484</v>
      </c>
      <c r="E12" s="13">
        <f>IF(D3="x",IFERROR($Q$24/VLOOKUP($G$6,$A$18:$R$55,17,FALSE),""),"")</f>
        <v>0.84615384615384615</v>
      </c>
      <c r="F12" s="13">
        <f t="shared" si="0"/>
        <v>0.57949506296931352</v>
      </c>
      <c r="G12" s="15">
        <f t="shared" si="1"/>
        <v>13980.511559155679</v>
      </c>
      <c r="H12" s="15">
        <f>G12*1.34</f>
        <v>18733.88548926861</v>
      </c>
      <c r="I12" s="2">
        <f t="shared" si="2"/>
        <v>7384897659.8696871</v>
      </c>
      <c r="J12" s="2">
        <f t="shared" si="3"/>
        <v>12743676576</v>
      </c>
      <c r="K12" s="31">
        <f t="shared" si="4"/>
        <v>-5358778916.1303129</v>
      </c>
      <c r="P12" s="4"/>
      <c r="Q12" s="4"/>
      <c r="R12" s="4"/>
    </row>
    <row r="13" spans="1:35" ht="15.75" thickBot="1">
      <c r="A13" s="18">
        <v>36598</v>
      </c>
      <c r="B13" s="21">
        <f>$I$24/12</f>
        <v>24803.25</v>
      </c>
      <c r="C13" s="34">
        <f>IF(D4="x",IFERROR(VLOOKUP($G$6,$A$18:$R$55,5,FALSE)/$E$24,""),"")</f>
        <v>0.66615162238947312</v>
      </c>
      <c r="D13" s="34">
        <f>IF(D5="x",IFERROR(VLOOKUP($G$6,$A$18:$R$55,14,FALSE)/$N$24,""),"")</f>
        <v>0.78252390247712167</v>
      </c>
      <c r="E13" s="34">
        <f>IF(D3="x",IFERROR($R$24/VLOOKUP($G$6,$A$18:$R$55,18,FALSE),""),"")</f>
        <v>0.7857142857142857</v>
      </c>
      <c r="F13" s="34">
        <f t="shared" si="0"/>
        <v>0.52340484616315741</v>
      </c>
      <c r="G13" s="32">
        <f t="shared" si="1"/>
        <v>12982.141250596334</v>
      </c>
      <c r="H13" s="32">
        <f>G13*1.34</f>
        <v>17396.069275799091</v>
      </c>
      <c r="I13" s="21">
        <f t="shared" si="2"/>
        <v>7639936120.268342</v>
      </c>
      <c r="J13" s="21">
        <f t="shared" si="3"/>
        <v>14596609443.480001</v>
      </c>
      <c r="K13" s="33">
        <f t="shared" si="4"/>
        <v>-6956673323.2116594</v>
      </c>
      <c r="P13" s="4"/>
      <c r="Q13" s="4"/>
      <c r="R13" s="4"/>
    </row>
    <row r="14" spans="1:35" ht="15.75" thickBot="1">
      <c r="P14" s="4"/>
      <c r="Q14" s="4"/>
      <c r="R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ht="21">
      <c r="A15" s="63" t="s">
        <v>92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5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>
      <c r="A16" s="16"/>
      <c r="B16" s="61" t="s">
        <v>218</v>
      </c>
      <c r="C16" s="61"/>
      <c r="D16" s="61"/>
      <c r="E16" s="61"/>
      <c r="F16" s="61" t="s">
        <v>219</v>
      </c>
      <c r="G16" s="61"/>
      <c r="H16" s="61"/>
      <c r="I16" s="61"/>
      <c r="J16" s="61" t="s">
        <v>217</v>
      </c>
      <c r="K16" s="61"/>
      <c r="L16" s="61"/>
      <c r="M16" s="61"/>
      <c r="N16" s="61"/>
      <c r="O16" s="61" t="s">
        <v>220</v>
      </c>
      <c r="P16" s="61"/>
      <c r="Q16" s="61"/>
      <c r="R16" s="61"/>
      <c r="S16" s="61" t="s">
        <v>222</v>
      </c>
      <c r="T16" s="61"/>
      <c r="U16" s="61"/>
      <c r="V16" s="62"/>
      <c r="W16" s="4"/>
      <c r="X16" s="4"/>
      <c r="Y16" s="60"/>
      <c r="Z16" s="60"/>
      <c r="AA16" s="4"/>
      <c r="AB16" s="60"/>
      <c r="AC16" s="60"/>
      <c r="AD16" s="4"/>
      <c r="AE16" s="60"/>
      <c r="AF16" s="60"/>
      <c r="AG16" s="4"/>
      <c r="AH16" s="4"/>
      <c r="AI16" s="4"/>
    </row>
    <row r="17" spans="1:35">
      <c r="A17" s="16"/>
      <c r="B17" s="76" t="s">
        <v>1</v>
      </c>
      <c r="C17" s="76" t="s">
        <v>2</v>
      </c>
      <c r="D17" s="76" t="s">
        <v>3</v>
      </c>
      <c r="E17" s="76" t="s">
        <v>4</v>
      </c>
      <c r="F17" s="76" t="s">
        <v>1</v>
      </c>
      <c r="G17" s="76" t="s">
        <v>2</v>
      </c>
      <c r="H17" s="76" t="s">
        <v>3</v>
      </c>
      <c r="I17" s="76" t="s">
        <v>4</v>
      </c>
      <c r="J17" s="76" t="s">
        <v>216</v>
      </c>
      <c r="K17" s="76" t="s">
        <v>1</v>
      </c>
      <c r="L17" s="76" t="s">
        <v>2</v>
      </c>
      <c r="M17" s="76" t="s">
        <v>3</v>
      </c>
      <c r="N17" s="76" t="s">
        <v>4</v>
      </c>
      <c r="O17" s="76" t="s">
        <v>1</v>
      </c>
      <c r="P17" s="76" t="s">
        <v>2</v>
      </c>
      <c r="Q17" s="76" t="s">
        <v>3</v>
      </c>
      <c r="R17" s="76" t="s">
        <v>4</v>
      </c>
      <c r="S17" s="76" t="s">
        <v>95</v>
      </c>
      <c r="T17" s="76" t="s">
        <v>96</v>
      </c>
      <c r="U17" s="76" t="s">
        <v>97</v>
      </c>
      <c r="V17" s="77" t="s">
        <v>213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>
      <c r="A18" s="16" t="s">
        <v>54</v>
      </c>
      <c r="B18" s="2">
        <v>50947</v>
      </c>
      <c r="C18" s="2">
        <v>51289</v>
      </c>
      <c r="D18" s="2">
        <v>52082</v>
      </c>
      <c r="E18" s="2">
        <v>52082</v>
      </c>
      <c r="F18" s="2">
        <v>78095</v>
      </c>
      <c r="G18" s="2">
        <v>78619</v>
      </c>
      <c r="H18" s="2">
        <v>79834</v>
      </c>
      <c r="I18" s="2">
        <v>79834</v>
      </c>
      <c r="J18" s="2">
        <v>73494</v>
      </c>
      <c r="K18" s="14">
        <f t="shared" ref="K18:K55" si="5">IFERROR(F18/$J18,"")</f>
        <v>1.0626037499659837</v>
      </c>
      <c r="L18" s="14">
        <f t="shared" ref="L18:L55" si="6">IFERROR(G18/$J18,"")</f>
        <v>1.069733583693907</v>
      </c>
      <c r="M18" s="14">
        <f t="shared" ref="M18:M55" si="7">IFERROR(H18/$J18,"")</f>
        <v>1.0862655454867065</v>
      </c>
      <c r="N18" s="14">
        <f t="shared" ref="N18:N55" si="8">IFERROR(I18/$J18,"")</f>
        <v>1.0862655454867065</v>
      </c>
      <c r="O18" s="8"/>
      <c r="P18" s="8">
        <v>16</v>
      </c>
      <c r="Q18" s="9">
        <v>12</v>
      </c>
      <c r="R18" s="9">
        <v>12</v>
      </c>
      <c r="S18" s="1">
        <v>504</v>
      </c>
      <c r="T18" s="5">
        <v>512</v>
      </c>
      <c r="U18" s="5">
        <v>521</v>
      </c>
      <c r="V18" s="56">
        <f>SUM(S18:U18)/3</f>
        <v>512.33333333333337</v>
      </c>
      <c r="W18" s="6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>
      <c r="A19" s="16" t="s">
        <v>60</v>
      </c>
      <c r="B19" s="2">
        <v>42994</v>
      </c>
      <c r="C19" s="2">
        <v>42994</v>
      </c>
      <c r="D19" s="2">
        <v>46625</v>
      </c>
      <c r="E19" s="2">
        <v>47841</v>
      </c>
      <c r="F19" s="2">
        <v>36653</v>
      </c>
      <c r="G19" s="2">
        <v>36653</v>
      </c>
      <c r="H19" s="2">
        <v>39748</v>
      </c>
      <c r="I19" s="2">
        <v>40785</v>
      </c>
      <c r="J19" s="2">
        <v>40855</v>
      </c>
      <c r="K19" s="14">
        <f t="shared" si="5"/>
        <v>0.89714845184187986</v>
      </c>
      <c r="L19" s="14">
        <f t="shared" si="6"/>
        <v>0.89714845184187986</v>
      </c>
      <c r="M19" s="14">
        <f t="shared" si="7"/>
        <v>0.97290417329580225</v>
      </c>
      <c r="N19" s="14">
        <f t="shared" si="8"/>
        <v>0.99828662342430552</v>
      </c>
      <c r="O19" s="8">
        <v>14</v>
      </c>
      <c r="P19" s="8">
        <v>12</v>
      </c>
      <c r="Q19" s="10">
        <v>9</v>
      </c>
      <c r="R19" s="10">
        <v>10</v>
      </c>
      <c r="S19" s="11">
        <v>506</v>
      </c>
      <c r="T19" s="5">
        <v>490</v>
      </c>
      <c r="U19" s="5">
        <v>506</v>
      </c>
      <c r="V19" s="56">
        <f t="shared" ref="V19:V54" si="9">SUM(S19:U19)/3</f>
        <v>500.66666666666669</v>
      </c>
      <c r="W19" s="6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>
      <c r="A20" s="16" t="s">
        <v>80</v>
      </c>
      <c r="B20" s="2">
        <v>47635</v>
      </c>
      <c r="C20" s="2">
        <v>47635</v>
      </c>
      <c r="D20" s="2">
        <v>47635</v>
      </c>
      <c r="E20" s="2">
        <v>61256</v>
      </c>
      <c r="F20" s="2">
        <v>41968</v>
      </c>
      <c r="G20" s="2">
        <v>41968</v>
      </c>
      <c r="H20" s="2">
        <v>41968</v>
      </c>
      <c r="I20" s="2">
        <v>53968</v>
      </c>
      <c r="J20" s="2">
        <v>46065</v>
      </c>
      <c r="K20" s="14">
        <f t="shared" si="5"/>
        <v>0.91106045804840985</v>
      </c>
      <c r="L20" s="14">
        <f t="shared" si="6"/>
        <v>0.91106045804840985</v>
      </c>
      <c r="M20" s="14">
        <f t="shared" si="7"/>
        <v>0.91106045804840985</v>
      </c>
      <c r="N20" s="14">
        <f t="shared" si="8"/>
        <v>1.1715619233691523</v>
      </c>
      <c r="O20" s="8">
        <v>16</v>
      </c>
      <c r="P20" s="8">
        <v>13</v>
      </c>
      <c r="Q20" s="10">
        <v>8</v>
      </c>
      <c r="R20" s="10">
        <v>10</v>
      </c>
      <c r="S20" s="11">
        <v>515</v>
      </c>
      <c r="T20" s="5">
        <v>509</v>
      </c>
      <c r="U20" s="5">
        <v>505</v>
      </c>
      <c r="V20" s="56">
        <f t="shared" si="9"/>
        <v>509.66666666666669</v>
      </c>
      <c r="W20" s="6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>
      <c r="A21" s="16" t="s">
        <v>81</v>
      </c>
      <c r="B21" s="2">
        <v>46616</v>
      </c>
      <c r="C21" s="2">
        <v>46616</v>
      </c>
      <c r="D21" s="2">
        <v>46616</v>
      </c>
      <c r="E21" s="2">
        <v>59882</v>
      </c>
      <c r="F21" s="2">
        <v>41070</v>
      </c>
      <c r="G21" s="2">
        <v>41070</v>
      </c>
      <c r="H21" s="2">
        <v>41070</v>
      </c>
      <c r="I21" s="2">
        <v>52757</v>
      </c>
      <c r="J21" s="2">
        <v>46065</v>
      </c>
      <c r="K21" s="14">
        <f t="shared" si="5"/>
        <v>0.89156626506024095</v>
      </c>
      <c r="L21" s="14">
        <f t="shared" si="6"/>
        <v>0.89156626506024095</v>
      </c>
      <c r="M21" s="14">
        <f t="shared" si="7"/>
        <v>0.89156626506024095</v>
      </c>
      <c r="N21" s="14">
        <f t="shared" si="8"/>
        <v>1.1452729838272007</v>
      </c>
      <c r="O21" s="8">
        <v>16</v>
      </c>
      <c r="P21" s="8">
        <v>13</v>
      </c>
      <c r="Q21" s="10">
        <v>8</v>
      </c>
      <c r="R21" s="10">
        <v>10</v>
      </c>
      <c r="S21" s="11">
        <v>515</v>
      </c>
      <c r="T21" s="5">
        <v>509</v>
      </c>
      <c r="U21" s="5">
        <v>505</v>
      </c>
      <c r="V21" s="56">
        <f t="shared" si="9"/>
        <v>509.66666666666669</v>
      </c>
      <c r="W21" s="6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>
      <c r="A22" s="16" t="s">
        <v>67</v>
      </c>
      <c r="B22" s="2">
        <v>58495</v>
      </c>
      <c r="C22" s="2">
        <v>58495</v>
      </c>
      <c r="D22" s="2">
        <v>58495</v>
      </c>
      <c r="E22" s="2">
        <v>58728</v>
      </c>
      <c r="F22" s="2">
        <v>74981</v>
      </c>
      <c r="G22" s="2">
        <v>74981</v>
      </c>
      <c r="H22" s="2">
        <v>74981</v>
      </c>
      <c r="I22" s="2">
        <v>75281</v>
      </c>
      <c r="J22" s="2">
        <v>46857</v>
      </c>
      <c r="K22" s="14">
        <f t="shared" si="5"/>
        <v>1.6002091469791067</v>
      </c>
      <c r="L22" s="14">
        <f t="shared" si="6"/>
        <v>1.6002091469791067</v>
      </c>
      <c r="M22" s="14">
        <f t="shared" si="7"/>
        <v>1.6002091469791067</v>
      </c>
      <c r="N22" s="14">
        <f t="shared" si="8"/>
        <v>1.6066116055231876</v>
      </c>
      <c r="O22" s="12">
        <v>16</v>
      </c>
      <c r="P22" s="12">
        <v>16</v>
      </c>
      <c r="Q22" s="10">
        <v>16</v>
      </c>
      <c r="R22" s="10">
        <v>14</v>
      </c>
      <c r="S22" s="11">
        <v>518</v>
      </c>
      <c r="T22" s="5">
        <v>523</v>
      </c>
      <c r="U22" s="5">
        <v>525</v>
      </c>
      <c r="V22" s="56">
        <f t="shared" si="9"/>
        <v>522</v>
      </c>
      <c r="W22" s="6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>
      <c r="A23" s="16" t="s">
        <v>15</v>
      </c>
      <c r="B23" s="2">
        <v>24725</v>
      </c>
      <c r="C23" s="2">
        <v>24725</v>
      </c>
      <c r="D23" s="2">
        <v>24725</v>
      </c>
      <c r="E23" s="2">
        <v>26195</v>
      </c>
      <c r="F23" s="2">
        <v>9224259</v>
      </c>
      <c r="G23" s="2">
        <v>9224259</v>
      </c>
      <c r="H23" s="2">
        <v>9224259</v>
      </c>
      <c r="I23" s="2">
        <v>9772573</v>
      </c>
      <c r="J23" s="2">
        <v>6218640</v>
      </c>
      <c r="K23" s="14">
        <f t="shared" si="5"/>
        <v>1.4833241673420554</v>
      </c>
      <c r="L23" s="14">
        <f t="shared" si="6"/>
        <v>1.4833241673420554</v>
      </c>
      <c r="M23" s="14">
        <f t="shared" si="7"/>
        <v>1.4833241673420554</v>
      </c>
      <c r="N23" s="14">
        <f t="shared" si="8"/>
        <v>1.571496822456357</v>
      </c>
      <c r="O23" s="8">
        <v>22</v>
      </c>
      <c r="P23" s="8">
        <v>22</v>
      </c>
      <c r="Q23" s="10">
        <v>22</v>
      </c>
      <c r="R23" s="10">
        <v>24</v>
      </c>
      <c r="S23" s="11">
        <v>423</v>
      </c>
      <c r="T23" s="5">
        <v>441</v>
      </c>
      <c r="U23" s="5">
        <v>445</v>
      </c>
      <c r="V23" s="56">
        <f t="shared" si="9"/>
        <v>436.33333333333331</v>
      </c>
      <c r="W23" s="6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>
      <c r="A24" s="47" t="s">
        <v>68</v>
      </c>
      <c r="B24" s="3">
        <v>17224</v>
      </c>
      <c r="C24" s="3">
        <v>19363</v>
      </c>
      <c r="D24" s="3">
        <v>19515</v>
      </c>
      <c r="E24" s="3">
        <v>20063</v>
      </c>
      <c r="F24" s="3">
        <v>255519</v>
      </c>
      <c r="G24" s="3">
        <v>287251</v>
      </c>
      <c r="H24" s="3">
        <v>289504</v>
      </c>
      <c r="I24" s="3">
        <v>297639</v>
      </c>
      <c r="J24" s="3">
        <v>300421</v>
      </c>
      <c r="K24" s="48">
        <f t="shared" si="5"/>
        <v>0.85053641389916146</v>
      </c>
      <c r="L24" s="48">
        <f t="shared" si="6"/>
        <v>0.95616152000026633</v>
      </c>
      <c r="M24" s="48">
        <f t="shared" si="7"/>
        <v>0.96366099573598385</v>
      </c>
      <c r="N24" s="48">
        <f t="shared" si="8"/>
        <v>0.99073966200764929</v>
      </c>
      <c r="O24" s="49">
        <v>14</v>
      </c>
      <c r="P24" s="49">
        <v>19</v>
      </c>
      <c r="Q24" s="11">
        <v>11</v>
      </c>
      <c r="R24" s="11">
        <v>11</v>
      </c>
      <c r="S24" s="11">
        <v>499</v>
      </c>
      <c r="T24" s="5">
        <v>493</v>
      </c>
      <c r="U24" s="5">
        <v>508</v>
      </c>
      <c r="V24" s="56">
        <f t="shared" si="9"/>
        <v>500</v>
      </c>
      <c r="W24" s="50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>
      <c r="A25" s="16" t="s">
        <v>69</v>
      </c>
      <c r="B25" s="2">
        <v>46037</v>
      </c>
      <c r="C25" s="2">
        <v>51122</v>
      </c>
      <c r="D25" s="2">
        <v>51122</v>
      </c>
      <c r="E25" s="2">
        <v>59368</v>
      </c>
      <c r="F25" s="2">
        <v>391970</v>
      </c>
      <c r="G25" s="2">
        <v>435268</v>
      </c>
      <c r="H25" s="2">
        <v>435268</v>
      </c>
      <c r="I25" s="2">
        <v>505477</v>
      </c>
      <c r="J25" s="2">
        <v>392456</v>
      </c>
      <c r="K25" s="14">
        <f t="shared" si="5"/>
        <v>0.99876164461748573</v>
      </c>
      <c r="L25" s="14">
        <f t="shared" si="6"/>
        <v>1.1090873881403265</v>
      </c>
      <c r="M25" s="14">
        <f t="shared" si="7"/>
        <v>1.1090873881403265</v>
      </c>
      <c r="N25" s="14">
        <f t="shared" si="8"/>
        <v>1.2879838758994639</v>
      </c>
      <c r="O25" s="8"/>
      <c r="P25" s="9">
        <v>12</v>
      </c>
      <c r="Q25" s="10">
        <v>12</v>
      </c>
      <c r="R25" s="10"/>
      <c r="S25" s="11">
        <v>500</v>
      </c>
      <c r="T25" s="5">
        <v>496</v>
      </c>
      <c r="U25" s="5">
        <v>498</v>
      </c>
      <c r="V25" s="56">
        <f t="shared" si="9"/>
        <v>498</v>
      </c>
      <c r="W25" s="6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>
      <c r="A26" s="16" t="s">
        <v>82</v>
      </c>
      <c r="B26" s="2">
        <v>41393</v>
      </c>
      <c r="C26" s="2">
        <v>41393</v>
      </c>
      <c r="D26" s="2">
        <v>41393</v>
      </c>
      <c r="E26" s="2">
        <v>41393</v>
      </c>
      <c r="F26" s="2">
        <v>31552</v>
      </c>
      <c r="G26" s="2">
        <v>31552</v>
      </c>
      <c r="H26" s="2">
        <v>31552</v>
      </c>
      <c r="I26" s="2">
        <v>31552</v>
      </c>
      <c r="J26" s="2">
        <v>35883</v>
      </c>
      <c r="K26" s="14">
        <f t="shared" si="5"/>
        <v>0.87930217651812836</v>
      </c>
      <c r="L26" s="14">
        <f t="shared" si="6"/>
        <v>0.87930217651812836</v>
      </c>
      <c r="M26" s="14">
        <f t="shared" si="7"/>
        <v>0.87930217651812836</v>
      </c>
      <c r="N26" s="14">
        <f t="shared" si="8"/>
        <v>0.87930217651812836</v>
      </c>
      <c r="O26" s="8">
        <v>19</v>
      </c>
      <c r="P26" s="8">
        <v>21</v>
      </c>
      <c r="Q26" s="10">
        <v>14</v>
      </c>
      <c r="R26" s="10">
        <v>17</v>
      </c>
      <c r="S26" s="11">
        <v>494</v>
      </c>
      <c r="T26" s="5">
        <v>499</v>
      </c>
      <c r="U26" s="5">
        <v>514</v>
      </c>
      <c r="V26" s="56">
        <f t="shared" si="9"/>
        <v>502.33333333333331</v>
      </c>
      <c r="W26" s="6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>
      <c r="A27" s="16" t="s">
        <v>53</v>
      </c>
      <c r="B27" s="2"/>
      <c r="C27" s="2">
        <v>12525</v>
      </c>
      <c r="D27" s="2">
        <v>12525</v>
      </c>
      <c r="E27" s="2">
        <v>12525</v>
      </c>
      <c r="F27" s="2"/>
      <c r="G27" s="2">
        <v>7728</v>
      </c>
      <c r="H27" s="2">
        <v>7728</v>
      </c>
      <c r="I27" s="2">
        <v>7728</v>
      </c>
      <c r="J27" s="2">
        <v>10950</v>
      </c>
      <c r="K27" s="14"/>
      <c r="L27" s="14">
        <f t="shared" si="6"/>
        <v>0.70575342465753421</v>
      </c>
      <c r="M27" s="14">
        <f t="shared" si="7"/>
        <v>0.70575342465753421</v>
      </c>
      <c r="N27" s="14">
        <f t="shared" si="8"/>
        <v>0.70575342465753421</v>
      </c>
      <c r="O27" s="8">
        <v>7</v>
      </c>
      <c r="P27" s="8">
        <v>13</v>
      </c>
      <c r="Q27" s="10">
        <v>10</v>
      </c>
      <c r="R27" s="10">
        <v>14</v>
      </c>
      <c r="S27" s="11">
        <v>521</v>
      </c>
      <c r="T27" s="5">
        <v>516</v>
      </c>
      <c r="U27" s="5">
        <v>541</v>
      </c>
      <c r="V27" s="56">
        <f t="shared" si="9"/>
        <v>526</v>
      </c>
      <c r="W27" s="6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>
      <c r="A28" s="16" t="s">
        <v>64</v>
      </c>
      <c r="B28" s="2">
        <v>29638</v>
      </c>
      <c r="C28" s="2">
        <v>39445</v>
      </c>
      <c r="D28" s="3">
        <v>42601</v>
      </c>
      <c r="E28" s="2">
        <v>45986</v>
      </c>
      <c r="F28" s="2">
        <v>29191</v>
      </c>
      <c r="G28" s="2">
        <v>38850</v>
      </c>
      <c r="H28" s="2">
        <v>41958</v>
      </c>
      <c r="I28" s="2">
        <v>45292</v>
      </c>
      <c r="J28" s="2">
        <v>41478</v>
      </c>
      <c r="K28" s="14">
        <f t="shared" si="5"/>
        <v>0.70377067361010659</v>
      </c>
      <c r="L28" s="14">
        <f t="shared" si="6"/>
        <v>0.93664111095038338</v>
      </c>
      <c r="M28" s="14">
        <f t="shared" si="7"/>
        <v>1.0115723998264139</v>
      </c>
      <c r="N28" s="14">
        <f t="shared" si="8"/>
        <v>1.0919523602873813</v>
      </c>
      <c r="O28" s="8">
        <v>11</v>
      </c>
      <c r="P28" s="8">
        <v>14</v>
      </c>
      <c r="Q28" s="11">
        <v>9</v>
      </c>
      <c r="R28" s="10">
        <v>16</v>
      </c>
      <c r="S28" s="11">
        <v>519</v>
      </c>
      <c r="T28" s="5">
        <v>524</v>
      </c>
      <c r="U28" s="5">
        <v>545</v>
      </c>
      <c r="V28" s="56">
        <f t="shared" si="9"/>
        <v>529.33333333333337</v>
      </c>
      <c r="W28" s="6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>
      <c r="A29" s="16" t="s">
        <v>66</v>
      </c>
      <c r="B29" s="2">
        <v>33994</v>
      </c>
      <c r="C29" s="2">
        <v>33994</v>
      </c>
      <c r="D29" s="3">
        <v>37065</v>
      </c>
      <c r="E29" s="2">
        <v>37355</v>
      </c>
      <c r="F29" s="2">
        <v>29888</v>
      </c>
      <c r="G29" s="2">
        <v>29888</v>
      </c>
      <c r="H29" s="2">
        <v>32588</v>
      </c>
      <c r="I29" s="2">
        <v>32843</v>
      </c>
      <c r="J29" s="2">
        <v>36673</v>
      </c>
      <c r="K29" s="14">
        <f t="shared" si="5"/>
        <v>0.81498650233141545</v>
      </c>
      <c r="L29" s="14">
        <f t="shared" si="6"/>
        <v>0.81498650233141545</v>
      </c>
      <c r="M29" s="14">
        <f t="shared" si="7"/>
        <v>0.88861014915605485</v>
      </c>
      <c r="N29" s="14">
        <f t="shared" si="8"/>
        <v>0.89556349357838194</v>
      </c>
      <c r="O29" s="8">
        <v>22</v>
      </c>
      <c r="P29" s="8">
        <v>19</v>
      </c>
      <c r="Q29" s="11">
        <v>15</v>
      </c>
      <c r="R29" s="10">
        <v>10</v>
      </c>
      <c r="S29" s="11">
        <v>495</v>
      </c>
      <c r="T29" s="5">
        <v>505</v>
      </c>
      <c r="U29" s="5">
        <v>499</v>
      </c>
      <c r="V29" s="56">
        <f t="shared" si="9"/>
        <v>499.66666666666669</v>
      </c>
      <c r="W29" s="6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>
      <c r="A30" s="16" t="s">
        <v>62</v>
      </c>
      <c r="B30" s="2"/>
      <c r="C30" s="2">
        <v>62195</v>
      </c>
      <c r="D30" s="3">
        <v>67736</v>
      </c>
      <c r="E30" s="2">
        <v>72633</v>
      </c>
      <c r="F30" s="2"/>
      <c r="G30" s="2">
        <v>50991</v>
      </c>
      <c r="H30" s="2">
        <v>55534</v>
      </c>
      <c r="I30" s="2">
        <v>59549</v>
      </c>
      <c r="J30" s="2">
        <v>44811</v>
      </c>
      <c r="K30" s="14"/>
      <c r="L30" s="14">
        <f t="shared" si="6"/>
        <v>1.1379125661109994</v>
      </c>
      <c r="M30" s="14">
        <f t="shared" si="7"/>
        <v>1.2392939233670304</v>
      </c>
      <c r="N30" s="14">
        <f t="shared" si="8"/>
        <v>1.3288924594407623</v>
      </c>
      <c r="O30" s="8">
        <v>12</v>
      </c>
      <c r="P30" s="8">
        <v>16</v>
      </c>
      <c r="Q30" s="11">
        <v>14</v>
      </c>
      <c r="R30" s="10">
        <v>14</v>
      </c>
      <c r="S30" s="11">
        <v>514</v>
      </c>
      <c r="T30" s="5">
        <v>508</v>
      </c>
      <c r="U30" s="5">
        <v>524</v>
      </c>
      <c r="V30" s="56">
        <f t="shared" si="9"/>
        <v>515.33333333333337</v>
      </c>
      <c r="W30" s="6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>
      <c r="A31" s="16" t="s">
        <v>79</v>
      </c>
      <c r="B31" s="2">
        <v>26617</v>
      </c>
      <c r="C31" s="2">
        <v>26617</v>
      </c>
      <c r="D31" s="3">
        <v>26617</v>
      </c>
      <c r="E31" s="2">
        <v>26617</v>
      </c>
      <c r="F31" s="2">
        <v>20056</v>
      </c>
      <c r="G31" s="2">
        <v>20056</v>
      </c>
      <c r="H31" s="2">
        <v>20056</v>
      </c>
      <c r="I31" s="2">
        <v>20056</v>
      </c>
      <c r="J31" s="2">
        <v>20086</v>
      </c>
      <c r="K31" s="14">
        <f t="shared" si="5"/>
        <v>0.99850642238374987</v>
      </c>
      <c r="L31" s="14">
        <f t="shared" si="6"/>
        <v>0.99850642238374987</v>
      </c>
      <c r="M31" s="14">
        <f t="shared" si="7"/>
        <v>0.99850642238374987</v>
      </c>
      <c r="N31" s="14">
        <f t="shared" si="8"/>
        <v>0.99850642238374987</v>
      </c>
      <c r="O31" s="8"/>
      <c r="P31" s="8">
        <v>9</v>
      </c>
      <c r="Q31" s="11"/>
      <c r="R31" s="10"/>
      <c r="S31" s="11">
        <v>453</v>
      </c>
      <c r="T31" s="5">
        <v>477</v>
      </c>
      <c r="U31" s="5">
        <v>467</v>
      </c>
      <c r="V31" s="56">
        <f t="shared" si="9"/>
        <v>465.66666666666669</v>
      </c>
      <c r="W31" s="6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>
      <c r="A32" s="16" t="s">
        <v>55</v>
      </c>
      <c r="B32" s="2">
        <v>12717</v>
      </c>
      <c r="C32" s="2">
        <v>13520</v>
      </c>
      <c r="D32" s="3">
        <v>13520</v>
      </c>
      <c r="E32" s="2">
        <v>15626</v>
      </c>
      <c r="F32" s="2">
        <v>1778004</v>
      </c>
      <c r="G32" s="2">
        <v>1890288</v>
      </c>
      <c r="H32" s="2">
        <v>1890288</v>
      </c>
      <c r="I32" s="2">
        <v>2184756</v>
      </c>
      <c r="J32" s="2">
        <v>2749566</v>
      </c>
      <c r="K32" s="14">
        <f t="shared" si="5"/>
        <v>0.64664896205437516</v>
      </c>
      <c r="L32" s="14">
        <f t="shared" si="6"/>
        <v>0.68748595232847654</v>
      </c>
      <c r="M32" s="14">
        <f t="shared" si="7"/>
        <v>0.68748595232847654</v>
      </c>
      <c r="N32" s="14">
        <f t="shared" si="8"/>
        <v>0.79458212677928075</v>
      </c>
      <c r="O32" s="8">
        <v>11</v>
      </c>
      <c r="P32" s="8">
        <v>11</v>
      </c>
      <c r="Q32" s="11">
        <v>11</v>
      </c>
      <c r="R32" s="10">
        <v>12</v>
      </c>
      <c r="S32" s="11">
        <v>477</v>
      </c>
      <c r="T32" s="5">
        <v>488</v>
      </c>
      <c r="U32" s="5">
        <v>494</v>
      </c>
      <c r="V32" s="56">
        <f t="shared" si="9"/>
        <v>486.33333333333331</v>
      </c>
      <c r="W32" s="6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>
      <c r="A33" s="16" t="s">
        <v>52</v>
      </c>
      <c r="B33" s="2">
        <v>26429</v>
      </c>
      <c r="C33" s="2">
        <v>28742</v>
      </c>
      <c r="D33" s="3">
        <v>28742</v>
      </c>
      <c r="E33" s="2">
        <v>30501</v>
      </c>
      <c r="F33" s="2">
        <v>3721409</v>
      </c>
      <c r="G33" s="2">
        <v>4047201</v>
      </c>
      <c r="H33" s="2">
        <v>4047201</v>
      </c>
      <c r="I33" s="2">
        <v>4294829</v>
      </c>
      <c r="J33" s="2">
        <v>6079006</v>
      </c>
      <c r="K33" s="14">
        <f t="shared" si="5"/>
        <v>0.61217393106701978</v>
      </c>
      <c r="L33" s="14">
        <f t="shared" si="6"/>
        <v>0.66576690333913147</v>
      </c>
      <c r="M33" s="14">
        <f t="shared" si="7"/>
        <v>0.66576690333913147</v>
      </c>
      <c r="N33" s="14">
        <f t="shared" si="8"/>
        <v>0.70650185244100761</v>
      </c>
      <c r="O33" s="8">
        <v>6</v>
      </c>
      <c r="P33" s="8">
        <v>10</v>
      </c>
      <c r="Q33" s="11">
        <v>11</v>
      </c>
      <c r="R33" s="10">
        <v>11</v>
      </c>
      <c r="S33" s="11">
        <v>493</v>
      </c>
      <c r="T33" s="5">
        <v>483</v>
      </c>
      <c r="U33" s="5">
        <v>478</v>
      </c>
      <c r="V33" s="56">
        <f t="shared" si="9"/>
        <v>484.66666666666669</v>
      </c>
      <c r="W33" s="6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>
      <c r="A34" s="16" t="s">
        <v>76</v>
      </c>
      <c r="B34" s="2"/>
      <c r="C34" s="2">
        <v>55148</v>
      </c>
      <c r="D34" s="3">
        <v>55148</v>
      </c>
      <c r="E34" s="2">
        <v>55148</v>
      </c>
      <c r="F34" s="2"/>
      <c r="G34" s="2">
        <v>52472</v>
      </c>
      <c r="H34" s="2">
        <v>52472</v>
      </c>
      <c r="I34" s="2">
        <v>52472</v>
      </c>
      <c r="J34" s="2">
        <v>32626</v>
      </c>
      <c r="K34" s="14"/>
      <c r="L34" s="14">
        <f t="shared" si="6"/>
        <v>1.6082878685710782</v>
      </c>
      <c r="M34" s="14">
        <f t="shared" si="7"/>
        <v>1.6082878685710782</v>
      </c>
      <c r="N34" s="14">
        <f t="shared" si="8"/>
        <v>1.6082878685710782</v>
      </c>
      <c r="O34" s="8"/>
      <c r="P34" s="8">
        <v>16</v>
      </c>
      <c r="Q34" s="9">
        <v>15</v>
      </c>
      <c r="R34" s="9">
        <v>15</v>
      </c>
      <c r="S34" s="11">
        <v>501</v>
      </c>
      <c r="T34" s="5">
        <v>523</v>
      </c>
      <c r="U34" s="5">
        <v>522</v>
      </c>
      <c r="V34" s="56">
        <f t="shared" si="9"/>
        <v>515.33333333333337</v>
      </c>
      <c r="W34" s="6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>
      <c r="A35" s="16" t="s">
        <v>61</v>
      </c>
      <c r="B35" s="2">
        <v>29628</v>
      </c>
      <c r="C35" s="2">
        <v>29413</v>
      </c>
      <c r="D35" s="3">
        <v>26912</v>
      </c>
      <c r="E35" s="2">
        <v>25634</v>
      </c>
      <c r="F35" s="2">
        <v>126521</v>
      </c>
      <c r="G35" s="2">
        <v>125606</v>
      </c>
      <c r="H35" s="2">
        <v>114923</v>
      </c>
      <c r="I35" s="2">
        <v>109467</v>
      </c>
      <c r="J35" s="2">
        <v>119880</v>
      </c>
      <c r="K35" s="14">
        <f t="shared" si="5"/>
        <v>1.0553970637303971</v>
      </c>
      <c r="L35" s="14">
        <f t="shared" si="6"/>
        <v>1.0477644310977645</v>
      </c>
      <c r="M35" s="14">
        <f t="shared" si="7"/>
        <v>0.95865031698365033</v>
      </c>
      <c r="N35" s="14">
        <f t="shared" si="8"/>
        <v>0.91313813813813816</v>
      </c>
      <c r="O35" s="8">
        <v>27</v>
      </c>
      <c r="P35" s="8">
        <v>15</v>
      </c>
      <c r="Q35" s="11">
        <v>14</v>
      </c>
      <c r="R35" s="10">
        <v>11</v>
      </c>
      <c r="S35" s="11">
        <v>466</v>
      </c>
      <c r="T35" s="5">
        <v>486</v>
      </c>
      <c r="U35" s="5">
        <v>470</v>
      </c>
      <c r="V35" s="56">
        <f t="shared" si="9"/>
        <v>474</v>
      </c>
      <c r="W35" s="6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>
      <c r="A36" s="16" t="s">
        <v>74</v>
      </c>
      <c r="B36" s="2">
        <v>33570</v>
      </c>
      <c r="C36" s="2">
        <v>33570</v>
      </c>
      <c r="D36" s="3">
        <v>36577</v>
      </c>
      <c r="E36" s="2">
        <v>37602</v>
      </c>
      <c r="F36" s="2">
        <v>27845</v>
      </c>
      <c r="G36" s="2">
        <v>27845</v>
      </c>
      <c r="H36" s="2">
        <v>30340</v>
      </c>
      <c r="I36" s="2">
        <v>31190</v>
      </c>
      <c r="J36" s="2">
        <v>28908</v>
      </c>
      <c r="K36" s="14">
        <f t="shared" si="5"/>
        <v>0.96322817213228173</v>
      </c>
      <c r="L36" s="14">
        <f t="shared" si="6"/>
        <v>0.96322817213228173</v>
      </c>
      <c r="M36" s="14">
        <f t="shared" si="7"/>
        <v>1.0495364604953645</v>
      </c>
      <c r="N36" s="14">
        <f t="shared" si="8"/>
        <v>1.0789400857894009</v>
      </c>
      <c r="O36" s="8">
        <v>12</v>
      </c>
      <c r="P36" s="8">
        <v>12</v>
      </c>
      <c r="Q36" s="11">
        <v>12</v>
      </c>
      <c r="R36" s="10">
        <v>13</v>
      </c>
      <c r="S36" s="11">
        <v>485</v>
      </c>
      <c r="T36" s="5">
        <v>490</v>
      </c>
      <c r="U36" s="5">
        <v>494</v>
      </c>
      <c r="V36" s="56">
        <f t="shared" si="9"/>
        <v>489.66666666666669</v>
      </c>
      <c r="W36" s="6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>
      <c r="A37" s="16" t="s">
        <v>77</v>
      </c>
      <c r="B37" s="2"/>
      <c r="C37" s="2">
        <v>47561</v>
      </c>
      <c r="D37" s="3">
        <v>47561</v>
      </c>
      <c r="E37" s="2">
        <v>47561</v>
      </c>
      <c r="F37" s="2"/>
      <c r="G37" s="2">
        <v>5456000</v>
      </c>
      <c r="H37" s="2">
        <v>5456000</v>
      </c>
      <c r="I37" s="2">
        <v>5456000</v>
      </c>
      <c r="J37" s="2">
        <v>4788323</v>
      </c>
      <c r="K37" s="14"/>
      <c r="L37" s="14">
        <f t="shared" si="6"/>
        <v>1.1394385884160279</v>
      </c>
      <c r="M37" s="14">
        <f t="shared" si="7"/>
        <v>1.1394385884160279</v>
      </c>
      <c r="N37" s="14">
        <f t="shared" si="8"/>
        <v>1.1394385884160279</v>
      </c>
      <c r="O37" s="8">
        <v>15</v>
      </c>
      <c r="P37" s="8">
        <v>18</v>
      </c>
      <c r="Q37" s="11">
        <v>14</v>
      </c>
      <c r="R37" s="10">
        <v>12</v>
      </c>
      <c r="S37" s="11">
        <v>536</v>
      </c>
      <c r="T37" s="5">
        <v>538</v>
      </c>
      <c r="U37" s="5">
        <v>547</v>
      </c>
      <c r="V37" s="56">
        <f t="shared" si="9"/>
        <v>540.33333333333337</v>
      </c>
      <c r="W37" s="6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>
      <c r="A38" s="16" t="s">
        <v>25</v>
      </c>
      <c r="B38" s="2">
        <v>48738</v>
      </c>
      <c r="C38" s="2">
        <v>50145</v>
      </c>
      <c r="D38" s="3">
        <v>50040</v>
      </c>
      <c r="E38" s="2">
        <v>50040</v>
      </c>
      <c r="F38" s="2">
        <v>44515200</v>
      </c>
      <c r="G38" s="2">
        <v>45800400</v>
      </c>
      <c r="H38" s="2">
        <v>45704400</v>
      </c>
      <c r="I38" s="2">
        <v>45704400</v>
      </c>
      <c r="J38" s="2">
        <v>38546380</v>
      </c>
      <c r="K38" s="14">
        <f t="shared" si="5"/>
        <v>1.1548477444574561</v>
      </c>
      <c r="L38" s="14">
        <f t="shared" si="6"/>
        <v>1.1881893967734454</v>
      </c>
      <c r="M38" s="14">
        <f t="shared" si="7"/>
        <v>1.1856988905313548</v>
      </c>
      <c r="N38" s="14">
        <f t="shared" si="8"/>
        <v>1.1856988905313548</v>
      </c>
      <c r="O38" s="8">
        <v>16</v>
      </c>
      <c r="P38" s="8">
        <v>18</v>
      </c>
      <c r="Q38" s="11">
        <v>18</v>
      </c>
      <c r="R38" s="10">
        <v>15</v>
      </c>
      <c r="S38" s="11">
        <v>554</v>
      </c>
      <c r="T38" s="5">
        <v>536</v>
      </c>
      <c r="U38" s="5">
        <v>538</v>
      </c>
      <c r="V38" s="56">
        <f t="shared" si="9"/>
        <v>542.66666666666663</v>
      </c>
      <c r="W38" s="6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>
      <c r="A39" s="16" t="s">
        <v>71</v>
      </c>
      <c r="B39" s="2">
        <v>98788</v>
      </c>
      <c r="C39" s="2">
        <v>98788</v>
      </c>
      <c r="D39" s="3">
        <v>105780</v>
      </c>
      <c r="E39" s="2">
        <v>105780</v>
      </c>
      <c r="F39" s="2">
        <v>97902</v>
      </c>
      <c r="G39" s="2">
        <v>97902</v>
      </c>
      <c r="H39" s="2">
        <v>104831</v>
      </c>
      <c r="I39" s="2">
        <v>104831</v>
      </c>
      <c r="J39" s="2">
        <v>51312</v>
      </c>
      <c r="K39" s="14">
        <f t="shared" si="5"/>
        <v>1.9079747427502338</v>
      </c>
      <c r="L39" s="14">
        <f t="shared" si="6"/>
        <v>1.9079747427502338</v>
      </c>
      <c r="M39" s="14">
        <f t="shared" si="7"/>
        <v>2.0430113813532897</v>
      </c>
      <c r="N39" s="14">
        <f t="shared" si="8"/>
        <v>2.0430113813532897</v>
      </c>
      <c r="O39" s="8">
        <v>11</v>
      </c>
      <c r="P39" s="8">
        <v>9</v>
      </c>
      <c r="Q39" s="11">
        <v>11</v>
      </c>
      <c r="R39" s="10">
        <v>8</v>
      </c>
      <c r="S39" s="11">
        <v>490</v>
      </c>
      <c r="T39" s="5">
        <v>488</v>
      </c>
      <c r="U39" s="5">
        <v>491</v>
      </c>
      <c r="V39" s="56">
        <f t="shared" si="9"/>
        <v>489.66666666666669</v>
      </c>
      <c r="W39" s="6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>
      <c r="A40" s="16" t="s">
        <v>57</v>
      </c>
      <c r="B40" s="2">
        <v>20296</v>
      </c>
      <c r="C40" s="2">
        <v>20296</v>
      </c>
      <c r="D40" s="3">
        <v>26229</v>
      </c>
      <c r="E40" s="2"/>
      <c r="F40" s="2">
        <v>183981</v>
      </c>
      <c r="G40" s="2">
        <v>183981</v>
      </c>
      <c r="H40" s="2">
        <v>237759</v>
      </c>
      <c r="I40" s="2"/>
      <c r="J40" s="2">
        <v>94136</v>
      </c>
      <c r="K40" s="14">
        <f t="shared" si="5"/>
        <v>1.954417013682332</v>
      </c>
      <c r="L40" s="14">
        <f t="shared" si="6"/>
        <v>1.954417013682332</v>
      </c>
      <c r="M40" s="14">
        <f t="shared" si="7"/>
        <v>2.5256968641114983</v>
      </c>
      <c r="N40" s="14"/>
      <c r="O40" s="8">
        <v>25</v>
      </c>
      <c r="P40" s="8">
        <v>28</v>
      </c>
      <c r="Q40" s="11">
        <v>32</v>
      </c>
      <c r="R40" s="8">
        <v>27</v>
      </c>
      <c r="S40" s="11">
        <v>413</v>
      </c>
      <c r="T40" s="5">
        <v>424</v>
      </c>
      <c r="U40" s="5">
        <v>415</v>
      </c>
      <c r="V40" s="56">
        <f t="shared" si="9"/>
        <v>417.33333333333331</v>
      </c>
      <c r="W40" s="6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>
      <c r="A41" s="16" t="s">
        <v>73</v>
      </c>
      <c r="B41" s="2">
        <v>54865</v>
      </c>
      <c r="C41" s="2">
        <v>54865</v>
      </c>
      <c r="D41" s="3">
        <v>68064</v>
      </c>
      <c r="E41" s="2">
        <v>68064</v>
      </c>
      <c r="F41" s="2">
        <v>47845</v>
      </c>
      <c r="G41" s="2">
        <v>47845</v>
      </c>
      <c r="H41" s="2">
        <v>59356</v>
      </c>
      <c r="I41" s="2">
        <v>59356</v>
      </c>
      <c r="J41" s="2">
        <v>46418</v>
      </c>
      <c r="K41" s="14">
        <f t="shared" si="5"/>
        <v>1.0307423844198371</v>
      </c>
      <c r="L41" s="14">
        <f t="shared" si="6"/>
        <v>1.0307423844198371</v>
      </c>
      <c r="M41" s="14">
        <f t="shared" si="7"/>
        <v>1.2787280796242837</v>
      </c>
      <c r="N41" s="14">
        <f t="shared" si="8"/>
        <v>1.2787280796242837</v>
      </c>
      <c r="O41" s="8">
        <v>16</v>
      </c>
      <c r="P41" s="8">
        <v>16</v>
      </c>
      <c r="Q41" s="11">
        <v>16</v>
      </c>
      <c r="R41" s="10">
        <v>19</v>
      </c>
      <c r="S41" s="11">
        <v>523</v>
      </c>
      <c r="T41" s="5">
        <v>511</v>
      </c>
      <c r="U41" s="5">
        <v>522</v>
      </c>
      <c r="V41" s="56">
        <f t="shared" si="9"/>
        <v>518.66666666666663</v>
      </c>
      <c r="W41" s="6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>
      <c r="A42" s="16" t="s">
        <v>59</v>
      </c>
      <c r="B42" s="2"/>
      <c r="C42" s="2">
        <v>43050</v>
      </c>
      <c r="D42" s="3">
        <v>44710</v>
      </c>
      <c r="E42" s="2">
        <v>45469</v>
      </c>
      <c r="F42" s="2"/>
      <c r="G42" s="2">
        <v>68074</v>
      </c>
      <c r="H42" s="2">
        <v>70700</v>
      </c>
      <c r="I42" s="2">
        <v>71900</v>
      </c>
      <c r="J42" s="2">
        <v>51278</v>
      </c>
      <c r="K42" s="14"/>
      <c r="L42" s="14">
        <f t="shared" si="6"/>
        <v>1.3275478762822264</v>
      </c>
      <c r="M42" s="14">
        <f t="shared" si="7"/>
        <v>1.3787589219548344</v>
      </c>
      <c r="N42" s="14">
        <f t="shared" si="8"/>
        <v>1.4021607707008854</v>
      </c>
      <c r="O42" s="8">
        <v>7</v>
      </c>
      <c r="P42" s="8">
        <v>16</v>
      </c>
      <c r="Q42" s="11">
        <v>16</v>
      </c>
      <c r="R42" s="10">
        <v>14</v>
      </c>
      <c r="S42" s="11">
        <v>500</v>
      </c>
      <c r="T42" s="5">
        <v>512</v>
      </c>
      <c r="U42" s="5">
        <v>516</v>
      </c>
      <c r="V42" s="56">
        <f t="shared" si="9"/>
        <v>509.33333333333331</v>
      </c>
      <c r="W42" s="6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>
      <c r="A43" s="16" t="s">
        <v>56</v>
      </c>
      <c r="B43" s="2">
        <v>39235</v>
      </c>
      <c r="C43" s="2">
        <v>38773</v>
      </c>
      <c r="D43" s="3">
        <v>38773</v>
      </c>
      <c r="E43" s="2">
        <v>41652</v>
      </c>
      <c r="F43" s="2">
        <v>381500</v>
      </c>
      <c r="G43" s="2">
        <v>377000</v>
      </c>
      <c r="H43" s="2">
        <v>377000</v>
      </c>
      <c r="I43" s="2">
        <v>405000</v>
      </c>
      <c r="J43" s="2">
        <v>510739</v>
      </c>
      <c r="K43" s="14">
        <f t="shared" si="5"/>
        <v>0.74695686054912591</v>
      </c>
      <c r="L43" s="14">
        <f t="shared" si="6"/>
        <v>0.73814609810490295</v>
      </c>
      <c r="M43" s="14">
        <f t="shared" si="7"/>
        <v>0.73814609810490295</v>
      </c>
      <c r="N43" s="14">
        <f t="shared" si="8"/>
        <v>0.79296861998006807</v>
      </c>
      <c r="O43" s="8"/>
      <c r="P43" s="8">
        <v>10</v>
      </c>
      <c r="Q43" s="11">
        <v>10</v>
      </c>
      <c r="R43" s="10">
        <v>10</v>
      </c>
      <c r="S43" s="11">
        <v>489</v>
      </c>
      <c r="T43" s="5">
        <v>504</v>
      </c>
      <c r="U43" s="5">
        <v>495</v>
      </c>
      <c r="V43" s="56">
        <f t="shared" si="9"/>
        <v>496</v>
      </c>
      <c r="W43" s="6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>
      <c r="A44" s="16" t="s">
        <v>58</v>
      </c>
      <c r="B44" s="2">
        <v>18160</v>
      </c>
      <c r="C44" s="2">
        <v>18160</v>
      </c>
      <c r="D44" s="3">
        <v>20700</v>
      </c>
      <c r="E44" s="2">
        <v>23688</v>
      </c>
      <c r="F44" s="2">
        <v>35101</v>
      </c>
      <c r="G44" s="2">
        <v>35101</v>
      </c>
      <c r="H44" s="2">
        <v>40010</v>
      </c>
      <c r="I44" s="2">
        <v>45785</v>
      </c>
      <c r="J44" s="2">
        <v>38910</v>
      </c>
      <c r="K44" s="14">
        <f t="shared" si="5"/>
        <v>0.90210742739655614</v>
      </c>
      <c r="L44" s="14">
        <f t="shared" si="6"/>
        <v>0.90210742739655614</v>
      </c>
      <c r="M44" s="14">
        <f t="shared" si="7"/>
        <v>1.0282703675147777</v>
      </c>
      <c r="N44" s="14">
        <f t="shared" si="8"/>
        <v>1.1766897969673606</v>
      </c>
      <c r="O44" s="8">
        <v>16</v>
      </c>
      <c r="P44" s="8">
        <v>11</v>
      </c>
      <c r="Q44" s="11">
        <v>10</v>
      </c>
      <c r="R44" s="10">
        <v>11</v>
      </c>
      <c r="S44" s="11">
        <v>518</v>
      </c>
      <c r="T44" s="5">
        <v>518</v>
      </c>
      <c r="U44" s="5">
        <v>526</v>
      </c>
      <c r="V44" s="56">
        <f t="shared" si="9"/>
        <v>520.66666666666663</v>
      </c>
      <c r="W44" s="6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>
      <c r="A45" s="16" t="s">
        <v>78</v>
      </c>
      <c r="B45" s="2">
        <v>34694</v>
      </c>
      <c r="C45" s="2">
        <v>34694</v>
      </c>
      <c r="D45" s="3">
        <v>34694</v>
      </c>
      <c r="E45" s="2">
        <v>34694</v>
      </c>
      <c r="F45" s="2">
        <v>24326</v>
      </c>
      <c r="G45" s="2">
        <v>24326</v>
      </c>
      <c r="H45" s="2">
        <v>24326</v>
      </c>
      <c r="I45" s="2">
        <v>24326</v>
      </c>
      <c r="J45" s="2">
        <v>15720</v>
      </c>
      <c r="K45" s="14">
        <f t="shared" si="5"/>
        <v>1.5474554707379136</v>
      </c>
      <c r="L45" s="14">
        <f t="shared" si="6"/>
        <v>1.5474554707379136</v>
      </c>
      <c r="M45" s="14">
        <f t="shared" si="7"/>
        <v>1.5474554707379136</v>
      </c>
      <c r="N45" s="14">
        <f t="shared" si="8"/>
        <v>1.5474554707379136</v>
      </c>
      <c r="O45" s="8">
        <v>16</v>
      </c>
      <c r="P45" s="8">
        <v>12</v>
      </c>
      <c r="Q45" s="11">
        <v>10</v>
      </c>
      <c r="R45" s="10">
        <v>8</v>
      </c>
      <c r="S45" s="11">
        <v>487</v>
      </c>
      <c r="T45" s="5">
        <v>488</v>
      </c>
      <c r="U45" s="5">
        <v>489</v>
      </c>
      <c r="V45" s="56">
        <f t="shared" si="9"/>
        <v>488</v>
      </c>
      <c r="W45" s="6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>
      <c r="A46" s="16" t="s">
        <v>83</v>
      </c>
      <c r="B46" s="2">
        <v>44867</v>
      </c>
      <c r="C46" s="2">
        <v>44867</v>
      </c>
      <c r="D46" s="3">
        <v>44867</v>
      </c>
      <c r="E46" s="2">
        <v>44867</v>
      </c>
      <c r="F46" s="2">
        <v>34200</v>
      </c>
      <c r="G46" s="2">
        <v>34200</v>
      </c>
      <c r="H46" s="2">
        <v>34200</v>
      </c>
      <c r="I46" s="2">
        <v>34200</v>
      </c>
      <c r="J46" s="2">
        <v>35883</v>
      </c>
      <c r="K46" s="14">
        <f t="shared" si="5"/>
        <v>0.95309756709305238</v>
      </c>
      <c r="L46" s="14">
        <f t="shared" si="6"/>
        <v>0.95309756709305238</v>
      </c>
      <c r="M46" s="14">
        <f t="shared" si="7"/>
        <v>0.95309756709305238</v>
      </c>
      <c r="N46" s="14">
        <f t="shared" si="8"/>
        <v>0.95309756709305238</v>
      </c>
      <c r="O46" s="8">
        <v>19</v>
      </c>
      <c r="P46" s="8">
        <v>21</v>
      </c>
      <c r="Q46" s="10">
        <v>14</v>
      </c>
      <c r="R46" s="10">
        <v>17</v>
      </c>
      <c r="S46" s="11">
        <v>494</v>
      </c>
      <c r="T46" s="5">
        <v>499</v>
      </c>
      <c r="U46" s="5">
        <v>514</v>
      </c>
      <c r="V46" s="56">
        <f t="shared" si="9"/>
        <v>502.33333333333331</v>
      </c>
      <c r="W46" s="6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>
      <c r="A47" s="16" t="s">
        <v>63</v>
      </c>
      <c r="B47" s="2">
        <v>10946</v>
      </c>
      <c r="C47" s="2">
        <v>13365</v>
      </c>
      <c r="D47" s="3">
        <v>13365</v>
      </c>
      <c r="E47" s="2">
        <v>13365</v>
      </c>
      <c r="F47" s="2">
        <v>6236</v>
      </c>
      <c r="G47" s="2">
        <v>7614</v>
      </c>
      <c r="H47" s="2">
        <v>7614</v>
      </c>
      <c r="I47" s="2">
        <v>7614</v>
      </c>
      <c r="J47" s="2">
        <v>9821</v>
      </c>
      <c r="K47" s="14">
        <f t="shared" si="5"/>
        <v>0.63496588942062926</v>
      </c>
      <c r="L47" s="14">
        <f t="shared" si="6"/>
        <v>0.77527746665309027</v>
      </c>
      <c r="M47" s="14">
        <f t="shared" si="7"/>
        <v>0.77527746665309027</v>
      </c>
      <c r="N47" s="14">
        <f t="shared" si="8"/>
        <v>0.77527746665309027</v>
      </c>
      <c r="O47" s="8">
        <v>12</v>
      </c>
      <c r="P47" s="8">
        <v>17</v>
      </c>
      <c r="Q47" s="11">
        <v>13</v>
      </c>
      <c r="R47" s="10">
        <v>14</v>
      </c>
      <c r="S47" s="11">
        <v>482</v>
      </c>
      <c r="T47" s="5">
        <v>463</v>
      </c>
      <c r="U47" s="5">
        <v>471</v>
      </c>
      <c r="V47" s="56">
        <f t="shared" si="9"/>
        <v>472</v>
      </c>
      <c r="W47" s="6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>
      <c r="A48" s="16" t="s">
        <v>75</v>
      </c>
      <c r="B48" s="2">
        <v>32819</v>
      </c>
      <c r="C48" s="2">
        <v>32819</v>
      </c>
      <c r="D48" s="3">
        <v>32819</v>
      </c>
      <c r="E48" s="2">
        <v>32819</v>
      </c>
      <c r="F48" s="2">
        <v>22246</v>
      </c>
      <c r="G48" s="2">
        <v>22246</v>
      </c>
      <c r="H48" s="2">
        <v>22246</v>
      </c>
      <c r="I48" s="2">
        <v>22246</v>
      </c>
      <c r="J48" s="2">
        <v>17227</v>
      </c>
      <c r="K48" s="14">
        <f t="shared" si="5"/>
        <v>1.2913449817147502</v>
      </c>
      <c r="L48" s="14">
        <f t="shared" si="6"/>
        <v>1.2913449817147502</v>
      </c>
      <c r="M48" s="14">
        <f t="shared" si="7"/>
        <v>1.2913449817147502</v>
      </c>
      <c r="N48" s="14">
        <f t="shared" si="8"/>
        <v>1.2913449817147502</v>
      </c>
      <c r="O48" s="8">
        <v>9</v>
      </c>
      <c r="P48" s="8">
        <v>16</v>
      </c>
      <c r="Q48" s="11">
        <v>8</v>
      </c>
      <c r="R48" s="10">
        <v>14</v>
      </c>
      <c r="S48" s="11">
        <v>501</v>
      </c>
      <c r="T48" s="5">
        <v>481</v>
      </c>
      <c r="U48" s="5">
        <v>514</v>
      </c>
      <c r="V48" s="56">
        <f t="shared" si="9"/>
        <v>498.66666666666669</v>
      </c>
      <c r="W48" s="6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>
      <c r="A49" s="16" t="s">
        <v>72</v>
      </c>
      <c r="B49" s="2">
        <v>41862</v>
      </c>
      <c r="C49" s="2">
        <v>41862</v>
      </c>
      <c r="D49" s="3">
        <v>45783</v>
      </c>
      <c r="E49" s="2">
        <v>47026</v>
      </c>
      <c r="F49" s="2">
        <v>32421</v>
      </c>
      <c r="G49" s="2">
        <v>32421</v>
      </c>
      <c r="H49" s="2">
        <v>35458</v>
      </c>
      <c r="I49" s="2">
        <v>36421</v>
      </c>
      <c r="J49" s="2">
        <v>25558</v>
      </c>
      <c r="K49" s="14">
        <f t="shared" si="5"/>
        <v>1.2685264887706393</v>
      </c>
      <c r="L49" s="14">
        <f t="shared" si="6"/>
        <v>1.2685264887706393</v>
      </c>
      <c r="M49" s="14">
        <f t="shared" si="7"/>
        <v>1.3873542530714453</v>
      </c>
      <c r="N49" s="14">
        <f t="shared" si="8"/>
        <v>1.4250332576883951</v>
      </c>
      <c r="O49" s="8">
        <v>13</v>
      </c>
      <c r="P49" s="8">
        <v>13</v>
      </c>
      <c r="Q49" s="11">
        <v>11</v>
      </c>
      <c r="R49" s="10">
        <v>10</v>
      </c>
      <c r="S49" s="11">
        <v>484</v>
      </c>
      <c r="T49" s="5">
        <v>488</v>
      </c>
      <c r="U49" s="5">
        <v>496</v>
      </c>
      <c r="V49" s="56">
        <f t="shared" si="9"/>
        <v>489.33333333333331</v>
      </c>
      <c r="W49" s="6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>
      <c r="A50" s="16" t="s">
        <v>65</v>
      </c>
      <c r="B50" s="2">
        <v>34614</v>
      </c>
      <c r="C50" s="2">
        <v>35115</v>
      </c>
      <c r="D50" s="3">
        <v>36247</v>
      </c>
      <c r="E50" s="2">
        <v>38380</v>
      </c>
      <c r="F50" s="2">
        <v>318000</v>
      </c>
      <c r="G50" s="2">
        <v>322600</v>
      </c>
      <c r="H50" s="2">
        <v>333000</v>
      </c>
      <c r="I50" s="2">
        <v>352600</v>
      </c>
      <c r="J50" s="2">
        <v>387294</v>
      </c>
      <c r="K50" s="14">
        <f t="shared" si="5"/>
        <v>0.82108165889479312</v>
      </c>
      <c r="L50" s="14">
        <f t="shared" si="6"/>
        <v>0.83295894075301968</v>
      </c>
      <c r="M50" s="14">
        <f t="shared" si="7"/>
        <v>0.85981192582379273</v>
      </c>
      <c r="N50" s="14">
        <f t="shared" si="8"/>
        <v>0.91041947461101902</v>
      </c>
      <c r="O50" s="8">
        <v>6</v>
      </c>
      <c r="P50" s="8">
        <v>12</v>
      </c>
      <c r="Q50" s="11">
        <v>11</v>
      </c>
      <c r="R50" s="10">
        <v>13</v>
      </c>
      <c r="S50" s="11">
        <v>478</v>
      </c>
      <c r="T50" s="5">
        <v>483</v>
      </c>
      <c r="U50" s="5">
        <v>485</v>
      </c>
      <c r="V50" s="56">
        <f t="shared" si="9"/>
        <v>482</v>
      </c>
      <c r="W50" s="6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>
      <c r="A51" s="16" t="s">
        <v>51</v>
      </c>
      <c r="B51" s="2">
        <v>26653</v>
      </c>
      <c r="C51" s="2">
        <v>26678</v>
      </c>
      <c r="D51" s="3">
        <v>27607</v>
      </c>
      <c r="E51" s="2">
        <v>27607</v>
      </c>
      <c r="F51" s="2">
        <v>32049</v>
      </c>
      <c r="G51" s="2">
        <v>32079</v>
      </c>
      <c r="H51" s="2">
        <v>33197</v>
      </c>
      <c r="I51" s="2">
        <v>33197</v>
      </c>
      <c r="J51" s="2">
        <v>27547</v>
      </c>
      <c r="K51" s="14">
        <f t="shared" si="5"/>
        <v>1.1634297745671034</v>
      </c>
      <c r="L51" s="14">
        <f t="shared" si="6"/>
        <v>1.1645188223763023</v>
      </c>
      <c r="M51" s="14">
        <f t="shared" si="7"/>
        <v>1.2051040040657786</v>
      </c>
      <c r="N51" s="14">
        <f t="shared" si="8"/>
        <v>1.2051040040657786</v>
      </c>
      <c r="O51" s="8">
        <v>21</v>
      </c>
      <c r="P51" s="8">
        <v>20</v>
      </c>
      <c r="Q51" s="11">
        <v>20</v>
      </c>
      <c r="R51" s="10">
        <v>16</v>
      </c>
      <c r="S51" s="11">
        <v>448</v>
      </c>
      <c r="T51" s="5">
        <v>475</v>
      </c>
      <c r="U51" s="5">
        <v>463</v>
      </c>
      <c r="V51" s="56">
        <f t="shared" si="9"/>
        <v>462</v>
      </c>
      <c r="W51" s="6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>
      <c r="A52" s="16" t="s">
        <v>70</v>
      </c>
      <c r="B52" s="2">
        <v>45300</v>
      </c>
      <c r="C52" s="2">
        <v>45998</v>
      </c>
      <c r="D52" s="3">
        <v>47046</v>
      </c>
      <c r="E52" s="2">
        <v>49822</v>
      </c>
      <c r="F52" s="2">
        <v>45300</v>
      </c>
      <c r="G52" s="2">
        <v>45998</v>
      </c>
      <c r="H52" s="2">
        <v>47046</v>
      </c>
      <c r="I52" s="2">
        <v>49822</v>
      </c>
      <c r="J52" s="2">
        <v>47650</v>
      </c>
      <c r="K52" s="14">
        <f t="shared" si="5"/>
        <v>0.95068205666316896</v>
      </c>
      <c r="L52" s="14">
        <f t="shared" si="6"/>
        <v>0.96533053515215106</v>
      </c>
      <c r="M52" s="14">
        <f t="shared" si="7"/>
        <v>0.98732423924449109</v>
      </c>
      <c r="N52" s="14">
        <f t="shared" si="8"/>
        <v>1.0455823714585519</v>
      </c>
      <c r="O52" s="8">
        <v>12</v>
      </c>
      <c r="P52" s="8">
        <v>15</v>
      </c>
      <c r="Q52" s="11">
        <v>15</v>
      </c>
      <c r="R52" s="10">
        <v>15</v>
      </c>
      <c r="S52" s="11">
        <v>481</v>
      </c>
      <c r="T52" s="5">
        <v>498</v>
      </c>
      <c r="U52" s="5">
        <v>497</v>
      </c>
      <c r="V52" s="56">
        <f t="shared" si="9"/>
        <v>492</v>
      </c>
      <c r="W52" s="6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>
      <c r="A53" s="16" t="s">
        <v>84</v>
      </c>
      <c r="B53" s="2">
        <v>1974</v>
      </c>
      <c r="C53" s="2">
        <v>1974</v>
      </c>
      <c r="D53" s="2">
        <v>2249</v>
      </c>
      <c r="E53" s="2">
        <v>2491</v>
      </c>
      <c r="F53" s="2">
        <v>11142000</v>
      </c>
      <c r="G53" s="2">
        <v>11142000</v>
      </c>
      <c r="H53" s="2">
        <v>12693600</v>
      </c>
      <c r="I53" s="2">
        <v>14058000</v>
      </c>
      <c r="J53" s="2">
        <v>13125000</v>
      </c>
      <c r="K53" s="14">
        <f t="shared" si="5"/>
        <v>0.84891428571428573</v>
      </c>
      <c r="L53" s="14">
        <f t="shared" si="6"/>
        <v>0.84891428571428573</v>
      </c>
      <c r="M53" s="14">
        <f t="shared" si="7"/>
        <v>0.96713142857142853</v>
      </c>
      <c r="N53" s="14">
        <f t="shared" si="8"/>
        <v>1.0710857142857142</v>
      </c>
      <c r="O53" s="8">
        <v>11</v>
      </c>
      <c r="P53" s="8">
        <v>11</v>
      </c>
      <c r="Q53" s="8">
        <v>8</v>
      </c>
      <c r="R53" s="8">
        <v>11</v>
      </c>
      <c r="S53" s="11">
        <v>375</v>
      </c>
      <c r="T53" s="5">
        <v>396</v>
      </c>
      <c r="U53" s="5">
        <v>382</v>
      </c>
      <c r="V53" s="56">
        <f t="shared" si="9"/>
        <v>384.33333333333331</v>
      </c>
      <c r="W53" s="6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>
      <c r="A54" s="16" t="s">
        <v>35</v>
      </c>
      <c r="B54" s="2">
        <v>37350</v>
      </c>
      <c r="C54" s="2">
        <v>39024</v>
      </c>
      <c r="D54" s="3">
        <v>40570</v>
      </c>
      <c r="E54" s="2">
        <v>42861</v>
      </c>
      <c r="F54" s="2"/>
      <c r="G54" s="2"/>
      <c r="H54" s="2"/>
      <c r="I54" s="2"/>
      <c r="J54" s="2"/>
      <c r="K54" s="14" t="str">
        <f t="shared" si="5"/>
        <v/>
      </c>
      <c r="L54" s="14" t="str">
        <f t="shared" si="6"/>
        <v/>
      </c>
      <c r="M54" s="14" t="str">
        <f t="shared" si="7"/>
        <v/>
      </c>
      <c r="N54" s="14" t="str">
        <f t="shared" si="8"/>
        <v/>
      </c>
      <c r="O54" s="8">
        <v>14</v>
      </c>
      <c r="P54" s="8">
        <v>15</v>
      </c>
      <c r="Q54" s="11">
        <v>14</v>
      </c>
      <c r="R54" s="10">
        <v>14</v>
      </c>
      <c r="S54" s="11">
        <v>494</v>
      </c>
      <c r="T54" s="5">
        <v>496</v>
      </c>
      <c r="U54" s="5">
        <v>501</v>
      </c>
      <c r="V54" s="56">
        <f t="shared" si="9"/>
        <v>497</v>
      </c>
      <c r="W54" s="6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ht="15.75" thickBot="1">
      <c r="A55" s="18" t="s">
        <v>36</v>
      </c>
      <c r="B55" s="21">
        <v>37502</v>
      </c>
      <c r="C55" s="21">
        <v>39160</v>
      </c>
      <c r="D55" s="20">
        <v>41174</v>
      </c>
      <c r="E55" s="21">
        <v>43564</v>
      </c>
      <c r="F55" s="21"/>
      <c r="G55" s="21"/>
      <c r="H55" s="21"/>
      <c r="I55" s="21"/>
      <c r="J55" s="21"/>
      <c r="K55" s="22" t="str">
        <f t="shared" si="5"/>
        <v/>
      </c>
      <c r="L55" s="22" t="str">
        <f t="shared" si="6"/>
        <v/>
      </c>
      <c r="M55" s="22" t="str">
        <f t="shared" si="7"/>
        <v/>
      </c>
      <c r="N55" s="22" t="str">
        <f t="shared" si="8"/>
        <v/>
      </c>
      <c r="O55" s="23">
        <v>13</v>
      </c>
      <c r="P55" s="23">
        <v>14</v>
      </c>
      <c r="Q55" s="24">
        <v>11</v>
      </c>
      <c r="R55" s="57">
        <v>13</v>
      </c>
      <c r="S55" s="19"/>
      <c r="T55" s="58"/>
      <c r="U55" s="58"/>
      <c r="V55" s="35"/>
      <c r="W55" s="6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102" spans="1:7">
      <c r="A102" s="4"/>
      <c r="B102" s="4"/>
      <c r="C102" s="4"/>
      <c r="D102" s="4"/>
      <c r="E102" s="4"/>
      <c r="F102" s="4"/>
    </row>
    <row r="103" spans="1:7" ht="21" customHeight="1">
      <c r="A103" s="4"/>
      <c r="B103" s="4"/>
      <c r="C103" s="4"/>
      <c r="D103" s="4"/>
      <c r="E103" s="4"/>
      <c r="F103" s="4"/>
      <c r="G103" s="4"/>
    </row>
    <row r="104" spans="1:7">
      <c r="A104" s="4"/>
      <c r="B104" s="4"/>
      <c r="C104" s="4"/>
      <c r="D104" s="4"/>
      <c r="E104" s="4"/>
      <c r="F104" s="4"/>
      <c r="G104" s="4"/>
    </row>
    <row r="105" spans="1:7">
      <c r="A105" s="4"/>
      <c r="B105" s="4"/>
      <c r="C105" s="4"/>
      <c r="D105" s="4"/>
      <c r="E105" s="4"/>
      <c r="F105" s="4"/>
      <c r="G105" s="4"/>
    </row>
    <row r="106" spans="1:7">
      <c r="A106" s="4"/>
      <c r="B106" s="4"/>
      <c r="C106" s="4"/>
      <c r="D106" s="4"/>
      <c r="E106" s="4"/>
      <c r="F106" s="4"/>
      <c r="G106" s="4"/>
    </row>
    <row r="107" spans="1:7">
      <c r="A107" s="4"/>
      <c r="B107" s="4"/>
      <c r="C107" s="4"/>
      <c r="D107" s="4"/>
      <c r="E107" s="4"/>
      <c r="F107" s="4"/>
      <c r="G107" s="4"/>
    </row>
    <row r="108" spans="1:7">
      <c r="A108" s="4"/>
      <c r="B108" s="4"/>
      <c r="C108" s="4"/>
      <c r="D108" s="4"/>
      <c r="E108" s="4"/>
      <c r="F108" s="4"/>
      <c r="G108" s="4"/>
    </row>
    <row r="109" spans="1:7">
      <c r="A109" s="4"/>
      <c r="B109" s="4"/>
      <c r="C109" s="4"/>
      <c r="D109" s="4"/>
      <c r="E109" s="4"/>
      <c r="F109" s="4"/>
      <c r="G109" s="4"/>
    </row>
    <row r="110" spans="1:7">
      <c r="A110" s="4"/>
      <c r="B110" s="4"/>
      <c r="C110" s="4"/>
      <c r="D110" s="4"/>
      <c r="E110" s="4"/>
      <c r="F110" s="4"/>
      <c r="G110" s="4"/>
    </row>
    <row r="111" spans="1:7">
      <c r="A111" s="4"/>
      <c r="B111" s="4"/>
      <c r="C111" s="4"/>
      <c r="D111" s="4"/>
      <c r="E111" s="4"/>
      <c r="F111" s="4"/>
      <c r="G111" s="4"/>
    </row>
    <row r="112" spans="1:7">
      <c r="A112" s="4"/>
      <c r="B112" s="4"/>
      <c r="C112" s="4"/>
      <c r="D112" s="4"/>
      <c r="E112" s="4"/>
      <c r="F112" s="4"/>
      <c r="G112" s="4"/>
    </row>
    <row r="113" spans="1:7">
      <c r="A113" s="4"/>
      <c r="B113" s="4"/>
      <c r="C113" s="4"/>
      <c r="D113" s="4"/>
      <c r="E113" s="4"/>
      <c r="F113" s="4"/>
      <c r="G113" s="4"/>
    </row>
    <row r="114" spans="1:7">
      <c r="A114" s="4"/>
      <c r="B114" s="4"/>
      <c r="C114" s="4"/>
      <c r="D114" s="4"/>
      <c r="E114" s="4"/>
      <c r="F114" s="4"/>
      <c r="G114" s="4"/>
    </row>
    <row r="115" spans="1:7">
      <c r="A115" s="4"/>
      <c r="B115" s="4"/>
      <c r="C115" s="4"/>
      <c r="D115" s="4"/>
      <c r="E115" s="4"/>
      <c r="F115" s="4"/>
      <c r="G115" s="4"/>
    </row>
    <row r="116" spans="1:7">
      <c r="A116" s="4"/>
      <c r="B116" s="4"/>
      <c r="C116" s="4"/>
      <c r="D116" s="4"/>
      <c r="E116" s="4"/>
      <c r="F116" s="4"/>
      <c r="G116" s="4"/>
    </row>
    <row r="117" spans="1:7">
      <c r="A117" s="4"/>
      <c r="B117" s="4"/>
      <c r="C117" s="4"/>
      <c r="D117" s="4"/>
      <c r="E117" s="4"/>
      <c r="F117" s="4"/>
      <c r="G117" s="4"/>
    </row>
    <row r="118" spans="1:7">
      <c r="A118" s="4"/>
      <c r="B118" s="4"/>
      <c r="C118" s="4"/>
      <c r="D118" s="4"/>
      <c r="E118" s="4"/>
      <c r="F118" s="4"/>
      <c r="G118" s="4"/>
    </row>
    <row r="119" spans="1:7">
      <c r="A119" s="4"/>
      <c r="B119" s="4"/>
      <c r="C119" s="4"/>
      <c r="D119" s="4"/>
      <c r="E119" s="4"/>
      <c r="F119" s="4"/>
      <c r="G119" s="4"/>
    </row>
    <row r="120" spans="1:7">
      <c r="A120" s="4"/>
      <c r="B120" s="4"/>
      <c r="C120" s="4"/>
      <c r="D120" s="4"/>
      <c r="E120" s="4"/>
      <c r="F120" s="4"/>
      <c r="G120" s="4"/>
    </row>
    <row r="121" spans="1:7">
      <c r="A121" s="4"/>
      <c r="B121" s="4"/>
      <c r="C121" s="4"/>
      <c r="D121" s="4"/>
      <c r="E121" s="4"/>
      <c r="F121" s="4"/>
      <c r="G121" s="4"/>
    </row>
    <row r="122" spans="1:7">
      <c r="A122" s="4"/>
      <c r="B122" s="4"/>
      <c r="C122" s="4"/>
      <c r="D122" s="4"/>
      <c r="E122" s="4"/>
      <c r="F122" s="4"/>
      <c r="G122" s="4"/>
    </row>
    <row r="123" spans="1:7">
      <c r="A123" s="4"/>
      <c r="B123" s="4"/>
      <c r="C123" s="4"/>
      <c r="D123" s="4"/>
      <c r="E123" s="4"/>
      <c r="F123" s="4"/>
      <c r="G123" s="4"/>
    </row>
    <row r="124" spans="1:7">
      <c r="A124" s="4"/>
      <c r="B124" s="4"/>
      <c r="C124" s="4"/>
      <c r="D124" s="4"/>
      <c r="E124" s="4"/>
      <c r="F124" s="4"/>
      <c r="G124" s="4"/>
    </row>
    <row r="125" spans="1:7">
      <c r="A125" s="4"/>
      <c r="B125" s="4"/>
      <c r="C125" s="4"/>
      <c r="D125" s="4"/>
      <c r="E125" s="4"/>
      <c r="F125" s="4"/>
      <c r="G125" s="4"/>
    </row>
    <row r="126" spans="1:7">
      <c r="A126" s="4"/>
      <c r="B126" s="4"/>
      <c r="C126" s="4"/>
      <c r="D126" s="4"/>
      <c r="E126" s="4"/>
      <c r="F126" s="4"/>
      <c r="G126" s="4"/>
    </row>
    <row r="127" spans="1:7">
      <c r="A127" s="4"/>
      <c r="B127" s="4"/>
      <c r="C127" s="4"/>
      <c r="D127" s="4"/>
      <c r="E127" s="4"/>
      <c r="F127" s="4"/>
      <c r="G127" s="4"/>
    </row>
    <row r="128" spans="1:7">
      <c r="A128" s="4"/>
      <c r="B128" s="4"/>
      <c r="C128" s="4"/>
      <c r="D128" s="4"/>
      <c r="E128" s="4"/>
      <c r="F128" s="4"/>
      <c r="G128" s="4"/>
    </row>
    <row r="129" spans="1:7">
      <c r="A129" s="4"/>
      <c r="B129" s="4"/>
      <c r="C129" s="4"/>
      <c r="D129" s="4"/>
      <c r="E129" s="4"/>
      <c r="F129" s="4"/>
      <c r="G129" s="4"/>
    </row>
    <row r="130" spans="1:7">
      <c r="A130" s="4"/>
      <c r="B130" s="4"/>
      <c r="C130" s="4"/>
      <c r="D130" s="4"/>
      <c r="E130" s="4"/>
      <c r="F130" s="4"/>
      <c r="G130" s="4"/>
    </row>
    <row r="131" spans="1:7">
      <c r="A131" s="4"/>
      <c r="B131" s="4"/>
      <c r="C131" s="4"/>
      <c r="D131" s="4"/>
      <c r="E131" s="4"/>
      <c r="F131" s="4"/>
      <c r="G131" s="4"/>
    </row>
    <row r="132" spans="1:7">
      <c r="A132" s="4"/>
      <c r="B132" s="4"/>
      <c r="C132" s="4"/>
      <c r="D132" s="4"/>
      <c r="E132" s="4"/>
      <c r="F132" s="4"/>
      <c r="G132" s="4"/>
    </row>
    <row r="133" spans="1:7">
      <c r="A133" s="4"/>
      <c r="B133" s="4"/>
      <c r="C133" s="4"/>
      <c r="D133" s="4"/>
      <c r="E133" s="4"/>
      <c r="F133" s="4"/>
      <c r="G133" s="4"/>
    </row>
    <row r="134" spans="1:7">
      <c r="A134" s="4"/>
      <c r="B134" s="4"/>
      <c r="C134" s="4"/>
      <c r="D134" s="4"/>
      <c r="E134" s="4"/>
      <c r="F134" s="4"/>
      <c r="G134" s="4"/>
    </row>
    <row r="135" spans="1:7">
      <c r="A135" s="4"/>
      <c r="B135" s="4"/>
      <c r="C135" s="4"/>
      <c r="D135" s="4"/>
      <c r="E135" s="4"/>
      <c r="F135" s="4"/>
      <c r="G135" s="4"/>
    </row>
    <row r="136" spans="1:7">
      <c r="A136" s="4"/>
      <c r="B136" s="4"/>
      <c r="C136" s="4"/>
      <c r="D136" s="4"/>
      <c r="E136" s="4"/>
      <c r="F136" s="4"/>
      <c r="G136" s="4"/>
    </row>
    <row r="137" spans="1:7">
      <c r="A137" s="4"/>
      <c r="B137" s="4"/>
      <c r="C137" s="4"/>
      <c r="D137" s="4"/>
      <c r="E137" s="4"/>
      <c r="F137" s="4"/>
      <c r="G137" s="4"/>
    </row>
    <row r="138" spans="1:7">
      <c r="A138" s="4"/>
      <c r="B138" s="4"/>
      <c r="C138" s="4"/>
      <c r="D138" s="4"/>
      <c r="E138" s="4"/>
      <c r="F138" s="4"/>
      <c r="G138" s="4"/>
    </row>
    <row r="139" spans="1:7">
      <c r="A139" s="4"/>
      <c r="B139" s="4"/>
      <c r="C139" s="4"/>
      <c r="D139" s="4"/>
      <c r="E139" s="4"/>
      <c r="F139" s="4"/>
      <c r="G139" s="4"/>
    </row>
    <row r="140" spans="1:7">
      <c r="A140" s="4"/>
      <c r="B140" s="4"/>
      <c r="C140" s="4"/>
      <c r="D140" s="4"/>
      <c r="E140" s="4"/>
      <c r="F140" s="4"/>
      <c r="G140" s="4"/>
    </row>
    <row r="141" spans="1:7">
      <c r="A141" s="4"/>
      <c r="B141" s="4"/>
      <c r="C141" s="4"/>
      <c r="D141" s="4"/>
      <c r="E141" s="4"/>
      <c r="F141" s="4"/>
      <c r="G141" s="4"/>
    </row>
    <row r="142" spans="1:7">
      <c r="A142" s="4"/>
      <c r="B142" s="4"/>
      <c r="C142" s="4"/>
      <c r="D142" s="4"/>
      <c r="E142" s="4"/>
      <c r="F142" s="4"/>
      <c r="G142" s="4"/>
    </row>
    <row r="143" spans="1:7">
      <c r="A143" s="4"/>
      <c r="B143" s="4"/>
      <c r="C143" s="4"/>
      <c r="D143" s="4"/>
      <c r="E143" s="4"/>
      <c r="F143" s="4"/>
      <c r="G143" s="4"/>
    </row>
    <row r="144" spans="1:7">
      <c r="A144" s="4"/>
      <c r="B144" s="4"/>
      <c r="C144" s="4"/>
      <c r="D144" s="4"/>
      <c r="E144" s="4"/>
      <c r="F144" s="4"/>
      <c r="G144" s="4"/>
    </row>
    <row r="145" spans="1:7">
      <c r="A145" s="4"/>
      <c r="B145" s="4"/>
      <c r="C145" s="4"/>
      <c r="D145" s="4"/>
      <c r="E145" s="4"/>
      <c r="F145" s="4"/>
      <c r="G145" s="4"/>
    </row>
    <row r="146" spans="1:7">
      <c r="A146" s="4"/>
      <c r="B146" s="4"/>
      <c r="C146" s="4"/>
      <c r="D146" s="4"/>
      <c r="E146" s="4"/>
      <c r="F146" s="4"/>
      <c r="G146" s="4"/>
    </row>
    <row r="147" spans="1:7">
      <c r="A147" s="4"/>
      <c r="B147" s="4"/>
      <c r="C147" s="4"/>
      <c r="D147" s="4"/>
      <c r="E147" s="4"/>
      <c r="F147" s="4"/>
      <c r="G147" s="4"/>
    </row>
    <row r="148" spans="1:7">
      <c r="A148" s="4"/>
      <c r="B148" s="4"/>
      <c r="C148" s="4"/>
      <c r="D148" s="4"/>
      <c r="E148" s="4"/>
      <c r="F148" s="4"/>
      <c r="G148" s="4"/>
    </row>
    <row r="149" spans="1:7">
      <c r="A149" s="4"/>
      <c r="B149" s="4"/>
      <c r="C149" s="4"/>
      <c r="D149" s="4"/>
      <c r="E149" s="4"/>
      <c r="F149" s="4"/>
      <c r="G149" s="4"/>
    </row>
    <row r="150" spans="1:7">
      <c r="A150" s="4"/>
      <c r="B150" s="4"/>
      <c r="C150" s="4"/>
      <c r="D150" s="4"/>
      <c r="E150" s="4"/>
      <c r="F150" s="4"/>
      <c r="G150" s="4"/>
    </row>
    <row r="151" spans="1:7">
      <c r="A151" s="4"/>
      <c r="B151" s="4"/>
      <c r="C151" s="4"/>
      <c r="D151" s="4"/>
      <c r="E151" s="4"/>
      <c r="F151" s="4"/>
      <c r="G151" s="4"/>
    </row>
    <row r="152" spans="1:7">
      <c r="A152" t="s">
        <v>40</v>
      </c>
    </row>
  </sheetData>
  <mergeCells count="11">
    <mergeCell ref="AE16:AF16"/>
    <mergeCell ref="S16:V16"/>
    <mergeCell ref="A15:V15"/>
    <mergeCell ref="A1:G2"/>
    <mergeCell ref="A8:K8"/>
    <mergeCell ref="O16:R16"/>
    <mergeCell ref="J16:N16"/>
    <mergeCell ref="B16:E16"/>
    <mergeCell ref="F16:I16"/>
    <mergeCell ref="Y16:Z16"/>
    <mergeCell ref="AB16:AC16"/>
  </mergeCells>
  <hyperlinks>
    <hyperlink ref="C27" r:id="rId1" tooltip="Click once to display linked information. Click and hold to select this cell." display="http://stats.oecd.org/OECDStat_Metadata/ShowMetadata.ashx?Dataset=CHAPTER_D_EAG2014_BACKUP&amp;Coords=[COUNTRY].[DEU]&amp;ShowOnWeb=true&amp;Lang=en"/>
    <hyperlink ref="C32" r:id="rId2" tooltip="Click once to display linked information. Click and hold to select this cell." display="http://stats.oecd.org/OECDStat_Metadata/ShowMetadata.ashx?Dataset=CHAPTER_D_EAG2014_BACKUP&amp;Coords=[COUNTRY].[ISR]&amp;ShowOnWeb=true&amp;Lang=en"/>
    <hyperlink ref="D32" r:id="rId3" tooltip="Click once to display linked information. Click and hold to select this cell." display="http://stats.oecd.org/OECDStat_Metadata/ShowMetadata.ashx?Dataset=CHAPTER_D_EAG2014_BACKUP&amp;Coords=[COUNTRY].[ISR]&amp;ShowOnWeb=true&amp;Lang=en"/>
    <hyperlink ref="D27" r:id="rId4" tooltip="Click once to display linked information. Click and hold to select this cell." display="http://stats.oecd.org/OECDStat_Metadata/ShowMetadata.ashx?Dataset=CHAPTER_D_EAG2014_BACKUP&amp;Coords=[COUNTRY].[DEU]&amp;ShowOnWeb=true&amp;Lang=en"/>
  </hyperlinks>
  <pageMargins left="0.7" right="0.7" top="0.78740157499999996" bottom="0.78740157499999996" header="0.3" footer="0.3"/>
  <pageSetup paperSize="9"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sqref="A1:H1"/>
    </sheetView>
  </sheetViews>
  <sheetFormatPr defaultRowHeight="15"/>
  <cols>
    <col min="1" max="1" width="19.5703125" customWidth="1"/>
    <col min="2" max="2" width="20.85546875" customWidth="1"/>
    <col min="4" max="4" width="12.140625" customWidth="1"/>
    <col min="5" max="5" width="13.28515625" customWidth="1"/>
    <col min="7" max="7" width="15.42578125" customWidth="1"/>
    <col min="8" max="8" width="12" customWidth="1"/>
  </cols>
  <sheetData>
    <row r="1" spans="1:8">
      <c r="A1" s="75" t="s">
        <v>138</v>
      </c>
      <c r="B1" s="75"/>
      <c r="D1" s="75" t="s">
        <v>177</v>
      </c>
      <c r="E1" s="75"/>
      <c r="G1" s="75" t="s">
        <v>212</v>
      </c>
      <c r="H1" s="75"/>
    </row>
    <row r="2" spans="1:8" ht="15.75" thickBot="1">
      <c r="A2" s="51" t="s">
        <v>11</v>
      </c>
      <c r="B2" s="52" t="s">
        <v>98</v>
      </c>
      <c r="D2" s="51" t="s">
        <v>11</v>
      </c>
      <c r="E2" s="52" t="s">
        <v>139</v>
      </c>
      <c r="G2" s="51" t="s">
        <v>11</v>
      </c>
      <c r="H2" s="52" t="s">
        <v>178</v>
      </c>
    </row>
    <row r="3" spans="1:8" ht="30.75" customHeight="1" thickBot="1">
      <c r="A3" s="53" t="s">
        <v>12</v>
      </c>
      <c r="B3" s="54" t="s">
        <v>99</v>
      </c>
      <c r="D3" s="53" t="s">
        <v>12</v>
      </c>
      <c r="E3" s="54" t="s">
        <v>140</v>
      </c>
      <c r="G3" s="53" t="s">
        <v>12</v>
      </c>
      <c r="H3" s="54" t="s">
        <v>179</v>
      </c>
    </row>
    <row r="4" spans="1:8" ht="30.75" customHeight="1" thickBot="1">
      <c r="A4" s="51" t="s">
        <v>13</v>
      </c>
      <c r="B4" s="52" t="s">
        <v>100</v>
      </c>
      <c r="D4" s="51" t="s">
        <v>13</v>
      </c>
      <c r="E4" s="52" t="s">
        <v>141</v>
      </c>
      <c r="G4" s="51" t="s">
        <v>13</v>
      </c>
      <c r="H4" s="52" t="s">
        <v>180</v>
      </c>
    </row>
    <row r="5" spans="1:8" ht="15.75" thickBot="1">
      <c r="A5" s="53" t="s">
        <v>37</v>
      </c>
      <c r="B5" s="54" t="s">
        <v>101</v>
      </c>
      <c r="D5" s="53" t="s">
        <v>37</v>
      </c>
      <c r="E5" s="54" t="s">
        <v>142</v>
      </c>
      <c r="G5" s="53" t="s">
        <v>37</v>
      </c>
      <c r="H5" s="54" t="s">
        <v>181</v>
      </c>
    </row>
    <row r="6" spans="1:8" ht="30.75" customHeight="1" thickBot="1">
      <c r="A6" s="51" t="s">
        <v>14</v>
      </c>
      <c r="B6" s="52" t="s">
        <v>102</v>
      </c>
      <c r="D6" s="51" t="s">
        <v>14</v>
      </c>
      <c r="E6" s="52" t="s">
        <v>143</v>
      </c>
      <c r="G6" s="51" t="s">
        <v>14</v>
      </c>
      <c r="H6" s="52" t="s">
        <v>182</v>
      </c>
    </row>
    <row r="7" spans="1:8" ht="45.75" customHeight="1" thickBot="1">
      <c r="A7" s="53" t="s">
        <v>44</v>
      </c>
      <c r="B7" s="54" t="s">
        <v>103</v>
      </c>
      <c r="D7" s="53" t="s">
        <v>44</v>
      </c>
      <c r="E7" s="54" t="s">
        <v>144</v>
      </c>
      <c r="G7" s="53" t="s">
        <v>44</v>
      </c>
      <c r="H7" s="54" t="s">
        <v>183</v>
      </c>
    </row>
    <row r="8" spans="1:8" ht="30.75" customHeight="1" thickBot="1">
      <c r="A8" s="51" t="s">
        <v>16</v>
      </c>
      <c r="B8" s="52" t="s">
        <v>104</v>
      </c>
      <c r="D8" s="51" t="s">
        <v>16</v>
      </c>
      <c r="E8" s="52" t="s">
        <v>145</v>
      </c>
      <c r="G8" s="51" t="s">
        <v>16</v>
      </c>
      <c r="H8" s="52" t="s">
        <v>184</v>
      </c>
    </row>
    <row r="9" spans="1:8" ht="30.75" customHeight="1" thickBot="1">
      <c r="A9" s="53" t="s">
        <v>17</v>
      </c>
      <c r="B9" s="54" t="s">
        <v>105</v>
      </c>
      <c r="D9" s="53" t="s">
        <v>17</v>
      </c>
      <c r="E9" s="54" t="s">
        <v>146</v>
      </c>
      <c r="G9" s="53" t="s">
        <v>17</v>
      </c>
      <c r="H9" s="54" t="s">
        <v>185</v>
      </c>
    </row>
    <row r="10" spans="1:8" ht="30.75" customHeight="1" thickBot="1">
      <c r="A10" s="51" t="s">
        <v>46</v>
      </c>
      <c r="B10" s="52" t="s">
        <v>106</v>
      </c>
      <c r="D10" s="51" t="s">
        <v>46</v>
      </c>
      <c r="E10" s="52" t="s">
        <v>147</v>
      </c>
      <c r="G10" s="51" t="s">
        <v>46</v>
      </c>
      <c r="H10" s="52" t="s">
        <v>186</v>
      </c>
    </row>
    <row r="11" spans="1:8" ht="30.75" customHeight="1" thickBot="1">
      <c r="A11" s="53" t="s">
        <v>47</v>
      </c>
      <c r="B11" s="54" t="s">
        <v>107</v>
      </c>
      <c r="D11" s="53" t="s">
        <v>47</v>
      </c>
      <c r="E11" s="54" t="s">
        <v>148</v>
      </c>
      <c r="G11" s="53" t="s">
        <v>47</v>
      </c>
      <c r="H11" s="54" t="s">
        <v>187</v>
      </c>
    </row>
    <row r="12" spans="1:8" ht="30.75" customHeight="1" thickBot="1">
      <c r="A12" s="51" t="s">
        <v>18</v>
      </c>
      <c r="B12" s="52" t="s">
        <v>108</v>
      </c>
      <c r="D12" s="51" t="s">
        <v>18</v>
      </c>
      <c r="E12" s="52" t="s">
        <v>149</v>
      </c>
      <c r="G12" s="51" t="s">
        <v>18</v>
      </c>
      <c r="H12" s="52" t="s">
        <v>188</v>
      </c>
    </row>
    <row r="13" spans="1:8" ht="30.75" customHeight="1" thickBot="1">
      <c r="A13" s="53" t="s">
        <v>19</v>
      </c>
      <c r="B13" s="54" t="s">
        <v>109</v>
      </c>
      <c r="D13" s="53" t="s">
        <v>19</v>
      </c>
      <c r="E13" s="54" t="s">
        <v>150</v>
      </c>
      <c r="G13" s="53" t="s">
        <v>19</v>
      </c>
      <c r="H13" s="54" t="s">
        <v>189</v>
      </c>
    </row>
    <row r="14" spans="1:8" ht="30.75" customHeight="1" thickBot="1">
      <c r="A14" s="51" t="s">
        <v>48</v>
      </c>
      <c r="B14" s="52" t="s">
        <v>110</v>
      </c>
      <c r="D14" s="51" t="s">
        <v>48</v>
      </c>
      <c r="E14" s="52" t="s">
        <v>151</v>
      </c>
      <c r="G14" s="51" t="s">
        <v>48</v>
      </c>
      <c r="H14" s="52" t="s">
        <v>100</v>
      </c>
    </row>
    <row r="15" spans="1:8" ht="15.75" thickBot="1">
      <c r="A15" s="53" t="s">
        <v>15</v>
      </c>
      <c r="B15" s="54" t="s">
        <v>111</v>
      </c>
      <c r="D15" s="53" t="s">
        <v>15</v>
      </c>
      <c r="E15" s="54" t="s">
        <v>152</v>
      </c>
      <c r="G15" s="53" t="s">
        <v>15</v>
      </c>
      <c r="H15" s="54" t="s">
        <v>190</v>
      </c>
    </row>
    <row r="16" spans="1:8" ht="30.75" customHeight="1" thickBot="1">
      <c r="A16" s="51" t="s">
        <v>20</v>
      </c>
      <c r="B16" s="52" t="s">
        <v>112</v>
      </c>
      <c r="D16" s="51" t="s">
        <v>20</v>
      </c>
      <c r="E16" s="52" t="s">
        <v>153</v>
      </c>
      <c r="G16" s="51" t="s">
        <v>20</v>
      </c>
      <c r="H16" s="52" t="s">
        <v>191</v>
      </c>
    </row>
    <row r="17" spans="1:8" ht="30.75" customHeight="1" thickBot="1">
      <c r="A17" s="53" t="s">
        <v>38</v>
      </c>
      <c r="B17" s="54" t="s">
        <v>113</v>
      </c>
      <c r="D17" s="53" t="s">
        <v>38</v>
      </c>
      <c r="E17" s="54" t="s">
        <v>154</v>
      </c>
      <c r="G17" s="53" t="s">
        <v>38</v>
      </c>
      <c r="H17" s="54" t="s">
        <v>192</v>
      </c>
    </row>
    <row r="18" spans="1:8" ht="30.75" customHeight="1" thickBot="1">
      <c r="A18" s="51" t="s">
        <v>21</v>
      </c>
      <c r="B18" s="52" t="s">
        <v>114</v>
      </c>
      <c r="D18" s="51" t="s">
        <v>21</v>
      </c>
      <c r="E18" s="52" t="s">
        <v>155</v>
      </c>
      <c r="G18" s="51" t="s">
        <v>21</v>
      </c>
      <c r="H18" s="52" t="s">
        <v>193</v>
      </c>
    </row>
    <row r="19" spans="1:8" ht="15.75" thickBot="1">
      <c r="A19" s="53" t="s">
        <v>22</v>
      </c>
      <c r="B19" s="54" t="s">
        <v>115</v>
      </c>
      <c r="D19" s="53" t="s">
        <v>22</v>
      </c>
      <c r="E19" s="54" t="s">
        <v>156</v>
      </c>
      <c r="G19" s="53" t="s">
        <v>22</v>
      </c>
      <c r="H19" s="54" t="s">
        <v>194</v>
      </c>
    </row>
    <row r="20" spans="1:8" ht="15.75" thickBot="1">
      <c r="A20" s="51" t="s">
        <v>23</v>
      </c>
      <c r="B20" s="52" t="s">
        <v>116</v>
      </c>
      <c r="D20" s="51" t="s">
        <v>23</v>
      </c>
      <c r="E20" s="52" t="s">
        <v>157</v>
      </c>
      <c r="G20" s="51" t="s">
        <v>23</v>
      </c>
      <c r="H20" s="52" t="s">
        <v>163</v>
      </c>
    </row>
    <row r="21" spans="1:8" ht="15.75" thickBot="1">
      <c r="A21" s="53" t="s">
        <v>24</v>
      </c>
      <c r="B21" s="54" t="s">
        <v>117</v>
      </c>
      <c r="D21" s="53" t="s">
        <v>24</v>
      </c>
      <c r="E21" s="54" t="s">
        <v>158</v>
      </c>
      <c r="G21" s="53" t="s">
        <v>24</v>
      </c>
      <c r="H21" s="54" t="s">
        <v>195</v>
      </c>
    </row>
    <row r="22" spans="1:8" ht="15.75" thickBot="1">
      <c r="A22" s="51" t="s">
        <v>25</v>
      </c>
      <c r="B22" s="52" t="s">
        <v>118</v>
      </c>
      <c r="D22" s="51" t="s">
        <v>25</v>
      </c>
      <c r="E22" s="52" t="s">
        <v>159</v>
      </c>
      <c r="G22" s="51" t="s">
        <v>25</v>
      </c>
      <c r="H22" s="52" t="s">
        <v>196</v>
      </c>
    </row>
    <row r="23" spans="1:8" ht="30.75" thickBot="1">
      <c r="A23" s="53" t="s">
        <v>26</v>
      </c>
      <c r="B23" s="54" t="s">
        <v>119</v>
      </c>
      <c r="D23" s="53" t="s">
        <v>26</v>
      </c>
      <c r="E23" s="54" t="s">
        <v>160</v>
      </c>
      <c r="G23" s="53" t="s">
        <v>26</v>
      </c>
      <c r="H23" s="54" t="s">
        <v>197</v>
      </c>
    </row>
    <row r="24" spans="1:8" ht="30.75" customHeight="1" thickBot="1">
      <c r="A24" s="51" t="s">
        <v>27</v>
      </c>
      <c r="B24" s="52" t="s">
        <v>120</v>
      </c>
      <c r="D24" s="51" t="s">
        <v>27</v>
      </c>
      <c r="E24" s="52" t="s">
        <v>161</v>
      </c>
      <c r="G24" s="51" t="s">
        <v>27</v>
      </c>
      <c r="H24" s="52" t="s">
        <v>198</v>
      </c>
    </row>
    <row r="25" spans="1:8" ht="30.75" thickBot="1">
      <c r="A25" s="53" t="s">
        <v>28</v>
      </c>
      <c r="B25" s="54" t="s">
        <v>121</v>
      </c>
      <c r="D25" s="53" t="s">
        <v>28</v>
      </c>
      <c r="E25" s="54" t="s">
        <v>162</v>
      </c>
      <c r="G25" s="53" t="s">
        <v>28</v>
      </c>
      <c r="H25" s="54" t="s">
        <v>199</v>
      </c>
    </row>
    <row r="26" spans="1:8" ht="45.75" customHeight="1" thickBot="1">
      <c r="A26" s="51" t="s">
        <v>43</v>
      </c>
      <c r="B26" s="52" t="s">
        <v>122</v>
      </c>
      <c r="D26" s="51" t="s">
        <v>43</v>
      </c>
      <c r="E26" s="52" t="s">
        <v>163</v>
      </c>
      <c r="G26" s="51" t="s">
        <v>43</v>
      </c>
      <c r="H26" s="52" t="s">
        <v>200</v>
      </c>
    </row>
    <row r="27" spans="1:8" ht="30.75" customHeight="1" thickBot="1">
      <c r="A27" s="53" t="s">
        <v>29</v>
      </c>
      <c r="B27" s="54" t="s">
        <v>123</v>
      </c>
      <c r="D27" s="53" t="s">
        <v>29</v>
      </c>
      <c r="E27" s="54" t="s">
        <v>164</v>
      </c>
      <c r="G27" s="53" t="s">
        <v>29</v>
      </c>
      <c r="H27" s="54" t="s">
        <v>201</v>
      </c>
    </row>
    <row r="28" spans="1:8" ht="30.75" thickBot="1">
      <c r="A28" s="51" t="s">
        <v>124</v>
      </c>
      <c r="B28" s="52" t="s">
        <v>125</v>
      </c>
      <c r="D28" s="51" t="s">
        <v>124</v>
      </c>
      <c r="E28" s="52" t="s">
        <v>165</v>
      </c>
      <c r="G28" s="51" t="s">
        <v>124</v>
      </c>
      <c r="H28" s="52" t="s">
        <v>202</v>
      </c>
    </row>
    <row r="29" spans="1:8" ht="30.75" customHeight="1" thickBot="1">
      <c r="A29" s="53" t="s">
        <v>30</v>
      </c>
      <c r="B29" s="54" t="s">
        <v>126</v>
      </c>
      <c r="D29" s="53" t="s">
        <v>30</v>
      </c>
      <c r="E29" s="54" t="s">
        <v>166</v>
      </c>
      <c r="G29" s="53" t="s">
        <v>30</v>
      </c>
      <c r="H29" s="54" t="s">
        <v>203</v>
      </c>
    </row>
    <row r="30" spans="1:8" ht="30.75" customHeight="1" thickBot="1">
      <c r="A30" s="51" t="s">
        <v>31</v>
      </c>
      <c r="B30" s="52" t="s">
        <v>127</v>
      </c>
      <c r="D30" s="51" t="s">
        <v>31</v>
      </c>
      <c r="E30" s="52" t="s">
        <v>123</v>
      </c>
      <c r="G30" s="51" t="s">
        <v>31</v>
      </c>
      <c r="H30" s="52" t="s">
        <v>204</v>
      </c>
    </row>
    <row r="31" spans="1:8" ht="15.75" thickBot="1">
      <c r="A31" s="53" t="s">
        <v>128</v>
      </c>
      <c r="B31" s="54" t="s">
        <v>129</v>
      </c>
      <c r="D31" s="53" t="s">
        <v>128</v>
      </c>
      <c r="E31" s="54" t="s">
        <v>167</v>
      </c>
      <c r="G31" s="53" t="s">
        <v>128</v>
      </c>
      <c r="H31" s="54" t="s">
        <v>205</v>
      </c>
    </row>
    <row r="32" spans="1:8" ht="45.75" customHeight="1" thickBot="1">
      <c r="A32" s="51" t="s">
        <v>42</v>
      </c>
      <c r="B32" s="52" t="s">
        <v>130</v>
      </c>
      <c r="D32" s="51" t="s">
        <v>42</v>
      </c>
      <c r="E32" s="52" t="s">
        <v>168</v>
      </c>
      <c r="G32" s="51" t="s">
        <v>42</v>
      </c>
      <c r="H32" s="52" t="s">
        <v>206</v>
      </c>
    </row>
    <row r="33" spans="1:8" ht="30.75" customHeight="1" thickBot="1">
      <c r="A33" s="53" t="s">
        <v>32</v>
      </c>
      <c r="B33" s="54" t="s">
        <v>131</v>
      </c>
      <c r="D33" s="53" t="s">
        <v>32</v>
      </c>
      <c r="E33" s="54" t="s">
        <v>169</v>
      </c>
      <c r="G33" s="53" t="s">
        <v>32</v>
      </c>
      <c r="H33" s="54" t="s">
        <v>207</v>
      </c>
    </row>
    <row r="34" spans="1:8" ht="15.75" thickBot="1">
      <c r="A34" s="51" t="s">
        <v>33</v>
      </c>
      <c r="B34" s="52" t="s">
        <v>132</v>
      </c>
      <c r="D34" s="51" t="s">
        <v>33</v>
      </c>
      <c r="E34" s="52" t="s">
        <v>170</v>
      </c>
      <c r="G34" s="51" t="s">
        <v>33</v>
      </c>
      <c r="H34" s="52" t="s">
        <v>208</v>
      </c>
    </row>
    <row r="35" spans="1:8" ht="30.75" customHeight="1" thickBot="1">
      <c r="A35" s="53" t="s">
        <v>45</v>
      </c>
      <c r="B35" s="54" t="s">
        <v>133</v>
      </c>
      <c r="D35" s="53" t="s">
        <v>45</v>
      </c>
      <c r="E35" s="54" t="s">
        <v>171</v>
      </c>
      <c r="G35" s="53" t="s">
        <v>45</v>
      </c>
      <c r="H35" s="54" t="s">
        <v>209</v>
      </c>
    </row>
    <row r="36" spans="1:8" ht="30.75" thickBot="1">
      <c r="A36" s="51" t="s">
        <v>39</v>
      </c>
      <c r="B36" s="52" t="s">
        <v>134</v>
      </c>
      <c r="D36" s="51" t="s">
        <v>39</v>
      </c>
      <c r="E36" s="52" t="s">
        <v>172</v>
      </c>
      <c r="G36" s="51" t="s">
        <v>39</v>
      </c>
      <c r="H36" s="52" t="s">
        <v>210</v>
      </c>
    </row>
    <row r="37" spans="1:8" ht="30.75" customHeight="1" thickBot="1">
      <c r="A37" s="53" t="s">
        <v>34</v>
      </c>
      <c r="B37" s="54" t="s">
        <v>135</v>
      </c>
      <c r="D37" s="53" t="s">
        <v>34</v>
      </c>
      <c r="E37" s="54" t="s">
        <v>173</v>
      </c>
      <c r="G37" s="53" t="s">
        <v>34</v>
      </c>
      <c r="H37" s="54" t="s">
        <v>211</v>
      </c>
    </row>
    <row r="38" spans="1:8" ht="45.75" customHeight="1" thickBot="1">
      <c r="A38" s="51" t="s">
        <v>49</v>
      </c>
      <c r="B38" s="52" t="s">
        <v>136</v>
      </c>
      <c r="D38" s="51" t="s">
        <v>49</v>
      </c>
      <c r="E38" s="52" t="s">
        <v>174</v>
      </c>
      <c r="G38" s="51" t="s">
        <v>49</v>
      </c>
      <c r="H38" s="52" t="s">
        <v>183</v>
      </c>
    </row>
    <row r="39" spans="1:8" ht="30.75" thickBot="1">
      <c r="A39" s="53" t="s">
        <v>41</v>
      </c>
      <c r="B39" s="54" t="s">
        <v>137</v>
      </c>
      <c r="D39" s="53" t="s">
        <v>41</v>
      </c>
      <c r="E39" s="54" t="s">
        <v>175</v>
      </c>
      <c r="G39" s="53" t="s">
        <v>41</v>
      </c>
      <c r="H39" s="54" t="s">
        <v>121</v>
      </c>
    </row>
    <row r="40" spans="1:8" ht="142.5" customHeight="1">
      <c r="D40" s="55" t="s">
        <v>176</v>
      </c>
      <c r="G40" s="55" t="s">
        <v>176</v>
      </c>
    </row>
  </sheetData>
  <mergeCells count="3">
    <mergeCell ref="A1:B1"/>
    <mergeCell ref="D1:E1"/>
    <mergeCell ref="G1:H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Růžička Jaroslav</dc:creator>
  <cp:lastModifiedBy>Růžička Jaroslav</cp:lastModifiedBy>
  <dcterms:created xsi:type="dcterms:W3CDTF">2015-01-26T07:44:27Z</dcterms:created>
  <dcterms:modified xsi:type="dcterms:W3CDTF">2015-01-27T12:52:22Z</dcterms:modified>
</cp:coreProperties>
</file>