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0177a\datashare\Social_Justice\Equalities\Gender Index\Gender Index 2020\"/>
    </mc:Choice>
  </mc:AlternateContent>
  <bookViews>
    <workbookView xWindow="0" yWindow="0" windowWidth="13125" windowHeight="6105" activeTab="2"/>
  </bookViews>
  <sheets>
    <sheet name="TOC" sheetId="1" r:id="rId1"/>
    <sheet name="Notes" sheetId="2" r:id="rId2"/>
    <sheet name="Gender Index" sheetId="3" r:id="rId3"/>
  </sheets>
  <calcPr calcId="162913"/>
</workbook>
</file>

<file path=xl/calcChain.xml><?xml version="1.0" encoding="utf-8"?>
<calcChain xmlns="http://schemas.openxmlformats.org/spreadsheetml/2006/main">
  <c r="I69" i="3" l="1"/>
  <c r="I68" i="3"/>
  <c r="I67" i="3"/>
  <c r="I70" i="3" s="1"/>
  <c r="I65" i="3"/>
  <c r="I64" i="3"/>
  <c r="I66" i="3" s="1"/>
  <c r="I62" i="3"/>
  <c r="I61" i="3"/>
  <c r="I60" i="3"/>
  <c r="I59" i="3"/>
  <c r="I63" i="3" s="1"/>
  <c r="I56" i="3"/>
  <c r="I55" i="3"/>
  <c r="I54" i="3"/>
  <c r="I53" i="3"/>
  <c r="I57" i="3" s="1"/>
  <c r="I51" i="3"/>
  <c r="I50" i="3"/>
  <c r="I49" i="3"/>
  <c r="I52" i="3" s="1"/>
  <c r="I48" i="3" s="1"/>
  <c r="I47" i="3"/>
  <c r="I46" i="3"/>
  <c r="I45" i="3"/>
  <c r="I44" i="3"/>
  <c r="I43" i="3"/>
  <c r="I42" i="3"/>
  <c r="I41" i="3"/>
  <c r="I40" i="3"/>
  <c r="I39" i="3"/>
  <c r="I36" i="3" s="1"/>
  <c r="I38" i="3"/>
  <c r="I37" i="3"/>
  <c r="I35" i="3"/>
  <c r="I34" i="3"/>
  <c r="I33" i="3"/>
  <c r="I31" i="3"/>
  <c r="I30" i="3"/>
  <c r="I29" i="3"/>
  <c r="I28" i="3"/>
  <c r="I32" i="3" s="1"/>
  <c r="I27" i="3"/>
  <c r="I23" i="3" s="1"/>
  <c r="I26" i="3"/>
  <c r="I25" i="3"/>
  <c r="I24" i="3"/>
  <c r="I21" i="3"/>
  <c r="I20" i="3"/>
  <c r="I19" i="3"/>
  <c r="I22" i="3" s="1"/>
  <c r="I17" i="3"/>
  <c r="I16" i="3"/>
  <c r="I15" i="3"/>
  <c r="I18" i="3" s="1"/>
  <c r="I14" i="3" s="1"/>
  <c r="I12" i="3"/>
  <c r="I11" i="3"/>
  <c r="I10" i="3"/>
  <c r="I9" i="3"/>
  <c r="I13" i="3" s="1"/>
  <c r="I7" i="3"/>
  <c r="I8" i="3" s="1"/>
  <c r="I6" i="3"/>
  <c r="A3" i="1"/>
  <c r="A2" i="1"/>
  <c r="I5" i="3" l="1"/>
  <c r="I58" i="3"/>
  <c r="I4" i="3" l="1"/>
</calcChain>
</file>

<file path=xl/sharedStrings.xml><?xml version="1.0" encoding="utf-8"?>
<sst xmlns="http://schemas.openxmlformats.org/spreadsheetml/2006/main" count="350" uniqueCount="87">
  <si>
    <t>Table of Contents</t>
  </si>
  <si>
    <t>Notes</t>
  </si>
  <si>
    <t>Gender Index</t>
  </si>
  <si>
    <t>Domain</t>
  </si>
  <si>
    <t>Sub-Domain</t>
  </si>
  <si>
    <t>Indicator</t>
  </si>
  <si>
    <t>Ref. Period</t>
  </si>
  <si>
    <t>Type</t>
  </si>
  <si>
    <t>Women</t>
  </si>
  <si>
    <t>Men</t>
  </si>
  <si>
    <t>Overall</t>
  </si>
  <si>
    <t>Illustrative Score</t>
  </si>
  <si>
    <t>Gender Equality Score</t>
  </si>
  <si>
    <t>Total</t>
  </si>
  <si>
    <t>2020</t>
  </si>
  <si>
    <t>Health</t>
  </si>
  <si>
    <t>Access</t>
  </si>
  <si>
    <t>Patient Experience</t>
  </si>
  <si>
    <t>2017/18</t>
  </si>
  <si>
    <t>Standard</t>
  </si>
  <si>
    <t>Unmet needs</t>
  </si>
  <si>
    <t>Reversed</t>
  </si>
  <si>
    <t>Status</t>
  </si>
  <si>
    <t>Health Risks</t>
  </si>
  <si>
    <t>2018</t>
  </si>
  <si>
    <t>Healthy Life Expectancy</t>
  </si>
  <si>
    <t>2016-18</t>
  </si>
  <si>
    <t>Life Satisfaction</t>
  </si>
  <si>
    <t>Mental Wellbeing</t>
  </si>
  <si>
    <t>Knowledge</t>
  </si>
  <si>
    <t>Attainment</t>
  </si>
  <si>
    <t>Ratio of pay to attainment</t>
  </si>
  <si>
    <t>Secondary Education</t>
  </si>
  <si>
    <t>2018/19</t>
  </si>
  <si>
    <t>University Undergraduates</t>
  </si>
  <si>
    <t>Subject segregation</t>
  </si>
  <si>
    <t>Modern Apprenticeships</t>
  </si>
  <si>
    <t>Money</t>
  </si>
  <si>
    <t>Income</t>
  </si>
  <si>
    <t>Earnings</t>
  </si>
  <si>
    <t>Income pooling</t>
  </si>
  <si>
    <t>2019</t>
  </si>
  <si>
    <t>Living Wage</t>
  </si>
  <si>
    <t>Limited independent resources</t>
  </si>
  <si>
    <t>Income independence</t>
  </si>
  <si>
    <t>2016-19</t>
  </si>
  <si>
    <t>Material Deprivation</t>
  </si>
  <si>
    <t>Spending (decision making)</t>
  </si>
  <si>
    <t>Spending (spending money on self)</t>
  </si>
  <si>
    <t>Wealth</t>
  </si>
  <si>
    <t>Net savings</t>
  </si>
  <si>
    <t>Pensions</t>
  </si>
  <si>
    <t>Power</t>
  </si>
  <si>
    <t>Economic</t>
  </si>
  <si>
    <t>Large private sector companies</t>
  </si>
  <si>
    <t>Public bodies</t>
  </si>
  <si>
    <t>Political</t>
  </si>
  <si>
    <t>Council leaders</t>
  </si>
  <si>
    <t>Ministerial influence</t>
  </si>
  <si>
    <t>MSPs</t>
  </si>
  <si>
    <t>Social</t>
  </si>
  <si>
    <t>Media</t>
  </si>
  <si>
    <t>Senior police officers and judges</t>
  </si>
  <si>
    <t>Sports</t>
  </si>
  <si>
    <t>Time</t>
  </si>
  <si>
    <t>Care</t>
  </si>
  <si>
    <t>Care of adults</t>
  </si>
  <si>
    <t>Developmental childcare</t>
  </si>
  <si>
    <t>Non-developmental childcare</t>
  </si>
  <si>
    <t>Household management</t>
  </si>
  <si>
    <t>Housework and cooking</t>
  </si>
  <si>
    <t>Social/leisure activities</t>
  </si>
  <si>
    <t>Volunteering</t>
  </si>
  <si>
    <t>Work</t>
  </si>
  <si>
    <t>Participation</t>
  </si>
  <si>
    <t>FTE employment rate</t>
  </si>
  <si>
    <t>Labour Market 'inactivity' due to caring</t>
  </si>
  <si>
    <t>Self-employment</t>
  </si>
  <si>
    <t>Underemployment (hours)</t>
  </si>
  <si>
    <t>Quality</t>
  </si>
  <si>
    <t>Access to Flexible Working</t>
  </si>
  <si>
    <t>Job Security</t>
  </si>
  <si>
    <t>Segregation</t>
  </si>
  <si>
    <t>Horizontal Segregation (Care)</t>
  </si>
  <si>
    <t>Horizontal Segregation (STEM)</t>
  </si>
  <si>
    <t>Vertical Segregation</t>
  </si>
  <si>
    <t>Higher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</si>
</sst>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amily val="2"/>
      <scheme val="minor"/>
    </font>
    <font>
      <b/>
      <sz val="14"/>
      <color rgb="FF000000"/>
      <name val="Calibri"/>
    </font>
    <font>
      <u/>
      <sz val="11"/>
      <color theme="10"/>
      <name val="Calibri"/>
    </font>
    <font>
      <b/>
      <sz val="11"/>
      <color rgb="FF000000"/>
      <name val="Calibri"/>
    </font>
    <font>
      <sz val="11"/>
      <color rgb="FF000000"/>
      <name val="Calibri"/>
    </font>
  </fonts>
  <fills count="2">
    <fill>
      <patternFill patternType="none"/>
    </fill>
    <fill>
      <patternFill patternType="gray125"/>
    </fill>
  </fills>
  <borders count="3">
    <border>
      <left/>
      <right/>
      <top/>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1" fillId="0" borderId="0" xfId="0" applyFont="1" applyAlignment="1">
      <alignment wrapText="1"/>
    </xf>
    <xf numFmtId="0" fontId="3" fillId="0" borderId="1" xfId="0" applyFont="1" applyBorder="1" applyAlignment="1">
      <alignment wrapText="1"/>
    </xf>
    <xf numFmtId="0" fontId="3" fillId="0" borderId="1" xfId="0" applyFont="1" applyBorder="1" applyAlignment="1">
      <alignment horizontal="right" wrapText="1"/>
    </xf>
    <xf numFmtId="3" fontId="4" fillId="0" borderId="0" xfId="0" applyNumberFormat="1" applyFont="1"/>
    <xf numFmtId="3" fontId="4" fillId="0" borderId="0" xfId="0" applyNumberFormat="1" applyFont="1"/>
    <xf numFmtId="3" fontId="4" fillId="0" borderId="0" xfId="0" applyNumberFormat="1" applyFont="1"/>
    <xf numFmtId="2" fontId="4" fillId="0" borderId="0" xfId="0" applyNumberFormat="1" applyFont="1"/>
    <xf numFmtId="2" fontId="4" fillId="0" borderId="0" xfId="0" applyNumberFormat="1" applyFont="1"/>
    <xf numFmtId="0" fontId="3" fillId="0" borderId="2" xfId="0"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2" fontId="3" fillId="0" borderId="2" xfId="0" applyNumberFormat="1" applyFont="1" applyBorder="1"/>
    <xf numFmtId="0" fontId="1" fillId="0" borderId="0" xfId="0" applyFont="1" applyAlignment="1">
      <alignment wrapText="1"/>
    </xf>
    <xf numFmtId="0" fontId="0" fillId="0" borderId="0" xfId="0"/>
    <xf numFmtId="0" fontId="3" fillId="0" borderId="2"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104775</xdr:colOff>
      <xdr:row>4</xdr:row>
      <xdr:rowOff>180975</xdr:rowOff>
    </xdr:from>
    <xdr:to>
      <xdr:col>13</xdr:col>
      <xdr:colOff>600075</xdr:colOff>
      <xdr:row>18</xdr:row>
      <xdr:rowOff>9525</xdr:rowOff>
    </xdr:to>
    <xdr:sp macro="" textlink="">
      <xdr:nvSpPr>
        <xdr:cNvPr id="2" name="TextBox 1"/>
        <xdr:cNvSpPr txBox="1"/>
      </xdr:nvSpPr>
      <xdr:spPr>
        <a:xfrm>
          <a:off x="104775" y="990600"/>
          <a:ext cx="8420100"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Arial" panose="020B0604020202020204" pitchFamily="34" charset="0"/>
              <a:ea typeface="+mn-ea"/>
              <a:cs typeface="Arial" panose="020B0604020202020204" pitchFamily="34" charset="0"/>
            </a:rPr>
            <a:t>The steps involved in calculating the index are: -</a:t>
          </a:r>
        </a:p>
        <a:p>
          <a:pPr marL="228600" lvl="0" indent="-228600">
            <a:buFont typeface="+mj-lt"/>
            <a:buAutoNum type="arabicPeriod"/>
          </a:pPr>
          <a:r>
            <a:rPr lang="en-GB" sz="1200" b="1">
              <a:solidFill>
                <a:schemeClr val="dk1"/>
              </a:solidFill>
              <a:effectLst/>
              <a:latin typeface="Arial" panose="020B0604020202020204" pitchFamily="34" charset="0"/>
              <a:ea typeface="+mn-ea"/>
              <a:cs typeface="Arial" panose="020B0604020202020204" pitchFamily="34" charset="0"/>
            </a:rPr>
            <a:t>Selection and processing of indicators</a:t>
          </a:r>
          <a:r>
            <a:rPr lang="en-GB" sz="1200">
              <a:solidFill>
                <a:schemeClr val="dk1"/>
              </a:solidFill>
              <a:effectLst/>
              <a:latin typeface="Arial" panose="020B0604020202020204" pitchFamily="34" charset="0"/>
              <a:ea typeface="+mn-ea"/>
              <a:cs typeface="Arial" panose="020B0604020202020204" pitchFamily="34" charset="0"/>
            </a:rPr>
            <a:t>. Indicators were selected following discussions with the expert working group and with advice from SG analysts around data availability and suitability.</a:t>
          </a:r>
        </a:p>
        <a:p>
          <a:pPr marL="228600" lvl="0" indent="-228600">
            <a:buFont typeface="+mj-lt"/>
            <a:buAutoNum type="arabicPeriod"/>
          </a:pPr>
          <a:r>
            <a:rPr lang="en-GB" sz="1200" b="1">
              <a:solidFill>
                <a:schemeClr val="dk1"/>
              </a:solidFill>
              <a:effectLst/>
              <a:latin typeface="Arial" panose="020B0604020202020204" pitchFamily="34" charset="0"/>
              <a:ea typeface="+mn-ea"/>
              <a:cs typeface="Arial" panose="020B0604020202020204" pitchFamily="34" charset="0"/>
            </a:rPr>
            <a:t>Calculate the gender score metric</a:t>
          </a:r>
          <a:r>
            <a:rPr lang="en-GB" sz="1200">
              <a:solidFill>
                <a:schemeClr val="dk1"/>
              </a:solidFill>
              <a:effectLst/>
              <a:latin typeface="Arial" panose="020B0604020202020204" pitchFamily="34" charset="0"/>
              <a:ea typeface="+mn-ea"/>
              <a:cs typeface="Arial" panose="020B0604020202020204" pitchFamily="34" charset="0"/>
            </a:rPr>
            <a:t>. The gender gaps are transformed into a gender score metric for each indicator. It is dimensionless (allowing comparability since measurement units of variables have been eliminated), and bound between one (full inequality) and 100 (full equality).</a:t>
          </a:r>
        </a:p>
        <a:p>
          <a:pPr marL="228600" lvl="0" indent="-228600">
            <a:buFont typeface="+mj-lt"/>
            <a:buAutoNum type="arabicPeriod"/>
          </a:pPr>
          <a:r>
            <a:rPr lang="en-GB" sz="1200" b="1">
              <a:solidFill>
                <a:schemeClr val="dk1"/>
              </a:solidFill>
              <a:effectLst/>
              <a:latin typeface="Arial" panose="020B0604020202020204" pitchFamily="34" charset="0"/>
              <a:ea typeface="+mn-ea"/>
              <a:cs typeface="Arial" panose="020B0604020202020204" pitchFamily="34" charset="0"/>
            </a:rPr>
            <a:t>Calculating the Index</a:t>
          </a:r>
          <a:r>
            <a:rPr lang="en-GB" sz="1200">
              <a:solidFill>
                <a:schemeClr val="dk1"/>
              </a:solidFill>
              <a:effectLst/>
              <a:latin typeface="Arial" panose="020B0604020202020204" pitchFamily="34" charset="0"/>
              <a:ea typeface="+mn-ea"/>
              <a:cs typeface="Arial" panose="020B0604020202020204" pitchFamily="34" charset="0"/>
            </a:rPr>
            <a:t> (aggregating, weighting, and normalisation)</a:t>
          </a:r>
        </a:p>
        <a:p>
          <a:pPr marL="685800" lvl="1" indent="-228600">
            <a:buFont typeface="+mj-lt"/>
            <a:buAutoNum type="alphaLcPeriod"/>
          </a:pPr>
          <a:r>
            <a:rPr lang="en-GB" sz="1200">
              <a:solidFill>
                <a:schemeClr val="dk1"/>
              </a:solidFill>
              <a:effectLst/>
              <a:latin typeface="Arial" panose="020B0604020202020204" pitchFamily="34" charset="0"/>
              <a:ea typeface="+mn-ea"/>
              <a:cs typeface="Arial" panose="020B0604020202020204" pitchFamily="34" charset="0"/>
            </a:rPr>
            <a:t>Aggregation of variables of each sub-domain, creating indices at the subdomain level (value bound [1, 100]), and using arithmetic mean of the indicator equality scores</a:t>
          </a:r>
        </a:p>
        <a:p>
          <a:pPr marL="685800" lvl="1" indent="-228600">
            <a:buFont typeface="+mj-lt"/>
            <a:buAutoNum type="alphaLcPeriod"/>
          </a:pPr>
          <a:r>
            <a:rPr lang="en-GB" sz="1200">
              <a:solidFill>
                <a:schemeClr val="dk1"/>
              </a:solidFill>
              <a:effectLst/>
              <a:latin typeface="Arial" panose="020B0604020202020204" pitchFamily="34" charset="0"/>
              <a:ea typeface="+mn-ea"/>
              <a:cs typeface="Arial" panose="020B0604020202020204" pitchFamily="34" charset="0"/>
            </a:rPr>
            <a:t>Aggregation of the sub-domains into domains, using geometric means of the sub-domain scores (value bound [1, 100]).</a:t>
          </a:r>
        </a:p>
        <a:p>
          <a:pPr marL="685800" lvl="1" indent="-228600">
            <a:buFont typeface="+mj-lt"/>
            <a:buAutoNum type="alphaLcPeriod"/>
          </a:pPr>
          <a:r>
            <a:rPr lang="en-GB" sz="1200">
              <a:solidFill>
                <a:schemeClr val="dk1"/>
              </a:solidFill>
              <a:effectLst/>
              <a:latin typeface="Arial" panose="020B0604020202020204" pitchFamily="34" charset="0"/>
              <a:ea typeface="+mn-ea"/>
              <a:cs typeface="Arial" panose="020B0604020202020204" pitchFamily="34" charset="0"/>
            </a:rPr>
            <a:t>Aggregating the scores of the domains into the overall Gender Equality Index (value bound [1, 100]), using geometric mean of the six domain scores, by applying experts’ weights to the domains</a:t>
          </a:r>
        </a:p>
      </xdr:txBody>
    </xdr:sp>
    <xdr:clientData/>
  </xdr:twoCellAnchor>
  <xdr:twoCellAnchor>
    <xdr:from>
      <xdr:col>0</xdr:col>
      <xdr:colOff>95250</xdr:colOff>
      <xdr:row>19</xdr:row>
      <xdr:rowOff>9525</xdr:rowOff>
    </xdr:from>
    <xdr:to>
      <xdr:col>14</xdr:col>
      <xdr:colOff>0</xdr:colOff>
      <xdr:row>33</xdr:row>
      <xdr:rowOff>114300</xdr:rowOff>
    </xdr:to>
    <xdr:sp macro="" textlink="">
      <xdr:nvSpPr>
        <xdr:cNvPr id="3" name="TextBox 2"/>
        <xdr:cNvSpPr txBox="1"/>
      </xdr:nvSpPr>
      <xdr:spPr>
        <a:xfrm>
          <a:off x="95250" y="3676650"/>
          <a:ext cx="8439150"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dk1"/>
              </a:solidFill>
              <a:effectLst/>
              <a:latin typeface="Arial" panose="020B0604020202020204" pitchFamily="34" charset="0"/>
              <a:ea typeface="+mn-ea"/>
              <a:cs typeface="Arial" panose="020B0604020202020204" pitchFamily="34" charset="0"/>
            </a:rPr>
            <a:t>Gender Equality Scores</a:t>
          </a:r>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 </a:t>
          </a:r>
        </a:p>
        <a:p>
          <a:r>
            <a:rPr lang="en-GB" sz="1200">
              <a:solidFill>
                <a:schemeClr val="dk1"/>
              </a:solidFill>
              <a:effectLst/>
              <a:latin typeface="Arial" panose="020B0604020202020204" pitchFamily="34" charset="0"/>
              <a:ea typeface="+mn-ea"/>
              <a:cs typeface="Arial" panose="020B0604020202020204" pitchFamily="34" charset="0"/>
            </a:rPr>
            <a:t>Indicator data is transformed so that it is on a consistent scale, allowing different gender equality scores to be compared.</a:t>
          </a:r>
        </a:p>
        <a:p>
          <a:r>
            <a:rPr lang="en-GB" sz="1200">
              <a:solidFill>
                <a:schemeClr val="dk1"/>
              </a:solidFill>
              <a:effectLst/>
              <a:latin typeface="Arial" panose="020B0604020202020204" pitchFamily="34" charset="0"/>
              <a:ea typeface="+mn-ea"/>
              <a:cs typeface="Arial" panose="020B0604020202020204" pitchFamily="34" charset="0"/>
            </a:rPr>
            <a:t> </a:t>
          </a:r>
        </a:p>
        <a:p>
          <a:pPr marL="228600" indent="-228600">
            <a:buFont typeface="+mj-lt"/>
            <a:buAutoNum type="arabicPeriod"/>
          </a:pPr>
          <a:r>
            <a:rPr lang="en-GB" sz="1200">
              <a:solidFill>
                <a:schemeClr val="dk1"/>
              </a:solidFill>
              <a:effectLst/>
              <a:latin typeface="Arial" panose="020B0604020202020204" pitchFamily="34" charset="0"/>
              <a:ea typeface="+mn-ea"/>
              <a:cs typeface="Arial" panose="020B0604020202020204" pitchFamily="34" charset="0"/>
            </a:rPr>
            <a:t>The calculation used by EIGE involves: -</a:t>
          </a:r>
        </a:p>
        <a:p>
          <a:pPr marL="228600" lvl="0" indent="-228600">
            <a:buFont typeface="+mj-lt"/>
            <a:buAutoNum type="arabicPeriod"/>
          </a:pPr>
          <a:r>
            <a:rPr lang="en-GB" sz="1200">
              <a:solidFill>
                <a:schemeClr val="dk1"/>
              </a:solidFill>
              <a:effectLst/>
              <a:latin typeface="Arial" panose="020B0604020202020204" pitchFamily="34" charset="0"/>
              <a:ea typeface="+mn-ea"/>
              <a:cs typeface="Arial" panose="020B0604020202020204" pitchFamily="34" charset="0"/>
            </a:rPr>
            <a:t>Expressing indicator data for women and men in relative terms (where applicable)</a:t>
          </a:r>
        </a:p>
        <a:p>
          <a:pPr marL="685800" lvl="1" indent="-228600">
            <a:buFont typeface="Arial" panose="020B0604020202020204" pitchFamily="34" charset="0"/>
            <a:buChar char="•"/>
          </a:pPr>
          <a:r>
            <a:rPr lang="en-GB" sz="1200">
              <a:solidFill>
                <a:schemeClr val="dk1"/>
              </a:solidFill>
              <a:effectLst/>
              <a:latin typeface="Arial" panose="020B0604020202020204" pitchFamily="34" charset="0"/>
              <a:ea typeface="+mn-ea"/>
              <a:cs typeface="Arial" panose="020B0604020202020204" pitchFamily="34" charset="0"/>
            </a:rPr>
            <a:t>E.g. “% of working-age women in employment” instead of “Number of women in employment”</a:t>
          </a:r>
        </a:p>
        <a:p>
          <a:pPr marL="685800" lvl="1" indent="-228600">
            <a:buFont typeface="Arial" panose="020B0604020202020204" pitchFamily="34" charset="0"/>
            <a:buChar char="•"/>
          </a:pPr>
          <a:r>
            <a:rPr lang="en-GB" sz="1200">
              <a:solidFill>
                <a:schemeClr val="dk1"/>
              </a:solidFill>
              <a:effectLst/>
              <a:latin typeface="Arial" panose="020B0604020202020204" pitchFamily="34" charset="0"/>
              <a:ea typeface="+mn-ea"/>
              <a:cs typeface="Arial" panose="020B0604020202020204" pitchFamily="34" charset="0"/>
            </a:rPr>
            <a:t>This accounts for any differences in the size of the reference populations for women and men</a:t>
          </a:r>
        </a:p>
        <a:p>
          <a:pPr marL="228600" lvl="0" indent="-228600">
            <a:buFont typeface="+mj-lt"/>
            <a:buAutoNum type="arabicPeriod"/>
          </a:pPr>
          <a:r>
            <a:rPr lang="en-GB" sz="1200">
              <a:solidFill>
                <a:schemeClr val="dk1"/>
              </a:solidFill>
              <a:effectLst/>
              <a:latin typeface="Arial" panose="020B0604020202020204" pitchFamily="34" charset="0"/>
              <a:ea typeface="+mn-ea"/>
              <a:cs typeface="Arial" panose="020B0604020202020204" pitchFamily="34" charset="0"/>
            </a:rPr>
            <a:t>Compute the value of the ratio women to the average value, subtract one and take the absolute value to produce a score between 0 and 1 (with the equality point at zero).</a:t>
          </a:r>
        </a:p>
        <a:p>
          <a:pPr marL="228600" lvl="0" indent="-228600">
            <a:buFont typeface="+mj-lt"/>
            <a:buAutoNum type="arabicPeriod"/>
          </a:pPr>
          <a:r>
            <a:rPr lang="en-GB" sz="1200">
              <a:solidFill>
                <a:schemeClr val="dk1"/>
              </a:solidFill>
              <a:effectLst/>
              <a:latin typeface="Arial" panose="020B0604020202020204" pitchFamily="34" charset="0"/>
              <a:ea typeface="+mn-ea"/>
              <a:cs typeface="Arial" panose="020B0604020202020204" pitchFamily="34" charset="0"/>
            </a:rPr>
            <a:t>The complementary value of the indicator is taken, to reverse the direction of the scale, producing a score between 0 and 1 where 1 stands for complete gender equality.</a:t>
          </a:r>
        </a:p>
        <a:p>
          <a:pPr marL="685800" lvl="1" indent="-228600">
            <a:buFont typeface="Arial" panose="020B0604020202020204" pitchFamily="34" charset="0"/>
            <a:buChar char="•"/>
          </a:pPr>
          <a:r>
            <a:rPr lang="en-GB" sz="1200">
              <a:solidFill>
                <a:schemeClr val="dk1"/>
              </a:solidFill>
              <a:effectLst/>
              <a:latin typeface="Arial" panose="020B0604020202020204" pitchFamily="34" charset="0"/>
              <a:ea typeface="+mn-ea"/>
              <a:cs typeface="Arial" panose="020B0604020202020204" pitchFamily="34" charset="0"/>
            </a:rPr>
            <a:t>This aids interpretation by making high scores correspond to the desirable outcome.</a:t>
          </a:r>
        </a:p>
        <a:p>
          <a:pPr marL="228600" lvl="0" indent="-228600">
            <a:buFont typeface="+mj-lt"/>
            <a:buAutoNum type="arabicPeriod"/>
          </a:pPr>
          <a:r>
            <a:rPr lang="en-GB" sz="1200">
              <a:solidFill>
                <a:schemeClr val="dk1"/>
              </a:solidFill>
              <a:effectLst/>
              <a:latin typeface="Arial" panose="020B0604020202020204" pitchFamily="34" charset="0"/>
              <a:ea typeface="+mn-ea"/>
              <a:cs typeface="Arial" panose="020B0604020202020204" pitchFamily="34" charset="0"/>
            </a:rPr>
            <a:t>The final metric is rescaled so that it is bound between 1 and 100</a:t>
          </a:r>
        </a:p>
        <a:p>
          <a:pPr marL="685800" lvl="1" indent="-228600">
            <a:buFont typeface="Arial" panose="020B0604020202020204" pitchFamily="34" charset="0"/>
            <a:buChar char="•"/>
          </a:pPr>
          <a:r>
            <a:rPr lang="en-GB" sz="1200">
              <a:solidFill>
                <a:schemeClr val="dk1"/>
              </a:solidFill>
              <a:effectLst/>
              <a:latin typeface="Arial" panose="020B0604020202020204" pitchFamily="34" charset="0"/>
              <a:ea typeface="+mn-ea"/>
              <a:cs typeface="Arial" panose="020B0604020202020204" pitchFamily="34" charset="0"/>
            </a:rPr>
            <a:t>scale starts from 1 rather than 0, as using 0 would impede using the geometric mean when aggregating</a:t>
          </a:r>
        </a:p>
        <a:p>
          <a:endParaRPr lang="en-GB" sz="1200">
            <a:latin typeface="Arial" panose="020B0604020202020204" pitchFamily="34" charset="0"/>
            <a:cs typeface="Arial" panose="020B0604020202020204" pitchFamily="34" charset="0"/>
          </a:endParaRPr>
        </a:p>
      </xdr:txBody>
    </xdr:sp>
    <xdr:clientData/>
  </xdr:twoCellAnchor>
  <xdr:oneCellAnchor>
    <xdr:from>
      <xdr:col>0</xdr:col>
      <xdr:colOff>123825</xdr:colOff>
      <xdr:row>34</xdr:row>
      <xdr:rowOff>28575</xdr:rowOff>
    </xdr:from>
    <xdr:ext cx="8401050" cy="2371725"/>
    <xdr:sp macro="" textlink="">
      <xdr:nvSpPr>
        <xdr:cNvPr id="4" name="TextBox 3"/>
        <xdr:cNvSpPr txBox="1"/>
      </xdr:nvSpPr>
      <xdr:spPr>
        <a:xfrm>
          <a:off x="123825" y="6553200"/>
          <a:ext cx="8401050" cy="23717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a:solidFill>
                <a:schemeClr val="tx1"/>
              </a:solidFill>
              <a:effectLst/>
              <a:latin typeface="Arial" panose="020B0604020202020204" pitchFamily="34" charset="0"/>
              <a:ea typeface="+mn-ea"/>
              <a:cs typeface="Arial" panose="020B0604020202020204" pitchFamily="34" charset="0"/>
            </a:rPr>
            <a:t>Gender equality scores measure the relative gap between women and men, with higher scores given the relative difference is small compared to the overall value. A percentage point difference between women and men will give a different score depending on the average/overall value. This means that indicators will give different equality scores, depending on the direction of the scale.</a:t>
          </a:r>
        </a:p>
        <a:p>
          <a:endParaRPr lang="en-GB" sz="1200">
            <a:solidFill>
              <a:schemeClr val="tx1"/>
            </a:solidFill>
            <a:effectLst/>
            <a:latin typeface="Arial" panose="020B0604020202020204" pitchFamily="34" charset="0"/>
            <a:ea typeface="+mn-ea"/>
            <a:cs typeface="Arial" panose="020B0604020202020204" pitchFamily="34" charset="0"/>
          </a:endParaRPr>
        </a:p>
        <a:p>
          <a:r>
            <a:rPr lang="en-GB" sz="1200">
              <a:solidFill>
                <a:schemeClr val="tx1"/>
              </a:solidFill>
              <a:effectLst/>
              <a:latin typeface="Arial" panose="020B0604020202020204" pitchFamily="34" charset="0"/>
              <a:ea typeface="+mn-ea"/>
              <a:cs typeface="Arial" panose="020B0604020202020204" pitchFamily="34" charset="0"/>
            </a:rPr>
            <a:t>For consistency, all indicators scores are calculated based on the high values representing the desirable outcome. For some indicators such as underemployment, this requires reversing the direction of the scale (i.e. using “% of adults not underemployed”) as not being underemployed is the desirable outcome of the indicator.</a:t>
          </a:r>
        </a:p>
        <a:p>
          <a:endParaRPr lang="en-GB" sz="1200">
            <a:solidFill>
              <a:schemeClr val="tx1"/>
            </a:solidFill>
            <a:effectLst/>
            <a:latin typeface="Arial" panose="020B0604020202020204" pitchFamily="34" charset="0"/>
            <a:ea typeface="+mn-ea"/>
            <a:cs typeface="Arial" panose="020B0604020202020204" pitchFamily="34" charset="0"/>
          </a:endParaRPr>
        </a:p>
        <a:p>
          <a:r>
            <a:rPr lang="en-GB" sz="1200">
              <a:solidFill>
                <a:schemeClr val="tx1"/>
              </a:solidFill>
              <a:effectLst/>
              <a:latin typeface="Arial" panose="020B0604020202020204" pitchFamily="34" charset="0"/>
              <a:ea typeface="+mn-ea"/>
              <a:cs typeface="Arial" panose="020B0604020202020204" pitchFamily="34" charset="0"/>
            </a:rPr>
            <a:t>There are two types of gender equality indicator scores in</a:t>
          </a:r>
          <a:r>
            <a:rPr lang="en-GB" sz="1200" baseline="0">
              <a:solidFill>
                <a:schemeClr val="tx1"/>
              </a:solidFill>
              <a:effectLst/>
              <a:latin typeface="Arial" panose="020B0604020202020204" pitchFamily="34" charset="0"/>
              <a:ea typeface="+mn-ea"/>
              <a:cs typeface="Arial" panose="020B0604020202020204" pitchFamily="34" charset="0"/>
            </a:rPr>
            <a:t> this workbook</a:t>
          </a:r>
          <a:r>
            <a:rPr lang="en-GB" sz="1200">
              <a:solidFill>
                <a:schemeClr val="tx1"/>
              </a:solidFill>
              <a:effectLst/>
              <a:latin typeface="Arial" panose="020B0604020202020204" pitchFamily="34" charset="0"/>
              <a:ea typeface="+mn-ea"/>
              <a:cs typeface="Arial" panose="020B0604020202020204" pitchFamily="34" charset="0"/>
            </a:rPr>
            <a:t>:</a:t>
          </a:r>
        </a:p>
        <a:p>
          <a:pPr marL="171450" indent="-171450">
            <a:buFont typeface="Arial" panose="020B0604020202020204" pitchFamily="34" charset="0"/>
            <a:buChar char="•"/>
          </a:pPr>
          <a:r>
            <a:rPr lang="en-GB" sz="1200" b="1">
              <a:solidFill>
                <a:schemeClr val="tx1"/>
              </a:solidFill>
              <a:effectLst/>
              <a:latin typeface="Arial" panose="020B0604020202020204" pitchFamily="34" charset="0"/>
              <a:ea typeface="+mn-ea"/>
              <a:cs typeface="Arial" panose="020B0604020202020204" pitchFamily="34" charset="0"/>
            </a:rPr>
            <a:t>Standard:</a:t>
          </a:r>
          <a:r>
            <a:rPr lang="en-GB" sz="1200" baseline="0">
              <a:solidFill>
                <a:schemeClr val="tx1"/>
              </a:solidFill>
              <a:effectLst/>
              <a:latin typeface="Arial" panose="020B0604020202020204" pitchFamily="34" charset="0"/>
              <a:ea typeface="+mn-ea"/>
              <a:cs typeface="Arial" panose="020B0604020202020204" pitchFamily="34" charset="0"/>
            </a:rPr>
            <a:t> the value for women is compared to the average of women and men</a:t>
          </a:r>
        </a:p>
        <a:p>
          <a:pPr marL="171450" indent="-171450">
            <a:buFont typeface="Arial" panose="020B0604020202020204" pitchFamily="34" charset="0"/>
            <a:buChar char="•"/>
          </a:pPr>
          <a:r>
            <a:rPr lang="en-GB" sz="1200" b="1" baseline="0">
              <a:solidFill>
                <a:schemeClr val="tx1"/>
              </a:solidFill>
              <a:effectLst/>
              <a:latin typeface="Arial" panose="020B0604020202020204" pitchFamily="34" charset="0"/>
              <a:ea typeface="+mn-ea"/>
              <a:cs typeface="Arial" panose="020B0604020202020204" pitchFamily="34" charset="0"/>
            </a:rPr>
            <a:t>Reversed:</a:t>
          </a:r>
          <a:r>
            <a:rPr lang="en-GB" sz="1200" baseline="0">
              <a:solidFill>
                <a:schemeClr val="tx1"/>
              </a:solidFill>
              <a:effectLst/>
              <a:latin typeface="Arial" panose="020B0604020202020204" pitchFamily="34" charset="0"/>
              <a:ea typeface="+mn-ea"/>
              <a:cs typeface="Arial" panose="020B0604020202020204" pitchFamily="34" charset="0"/>
            </a:rPr>
            <a:t> some indicator scales are reversed so that high percentage values correspond to a desirable outcome (e.g. the underemployment indicator is reversed to become "% of people not underemployed" as not being underemployed is the more desirable outcome for people in Scotland</a:t>
          </a:r>
        </a:p>
      </xdr:txBody>
    </xdr:sp>
    <xdr:clientData/>
  </xdr:oneCellAnchor>
  <xdr:twoCellAnchor>
    <xdr:from>
      <xdr:col>0</xdr:col>
      <xdr:colOff>142875</xdr:colOff>
      <xdr:row>47</xdr:row>
      <xdr:rowOff>133350</xdr:rowOff>
    </xdr:from>
    <xdr:to>
      <xdr:col>14</xdr:col>
      <xdr:colOff>0</xdr:colOff>
      <xdr:row>59</xdr:row>
      <xdr:rowOff>180975</xdr:rowOff>
    </xdr:to>
    <xdr:sp macro="" textlink="">
      <xdr:nvSpPr>
        <xdr:cNvPr id="5" name="TextBox 4"/>
        <xdr:cNvSpPr txBox="1"/>
      </xdr:nvSpPr>
      <xdr:spPr>
        <a:xfrm>
          <a:off x="142875" y="9134475"/>
          <a:ext cx="8391525"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200" b="1">
              <a:solidFill>
                <a:schemeClr val="dk1"/>
              </a:solidFill>
              <a:effectLst/>
              <a:latin typeface="Arial" panose="020B0604020202020204" pitchFamily="34" charset="0"/>
              <a:ea typeface="+mn-ea"/>
              <a:cs typeface="Arial" panose="020B0604020202020204" pitchFamily="34" charset="0"/>
            </a:rPr>
            <a:t>Aggregating indicators into sub-domain, domain and index</a:t>
          </a:r>
        </a:p>
        <a:p>
          <a:pPr lvl="0"/>
          <a:endParaRPr lang="en-GB" sz="1200" b="1">
            <a:solidFill>
              <a:schemeClr val="dk1"/>
            </a:solidFill>
            <a:effectLst/>
            <a:latin typeface="Arial" panose="020B0604020202020204" pitchFamily="34" charset="0"/>
            <a:ea typeface="+mn-ea"/>
            <a:cs typeface="Arial" panose="020B0604020202020204" pitchFamily="34" charset="0"/>
          </a:endParaRPr>
        </a:p>
        <a:p>
          <a:pPr lvl="0"/>
          <a:r>
            <a:rPr lang="en-GB" sz="1200" b="0">
              <a:solidFill>
                <a:schemeClr val="dk1"/>
              </a:solidFill>
              <a:effectLst/>
              <a:latin typeface="Arial" panose="020B0604020202020204" pitchFamily="34" charset="0"/>
              <a:ea typeface="+mn-ea"/>
              <a:cs typeface="Arial" panose="020B0604020202020204" pitchFamily="34" charset="0"/>
            </a:rPr>
            <a:t>The Gender Equality</a:t>
          </a:r>
          <a:r>
            <a:rPr lang="en-GB" sz="1200" b="0" baseline="0">
              <a:solidFill>
                <a:schemeClr val="dk1"/>
              </a:solidFill>
              <a:effectLst/>
              <a:latin typeface="Arial" panose="020B0604020202020204" pitchFamily="34" charset="0"/>
              <a:ea typeface="+mn-ea"/>
              <a:cs typeface="Arial" panose="020B0604020202020204" pitchFamily="34" charset="0"/>
            </a:rPr>
            <a:t> Index indicators are combined through:</a:t>
          </a:r>
          <a:endParaRPr lang="en-GB" sz="1200" b="0">
            <a:solidFill>
              <a:schemeClr val="dk1"/>
            </a:solidFill>
            <a:effectLst/>
            <a:latin typeface="Arial" panose="020B0604020202020204" pitchFamily="34" charset="0"/>
            <a:ea typeface="+mn-ea"/>
            <a:cs typeface="Arial" panose="020B0604020202020204" pitchFamily="34" charset="0"/>
          </a:endParaRPr>
        </a:p>
        <a:p>
          <a:pPr marL="171450" lvl="0" indent="-171450">
            <a:buFont typeface="Arial" panose="020B0604020202020204" pitchFamily="34" charset="0"/>
            <a:buChar char="•"/>
          </a:pPr>
          <a:r>
            <a:rPr lang="en-GB" sz="1200">
              <a:solidFill>
                <a:schemeClr val="dk1"/>
              </a:solidFill>
              <a:effectLst/>
              <a:latin typeface="Arial" panose="020B0604020202020204" pitchFamily="34" charset="0"/>
              <a:ea typeface="+mn-ea"/>
              <a:cs typeface="Arial" panose="020B0604020202020204" pitchFamily="34" charset="0"/>
            </a:rPr>
            <a:t>Equally weighted indicators, aggregated into a sub-domain score using the arithmetic mean</a:t>
          </a:r>
        </a:p>
        <a:p>
          <a:pPr marL="171450" lvl="0" indent="-171450">
            <a:buFont typeface="Arial" panose="020B0604020202020204" pitchFamily="34" charset="0"/>
            <a:buChar char="•"/>
          </a:pPr>
          <a:r>
            <a:rPr lang="en-GB" sz="1200">
              <a:solidFill>
                <a:schemeClr val="dk1"/>
              </a:solidFill>
              <a:effectLst/>
              <a:latin typeface="Arial" panose="020B0604020202020204" pitchFamily="34" charset="0"/>
              <a:ea typeface="+mn-ea"/>
              <a:cs typeface="Arial" panose="020B0604020202020204" pitchFamily="34" charset="0"/>
            </a:rPr>
            <a:t>Equally weighted sub-domains, aggregated into a domain score using the geometric mean</a:t>
          </a:r>
        </a:p>
        <a:p>
          <a:pPr marL="171450" lvl="0" indent="-171450">
            <a:buFont typeface="Arial" panose="020B0604020202020204" pitchFamily="34" charset="0"/>
            <a:buChar char="•"/>
          </a:pPr>
          <a:r>
            <a:rPr lang="en-GB" sz="1200">
              <a:solidFill>
                <a:schemeClr val="dk1"/>
              </a:solidFill>
              <a:effectLst/>
              <a:latin typeface="Arial" panose="020B0604020202020204" pitchFamily="34" charset="0"/>
              <a:ea typeface="+mn-ea"/>
              <a:cs typeface="Arial" panose="020B0604020202020204" pitchFamily="34" charset="0"/>
            </a:rPr>
            <a:t>Expert weighted domains, aggregated into an index score using the geometric mean</a:t>
          </a:r>
        </a:p>
        <a:p>
          <a:pPr marL="171450" lvl="0" indent="-171450">
            <a:buFont typeface="Arial" panose="020B0604020202020204" pitchFamily="34" charset="0"/>
            <a:buChar char="•"/>
          </a:pPr>
          <a:endParaRPr lang="en-GB" sz="1200">
            <a:solidFill>
              <a:schemeClr val="dk1"/>
            </a:solidFill>
            <a:effectLst/>
            <a:latin typeface="Arial" panose="020B0604020202020204" pitchFamily="34" charset="0"/>
            <a:ea typeface="+mn-ea"/>
            <a:cs typeface="Arial" panose="020B0604020202020204" pitchFamily="34" charset="0"/>
          </a:endParaRPr>
        </a:p>
        <a:p>
          <a:pPr marL="0" lvl="0" indent="0">
            <a:buFontTx/>
            <a:buNone/>
          </a:pPr>
          <a:r>
            <a:rPr lang="en-GB" sz="1200">
              <a:solidFill>
                <a:schemeClr val="dk1"/>
              </a:solidFill>
              <a:effectLst/>
              <a:latin typeface="Arial" panose="020B0604020202020204" pitchFamily="34" charset="0"/>
              <a:ea typeface="+mn-ea"/>
              <a:cs typeface="Arial" panose="020B0604020202020204" pitchFamily="34" charset="0"/>
            </a:rPr>
            <a:t>This approach for aggregating indicators is similar to that of the EIGE index. Arithmetic and geometric means are different methods for calculating averages. The arithmetic mean is the standard way to calculate an average, and was used when aggregating indicators into sub-domains. The geometric mean is an alternative method in which high scores balance out low scores to a lesser extent than with the arithmetic mean. This means that a low sub-domain score will bring down the domain score by a greater amount.</a:t>
          </a:r>
        </a:p>
        <a:p>
          <a:pPr marL="171450" lvl="0" indent="-171450">
            <a:buFont typeface="Arial" panose="020B0604020202020204" pitchFamily="34" charset="0"/>
            <a:buChar char="•"/>
          </a:pPr>
          <a:endParaRPr lang="en-GB" sz="1200">
            <a:solidFill>
              <a:schemeClr val="dk1"/>
            </a:solidFill>
            <a:effectLst/>
            <a:latin typeface="Arial" panose="020B0604020202020204" pitchFamily="34" charset="0"/>
            <a:ea typeface="+mn-ea"/>
            <a:cs typeface="Arial" panose="020B0604020202020204" pitchFamily="34" charset="0"/>
          </a:endParaRPr>
        </a:p>
        <a:p>
          <a:endParaRPr lang="en-GB" sz="1100"/>
        </a:p>
      </xdr:txBody>
    </xdr:sp>
    <xdr:clientData/>
  </xdr:twoCellAnchor>
  <xdr:twoCellAnchor>
    <xdr:from>
      <xdr:col>0</xdr:col>
      <xdr:colOff>152400</xdr:colOff>
      <xdr:row>1</xdr:row>
      <xdr:rowOff>9525</xdr:rowOff>
    </xdr:from>
    <xdr:to>
      <xdr:col>13</xdr:col>
      <xdr:colOff>600075</xdr:colOff>
      <xdr:row>4</xdr:row>
      <xdr:rowOff>76200</xdr:rowOff>
    </xdr:to>
    <xdr:sp macro="" textlink="">
      <xdr:nvSpPr>
        <xdr:cNvPr id="6" name="TextBox 5"/>
        <xdr:cNvSpPr txBox="1"/>
      </xdr:nvSpPr>
      <xdr:spPr>
        <a:xfrm>
          <a:off x="152400" y="247650"/>
          <a:ext cx="837247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Arial" panose="020B0604020202020204" pitchFamily="34" charset="0"/>
              <a:cs typeface="Arial" panose="020B0604020202020204" pitchFamily="34" charset="0"/>
            </a:rPr>
            <a:t>The gender index table provides an illustration of how gender</a:t>
          </a:r>
          <a:r>
            <a:rPr lang="en-GB" sz="1200" baseline="0">
              <a:latin typeface="Arial" panose="020B0604020202020204" pitchFamily="34" charset="0"/>
              <a:cs typeface="Arial" panose="020B0604020202020204" pitchFamily="34" charset="0"/>
            </a:rPr>
            <a:t> equality scores were derived. In some cases we are only able to publish </a:t>
          </a:r>
          <a:r>
            <a:rPr lang="en-GB" sz="1200" b="1" baseline="0">
              <a:latin typeface="Arial" panose="020B0604020202020204" pitchFamily="34" charset="0"/>
              <a:cs typeface="Arial" panose="020B0604020202020204" pitchFamily="34" charset="0"/>
            </a:rPr>
            <a:t>rounded</a:t>
          </a:r>
          <a:r>
            <a:rPr lang="en-GB" sz="1200" baseline="0">
              <a:latin typeface="Arial" panose="020B0604020202020204" pitchFamily="34" charset="0"/>
              <a:cs typeface="Arial" panose="020B0604020202020204" pitchFamily="34" charset="0"/>
            </a:rPr>
            <a:t> figures, whereas the published gender equality scores were derived from </a:t>
          </a:r>
          <a:r>
            <a:rPr lang="en-GB" sz="1200" b="1" baseline="0">
              <a:latin typeface="Arial" panose="020B0604020202020204" pitchFamily="34" charset="0"/>
              <a:cs typeface="Arial" panose="020B0604020202020204" pitchFamily="34" charset="0"/>
            </a:rPr>
            <a:t>unrounded</a:t>
          </a:r>
          <a:r>
            <a:rPr lang="en-GB" sz="1200" b="0" baseline="0">
              <a:latin typeface="Arial" panose="020B0604020202020204" pitchFamily="34" charset="0"/>
              <a:cs typeface="Arial" panose="020B0604020202020204" pitchFamily="34" charset="0"/>
            </a:rPr>
            <a:t> data. T</a:t>
          </a:r>
          <a:r>
            <a:rPr lang="en-GB" sz="1200" baseline="0">
              <a:solidFill>
                <a:schemeClr val="dk1"/>
              </a:solidFill>
              <a:effectLst/>
              <a:latin typeface="Arial" panose="020B0604020202020204" pitchFamily="34" charset="0"/>
              <a:ea typeface="+mn-ea"/>
              <a:cs typeface="Arial" panose="020B0604020202020204" pitchFamily="34" charset="0"/>
            </a:rPr>
            <a:t>his means that some of the illustrative gender equality score in this workbook will not match the official gender equality score.  </a:t>
          </a:r>
          <a:endParaRPr lang="en-GB" sz="12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defaultRowHeight="15" x14ac:dyDescent="0.25"/>
  <cols>
    <col min="1" max="1" width="9.140625" customWidth="1"/>
    <col min="2" max="2" width="12.7109375" customWidth="1"/>
  </cols>
  <sheetData>
    <row r="1" spans="1:2" ht="18.75" x14ac:dyDescent="0.3">
      <c r="A1" s="1" t="s">
        <v>0</v>
      </c>
    </row>
    <row r="2" spans="1:2" x14ac:dyDescent="0.25">
      <c r="A2" s="2" t="str">
        <f>HYPERLINK("#'Notes'!A1", "Notes")</f>
        <v>Notes</v>
      </c>
      <c r="B2" t="s">
        <v>1</v>
      </c>
    </row>
    <row r="3" spans="1:2" x14ac:dyDescent="0.25">
      <c r="A3" s="2" t="str">
        <f>HYPERLINK("#'Gender Index'!A1", "Gender Index")</f>
        <v>Gender Index</v>
      </c>
      <c r="B3" t="s">
        <v>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workbookViewId="0">
      <selection activeCell="G63" sqref="G63"/>
    </sheetView>
  </sheetViews>
  <sheetFormatPr defaultRowHeight="15" x14ac:dyDescent="0.25"/>
  <cols>
    <col min="1" max="1" width="9.140625" customWidth="1"/>
  </cols>
  <sheetData>
    <row r="1" spans="1:1" ht="18.75" x14ac:dyDescent="0.3">
      <c r="A1" s="3" t="s">
        <v>1</v>
      </c>
    </row>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tabSelected="1" topLeftCell="A22" workbookViewId="0">
      <selection activeCell="J16" sqref="J16"/>
    </sheetView>
  </sheetViews>
  <sheetFormatPr defaultRowHeight="15" x14ac:dyDescent="0.25"/>
  <cols>
    <col min="1" max="1" width="9.140625" customWidth="1"/>
    <col min="2" max="2" width="10.7109375" customWidth="1"/>
    <col min="3" max="3" width="50.7109375" customWidth="1"/>
    <col min="4" max="4" width="11.7109375" customWidth="1"/>
    <col min="5" max="5" width="9.140625" customWidth="1"/>
    <col min="6" max="8" width="11.7109375" customWidth="1"/>
    <col min="9" max="9" width="18.7109375" customWidth="1"/>
    <col min="10" max="10" width="21.7109375" customWidth="1"/>
  </cols>
  <sheetData>
    <row r="1" spans="1:10" ht="15.75" x14ac:dyDescent="0.3">
      <c r="A1" s="34" t="s">
        <v>2</v>
      </c>
      <c r="B1" s="35"/>
      <c r="C1" s="35"/>
      <c r="D1" s="35"/>
      <c r="E1" s="35"/>
      <c r="F1" s="35"/>
      <c r="G1" s="35"/>
      <c r="H1" s="35"/>
      <c r="I1" s="35"/>
      <c r="J1" s="35"/>
    </row>
    <row r="3" spans="1:10" ht="30" x14ac:dyDescent="0.25">
      <c r="A3" s="4" t="s">
        <v>3</v>
      </c>
      <c r="B3" s="4" t="s">
        <v>4</v>
      </c>
      <c r="C3" s="4" t="s">
        <v>5</v>
      </c>
      <c r="D3" s="4" t="s">
        <v>6</v>
      </c>
      <c r="E3" s="4" t="s">
        <v>7</v>
      </c>
      <c r="F3" s="5" t="s">
        <v>8</v>
      </c>
      <c r="G3" s="5" t="s">
        <v>9</v>
      </c>
      <c r="H3" s="5" t="s">
        <v>10</v>
      </c>
      <c r="I3" s="4" t="s">
        <v>11</v>
      </c>
      <c r="J3" s="5" t="s">
        <v>12</v>
      </c>
    </row>
    <row r="4" spans="1:10" x14ac:dyDescent="0.25">
      <c r="A4" s="36" t="s">
        <v>13</v>
      </c>
      <c r="B4" s="36" t="s">
        <v>13</v>
      </c>
      <c r="C4" s="11" t="s">
        <v>13</v>
      </c>
      <c r="D4" s="11" t="s">
        <v>14</v>
      </c>
      <c r="E4" s="11" t="s">
        <v>13</v>
      </c>
      <c r="F4" s="11"/>
      <c r="G4" s="11"/>
      <c r="H4" s="11"/>
      <c r="I4" s="12">
        <f>PRODUCT(I5^0.07,I14^0.08,I23^0.18,I36^0.19,I48^0.27,I58^0.21)</f>
        <v>73.065253482476237</v>
      </c>
      <c r="J4" s="12">
        <v>73.0193258999454</v>
      </c>
    </row>
    <row r="5" spans="1:10" x14ac:dyDescent="0.25">
      <c r="A5" s="36" t="s">
        <v>15</v>
      </c>
      <c r="B5" s="36" t="s">
        <v>13</v>
      </c>
      <c r="C5" s="11" t="s">
        <v>13</v>
      </c>
      <c r="D5" s="11" t="s">
        <v>14</v>
      </c>
      <c r="E5" s="11" t="s">
        <v>13</v>
      </c>
      <c r="F5" s="11"/>
      <c r="G5" s="11"/>
      <c r="H5" s="11"/>
      <c r="I5" s="13">
        <f>GEOMEAN(I8,I13)</f>
        <v>98.775968353783085</v>
      </c>
      <c r="J5" s="13">
        <v>98.775968353783099</v>
      </c>
    </row>
    <row r="6" spans="1:10" x14ac:dyDescent="0.25">
      <c r="A6" s="36" t="s">
        <v>15</v>
      </c>
      <c r="B6" s="36" t="s">
        <v>16</v>
      </c>
      <c r="C6" t="s">
        <v>17</v>
      </c>
      <c r="D6" t="s">
        <v>18</v>
      </c>
      <c r="E6" t="s">
        <v>19</v>
      </c>
      <c r="F6" s="6">
        <v>81.975899999999996</v>
      </c>
      <c r="G6" s="7">
        <v>83.689300000000003</v>
      </c>
      <c r="H6" s="8">
        <v>82.7102</v>
      </c>
      <c r="I6" s="9">
        <f>1+99*(1-ABS((G6-F6)/(G6+F6)))</f>
        <v>98.976087917076129</v>
      </c>
      <c r="J6" s="10">
        <v>98.9760879170761</v>
      </c>
    </row>
    <row r="7" spans="1:10" x14ac:dyDescent="0.25">
      <c r="A7" s="36" t="s">
        <v>15</v>
      </c>
      <c r="B7" s="36" t="s">
        <v>16</v>
      </c>
      <c r="C7" t="s">
        <v>20</v>
      </c>
      <c r="D7" t="s">
        <v>18</v>
      </c>
      <c r="E7" t="s">
        <v>21</v>
      </c>
      <c r="F7" s="6">
        <v>2.0789</v>
      </c>
      <c r="G7" s="7">
        <v>2.3370000000000002</v>
      </c>
      <c r="H7" s="8">
        <v>2.21</v>
      </c>
      <c r="I7" s="9">
        <f>1+99*(1-ABS(((100-G7)-(100-F7))/((100-G7)+(100-F7))))</f>
        <v>99.869355944578317</v>
      </c>
      <c r="J7" s="10">
        <v>99.869355944578302</v>
      </c>
    </row>
    <row r="8" spans="1:10" x14ac:dyDescent="0.25">
      <c r="A8" s="36" t="s">
        <v>15</v>
      </c>
      <c r="B8" s="36" t="s">
        <v>16</v>
      </c>
      <c r="C8" s="11" t="s">
        <v>13</v>
      </c>
      <c r="D8" s="11" t="s">
        <v>14</v>
      </c>
      <c r="E8" s="11" t="s">
        <v>13</v>
      </c>
      <c r="F8" s="11"/>
      <c r="G8" s="11"/>
      <c r="H8" s="11"/>
      <c r="I8" s="14">
        <f>AVERAGE(I6,I7)</f>
        <v>99.422721930827223</v>
      </c>
      <c r="J8" s="14">
        <v>99.422721930827194</v>
      </c>
    </row>
    <row r="9" spans="1:10" x14ac:dyDescent="0.25">
      <c r="A9" s="36" t="s">
        <v>15</v>
      </c>
      <c r="B9" s="36" t="s">
        <v>22</v>
      </c>
      <c r="C9" t="s">
        <v>23</v>
      </c>
      <c r="D9" t="s">
        <v>24</v>
      </c>
      <c r="E9" t="s">
        <v>21</v>
      </c>
      <c r="F9" s="6">
        <v>27</v>
      </c>
      <c r="G9" s="7">
        <v>30</v>
      </c>
      <c r="H9" s="8">
        <v>29</v>
      </c>
      <c r="I9" s="9">
        <f>1+99*(1-ABS(((100-G9)-(100-F9))/((100-G9)+(100-F9))))</f>
        <v>97.923076923076934</v>
      </c>
      <c r="J9" s="10">
        <v>97.923076923076906</v>
      </c>
    </row>
    <row r="10" spans="1:10" x14ac:dyDescent="0.25">
      <c r="A10" s="36" t="s">
        <v>15</v>
      </c>
      <c r="B10" s="36" t="s">
        <v>22</v>
      </c>
      <c r="C10" t="s">
        <v>25</v>
      </c>
      <c r="D10" t="s">
        <v>26</v>
      </c>
      <c r="E10" t="s">
        <v>19</v>
      </c>
      <c r="F10" s="6">
        <v>76.721779999999995</v>
      </c>
      <c r="G10" s="7">
        <v>80.307299999999998</v>
      </c>
      <c r="H10" s="8"/>
      <c r="I10" s="9">
        <f>1+99*(1-ABS((G10-F10)/(G10+F10)))</f>
        <v>97.739485705450221</v>
      </c>
      <c r="J10" s="10">
        <v>97.739485705450207</v>
      </c>
    </row>
    <row r="11" spans="1:10" x14ac:dyDescent="0.25">
      <c r="A11" s="36" t="s">
        <v>15</v>
      </c>
      <c r="B11" s="36" t="s">
        <v>22</v>
      </c>
      <c r="C11" t="s">
        <v>27</v>
      </c>
      <c r="D11" t="s">
        <v>24</v>
      </c>
      <c r="E11" t="s">
        <v>19</v>
      </c>
      <c r="F11" s="6">
        <v>36</v>
      </c>
      <c r="G11" s="7">
        <v>34</v>
      </c>
      <c r="H11" s="8">
        <v>35</v>
      </c>
      <c r="I11" s="9">
        <f>1+99*(1-ABS((G11-F11)/(G11+F11)))</f>
        <v>97.171428571428564</v>
      </c>
      <c r="J11" s="10">
        <v>97.171428571428606</v>
      </c>
    </row>
    <row r="12" spans="1:10" x14ac:dyDescent="0.25">
      <c r="A12" s="36" t="s">
        <v>15</v>
      </c>
      <c r="B12" s="36" t="s">
        <v>22</v>
      </c>
      <c r="C12" t="s">
        <v>28</v>
      </c>
      <c r="D12" t="s">
        <v>24</v>
      </c>
      <c r="E12" t="s">
        <v>19</v>
      </c>
      <c r="F12" s="6">
        <v>49.6</v>
      </c>
      <c r="G12" s="7">
        <v>49.3</v>
      </c>
      <c r="H12" s="8">
        <v>49.4</v>
      </c>
      <c r="I12" s="9">
        <f>1+99*(1-ABS((G12-F12)/(G12+F12)))</f>
        <v>99.699696663296265</v>
      </c>
      <c r="J12" s="10">
        <v>99.699696663296294</v>
      </c>
    </row>
    <row r="13" spans="1:10" x14ac:dyDescent="0.25">
      <c r="A13" s="36" t="s">
        <v>15</v>
      </c>
      <c r="B13" s="36" t="s">
        <v>22</v>
      </c>
      <c r="C13" s="11" t="s">
        <v>13</v>
      </c>
      <c r="D13" s="11" t="s">
        <v>14</v>
      </c>
      <c r="E13" s="11" t="s">
        <v>13</v>
      </c>
      <c r="F13" s="11"/>
      <c r="G13" s="11"/>
      <c r="H13" s="11"/>
      <c r="I13" s="15">
        <f>AVERAGE(I9,I10,I11,I12)</f>
        <v>98.133421965813</v>
      </c>
      <c r="J13" s="15">
        <v>98.133421965813</v>
      </c>
    </row>
    <row r="14" spans="1:10" x14ac:dyDescent="0.25">
      <c r="A14" s="36" t="s">
        <v>29</v>
      </c>
      <c r="B14" s="36" t="s">
        <v>13</v>
      </c>
      <c r="C14" s="11" t="s">
        <v>13</v>
      </c>
      <c r="D14" s="11" t="s">
        <v>14</v>
      </c>
      <c r="E14" s="11" t="s">
        <v>13</v>
      </c>
      <c r="F14" s="11"/>
      <c r="G14" s="11"/>
      <c r="H14" s="11"/>
      <c r="I14" s="16">
        <f>GEOMEAN(I18,I22)</f>
        <v>77.685468436972897</v>
      </c>
      <c r="J14" s="16">
        <v>77.684947230075906</v>
      </c>
    </row>
    <row r="15" spans="1:10" x14ac:dyDescent="0.25">
      <c r="A15" s="36" t="s">
        <v>29</v>
      </c>
      <c r="B15" s="36" t="s">
        <v>30</v>
      </c>
      <c r="C15" t="s">
        <v>31</v>
      </c>
      <c r="D15" t="s">
        <v>18</v>
      </c>
      <c r="E15" t="s">
        <v>19</v>
      </c>
      <c r="F15" s="6">
        <v>26600</v>
      </c>
      <c r="G15" s="7">
        <v>29600</v>
      </c>
      <c r="H15" s="8">
        <v>27400</v>
      </c>
      <c r="I15" s="9">
        <f>1+99*(1-ABS((G15-F15)/(G15+F15)))</f>
        <v>94.715302491103202</v>
      </c>
      <c r="J15" s="10">
        <v>94.715302491103202</v>
      </c>
    </row>
    <row r="16" spans="1:10" x14ac:dyDescent="0.25">
      <c r="A16" s="36" t="s">
        <v>29</v>
      </c>
      <c r="B16" s="36" t="s">
        <v>30</v>
      </c>
      <c r="C16" t="s">
        <v>32</v>
      </c>
      <c r="D16" t="s">
        <v>33</v>
      </c>
      <c r="E16" t="s">
        <v>19</v>
      </c>
      <c r="F16" s="6">
        <v>66.8</v>
      </c>
      <c r="G16" s="7">
        <v>54.5</v>
      </c>
      <c r="H16" s="8">
        <v>60.5</v>
      </c>
      <c r="I16" s="9">
        <f>1+99*(1-ABS((G16-F16)/(G16+F16)))</f>
        <v>89.961253091508667</v>
      </c>
      <c r="J16" s="10">
        <v>89.957542734840303</v>
      </c>
    </row>
    <row r="17" spans="1:10" x14ac:dyDescent="0.25">
      <c r="A17" s="36" t="s">
        <v>29</v>
      </c>
      <c r="B17" s="36" t="s">
        <v>30</v>
      </c>
      <c r="C17" t="s">
        <v>86</v>
      </c>
      <c r="D17" t="s">
        <v>24</v>
      </c>
      <c r="E17" t="s">
        <v>19</v>
      </c>
      <c r="F17" s="6">
        <v>51.2</v>
      </c>
      <c r="G17" s="7">
        <v>43.4</v>
      </c>
      <c r="H17" s="8">
        <v>47.4</v>
      </c>
      <c r="I17" s="9">
        <f>1+99*(1-ABS((G17-F17)/(G17+F17)))</f>
        <v>91.837209302325576</v>
      </c>
      <c r="J17" s="10">
        <v>91.837209302325604</v>
      </c>
    </row>
    <row r="18" spans="1:10" x14ac:dyDescent="0.25">
      <c r="A18" s="36" t="s">
        <v>29</v>
      </c>
      <c r="B18" s="36" t="s">
        <v>30</v>
      </c>
      <c r="C18" s="11" t="s">
        <v>13</v>
      </c>
      <c r="D18" s="11" t="s">
        <v>14</v>
      </c>
      <c r="E18" s="11" t="s">
        <v>13</v>
      </c>
      <c r="F18" s="11"/>
      <c r="G18" s="11"/>
      <c r="H18" s="11"/>
      <c r="I18" s="17">
        <f>AVERAGE(I15,I16,I17)</f>
        <v>92.171254961645801</v>
      </c>
      <c r="J18" s="17">
        <v>92.170018176089698</v>
      </c>
    </row>
    <row r="19" spans="1:10" x14ac:dyDescent="0.25">
      <c r="A19" s="36" t="s">
        <v>29</v>
      </c>
      <c r="B19" s="36" t="s">
        <v>35</v>
      </c>
      <c r="C19" t="s">
        <v>36</v>
      </c>
      <c r="D19" t="s">
        <v>33</v>
      </c>
      <c r="E19" t="s">
        <v>19</v>
      </c>
      <c r="F19" s="6">
        <v>761</v>
      </c>
      <c r="G19" s="7">
        <v>8144</v>
      </c>
      <c r="H19" s="8"/>
      <c r="I19" s="9">
        <f>1+99*(1-ABS((G19-F19)/(G19+F19)))</f>
        <v>17.920606400898372</v>
      </c>
      <c r="J19" s="10">
        <v>17.9206064008984</v>
      </c>
    </row>
    <row r="20" spans="1:10" x14ac:dyDescent="0.25">
      <c r="A20" s="36" t="s">
        <v>29</v>
      </c>
      <c r="B20" s="36" t="s">
        <v>35</v>
      </c>
      <c r="C20" t="s">
        <v>32</v>
      </c>
      <c r="D20" t="s">
        <v>33</v>
      </c>
      <c r="E20" t="s">
        <v>19</v>
      </c>
      <c r="F20" s="6">
        <v>39.100995268396098</v>
      </c>
      <c r="G20" s="7">
        <v>33.144509586436399</v>
      </c>
      <c r="H20" s="8">
        <v>36.079180064308702</v>
      </c>
      <c r="I20" s="9">
        <f>1+99*(1-ABS((G20-F20)/(G20+F20)))</f>
        <v>91.837664035998969</v>
      </c>
      <c r="J20" s="10">
        <v>91.837664035998998</v>
      </c>
    </row>
    <row r="21" spans="1:10" x14ac:dyDescent="0.25">
      <c r="A21" s="36" t="s">
        <v>29</v>
      </c>
      <c r="B21" s="36" t="s">
        <v>35</v>
      </c>
      <c r="C21" t="s">
        <v>34</v>
      </c>
      <c r="D21" t="s">
        <v>33</v>
      </c>
      <c r="E21" t="s">
        <v>19</v>
      </c>
      <c r="F21" s="6">
        <v>45.041924899744799</v>
      </c>
      <c r="G21" s="7">
        <v>59.0579710144928</v>
      </c>
      <c r="H21" s="8">
        <v>50.843476404014503</v>
      </c>
      <c r="I21" s="9">
        <f>1+99*(1-ABS((G21-F21)/(G21+F21)))</f>
        <v>86.670605641112132</v>
      </c>
      <c r="J21" s="10">
        <v>86.670605641112203</v>
      </c>
    </row>
    <row r="22" spans="1:10" x14ac:dyDescent="0.25">
      <c r="A22" s="36" t="s">
        <v>29</v>
      </c>
      <c r="B22" s="36" t="s">
        <v>35</v>
      </c>
      <c r="C22" s="11" t="s">
        <v>13</v>
      </c>
      <c r="D22" s="11" t="s">
        <v>14</v>
      </c>
      <c r="E22" s="11" t="s">
        <v>13</v>
      </c>
      <c r="F22" s="11"/>
      <c r="G22" s="11"/>
      <c r="H22" s="11"/>
      <c r="I22" s="18">
        <f>AVERAGE(I19,I20,I21)</f>
        <v>65.476292026003151</v>
      </c>
      <c r="J22" s="18">
        <v>65.476292026003193</v>
      </c>
    </row>
    <row r="23" spans="1:10" x14ac:dyDescent="0.25">
      <c r="A23" s="36" t="s">
        <v>37</v>
      </c>
      <c r="B23" s="36" t="s">
        <v>13</v>
      </c>
      <c r="C23" s="11" t="s">
        <v>13</v>
      </c>
      <c r="D23" s="11" t="s">
        <v>14</v>
      </c>
      <c r="E23" s="11" t="s">
        <v>13</v>
      </c>
      <c r="F23" s="11"/>
      <c r="G23" s="11"/>
      <c r="H23" s="11"/>
      <c r="I23" s="19">
        <f>GEOMEAN(I27,I32,I35)</f>
        <v>85.092712974292496</v>
      </c>
      <c r="J23" s="19">
        <v>84.796236299257899</v>
      </c>
    </row>
    <row r="24" spans="1:10" x14ac:dyDescent="0.25">
      <c r="A24" s="36" t="s">
        <v>37</v>
      </c>
      <c r="B24" s="36" t="s">
        <v>38</v>
      </c>
      <c r="C24" t="s">
        <v>39</v>
      </c>
      <c r="D24" t="s">
        <v>24</v>
      </c>
      <c r="E24" t="s">
        <v>19</v>
      </c>
      <c r="F24" s="6">
        <v>11.81</v>
      </c>
      <c r="G24" s="7">
        <v>13.89</v>
      </c>
      <c r="H24" s="8">
        <v>12.8</v>
      </c>
      <c r="I24" s="9">
        <f>1+99*(1-ABS((G24-F24)/(G24+F24)))</f>
        <v>91.987548638132296</v>
      </c>
      <c r="J24" s="10">
        <v>91.987548638132296</v>
      </c>
    </row>
    <row r="25" spans="1:10" x14ac:dyDescent="0.25">
      <c r="A25" s="36" t="s">
        <v>37</v>
      </c>
      <c r="B25" s="36" t="s">
        <v>38</v>
      </c>
      <c r="C25" t="s">
        <v>40</v>
      </c>
      <c r="D25" t="s">
        <v>41</v>
      </c>
      <c r="E25" t="s">
        <v>19</v>
      </c>
      <c r="F25" s="6">
        <v>39.7249423805481</v>
      </c>
      <c r="G25" s="7">
        <v>24.766796481322</v>
      </c>
      <c r="H25" s="8">
        <v>32.189674167408903</v>
      </c>
      <c r="I25" s="9">
        <f>1+99*(1-ABS((G25-F25)/(G25+F25)))</f>
        <v>77.038044404491615</v>
      </c>
      <c r="J25" s="10">
        <v>77.0380444044917</v>
      </c>
    </row>
    <row r="26" spans="1:10" x14ac:dyDescent="0.25">
      <c r="A26" s="36" t="s">
        <v>37</v>
      </c>
      <c r="B26" s="36" t="s">
        <v>38</v>
      </c>
      <c r="C26" t="s">
        <v>42</v>
      </c>
      <c r="D26" t="s">
        <v>24</v>
      </c>
      <c r="E26" t="s">
        <v>19</v>
      </c>
      <c r="F26" s="6">
        <v>77.599999999999994</v>
      </c>
      <c r="G26" s="7">
        <v>84</v>
      </c>
      <c r="H26" s="8">
        <v>80.599999999999994</v>
      </c>
      <c r="I26" s="9">
        <f>1+99*(1-ABS((G26-F26)/(G26+F26)))</f>
        <v>96.079207920792072</v>
      </c>
      <c r="J26" s="10">
        <v>96.079207920792101</v>
      </c>
    </row>
    <row r="27" spans="1:10" x14ac:dyDescent="0.25">
      <c r="A27" s="36" t="s">
        <v>37</v>
      </c>
      <c r="B27" s="36" t="s">
        <v>38</v>
      </c>
      <c r="C27" s="11" t="s">
        <v>13</v>
      </c>
      <c r="D27" s="11" t="s">
        <v>14</v>
      </c>
      <c r="E27" s="11" t="s">
        <v>13</v>
      </c>
      <c r="F27" s="11"/>
      <c r="G27" s="11"/>
      <c r="H27" s="11"/>
      <c r="I27" s="20">
        <f>AVERAGE(I24,I25,I26)</f>
        <v>88.368266987805328</v>
      </c>
      <c r="J27" s="20">
        <v>88.368266987805299</v>
      </c>
    </row>
    <row r="28" spans="1:10" x14ac:dyDescent="0.25">
      <c r="A28" s="36" t="s">
        <v>37</v>
      </c>
      <c r="B28" s="36" t="s">
        <v>43</v>
      </c>
      <c r="C28" t="s">
        <v>44</v>
      </c>
      <c r="D28" t="s">
        <v>45</v>
      </c>
      <c r="E28" t="s">
        <v>21</v>
      </c>
      <c r="F28" s="6">
        <v>32</v>
      </c>
      <c r="G28" s="7">
        <v>19</v>
      </c>
      <c r="H28" s="8">
        <v>26</v>
      </c>
      <c r="I28" s="9">
        <f>1+99*(1-ABS(((100-G28)-(100-F28))/((100-G28)+(100-F28))))</f>
        <v>91.362416107382558</v>
      </c>
      <c r="J28" s="10">
        <v>90.905721192586597</v>
      </c>
    </row>
    <row r="29" spans="1:10" x14ac:dyDescent="0.25">
      <c r="A29" s="36" t="s">
        <v>37</v>
      </c>
      <c r="B29" s="36" t="s">
        <v>43</v>
      </c>
      <c r="C29" t="s">
        <v>46</v>
      </c>
      <c r="D29" t="s">
        <v>33</v>
      </c>
      <c r="E29" t="s">
        <v>21</v>
      </c>
      <c r="F29" s="6">
        <v>8</v>
      </c>
      <c r="G29" s="7">
        <v>8</v>
      </c>
      <c r="H29" s="8">
        <v>8</v>
      </c>
      <c r="I29" s="9">
        <f>1+99*(1-ABS(((100-G29)-(100-F29))/((100-G29)+(100-F29))))</f>
        <v>100</v>
      </c>
      <c r="J29" s="10">
        <v>100</v>
      </c>
    </row>
    <row r="30" spans="1:10" x14ac:dyDescent="0.25">
      <c r="A30" s="36" t="s">
        <v>37</v>
      </c>
      <c r="B30" s="36" t="s">
        <v>43</v>
      </c>
      <c r="C30" t="s">
        <v>47</v>
      </c>
      <c r="D30" t="s">
        <v>41</v>
      </c>
      <c r="E30" t="s">
        <v>19</v>
      </c>
      <c r="F30" s="6">
        <v>12.625579870971499</v>
      </c>
      <c r="G30" s="7">
        <v>14.725609951652499</v>
      </c>
      <c r="H30" s="8">
        <v>13.683484374658001</v>
      </c>
      <c r="I30" s="9">
        <f>1+99*(1-ABS((G30-F30)/(G30+F30)))</f>
        <v>92.39875927388546</v>
      </c>
      <c r="J30" s="10">
        <v>92.398759273885602</v>
      </c>
    </row>
    <row r="31" spans="1:10" x14ac:dyDescent="0.25">
      <c r="A31" s="36" t="s">
        <v>37</v>
      </c>
      <c r="B31" s="36" t="s">
        <v>43</v>
      </c>
      <c r="C31" t="s">
        <v>48</v>
      </c>
      <c r="D31" t="s">
        <v>41</v>
      </c>
      <c r="E31" t="s">
        <v>21</v>
      </c>
      <c r="F31" s="6">
        <v>64.1962436632097</v>
      </c>
      <c r="G31" s="7">
        <v>57.385937774489904</v>
      </c>
      <c r="H31" s="8">
        <v>60.915305522603497</v>
      </c>
      <c r="I31" s="9">
        <f>1+99*(1-ABS(((100-G31)-(100-F31))/((100-G31)+(100-F31))))</f>
        <v>91.40220557847303</v>
      </c>
      <c r="J31" s="10">
        <v>91.402205578473001</v>
      </c>
    </row>
    <row r="32" spans="1:10" x14ac:dyDescent="0.25">
      <c r="A32" s="36" t="s">
        <v>37</v>
      </c>
      <c r="B32" s="36" t="s">
        <v>43</v>
      </c>
      <c r="C32" s="11" t="s">
        <v>13</v>
      </c>
      <c r="D32" s="11" t="s">
        <v>14</v>
      </c>
      <c r="E32" s="11" t="s">
        <v>13</v>
      </c>
      <c r="F32" s="11"/>
      <c r="G32" s="11"/>
      <c r="H32" s="11"/>
      <c r="I32" s="21">
        <f>AVERAGE(I28,I29,I30,I31)</f>
        <v>93.790845239935265</v>
      </c>
      <c r="J32" s="21">
        <v>93.676671511236293</v>
      </c>
    </row>
    <row r="33" spans="1:10" x14ac:dyDescent="0.25">
      <c r="A33" s="36" t="s">
        <v>37</v>
      </c>
      <c r="B33" s="36" t="s">
        <v>49</v>
      </c>
      <c r="C33" t="s">
        <v>50</v>
      </c>
      <c r="D33" t="s">
        <v>26</v>
      </c>
      <c r="E33" t="s">
        <v>19</v>
      </c>
      <c r="F33" s="6">
        <v>1800</v>
      </c>
      <c r="G33" s="7">
        <v>1200</v>
      </c>
      <c r="H33" s="8">
        <v>1500</v>
      </c>
      <c r="I33" s="9">
        <f>1+99*(1-ABS((G33-F33)/(G33+F33)))</f>
        <v>80.2</v>
      </c>
      <c r="J33" s="10">
        <v>78.846153846153797</v>
      </c>
    </row>
    <row r="34" spans="1:10" x14ac:dyDescent="0.25">
      <c r="A34" s="36" t="s">
        <v>37</v>
      </c>
      <c r="B34" s="36" t="s">
        <v>49</v>
      </c>
      <c r="C34" t="s">
        <v>51</v>
      </c>
      <c r="D34" t="s">
        <v>26</v>
      </c>
      <c r="E34" t="s">
        <v>19</v>
      </c>
      <c r="F34" s="6">
        <v>51700</v>
      </c>
      <c r="G34" s="7">
        <v>100000</v>
      </c>
      <c r="H34" s="8">
        <v>70700</v>
      </c>
      <c r="I34" s="9">
        <f>1+99*(1-ABS((G34-F34)/(G34+F34)))</f>
        <v>68.479235332893865</v>
      </c>
      <c r="J34" s="10">
        <v>68.4637465223296</v>
      </c>
    </row>
    <row r="35" spans="1:10" x14ac:dyDescent="0.25">
      <c r="A35" s="36" t="s">
        <v>37</v>
      </c>
      <c r="B35" s="36" t="s">
        <v>49</v>
      </c>
      <c r="C35" s="11" t="s">
        <v>13</v>
      </c>
      <c r="D35" s="11" t="s">
        <v>14</v>
      </c>
      <c r="E35" s="11" t="s">
        <v>13</v>
      </c>
      <c r="F35" s="11"/>
      <c r="G35" s="11"/>
      <c r="H35" s="11"/>
      <c r="I35" s="22">
        <f>AVERAGE(I33,I34)</f>
        <v>74.339617666446941</v>
      </c>
      <c r="J35" s="22">
        <v>73.654950184241699</v>
      </c>
    </row>
    <row r="36" spans="1:10" x14ac:dyDescent="0.25">
      <c r="A36" s="36" t="s">
        <v>52</v>
      </c>
      <c r="B36" s="36" t="s">
        <v>13</v>
      </c>
      <c r="C36" s="11" t="s">
        <v>13</v>
      </c>
      <c r="D36" s="11" t="s">
        <v>14</v>
      </c>
      <c r="E36" s="11" t="s">
        <v>13</v>
      </c>
      <c r="F36" s="11"/>
      <c r="G36" s="11"/>
      <c r="H36" s="11"/>
      <c r="I36" s="23">
        <f>GEOMEAN(I39,I43,I47)</f>
        <v>43.818826525000247</v>
      </c>
      <c r="J36" s="23">
        <v>43.818826525000198</v>
      </c>
    </row>
    <row r="37" spans="1:10" x14ac:dyDescent="0.25">
      <c r="A37" s="36" t="s">
        <v>52</v>
      </c>
      <c r="B37" s="36" t="s">
        <v>53</v>
      </c>
      <c r="C37" t="s">
        <v>54</v>
      </c>
      <c r="D37" t="s">
        <v>41</v>
      </c>
      <c r="E37" t="s">
        <v>19</v>
      </c>
      <c r="F37" s="6">
        <v>2</v>
      </c>
      <c r="G37" s="7">
        <v>48</v>
      </c>
      <c r="H37" s="8"/>
      <c r="I37" s="9">
        <f>1+99*(1-ABS((G37-F37)/(G37+F37)))</f>
        <v>8.9199999999999964</v>
      </c>
      <c r="J37" s="10">
        <v>8.92</v>
      </c>
    </row>
    <row r="38" spans="1:10" x14ac:dyDescent="0.25">
      <c r="A38" s="36" t="s">
        <v>52</v>
      </c>
      <c r="B38" s="36" t="s">
        <v>53</v>
      </c>
      <c r="C38" t="s">
        <v>55</v>
      </c>
      <c r="D38" t="s">
        <v>41</v>
      </c>
      <c r="E38" t="s">
        <v>19</v>
      </c>
      <c r="F38" s="6">
        <v>68</v>
      </c>
      <c r="G38" s="7">
        <v>160</v>
      </c>
      <c r="H38" s="8"/>
      <c r="I38" s="9">
        <f>1+99*(1-ABS((G38-F38)/(G38+F38)))</f>
        <v>60.052631578947377</v>
      </c>
      <c r="J38" s="10">
        <v>60.052631578947398</v>
      </c>
    </row>
    <row r="39" spans="1:10" x14ac:dyDescent="0.25">
      <c r="A39" s="36" t="s">
        <v>52</v>
      </c>
      <c r="B39" s="36" t="s">
        <v>53</v>
      </c>
      <c r="C39" s="11" t="s">
        <v>13</v>
      </c>
      <c r="D39" s="11" t="s">
        <v>14</v>
      </c>
      <c r="E39" s="11" t="s">
        <v>13</v>
      </c>
      <c r="F39" s="11"/>
      <c r="G39" s="11"/>
      <c r="H39" s="11"/>
      <c r="I39" s="24">
        <f>AVERAGE(I37,I38)</f>
        <v>34.486315789473686</v>
      </c>
      <c r="J39" s="24">
        <v>34.4863157894737</v>
      </c>
    </row>
    <row r="40" spans="1:10" x14ac:dyDescent="0.25">
      <c r="A40" s="36" t="s">
        <v>52</v>
      </c>
      <c r="B40" s="36" t="s">
        <v>56</v>
      </c>
      <c r="C40" t="s">
        <v>57</v>
      </c>
      <c r="D40" t="s">
        <v>41</v>
      </c>
      <c r="E40" t="s">
        <v>19</v>
      </c>
      <c r="F40" s="6">
        <v>8</v>
      </c>
      <c r="G40" s="7">
        <v>27</v>
      </c>
      <c r="H40" s="8"/>
      <c r="I40" s="9">
        <f>1+99*(1-ABS((G40-F40)/(G40+F40)))</f>
        <v>46.25714285714286</v>
      </c>
      <c r="J40" s="10">
        <v>46.257142857142902</v>
      </c>
    </row>
    <row r="41" spans="1:10" x14ac:dyDescent="0.25">
      <c r="A41" s="36" t="s">
        <v>52</v>
      </c>
      <c r="B41" s="36" t="s">
        <v>56</v>
      </c>
      <c r="C41" t="s">
        <v>58</v>
      </c>
      <c r="D41" t="s">
        <v>33</v>
      </c>
      <c r="E41" t="s">
        <v>19</v>
      </c>
      <c r="F41" s="6">
        <v>19</v>
      </c>
      <c r="G41" s="7">
        <v>20</v>
      </c>
      <c r="H41" s="8"/>
      <c r="I41" s="9">
        <f>1+99*(1-ABS((G41-F41)/(G41+F41)))</f>
        <v>97.461538461538453</v>
      </c>
      <c r="J41" s="10">
        <v>97.461538461538495</v>
      </c>
    </row>
    <row r="42" spans="1:10" x14ac:dyDescent="0.25">
      <c r="A42" s="36" t="s">
        <v>52</v>
      </c>
      <c r="B42" s="36" t="s">
        <v>56</v>
      </c>
      <c r="C42" t="s">
        <v>59</v>
      </c>
      <c r="D42" t="s">
        <v>33</v>
      </c>
      <c r="E42" t="s">
        <v>19</v>
      </c>
      <c r="F42" s="6">
        <v>46</v>
      </c>
      <c r="G42" s="7">
        <v>83</v>
      </c>
      <c r="H42" s="8"/>
      <c r="I42" s="9">
        <f>1+99*(1-ABS((G42-F42)/(G42+F42)))</f>
        <v>71.604651162790688</v>
      </c>
      <c r="J42" s="10">
        <v>71.604651162790702</v>
      </c>
    </row>
    <row r="43" spans="1:10" x14ac:dyDescent="0.25">
      <c r="A43" s="36" t="s">
        <v>52</v>
      </c>
      <c r="B43" s="36" t="s">
        <v>56</v>
      </c>
      <c r="C43" s="11" t="s">
        <v>13</v>
      </c>
      <c r="D43" s="11" t="s">
        <v>14</v>
      </c>
      <c r="E43" s="11" t="s">
        <v>13</v>
      </c>
      <c r="F43" s="11"/>
      <c r="G43" s="11"/>
      <c r="H43" s="11"/>
      <c r="I43" s="25">
        <f>AVERAGE(I40,I41,I42)</f>
        <v>71.77444416049066</v>
      </c>
      <c r="J43" s="25">
        <v>71.774444160490702</v>
      </c>
    </row>
    <row r="44" spans="1:10" x14ac:dyDescent="0.25">
      <c r="A44" s="36" t="s">
        <v>52</v>
      </c>
      <c r="B44" s="36" t="s">
        <v>60</v>
      </c>
      <c r="C44" t="s">
        <v>61</v>
      </c>
      <c r="D44" t="s">
        <v>41</v>
      </c>
      <c r="E44" t="s">
        <v>19</v>
      </c>
      <c r="F44" s="6">
        <v>2</v>
      </c>
      <c r="G44" s="7">
        <v>18</v>
      </c>
      <c r="H44" s="8"/>
      <c r="I44" s="9">
        <f>1+99*(1-ABS((G44-F44)/(G44+F44)))</f>
        <v>20.799999999999997</v>
      </c>
      <c r="J44" s="10">
        <v>20.8</v>
      </c>
    </row>
    <row r="45" spans="1:10" x14ac:dyDescent="0.25">
      <c r="A45" s="36" t="s">
        <v>52</v>
      </c>
      <c r="B45" s="36" t="s">
        <v>60</v>
      </c>
      <c r="C45" t="s">
        <v>62</v>
      </c>
      <c r="D45" t="s">
        <v>24</v>
      </c>
      <c r="E45" t="s">
        <v>19</v>
      </c>
      <c r="F45" s="6">
        <v>13</v>
      </c>
      <c r="G45" s="7">
        <v>35</v>
      </c>
      <c r="H45" s="8"/>
      <c r="I45" s="9">
        <f>1+99*(1-ABS((G45-F45)/(G45+F45)))</f>
        <v>54.625000000000007</v>
      </c>
      <c r="J45" s="10">
        <v>54.625</v>
      </c>
    </row>
    <row r="46" spans="1:10" x14ac:dyDescent="0.25">
      <c r="A46" s="36" t="s">
        <v>52</v>
      </c>
      <c r="B46" s="36" t="s">
        <v>60</v>
      </c>
      <c r="C46" t="s">
        <v>63</v>
      </c>
      <c r="D46" t="s">
        <v>41</v>
      </c>
      <c r="E46" t="s">
        <v>19</v>
      </c>
      <c r="F46" s="6">
        <v>4</v>
      </c>
      <c r="G46" s="7">
        <v>27</v>
      </c>
      <c r="H46" s="8"/>
      <c r="I46" s="9">
        <f>1+99*(1-ABS((G46-F46)/(G46+F46)))</f>
        <v>26.548387096774192</v>
      </c>
      <c r="J46" s="10">
        <v>26.548387096774199</v>
      </c>
    </row>
    <row r="47" spans="1:10" x14ac:dyDescent="0.25">
      <c r="A47" s="36" t="s">
        <v>52</v>
      </c>
      <c r="B47" s="36" t="s">
        <v>60</v>
      </c>
      <c r="C47" s="11" t="s">
        <v>13</v>
      </c>
      <c r="D47" s="11" t="s">
        <v>14</v>
      </c>
      <c r="E47" s="11" t="s">
        <v>13</v>
      </c>
      <c r="F47" s="11"/>
      <c r="G47" s="11"/>
      <c r="H47" s="11"/>
      <c r="I47" s="26">
        <f>AVERAGE(I44,I45,I46)</f>
        <v>33.991129032258065</v>
      </c>
      <c r="J47" s="26">
        <v>33.991129032258101</v>
      </c>
    </row>
    <row r="48" spans="1:10" x14ac:dyDescent="0.25">
      <c r="A48" s="36" t="s">
        <v>64</v>
      </c>
      <c r="B48" s="36" t="s">
        <v>13</v>
      </c>
      <c r="C48" s="11" t="s">
        <v>13</v>
      </c>
      <c r="D48" s="11" t="s">
        <v>14</v>
      </c>
      <c r="E48" s="11" t="s">
        <v>13</v>
      </c>
      <c r="F48" s="11"/>
      <c r="G48" s="11"/>
      <c r="H48" s="11"/>
      <c r="I48" s="27">
        <f>GEOMEAN(I52,I57)</f>
        <v>83.592161533599082</v>
      </c>
      <c r="J48" s="27">
        <v>83.592161533599096</v>
      </c>
    </row>
    <row r="49" spans="1:10" x14ac:dyDescent="0.25">
      <c r="A49" s="36" t="s">
        <v>64</v>
      </c>
      <c r="B49" s="36" t="s">
        <v>65</v>
      </c>
      <c r="C49" t="s">
        <v>66</v>
      </c>
      <c r="D49" t="s">
        <v>18</v>
      </c>
      <c r="E49" t="s">
        <v>19</v>
      </c>
      <c r="F49" s="6">
        <v>18</v>
      </c>
      <c r="G49" s="7">
        <v>12</v>
      </c>
      <c r="H49" s="8">
        <v>15</v>
      </c>
      <c r="I49" s="9">
        <f>1+99*(1-ABS((G49-F49)/(G49+F49)))</f>
        <v>80.2</v>
      </c>
      <c r="J49" s="10">
        <v>80.2</v>
      </c>
    </row>
    <row r="50" spans="1:10" x14ac:dyDescent="0.25">
      <c r="A50" s="36" t="s">
        <v>64</v>
      </c>
      <c r="B50" s="36" t="s">
        <v>65</v>
      </c>
      <c r="C50" t="s">
        <v>67</v>
      </c>
      <c r="D50" t="s">
        <v>14</v>
      </c>
      <c r="E50" t="s">
        <v>19</v>
      </c>
      <c r="F50" s="6">
        <v>65.5632203925026</v>
      </c>
      <c r="G50" s="7">
        <v>58.798145144966199</v>
      </c>
      <c r="H50" s="8">
        <v>62.604586217648098</v>
      </c>
      <c r="I50" s="9">
        <f>1+99*(1-ABS((G50-F50)/(G50+F50)))</f>
        <v>94.614545710304881</v>
      </c>
      <c r="J50" s="10">
        <v>94.614545710304895</v>
      </c>
    </row>
    <row r="51" spans="1:10" x14ac:dyDescent="0.25">
      <c r="A51" s="36" t="s">
        <v>64</v>
      </c>
      <c r="B51" s="36" t="s">
        <v>65</v>
      </c>
      <c r="C51" t="s">
        <v>68</v>
      </c>
      <c r="D51" t="s">
        <v>14</v>
      </c>
      <c r="E51" t="s">
        <v>19</v>
      </c>
      <c r="F51" s="6">
        <v>80.963032263521796</v>
      </c>
      <c r="G51" s="7">
        <v>53.017812919282001</v>
      </c>
      <c r="H51" s="8">
        <v>69.045956669447705</v>
      </c>
      <c r="I51" s="9">
        <f>1+99*(1-ABS((G51-F51)/(G51+F51)))</f>
        <v>79.350953404533186</v>
      </c>
      <c r="J51" s="10">
        <v>79.3509534045332</v>
      </c>
    </row>
    <row r="52" spans="1:10" x14ac:dyDescent="0.25">
      <c r="A52" s="36" t="s">
        <v>64</v>
      </c>
      <c r="B52" s="36" t="s">
        <v>65</v>
      </c>
      <c r="C52" s="11" t="s">
        <v>13</v>
      </c>
      <c r="D52" s="11" t="s">
        <v>14</v>
      </c>
      <c r="E52" s="11" t="s">
        <v>13</v>
      </c>
      <c r="F52" s="11"/>
      <c r="G52" s="11"/>
      <c r="H52" s="11"/>
      <c r="I52" s="28">
        <f>AVERAGE(I49,I50,I51)</f>
        <v>84.721833038279357</v>
      </c>
      <c r="J52" s="28">
        <v>84.721833038279399</v>
      </c>
    </row>
    <row r="53" spans="1:10" x14ac:dyDescent="0.25">
      <c r="A53" s="36" t="s">
        <v>64</v>
      </c>
      <c r="B53" s="36" t="s">
        <v>64</v>
      </c>
      <c r="C53" t="s">
        <v>69</v>
      </c>
      <c r="D53" t="s">
        <v>14</v>
      </c>
      <c r="E53" t="s">
        <v>19</v>
      </c>
      <c r="F53" s="6">
        <v>16.097013492919</v>
      </c>
      <c r="G53" s="7">
        <v>13.821416143040301</v>
      </c>
      <c r="H53" s="8">
        <v>14.961949898857201</v>
      </c>
      <c r="I53" s="9">
        <f>1+99*(1-ABS((G53-F53)/(G53+F53)))</f>
        <v>92.470054732845355</v>
      </c>
      <c r="J53" s="10">
        <v>92.470054732845398</v>
      </c>
    </row>
    <row r="54" spans="1:10" x14ac:dyDescent="0.25">
      <c r="A54" s="36" t="s">
        <v>64</v>
      </c>
      <c r="B54" s="36" t="s">
        <v>64</v>
      </c>
      <c r="C54" t="s">
        <v>70</v>
      </c>
      <c r="D54" t="s">
        <v>14</v>
      </c>
      <c r="E54" t="s">
        <v>19</v>
      </c>
      <c r="F54" s="6">
        <v>127.071395104215</v>
      </c>
      <c r="G54" s="7">
        <v>75.430378540133006</v>
      </c>
      <c r="H54" s="8">
        <v>101.31295507731301</v>
      </c>
      <c r="I54" s="9">
        <f>1+99*(1-ABS((G54-F54)/(G54+F54)))</f>
        <v>74.753501918343261</v>
      </c>
      <c r="J54" s="10">
        <v>74.753501918343304</v>
      </c>
    </row>
    <row r="55" spans="1:10" x14ac:dyDescent="0.25">
      <c r="A55" s="36" t="s">
        <v>64</v>
      </c>
      <c r="B55" s="36" t="s">
        <v>64</v>
      </c>
      <c r="C55" t="s">
        <v>71</v>
      </c>
      <c r="D55" t="s">
        <v>14</v>
      </c>
      <c r="E55" t="s">
        <v>19</v>
      </c>
      <c r="F55" s="6">
        <v>84.569930934596698</v>
      </c>
      <c r="G55" s="7">
        <v>45.539717196802201</v>
      </c>
      <c r="H55" s="8">
        <v>65.101735172907894</v>
      </c>
      <c r="I55" s="9">
        <f>1+99*(1-ABS((G55-F55)/(G55+F55)))</f>
        <v>70.302039736981101</v>
      </c>
      <c r="J55" s="10">
        <v>70.302039736981101</v>
      </c>
    </row>
    <row r="56" spans="1:10" x14ac:dyDescent="0.25">
      <c r="A56" s="36" t="s">
        <v>64</v>
      </c>
      <c r="B56" s="36" t="s">
        <v>64</v>
      </c>
      <c r="C56" t="s">
        <v>72</v>
      </c>
      <c r="D56" t="s">
        <v>41</v>
      </c>
      <c r="E56" t="s">
        <v>19</v>
      </c>
      <c r="F56" s="6">
        <v>28</v>
      </c>
      <c r="G56" s="7">
        <v>24</v>
      </c>
      <c r="H56" s="8">
        <v>26</v>
      </c>
      <c r="I56" s="9">
        <f>1+99*(1-ABS((G56-F56)/(G56+F56)))</f>
        <v>92.384615384615387</v>
      </c>
      <c r="J56" s="10">
        <v>92.384615384615401</v>
      </c>
    </row>
    <row r="57" spans="1:10" x14ac:dyDescent="0.25">
      <c r="A57" s="36" t="s">
        <v>64</v>
      </c>
      <c r="B57" s="36" t="s">
        <v>64</v>
      </c>
      <c r="C57" s="11" t="s">
        <v>13</v>
      </c>
      <c r="D57" s="11" t="s">
        <v>14</v>
      </c>
      <c r="E57" s="11" t="s">
        <v>13</v>
      </c>
      <c r="F57" s="11"/>
      <c r="G57" s="11"/>
      <c r="H57" s="11"/>
      <c r="I57" s="29">
        <f>AVERAGE(I53,I54,I55,I56)</f>
        <v>82.477552943196287</v>
      </c>
      <c r="J57" s="29">
        <v>82.477552943196301</v>
      </c>
    </row>
    <row r="58" spans="1:10" x14ac:dyDescent="0.25">
      <c r="A58" s="36" t="s">
        <v>73</v>
      </c>
      <c r="B58" s="36" t="s">
        <v>13</v>
      </c>
      <c r="C58" s="11" t="s">
        <v>13</v>
      </c>
      <c r="D58" s="11" t="s">
        <v>14</v>
      </c>
      <c r="E58" s="11" t="s">
        <v>13</v>
      </c>
      <c r="F58" s="11"/>
      <c r="G58" s="11"/>
      <c r="H58" s="11"/>
      <c r="I58" s="30">
        <f>GEOMEAN(I63,I66,I70)</f>
        <v>75.672712818135864</v>
      </c>
      <c r="J58" s="30">
        <v>75.672712818135807</v>
      </c>
    </row>
    <row r="59" spans="1:10" x14ac:dyDescent="0.25">
      <c r="A59" s="36" t="s">
        <v>73</v>
      </c>
      <c r="B59" s="36" t="s">
        <v>74</v>
      </c>
      <c r="C59" t="s">
        <v>75</v>
      </c>
      <c r="D59" t="s">
        <v>24</v>
      </c>
      <c r="E59" t="s">
        <v>19</v>
      </c>
      <c r="F59" s="6">
        <v>42</v>
      </c>
      <c r="G59" s="7">
        <v>58</v>
      </c>
      <c r="H59" s="8">
        <v>49.7</v>
      </c>
      <c r="I59" s="9">
        <f>1+99*(1-ABS((G59-F59)/(G59+F59)))</f>
        <v>84.16</v>
      </c>
      <c r="J59" s="10">
        <v>84.16</v>
      </c>
    </row>
    <row r="60" spans="1:10" x14ac:dyDescent="0.25">
      <c r="A60" s="36" t="s">
        <v>73</v>
      </c>
      <c r="B60" s="36" t="s">
        <v>74</v>
      </c>
      <c r="C60" t="s">
        <v>76</v>
      </c>
      <c r="D60" t="s">
        <v>24</v>
      </c>
      <c r="E60" t="s">
        <v>19</v>
      </c>
      <c r="F60" s="6">
        <v>85.4</v>
      </c>
      <c r="G60" s="7">
        <v>14.6</v>
      </c>
      <c r="H60" s="8"/>
      <c r="I60" s="9">
        <f>1+99*(1-ABS((G60-F60)/(G60+F60)))</f>
        <v>29.907999999999994</v>
      </c>
      <c r="J60" s="10">
        <v>29.908000000000001</v>
      </c>
    </row>
    <row r="61" spans="1:10" x14ac:dyDescent="0.25">
      <c r="A61" s="36" t="s">
        <v>73</v>
      </c>
      <c r="B61" s="36" t="s">
        <v>74</v>
      </c>
      <c r="C61" t="s">
        <v>77</v>
      </c>
      <c r="D61" t="s">
        <v>24</v>
      </c>
      <c r="E61" t="s">
        <v>19</v>
      </c>
      <c r="F61" s="6">
        <v>8.1</v>
      </c>
      <c r="G61" s="7">
        <v>16</v>
      </c>
      <c r="H61" s="8">
        <v>12.2</v>
      </c>
      <c r="I61" s="9">
        <f>1+99*(1-ABS((G61-F61)/(G61+F61)))</f>
        <v>67.547717842323664</v>
      </c>
      <c r="J61" s="10">
        <v>67.547717842323706</v>
      </c>
    </row>
    <row r="62" spans="1:10" x14ac:dyDescent="0.25">
      <c r="A62" s="36" t="s">
        <v>73</v>
      </c>
      <c r="B62" s="36" t="s">
        <v>74</v>
      </c>
      <c r="C62" t="s">
        <v>78</v>
      </c>
      <c r="D62" t="s">
        <v>24</v>
      </c>
      <c r="E62" t="s">
        <v>21</v>
      </c>
      <c r="F62" s="6">
        <v>7.8</v>
      </c>
      <c r="G62" s="7">
        <v>7.1</v>
      </c>
      <c r="H62" s="8">
        <v>7.4</v>
      </c>
      <c r="I62" s="9">
        <f>1+99*(1-ABS(((100-G62)-(100-F62))/((100-G62)+(100-F62))))</f>
        <v>99.625607779578601</v>
      </c>
      <c r="J62" s="10">
        <v>99.625607779578601</v>
      </c>
    </row>
    <row r="63" spans="1:10" x14ac:dyDescent="0.25">
      <c r="A63" s="36" t="s">
        <v>73</v>
      </c>
      <c r="B63" s="36" t="s">
        <v>74</v>
      </c>
      <c r="C63" s="11" t="s">
        <v>13</v>
      </c>
      <c r="D63" s="11" t="s">
        <v>14</v>
      </c>
      <c r="E63" s="11" t="s">
        <v>13</v>
      </c>
      <c r="F63" s="11"/>
      <c r="G63" s="11"/>
      <c r="H63" s="11"/>
      <c r="I63" s="31">
        <f>AVERAGE(I59,I60,I61,I62)</f>
        <v>70.310331405475566</v>
      </c>
      <c r="J63" s="31">
        <v>70.310331405475594</v>
      </c>
    </row>
    <row r="64" spans="1:10" x14ac:dyDescent="0.25">
      <c r="A64" s="36" t="s">
        <v>73</v>
      </c>
      <c r="B64" s="36" t="s">
        <v>79</v>
      </c>
      <c r="C64" t="s">
        <v>80</v>
      </c>
      <c r="D64" t="s">
        <v>24</v>
      </c>
      <c r="E64" t="s">
        <v>19</v>
      </c>
      <c r="F64" s="6">
        <v>27</v>
      </c>
      <c r="G64" s="7">
        <v>18.3</v>
      </c>
      <c r="H64" s="8">
        <v>22.5</v>
      </c>
      <c r="I64" s="9">
        <f>1+99*(1-ABS((G64-F64)/(G64+F64)))</f>
        <v>80.986754966887418</v>
      </c>
      <c r="J64" s="10">
        <v>80.986754966887403</v>
      </c>
    </row>
    <row r="65" spans="1:10" x14ac:dyDescent="0.25">
      <c r="A65" s="36" t="s">
        <v>73</v>
      </c>
      <c r="B65" s="36" t="s">
        <v>79</v>
      </c>
      <c r="C65" t="s">
        <v>81</v>
      </c>
      <c r="D65" t="s">
        <v>24</v>
      </c>
      <c r="E65" t="s">
        <v>19</v>
      </c>
      <c r="F65" s="6">
        <v>91.5</v>
      </c>
      <c r="G65" s="7">
        <v>91.2</v>
      </c>
      <c r="H65" s="8">
        <v>91.4</v>
      </c>
      <c r="I65" s="9">
        <f>1+99*(1-ABS((G65-F65)/(G65+F65)))</f>
        <v>99.837438423645324</v>
      </c>
      <c r="J65" s="10">
        <v>99.837438423645295</v>
      </c>
    </row>
    <row r="66" spans="1:10" x14ac:dyDescent="0.25">
      <c r="A66" s="36" t="s">
        <v>73</v>
      </c>
      <c r="B66" s="36" t="s">
        <v>79</v>
      </c>
      <c r="C66" s="11" t="s">
        <v>13</v>
      </c>
      <c r="D66" s="11" t="s">
        <v>14</v>
      </c>
      <c r="E66" s="11" t="s">
        <v>13</v>
      </c>
      <c r="F66" s="11"/>
      <c r="G66" s="11"/>
      <c r="H66" s="11"/>
      <c r="I66" s="32">
        <f>AVERAGE(I64,I65)</f>
        <v>90.412096695266371</v>
      </c>
      <c r="J66" s="32">
        <v>90.412096695266399</v>
      </c>
    </row>
    <row r="67" spans="1:10" x14ac:dyDescent="0.25">
      <c r="A67" s="36" t="s">
        <v>73</v>
      </c>
      <c r="B67" s="36" t="s">
        <v>82</v>
      </c>
      <c r="C67" t="s">
        <v>83</v>
      </c>
      <c r="D67" t="s">
        <v>24</v>
      </c>
      <c r="E67" t="s">
        <v>19</v>
      </c>
      <c r="F67" s="6">
        <v>13.2</v>
      </c>
      <c r="G67" s="7">
        <v>2.7</v>
      </c>
      <c r="H67" s="8">
        <v>7.8</v>
      </c>
      <c r="I67" s="9">
        <f>1+99*(1-ABS((G67-F67)/(G67+F67)))</f>
        <v>34.622641509433954</v>
      </c>
      <c r="J67" s="10">
        <v>34.622641509433997</v>
      </c>
    </row>
    <row r="68" spans="1:10" x14ac:dyDescent="0.25">
      <c r="A68" s="36" t="s">
        <v>73</v>
      </c>
      <c r="B68" s="36" t="s">
        <v>82</v>
      </c>
      <c r="C68" t="s">
        <v>84</v>
      </c>
      <c r="D68" t="s">
        <v>24</v>
      </c>
      <c r="E68" t="s">
        <v>19</v>
      </c>
      <c r="F68" s="6">
        <v>32.200000000000003</v>
      </c>
      <c r="G68" s="7">
        <v>38.6</v>
      </c>
      <c r="H68" s="8">
        <v>35.5</v>
      </c>
      <c r="I68" s="9">
        <f>1+99*(1-ABS((G68-F68)/(G68+F68)))</f>
        <v>91.050847457627128</v>
      </c>
      <c r="J68" s="10">
        <v>91.0508474576271</v>
      </c>
    </row>
    <row r="69" spans="1:10" x14ac:dyDescent="0.25">
      <c r="A69" s="36" t="s">
        <v>73</v>
      </c>
      <c r="B69" s="36" t="s">
        <v>82</v>
      </c>
      <c r="C69" t="s">
        <v>85</v>
      </c>
      <c r="D69" t="s">
        <v>24</v>
      </c>
      <c r="E69" t="s">
        <v>19</v>
      </c>
      <c r="F69" s="6">
        <v>6.8</v>
      </c>
      <c r="G69" s="7">
        <v>10.5</v>
      </c>
      <c r="H69" s="8">
        <v>8.6999999999999993</v>
      </c>
      <c r="I69" s="9">
        <f>1+99*(1-ABS((G69-F69)/(G69+F69)))</f>
        <v>78.826589595375722</v>
      </c>
      <c r="J69" s="10">
        <v>78.826589595375694</v>
      </c>
    </row>
    <row r="70" spans="1:10" x14ac:dyDescent="0.25">
      <c r="A70" s="36" t="s">
        <v>73</v>
      </c>
      <c r="B70" s="36" t="s">
        <v>82</v>
      </c>
      <c r="C70" s="11" t="s">
        <v>13</v>
      </c>
      <c r="D70" s="11" t="s">
        <v>14</v>
      </c>
      <c r="E70" s="11" t="s">
        <v>13</v>
      </c>
      <c r="F70" s="11"/>
      <c r="G70" s="11"/>
      <c r="H70" s="11"/>
      <c r="I70" s="33">
        <f>AVERAGE(I67,I68,I69)</f>
        <v>68.166692854145595</v>
      </c>
      <c r="J70" s="33">
        <v>68.166692854145595</v>
      </c>
    </row>
  </sheetData>
  <mergeCells count="45">
    <mergeCell ref="A58"/>
    <mergeCell ref="B58"/>
    <mergeCell ref="A59:A63"/>
    <mergeCell ref="B59:B63"/>
    <mergeCell ref="A64:A66"/>
    <mergeCell ref="B64:B66"/>
    <mergeCell ref="A67:A70"/>
    <mergeCell ref="B67:B70"/>
    <mergeCell ref="A53:A57"/>
    <mergeCell ref="B53:B57"/>
    <mergeCell ref="A48"/>
    <mergeCell ref="B48"/>
    <mergeCell ref="A4"/>
    <mergeCell ref="B4"/>
    <mergeCell ref="A44:A47"/>
    <mergeCell ref="B44:B47"/>
    <mergeCell ref="A36"/>
    <mergeCell ref="B36"/>
    <mergeCell ref="A49:A52"/>
    <mergeCell ref="B49:B52"/>
    <mergeCell ref="A33:A35"/>
    <mergeCell ref="B33:B35"/>
    <mergeCell ref="A37:A39"/>
    <mergeCell ref="B37:B39"/>
    <mergeCell ref="A40:A43"/>
    <mergeCell ref="B40:B43"/>
    <mergeCell ref="A24:A27"/>
    <mergeCell ref="B24:B27"/>
    <mergeCell ref="A28:A32"/>
    <mergeCell ref="B28:B32"/>
    <mergeCell ref="A23"/>
    <mergeCell ref="B23"/>
    <mergeCell ref="A15:A18"/>
    <mergeCell ref="B15:B18"/>
    <mergeCell ref="A19:A22"/>
    <mergeCell ref="B19:B22"/>
    <mergeCell ref="A14"/>
    <mergeCell ref="B14"/>
    <mergeCell ref="A1:J1"/>
    <mergeCell ref="A6:A8"/>
    <mergeCell ref="B6:B8"/>
    <mergeCell ref="A9:A13"/>
    <mergeCell ref="B9:B13"/>
    <mergeCell ref="A5"/>
    <mergeCell ref="B5"/>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TOC</vt:lpstr>
      <vt:lpstr>Notes</vt:lpstr>
      <vt:lpstr>Gender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u418512</dc:creator>
  <cp:lastModifiedBy>u418512</cp:lastModifiedBy>
  <dcterms:created xsi:type="dcterms:W3CDTF">2020-12-17T09:45:27Z</dcterms:created>
  <dcterms:modified xsi:type="dcterms:W3CDTF">2020-12-17T10:07:58Z</dcterms:modified>
</cp:coreProperties>
</file>