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Serotonin 1A receptor\"/>
    </mc:Choice>
  </mc:AlternateContent>
  <xr:revisionPtr revIDLastSave="0" documentId="13_ncr:1_{BDD92D91-5DB3-42F5-B6A0-45D25759030C}" xr6:coauthVersionLast="36" xr6:coauthVersionMax="36" xr10:uidLastSave="{00000000-0000-0000-0000-000000000000}"/>
  <bookViews>
    <workbookView xWindow="780" yWindow="720" windowWidth="15000" windowHeight="17280" activeTab="1" xr2:uid="{666BC7CE-D0A8-4F8C-A65E-5E37EDDADD61}"/>
  </bookViews>
  <sheets>
    <sheet name="11C_CUMI-101(kinetic)" sheetId="1" r:id="rId1"/>
    <sheet name="11C_CUMI-101(kinetic) (raw)" sheetId="3" r:id="rId2"/>
    <sheet name="11C_CUMI-101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9" i="1" l="1"/>
  <c r="AJ22" i="1"/>
  <c r="AF29" i="1"/>
  <c r="AF22" i="1"/>
  <c r="AB29" i="1"/>
  <c r="AB22" i="1"/>
  <c r="X29" i="1"/>
  <c r="X22" i="1"/>
  <c r="P11" i="1"/>
  <c r="P4" i="1"/>
  <c r="O3" i="3"/>
  <c r="Q3" i="3"/>
  <c r="O4" i="3"/>
  <c r="Q4" i="3"/>
  <c r="O5" i="3"/>
  <c r="Q5" i="3"/>
  <c r="O6" i="3"/>
  <c r="Q6" i="3"/>
  <c r="O7" i="3"/>
  <c r="Q7" i="3"/>
  <c r="O8" i="3"/>
  <c r="Q8" i="3"/>
  <c r="O9" i="3"/>
  <c r="Q9" i="3"/>
  <c r="O10" i="3"/>
  <c r="Q10" i="3"/>
  <c r="O11" i="3"/>
  <c r="Q11" i="3"/>
  <c r="O12" i="3"/>
  <c r="Q12" i="3"/>
  <c r="O13" i="3"/>
  <c r="Q13" i="3"/>
  <c r="O14" i="3"/>
  <c r="Q14" i="3"/>
  <c r="O15" i="3"/>
  <c r="Q15" i="3"/>
  <c r="M19" i="3"/>
  <c r="O19" i="3"/>
  <c r="Q19" i="3" s="1"/>
  <c r="AG19" i="3"/>
  <c r="M20" i="3"/>
  <c r="O20" i="3"/>
  <c r="Q20" i="3" s="1"/>
  <c r="AG20" i="3"/>
  <c r="M21" i="3"/>
  <c r="O21" i="3"/>
  <c r="Q21" i="3" s="1"/>
  <c r="AG21" i="3"/>
  <c r="M22" i="3"/>
  <c r="O22" i="3"/>
  <c r="Q22" i="3" s="1"/>
  <c r="AG22" i="3"/>
  <c r="M23" i="3"/>
  <c r="O23" i="3"/>
  <c r="Q23" i="3" s="1"/>
  <c r="AG23" i="3"/>
  <c r="M24" i="3"/>
  <c r="O24" i="3"/>
  <c r="Q24" i="3" s="1"/>
  <c r="AG24" i="3"/>
  <c r="M25" i="3"/>
  <c r="O25" i="3"/>
  <c r="Q25" i="3" s="1"/>
  <c r="AG25" i="3"/>
  <c r="M26" i="3"/>
  <c r="O26" i="3"/>
  <c r="Q26" i="3" s="1"/>
  <c r="AG26" i="3"/>
  <c r="M27" i="3"/>
  <c r="O27" i="3"/>
  <c r="Q27" i="3" s="1"/>
  <c r="AG27" i="3"/>
  <c r="M28" i="3"/>
  <c r="O28" i="3"/>
  <c r="Q28" i="3" s="1"/>
  <c r="AG28" i="3"/>
  <c r="M29" i="3"/>
  <c r="O29" i="3"/>
  <c r="Q29" i="3" s="1"/>
  <c r="AG29" i="3"/>
  <c r="M30" i="3"/>
  <c r="O30" i="3"/>
  <c r="Q30" i="3" s="1"/>
  <c r="AG30" i="3"/>
  <c r="M31" i="3"/>
  <c r="O31" i="3"/>
  <c r="Q31" i="3" s="1"/>
  <c r="AG31" i="3"/>
  <c r="M32" i="3"/>
  <c r="AG32" i="3"/>
  <c r="AR23" i="1" l="1"/>
  <c r="AR24" i="1"/>
  <c r="AR27" i="1"/>
  <c r="AR28" i="1"/>
  <c r="AR30" i="1"/>
  <c r="AR31" i="1"/>
  <c r="AR36" i="1"/>
  <c r="AR37" i="1"/>
  <c r="AR21" i="1"/>
  <c r="AN36" i="1"/>
  <c r="AN37" i="1"/>
  <c r="AN23" i="1"/>
  <c r="AN24" i="1"/>
  <c r="AN27" i="1"/>
  <c r="AN28" i="1"/>
  <c r="AN30" i="1"/>
  <c r="AN31" i="1"/>
  <c r="AN21" i="1"/>
  <c r="P23" i="1" l="1"/>
  <c r="P24" i="1"/>
  <c r="P27" i="1"/>
  <c r="P28" i="1"/>
  <c r="P30" i="1"/>
  <c r="P31" i="1"/>
  <c r="P36" i="1"/>
  <c r="P37" i="1"/>
  <c r="P21" i="1"/>
  <c r="AR29" i="1"/>
  <c r="AR22" i="1"/>
  <c r="AN29" i="1"/>
  <c r="AN22" i="1" l="1"/>
  <c r="P22" i="1"/>
  <c r="P29" i="1"/>
</calcChain>
</file>

<file path=xl/sharedStrings.xml><?xml version="1.0" encoding="utf-8"?>
<sst xmlns="http://schemas.openxmlformats.org/spreadsheetml/2006/main" count="292" uniqueCount="117">
  <si>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</si>
  <si>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</si>
  <si>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</si>
  <si>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</si>
  <si>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</si>
  <si>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</si>
  <si>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</si>
  <si>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</si>
  <si>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</si>
  <si>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</si>
  <si>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</si>
  <si>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</si>
  <si>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</si>
  <si>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</si>
  <si>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</si>
  <si>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</si>
  <si>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</si>
  <si>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</si>
  <si>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</si>
  <si>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</si>
  <si>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</si>
  <si>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</si>
  <si>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</si>
  <si>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</si>
  <si>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</si>
  <si>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</si>
  <si>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</si>
  <si>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</si>
  <si>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</si>
  <si>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</si>
  <si>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</si>
  <si>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</si>
  <si>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</si>
  <si>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</si>
  <si>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</si>
  <si>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</si>
  <si>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</si>
  <si>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</si>
  <si>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</si>
  <si>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</si>
  <si>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</si>
  <si>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</si>
  <si>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</si>
  <si>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[11C]CUMI-101</t>
    <phoneticPr fontId="1"/>
  </si>
  <si>
    <t>Matthew S.Milak et al.</t>
    <phoneticPr fontId="1"/>
  </si>
  <si>
    <t>JNM</t>
    <phoneticPr fontId="1"/>
  </si>
  <si>
    <t>51,1892-1900</t>
    <phoneticPr fontId="1"/>
  </si>
  <si>
    <t>3/4(F/M)</t>
    <phoneticPr fontId="1"/>
  </si>
  <si>
    <t>32±7</t>
    <phoneticPr fontId="1"/>
  </si>
  <si>
    <t>LEGA</t>
    <phoneticPr fontId="1"/>
  </si>
  <si>
    <t>Entorhinal cortex</t>
  </si>
  <si>
    <t>Raphe</t>
  </si>
  <si>
    <t>2-TC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</si>
  <si>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</si>
  <si>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</si>
  <si>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</si>
  <si>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</si>
  <si>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</si>
  <si>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C19H27N5O3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</si>
  <si>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</si>
  <si>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</si>
  <si>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</si>
  <si>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</si>
  <si>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</si>
  <si>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</si>
  <si>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</si>
  <si>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</si>
  <si>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</si>
  <si>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</si>
  <si>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</si>
  <si>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</si>
  <si>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</si>
  <si>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</si>
  <si>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</si>
  <si>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</si>
  <si>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</si>
  <si>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</si>
  <si>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</si>
  <si>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</si>
  <si>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</si>
  <si>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</si>
  <si>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</si>
  <si>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</si>
  <si>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</si>
  <si>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</si>
  <si>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</si>
  <si>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r>
      <t>human,Cerebeller tissue,vs 3H-prazosin,37</t>
    </r>
    <r>
      <rPr>
        <sz val="11"/>
        <color rgb="FF212121"/>
        <rFont val="Segoe UI Symbol"/>
        <family val="2"/>
      </rPr>
      <t>℃</t>
    </r>
    <phoneticPr fontId="1"/>
  </si>
  <si>
    <t>10.2967/jnumed.116.174151</t>
    <phoneticPr fontId="1"/>
  </si>
  <si>
    <r>
      <t>human,Cerebeller tissue,vs 3H-prazosin,23</t>
    </r>
    <r>
      <rPr>
        <sz val="11"/>
        <color rgb="FF212121"/>
        <rFont val="Segoe UI Symbol"/>
        <family val="2"/>
      </rPr>
      <t>℃</t>
    </r>
    <phoneticPr fontId="1"/>
  </si>
  <si>
    <t>Monkey,Cerebeller tissue,vs 3H-prazosin,37℃</t>
    <phoneticPr fontId="1"/>
  </si>
  <si>
    <t>Monkey,Cerebeller tissue,vs 3H-prazosin,23℃</t>
    <phoneticPr fontId="1"/>
  </si>
  <si>
    <t>Rat,Cerebeller tissue,vs 3H-prazosin,37℃</t>
    <phoneticPr fontId="1"/>
  </si>
  <si>
    <t>Rat,Cerebeller tissue,vs 3H-prazosin,23℃</t>
    <phoneticPr fontId="1"/>
  </si>
  <si>
    <t>Midbrain</t>
    <phoneticPr fontId="1"/>
  </si>
  <si>
    <t>Pons</t>
    <phoneticPr fontId="1"/>
  </si>
  <si>
    <t>Serotonin 1A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</si>
  <si>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C]CUMI-101</t>
    </r>
    <phoneticPr fontId="1"/>
  </si>
  <si>
    <t>2-TCM</t>
    <phoneticPr fontId="1"/>
  </si>
  <si>
    <t>(1+k3/k4)*K1/k2</t>
    <phoneticPr fontId="1"/>
  </si>
  <si>
    <t>CGM(cerebellar gray matter)</t>
    <phoneticPr fontId="1"/>
  </si>
  <si>
    <t>Occipital lobe</t>
  </si>
  <si>
    <t>Dorsolateral prefrontal cortex</t>
  </si>
  <si>
    <t>Parietal lobe</t>
  </si>
  <si>
    <t>Orbital prefrontal cortex</t>
  </si>
  <si>
    <t>Medial prefrontal cortex</t>
  </si>
  <si>
    <t>Cingulate</t>
  </si>
  <si>
    <t>Amygdala</t>
  </si>
  <si>
    <t>Posterior parahippocampal gyrus</t>
  </si>
  <si>
    <t>Insula</t>
  </si>
  <si>
    <t>Hippocampus</t>
  </si>
  <si>
    <t>k1/k2</t>
    <phoneticPr fontId="1"/>
  </si>
  <si>
    <t>BPND(k3/k4)</t>
    <phoneticPr fontId="1"/>
  </si>
  <si>
    <t>SUVR</t>
    <phoneticPr fontId="1"/>
  </si>
  <si>
    <t>DVR</t>
    <phoneticPr fontId="1"/>
  </si>
  <si>
    <t>51(12):1892-900.</t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</si>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</sst>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_ 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rgb="FF212121"/>
      <name val="Segoe UI Symbol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10" xfId="0" applyBorder="1" applyAlignment="1">
      <alignment horizontal="center" vertical="top"/>
    </xf>
    <xf numFmtId="0" fontId="0" fillId="0" borderId="14" xfId="0" applyBorder="1">
      <alignment vertical="center"/>
    </xf>
    <xf numFmtId="2" fontId="0" fillId="0" borderId="12" xfId="0" applyNumberFormat="1" applyBorder="1">
      <alignment vertical="center"/>
    </xf>
    <xf numFmtId="0" fontId="4" fillId="0" borderId="3" xfId="0" applyFont="1" applyBorder="1">
      <alignment vertical="center"/>
    </xf>
    <xf numFmtId="2" fontId="0" fillId="0" borderId="9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8" fontId="0" fillId="0" borderId="0" xfId="0" applyNumberFormat="1">
      <alignment vertical="center"/>
    </xf>
    <xf numFmtId="2" fontId="0" fillId="0" borderId="18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BX38"/>
  <sheetViews>
    <sheetView workbookViewId="0">
      <selection activeCell="G1" sqref="G1:J1"/>
    </sheetView>
  </sheetViews>
  <sheetFormatPr defaultRowHeight="18.75" x14ac:dyDescent="0.4"/>
  <cols>
    <col min="1" max="1" width="14.25" customWidth="1"/>
    <col min="12" max="12" width="12.625" customWidth="1"/>
    <col min="14" max="14" width="9.5" customWidth="1"/>
    <col min="15" max="15" width="10.875" customWidth="1"/>
    <col min="17" max="17" width="2.875" customWidth="1"/>
    <col min="21" max="21" width="2.75" customWidth="1"/>
    <col min="24" max="24" width="11.25" bestFit="1" customWidth="1"/>
    <col min="25" max="25" width="2.75" customWidth="1"/>
    <col min="28" max="28" width="10" bestFit="1" customWidth="1"/>
    <col min="29" max="29" width="2.625" customWidth="1"/>
    <col min="32" max="32" width="10" bestFit="1" customWidth="1"/>
    <col min="33" max="33" width="3.25" customWidth="1"/>
    <col min="36" max="36" width="10" bestFit="1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9" t="s">
        <v>0</v>
      </c>
      <c r="B1" s="59"/>
      <c r="C1" s="59"/>
      <c r="D1" s="59"/>
      <c r="E1" s="59"/>
      <c r="F1" s="59"/>
      <c r="G1" s="60" t="s">
        <v>116</v>
      </c>
      <c r="H1" s="60"/>
      <c r="I1" s="60"/>
      <c r="J1" s="60"/>
      <c r="K1" s="61" t="s">
        <v>1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/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21</v>
      </c>
      <c r="AO2" s="6"/>
      <c r="AP2" s="6"/>
      <c r="AQ2" s="6"/>
      <c r="AR2" s="8" t="s">
        <v>20</v>
      </c>
      <c r="AS2" s="8"/>
      <c r="AT2" s="8"/>
      <c r="AU2" s="1"/>
    </row>
    <row r="3" spans="1:47" x14ac:dyDescent="0.4">
      <c r="A3" s="62" t="s">
        <v>96</v>
      </c>
      <c r="B3" s="12" t="s">
        <v>95</v>
      </c>
      <c r="C3" t="s">
        <v>44</v>
      </c>
      <c r="D3">
        <v>2010</v>
      </c>
      <c r="E3" t="s">
        <v>45</v>
      </c>
      <c r="F3" s="54" t="s">
        <v>114</v>
      </c>
      <c r="G3" s="62" t="s">
        <v>22</v>
      </c>
      <c r="H3">
        <v>7</v>
      </c>
      <c r="I3" t="s">
        <v>47</v>
      </c>
      <c r="J3" t="s">
        <v>48</v>
      </c>
      <c r="K3" t="s">
        <v>49</v>
      </c>
      <c r="L3" s="56" t="s">
        <v>23</v>
      </c>
      <c r="M3" s="56"/>
      <c r="N3" s="56" t="s">
        <v>23</v>
      </c>
      <c r="O3" s="56"/>
      <c r="P3" s="20">
        <v>13.36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x14ac:dyDescent="0.4">
      <c r="A4" s="63"/>
      <c r="B4" s="12"/>
      <c r="C4" s="12"/>
      <c r="D4" s="12"/>
      <c r="E4" s="12"/>
      <c r="F4" s="12"/>
      <c r="G4" s="63"/>
      <c r="H4" s="12"/>
      <c r="I4" s="12"/>
      <c r="J4" s="12"/>
      <c r="K4" s="12"/>
      <c r="L4" s="55"/>
      <c r="M4" s="55"/>
      <c r="N4" s="55" t="s">
        <v>28</v>
      </c>
      <c r="O4" s="55"/>
      <c r="P4" s="20">
        <f>AVERAGE('11C_CUMI-101(kinetic) (raw)'!M4,'11C_CUMI-101(kinetic) (raw)'!M6)</f>
        <v>14.35</v>
      </c>
      <c r="Q4" s="12"/>
      <c r="R4" s="14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spans="1:47" x14ac:dyDescent="0.4">
      <c r="A5" s="63"/>
      <c r="B5" s="12"/>
      <c r="C5" s="12"/>
      <c r="D5" s="12"/>
      <c r="E5" s="12"/>
      <c r="F5" s="12"/>
      <c r="G5" s="63"/>
      <c r="H5" s="12"/>
      <c r="I5" s="12"/>
      <c r="J5" s="12"/>
      <c r="K5" s="12"/>
      <c r="L5" s="55"/>
      <c r="M5" s="55"/>
      <c r="N5" s="55" t="s">
        <v>31</v>
      </c>
      <c r="O5" s="55"/>
      <c r="P5" s="20">
        <v>12.03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spans="1:47" x14ac:dyDescent="0.4">
      <c r="A6" s="63"/>
      <c r="B6" s="12"/>
      <c r="C6" s="12"/>
      <c r="D6" s="12"/>
      <c r="E6" s="12"/>
      <c r="F6" s="12"/>
      <c r="G6" s="63"/>
      <c r="H6" s="12"/>
      <c r="I6" s="12"/>
      <c r="J6" s="12"/>
      <c r="K6" s="12"/>
      <c r="L6" s="55" t="s">
        <v>34</v>
      </c>
      <c r="M6" s="55"/>
      <c r="N6" s="55" t="s">
        <v>27</v>
      </c>
      <c r="O6" s="55"/>
      <c r="P6" s="20">
        <v>5.77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 spans="1:47" x14ac:dyDescent="0.4">
      <c r="A7" s="63"/>
      <c r="B7" s="12"/>
      <c r="C7" s="12"/>
      <c r="D7" s="12"/>
      <c r="E7" s="12"/>
      <c r="F7" s="12"/>
      <c r="G7" s="63"/>
      <c r="H7" s="12"/>
      <c r="I7" s="12"/>
      <c r="J7" s="12"/>
      <c r="K7" s="12"/>
      <c r="L7" s="55"/>
      <c r="M7" s="55"/>
      <c r="N7" s="58" t="s">
        <v>35</v>
      </c>
      <c r="O7" s="39" t="s">
        <v>93</v>
      </c>
      <c r="P7" s="20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 x14ac:dyDescent="0.4">
      <c r="A8" s="63"/>
      <c r="B8" s="12"/>
      <c r="C8" s="12"/>
      <c r="D8" s="12"/>
      <c r="E8" s="12"/>
      <c r="F8" s="12"/>
      <c r="G8" s="63"/>
      <c r="H8" s="12"/>
      <c r="I8" s="12"/>
      <c r="J8" s="12"/>
      <c r="K8" s="12"/>
      <c r="L8" s="55"/>
      <c r="M8" s="55"/>
      <c r="N8" s="56"/>
      <c r="O8" s="39" t="s">
        <v>94</v>
      </c>
      <c r="P8" s="19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</row>
    <row r="9" spans="1:47" ht="19.5" customHeight="1" x14ac:dyDescent="0.4">
      <c r="A9" s="63"/>
      <c r="B9" s="12"/>
      <c r="C9" s="12"/>
      <c r="D9" s="12"/>
      <c r="E9" s="12"/>
      <c r="F9" s="12"/>
      <c r="G9" s="63"/>
      <c r="H9" s="12"/>
      <c r="I9" s="12"/>
      <c r="J9" s="12"/>
      <c r="K9" s="12"/>
      <c r="L9" s="57" t="s">
        <v>36</v>
      </c>
      <c r="M9" s="57"/>
      <c r="N9" s="55" t="s">
        <v>33</v>
      </c>
      <c r="O9" s="55"/>
      <c r="P9" s="20">
        <v>14.25</v>
      </c>
      <c r="Q9" s="12"/>
      <c r="R9" s="10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</row>
    <row r="10" spans="1:47" x14ac:dyDescent="0.4">
      <c r="A10" s="63"/>
      <c r="B10" s="12"/>
      <c r="C10" s="12"/>
      <c r="D10" s="12"/>
      <c r="E10" s="12"/>
      <c r="F10" s="12"/>
      <c r="G10" s="63"/>
      <c r="H10" s="12"/>
      <c r="I10" s="12"/>
      <c r="J10" s="12"/>
      <c r="K10" s="12"/>
      <c r="L10" s="57"/>
      <c r="M10" s="57"/>
      <c r="N10" s="55" t="s">
        <v>32</v>
      </c>
      <c r="O10" s="55"/>
      <c r="P10" s="20">
        <v>11.27</v>
      </c>
      <c r="Q10" s="12"/>
      <c r="R10" s="10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spans="1:47" x14ac:dyDescent="0.4">
      <c r="A11" s="63"/>
      <c r="B11" s="12"/>
      <c r="C11" s="12"/>
      <c r="D11" s="12"/>
      <c r="E11" s="12"/>
      <c r="F11" s="12"/>
      <c r="G11" s="63"/>
      <c r="H11" s="12"/>
      <c r="I11" s="12"/>
      <c r="J11" s="12"/>
      <c r="K11" s="12"/>
      <c r="L11" s="55" t="s">
        <v>24</v>
      </c>
      <c r="M11" s="55"/>
      <c r="N11" s="55" t="s">
        <v>24</v>
      </c>
      <c r="O11" s="55"/>
      <c r="P11" s="19">
        <f>AVERAGE('11C_CUMI-101(kinetic) (raw)'!M10,'11C_CUMI-101(kinetic) (raw)'!M11,'11C_CUMI-101(kinetic) (raw)'!M13)</f>
        <v>10.31</v>
      </c>
      <c r="Q11" s="12"/>
      <c r="R11" s="10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47" x14ac:dyDescent="0.4">
      <c r="A12" s="63"/>
      <c r="B12" s="12"/>
      <c r="C12" s="12"/>
      <c r="D12" s="12"/>
      <c r="E12" s="12"/>
      <c r="F12" s="12"/>
      <c r="G12" s="63"/>
      <c r="H12" s="12"/>
      <c r="I12" s="12"/>
      <c r="J12" s="12"/>
      <c r="K12" s="12"/>
      <c r="L12" s="55" t="s">
        <v>25</v>
      </c>
      <c r="M12" s="55"/>
      <c r="N12" s="55" t="s">
        <v>25</v>
      </c>
      <c r="O12" s="55"/>
      <c r="P12" s="20">
        <v>8.65</v>
      </c>
      <c r="Q12" s="12"/>
      <c r="R12" s="10"/>
      <c r="S12" s="12"/>
      <c r="T12" s="1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 x14ac:dyDescent="0.4">
      <c r="A13" s="63"/>
      <c r="B13" s="12"/>
      <c r="C13" s="12"/>
      <c r="D13" s="12"/>
      <c r="E13" s="12"/>
      <c r="F13" s="12"/>
      <c r="G13" s="63"/>
      <c r="H13" s="12"/>
      <c r="I13" s="12"/>
      <c r="J13" s="12"/>
      <c r="K13" s="12"/>
      <c r="L13" s="55" t="s">
        <v>26</v>
      </c>
      <c r="M13" s="55"/>
      <c r="N13" s="55" t="s">
        <v>26</v>
      </c>
      <c r="O13" s="55"/>
      <c r="P13" s="20">
        <v>9.9499999999999993</v>
      </c>
      <c r="Q13" s="12"/>
      <c r="R13" s="10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 x14ac:dyDescent="0.4">
      <c r="A14" s="63"/>
      <c r="B14" s="12"/>
      <c r="C14" s="12"/>
      <c r="D14" s="12"/>
      <c r="E14" s="12"/>
      <c r="F14" s="12"/>
      <c r="G14" s="63"/>
      <c r="H14" s="12"/>
      <c r="I14" s="12"/>
      <c r="J14" s="12"/>
      <c r="K14" s="12"/>
      <c r="L14" s="55" t="s">
        <v>37</v>
      </c>
      <c r="M14" s="55"/>
      <c r="N14" s="55" t="s">
        <v>38</v>
      </c>
      <c r="O14" s="55"/>
      <c r="P14" s="19"/>
      <c r="Q14" s="12"/>
      <c r="R14" s="10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 x14ac:dyDescent="0.4">
      <c r="A15" s="63"/>
      <c r="B15" s="12"/>
      <c r="C15" s="12"/>
      <c r="D15" s="12"/>
      <c r="E15" s="12"/>
      <c r="F15" s="12"/>
      <c r="G15" s="63"/>
      <c r="H15" s="12"/>
      <c r="I15" s="12"/>
      <c r="J15" s="12"/>
      <c r="K15" s="12"/>
      <c r="L15" s="55"/>
      <c r="M15" s="55"/>
      <c r="N15" s="55" t="s">
        <v>30</v>
      </c>
      <c r="O15" s="55"/>
      <c r="P15" s="19"/>
      <c r="Q15" s="12"/>
      <c r="R15" s="10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</row>
    <row r="16" spans="1:47" x14ac:dyDescent="0.4">
      <c r="A16" s="63"/>
      <c r="B16" s="12"/>
      <c r="C16" s="12"/>
      <c r="D16" s="12"/>
      <c r="E16" s="12"/>
      <c r="F16" s="12"/>
      <c r="G16" s="63"/>
      <c r="H16" s="12"/>
      <c r="I16" s="12"/>
      <c r="J16" s="12"/>
      <c r="K16" s="12"/>
      <c r="L16" s="55"/>
      <c r="M16" s="55"/>
      <c r="N16" s="55" t="s">
        <v>29</v>
      </c>
      <c r="O16" s="55"/>
      <c r="P16" s="19"/>
      <c r="Q16" s="12"/>
      <c r="R16" s="10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  <row r="17" spans="1:76" x14ac:dyDescent="0.4">
      <c r="A17" s="63"/>
      <c r="B17" s="12"/>
      <c r="C17" s="12"/>
      <c r="D17" s="12"/>
      <c r="E17" s="12"/>
      <c r="F17" s="12"/>
      <c r="G17" s="63"/>
      <c r="H17" s="12"/>
      <c r="I17" s="12"/>
      <c r="J17" s="12"/>
      <c r="K17" s="12"/>
      <c r="L17" s="55"/>
      <c r="M17" s="55"/>
      <c r="N17" s="55" t="s">
        <v>39</v>
      </c>
      <c r="O17" s="55"/>
      <c r="P17" s="19"/>
      <c r="Q17" s="12"/>
      <c r="R17" s="10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</row>
    <row r="18" spans="1:76" x14ac:dyDescent="0.4">
      <c r="A18" s="63"/>
      <c r="B18" s="12"/>
      <c r="C18" s="12"/>
      <c r="D18" s="12"/>
      <c r="E18" s="12"/>
      <c r="F18" s="12"/>
      <c r="G18" s="63"/>
      <c r="H18" s="12"/>
      <c r="I18" s="12"/>
      <c r="J18" s="12"/>
      <c r="K18" s="12"/>
      <c r="L18" s="55" t="s">
        <v>41</v>
      </c>
      <c r="M18" s="55"/>
      <c r="N18" s="55" t="s">
        <v>50</v>
      </c>
      <c r="O18" s="55"/>
      <c r="P18" s="20">
        <v>15.41</v>
      </c>
      <c r="Q18" s="12"/>
      <c r="R18" s="10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</row>
    <row r="19" spans="1:76" x14ac:dyDescent="0.4">
      <c r="A19" s="63"/>
      <c r="B19" s="12"/>
      <c r="C19" s="12"/>
      <c r="D19" s="12"/>
      <c r="E19" s="12"/>
      <c r="F19" s="12"/>
      <c r="G19" s="63"/>
      <c r="H19" s="12"/>
      <c r="I19" s="12"/>
      <c r="J19" s="12"/>
      <c r="K19" s="12"/>
      <c r="L19" s="55"/>
      <c r="M19" s="55"/>
      <c r="N19" s="55" t="s">
        <v>51</v>
      </c>
      <c r="O19" s="55"/>
      <c r="P19" s="20">
        <v>9.49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</row>
    <row r="20" spans="1:76" x14ac:dyDescent="0.4">
      <c r="A20" s="63"/>
      <c r="G20" s="63"/>
    </row>
    <row r="21" spans="1:76" x14ac:dyDescent="0.4">
      <c r="A21" s="63"/>
      <c r="G21" s="63"/>
      <c r="K21" t="s">
        <v>97</v>
      </c>
      <c r="L21" s="56" t="s">
        <v>23</v>
      </c>
      <c r="M21" s="56"/>
      <c r="N21" s="56" t="s">
        <v>23</v>
      </c>
      <c r="O21" s="56"/>
      <c r="P21" s="18">
        <f>(1+AF21/AJ21)*X21/AB21</f>
        <v>12.000000000000002</v>
      </c>
      <c r="X21" s="13">
        <v>0.4</v>
      </c>
      <c r="Y21" s="10" t="s">
        <v>40</v>
      </c>
      <c r="Z21" s="10">
        <v>0.24</v>
      </c>
      <c r="AA21" s="10"/>
      <c r="AB21" s="13">
        <v>0.1</v>
      </c>
      <c r="AC21" s="10" t="s">
        <v>40</v>
      </c>
      <c r="AD21" s="13">
        <v>0.1</v>
      </c>
      <c r="AE21" s="10"/>
      <c r="AF21" s="13">
        <v>0.1</v>
      </c>
      <c r="AG21" s="10" t="s">
        <v>40</v>
      </c>
      <c r="AH21" s="10">
        <v>0.06</v>
      </c>
      <c r="AI21" s="10"/>
      <c r="AJ21" s="10">
        <v>0.05</v>
      </c>
      <c r="AK21" s="10" t="s">
        <v>40</v>
      </c>
      <c r="AL21" s="10">
        <v>0.02</v>
      </c>
      <c r="AM21" s="12"/>
      <c r="AN21" s="14">
        <f>X21/AB21</f>
        <v>4</v>
      </c>
      <c r="AO21" s="12"/>
      <c r="AP21" s="12"/>
      <c r="AQ21" s="12"/>
      <c r="AR21" s="14">
        <f>AF21/AJ21</f>
        <v>2</v>
      </c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</row>
    <row r="22" spans="1:76" x14ac:dyDescent="0.4">
      <c r="A22" s="63"/>
      <c r="G22" s="63"/>
      <c r="L22" s="55"/>
      <c r="M22" s="55"/>
      <c r="N22" s="55" t="s">
        <v>28</v>
      </c>
      <c r="O22" s="55"/>
      <c r="P22" s="18">
        <f t="shared" ref="P22:P37" si="0">(1+AF22/AJ22)*X22/AB22</f>
        <v>13.6</v>
      </c>
      <c r="X22" s="13">
        <f>AVERAGE('11C_CUMI-101(kinetic) (raw)'!U20,'11C_CUMI-101(kinetic) (raw)'!U22)</f>
        <v>0.34</v>
      </c>
      <c r="Y22" s="10"/>
      <c r="Z22" s="10"/>
      <c r="AA22" s="13"/>
      <c r="AB22" s="13">
        <f>AVERAGE('11C_CUMI-101(kinetic) (raw)'!X20,'11C_CUMI-101(kinetic) (raw)'!X22)</f>
        <v>0.1</v>
      </c>
      <c r="AC22" s="13"/>
      <c r="AD22" s="13"/>
      <c r="AE22" s="13"/>
      <c r="AF22" s="13">
        <f>AVERAGE('11C_CUMI-101(kinetic) (raw)'!AA20,'11C_CUMI-101(kinetic) (raw)'!AA22)</f>
        <v>0.10500000000000001</v>
      </c>
      <c r="AG22" s="13"/>
      <c r="AH22" s="13"/>
      <c r="AI22" s="13"/>
      <c r="AJ22" s="13">
        <f>AVERAGE('11C_CUMI-101(kinetic) (raw)'!AD20,'11C_CUMI-101(kinetic) (raw)'!AD22)</f>
        <v>3.5000000000000003E-2</v>
      </c>
      <c r="AK22" s="10"/>
      <c r="AL22" s="10"/>
      <c r="AM22" s="12"/>
      <c r="AN22" s="14">
        <f t="shared" ref="AN22:AN37" si="1">X22/AB22</f>
        <v>3.4</v>
      </c>
      <c r="AO22" s="12"/>
      <c r="AP22" s="12"/>
      <c r="AQ22" s="12"/>
      <c r="AR22" s="14">
        <f t="shared" ref="AR22:AR37" si="2">AF22/AJ22</f>
        <v>3</v>
      </c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x14ac:dyDescent="0.4">
      <c r="A23" s="63"/>
      <c r="G23" s="63"/>
      <c r="L23" s="55"/>
      <c r="M23" s="55"/>
      <c r="N23" s="55" t="s">
        <v>31</v>
      </c>
      <c r="O23" s="55"/>
      <c r="P23" s="18">
        <f t="shared" si="0"/>
        <v>14.285714285714285</v>
      </c>
      <c r="X23" s="13">
        <v>0.3</v>
      </c>
      <c r="Y23" s="10" t="s">
        <v>40</v>
      </c>
      <c r="Z23" s="10">
        <v>0.17</v>
      </c>
      <c r="AA23" s="10"/>
      <c r="AB23" s="10">
        <v>7.0000000000000007E-2</v>
      </c>
      <c r="AC23" s="10" t="s">
        <v>40</v>
      </c>
      <c r="AD23" s="10">
        <v>0.08</v>
      </c>
      <c r="AE23" s="10"/>
      <c r="AF23" s="10">
        <v>7.0000000000000007E-2</v>
      </c>
      <c r="AG23" s="10" t="s">
        <v>40</v>
      </c>
      <c r="AH23" s="10">
        <v>0.09</v>
      </c>
      <c r="AI23" s="10"/>
      <c r="AJ23" s="10">
        <v>0.03</v>
      </c>
      <c r="AK23" s="10" t="s">
        <v>40</v>
      </c>
      <c r="AL23" s="10">
        <v>0.02</v>
      </c>
      <c r="AM23" s="12"/>
      <c r="AN23" s="14">
        <f t="shared" si="1"/>
        <v>4.2857142857142856</v>
      </c>
      <c r="AO23" s="12"/>
      <c r="AP23" s="12"/>
      <c r="AQ23" s="12"/>
      <c r="AR23" s="14">
        <f t="shared" si="2"/>
        <v>2.3333333333333335</v>
      </c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x14ac:dyDescent="0.4">
      <c r="A24" s="63"/>
      <c r="G24" s="63"/>
      <c r="L24" s="55" t="s">
        <v>34</v>
      </c>
      <c r="M24" s="55"/>
      <c r="N24" s="55" t="s">
        <v>27</v>
      </c>
      <c r="O24" s="55"/>
      <c r="P24" s="18">
        <f t="shared" si="0"/>
        <v>5.6</v>
      </c>
      <c r="X24" s="10">
        <v>0.42</v>
      </c>
      <c r="Y24" s="10" t="s">
        <v>40</v>
      </c>
      <c r="Z24" s="10">
        <v>0.22</v>
      </c>
      <c r="AA24" s="10"/>
      <c r="AB24" s="10">
        <v>0.15</v>
      </c>
      <c r="AC24" s="10" t="s">
        <v>40</v>
      </c>
      <c r="AD24" s="13">
        <v>0.1</v>
      </c>
      <c r="AE24" s="10"/>
      <c r="AF24" s="10">
        <v>0.05</v>
      </c>
      <c r="AG24" s="10" t="s">
        <v>40</v>
      </c>
      <c r="AH24" s="10">
        <v>0.03</v>
      </c>
      <c r="AI24" s="10"/>
      <c r="AJ24" s="10">
        <v>0.05</v>
      </c>
      <c r="AK24" s="10" t="s">
        <v>40</v>
      </c>
      <c r="AL24" s="10">
        <v>0.02</v>
      </c>
      <c r="AM24" s="12"/>
      <c r="AN24" s="14">
        <f t="shared" si="1"/>
        <v>2.8</v>
      </c>
      <c r="AO24" s="12"/>
      <c r="AP24" s="12"/>
      <c r="AQ24" s="12"/>
      <c r="AR24" s="14">
        <f t="shared" si="2"/>
        <v>1</v>
      </c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x14ac:dyDescent="0.4">
      <c r="A25" s="63"/>
      <c r="G25" s="63"/>
      <c r="L25" s="55"/>
      <c r="M25" s="55"/>
      <c r="N25" s="58" t="s">
        <v>35</v>
      </c>
      <c r="O25" s="39" t="s">
        <v>93</v>
      </c>
      <c r="P25" s="18"/>
      <c r="X25" s="40"/>
      <c r="Y25" s="40"/>
      <c r="Z25" s="40"/>
      <c r="AA25" s="40"/>
      <c r="AB25" s="40"/>
      <c r="AC25" s="40"/>
      <c r="AD25" s="13"/>
      <c r="AE25" s="40"/>
      <c r="AF25" s="40"/>
      <c r="AG25" s="40"/>
      <c r="AH25" s="40"/>
      <c r="AI25" s="40"/>
      <c r="AJ25" s="40"/>
      <c r="AK25" s="40"/>
      <c r="AL25" s="40"/>
      <c r="AM25" s="12"/>
      <c r="AN25" s="14"/>
      <c r="AO25" s="12"/>
      <c r="AP25" s="12"/>
      <c r="AQ25" s="12"/>
      <c r="AR25" s="14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x14ac:dyDescent="0.4">
      <c r="A26" s="63"/>
      <c r="G26" s="63"/>
      <c r="L26" s="55"/>
      <c r="M26" s="55"/>
      <c r="N26" s="56"/>
      <c r="O26" s="39" t="s">
        <v>94</v>
      </c>
      <c r="P26" s="18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2"/>
      <c r="AN26" s="14"/>
      <c r="AO26" s="12"/>
      <c r="AP26" s="12"/>
      <c r="AQ26" s="12"/>
      <c r="AR26" s="14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8.75" customHeight="1" x14ac:dyDescent="0.4">
      <c r="A27" s="63"/>
      <c r="G27" s="63"/>
      <c r="L27" s="57" t="s">
        <v>36</v>
      </c>
      <c r="M27" s="57"/>
      <c r="N27" s="55" t="s">
        <v>33</v>
      </c>
      <c r="O27" s="55"/>
      <c r="P27" s="18">
        <f t="shared" si="0"/>
        <v>14.181818181818182</v>
      </c>
      <c r="X27" s="10">
        <v>0.39</v>
      </c>
      <c r="Y27" s="10" t="s">
        <v>40</v>
      </c>
      <c r="Z27" s="10">
        <v>0.17</v>
      </c>
      <c r="AA27" s="10"/>
      <c r="AB27" s="10">
        <v>0.11</v>
      </c>
      <c r="AC27" s="10" t="s">
        <v>40</v>
      </c>
      <c r="AD27" s="10">
        <v>0.08</v>
      </c>
      <c r="AE27" s="10"/>
      <c r="AF27" s="10">
        <v>0.12</v>
      </c>
      <c r="AG27" s="10" t="s">
        <v>40</v>
      </c>
      <c r="AH27" s="10">
        <v>0.09</v>
      </c>
      <c r="AI27" s="10"/>
      <c r="AJ27" s="10">
        <v>0.04</v>
      </c>
      <c r="AK27" s="10" t="s">
        <v>40</v>
      </c>
      <c r="AL27" s="10">
        <v>0.02</v>
      </c>
      <c r="AM27" s="12"/>
      <c r="AN27" s="14">
        <f t="shared" si="1"/>
        <v>3.5454545454545454</v>
      </c>
      <c r="AO27" s="12"/>
      <c r="AP27" s="12"/>
      <c r="AQ27" s="12"/>
      <c r="AR27" s="14">
        <f t="shared" si="2"/>
        <v>3</v>
      </c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x14ac:dyDescent="0.4">
      <c r="A28" s="63"/>
      <c r="G28" s="63"/>
      <c r="L28" s="57"/>
      <c r="M28" s="57"/>
      <c r="N28" s="55" t="s">
        <v>32</v>
      </c>
      <c r="O28" s="55"/>
      <c r="P28" s="18">
        <f t="shared" si="0"/>
        <v>10.436363636363636</v>
      </c>
      <c r="X28" s="10">
        <v>0.41</v>
      </c>
      <c r="Y28" s="10" t="s">
        <v>40</v>
      </c>
      <c r="Z28" s="10">
        <v>0.19</v>
      </c>
      <c r="AA28" s="10"/>
      <c r="AB28" s="10">
        <v>0.11</v>
      </c>
      <c r="AC28" s="10" t="s">
        <v>40</v>
      </c>
      <c r="AD28" s="10">
        <v>0.08</v>
      </c>
      <c r="AE28" s="10"/>
      <c r="AF28" s="10">
        <v>0.09</v>
      </c>
      <c r="AG28" s="10" t="s">
        <v>40</v>
      </c>
      <c r="AH28" s="10">
        <v>0.05</v>
      </c>
      <c r="AI28" s="10"/>
      <c r="AJ28" s="10">
        <v>0.05</v>
      </c>
      <c r="AK28" s="10" t="s">
        <v>40</v>
      </c>
      <c r="AL28" s="10">
        <v>0.02</v>
      </c>
      <c r="AM28" s="12"/>
      <c r="AN28" s="14">
        <f t="shared" si="1"/>
        <v>3.7272727272727271</v>
      </c>
      <c r="AO28" s="12"/>
      <c r="AP28" s="12"/>
      <c r="AQ28" s="12"/>
      <c r="AR28" s="14">
        <f t="shared" si="2"/>
        <v>1.7999999999999998</v>
      </c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x14ac:dyDescent="0.4">
      <c r="A29" s="63"/>
      <c r="G29" s="63"/>
      <c r="L29" s="55" t="s">
        <v>24</v>
      </c>
      <c r="M29" s="55"/>
      <c r="N29" s="55" t="s">
        <v>24</v>
      </c>
      <c r="O29" s="55"/>
      <c r="P29" s="18">
        <f t="shared" si="0"/>
        <v>9.9544592030360519</v>
      </c>
      <c r="X29" s="13">
        <f>AVERAGE('11C_CUMI-101(kinetic) (raw)'!U26,'11C_CUMI-101(kinetic) (raw)'!U27,'11C_CUMI-101(kinetic) (raw)'!U29)</f>
        <v>0.40666666666666668</v>
      </c>
      <c r="Y29" s="17"/>
      <c r="Z29" s="17"/>
      <c r="AA29" s="17"/>
      <c r="AB29" s="13">
        <f>AVERAGE('11C_CUMI-101(kinetic) (raw)'!X26,'11C_CUMI-101(kinetic) (raw)'!X27,'11C_CUMI-101(kinetic) (raw)'!X29)</f>
        <v>0.10333333333333333</v>
      </c>
      <c r="AC29" s="13"/>
      <c r="AD29" s="13"/>
      <c r="AE29" s="13"/>
      <c r="AF29" s="13">
        <f>AVERAGE('11C_CUMI-101(kinetic) (raw)'!AA26,'11C_CUMI-101(kinetic) (raw)'!AA27,'11C_CUMI-101(kinetic) (raw)'!AA29)</f>
        <v>8.666666666666667E-2</v>
      </c>
      <c r="AG29" s="13"/>
      <c r="AH29" s="13"/>
      <c r="AI29" s="13"/>
      <c r="AJ29" s="13">
        <f>AVERAGE('11C_CUMI-101(kinetic) (raw)'!AD26,'11C_CUMI-101(kinetic) (raw)'!AD27,'11C_CUMI-101(kinetic) (raw)'!AD29)</f>
        <v>5.6666666666666664E-2</v>
      </c>
      <c r="AK29" s="10"/>
      <c r="AL29" s="10"/>
      <c r="AM29" s="12"/>
      <c r="AN29" s="14">
        <f t="shared" si="1"/>
        <v>3.935483870967742</v>
      </c>
      <c r="AO29" s="12"/>
      <c r="AP29" s="12"/>
      <c r="AQ29" s="12"/>
      <c r="AR29" s="14">
        <f t="shared" si="2"/>
        <v>1.5294117647058825</v>
      </c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x14ac:dyDescent="0.4">
      <c r="A30" s="63"/>
      <c r="G30" s="63"/>
      <c r="L30" s="55" t="s">
        <v>25</v>
      </c>
      <c r="M30" s="55"/>
      <c r="N30" s="55" t="s">
        <v>25</v>
      </c>
      <c r="O30" s="55"/>
      <c r="P30" s="18">
        <f t="shared" si="0"/>
        <v>7.8</v>
      </c>
      <c r="X30" s="10">
        <v>0.45</v>
      </c>
      <c r="Y30" s="10" t="s">
        <v>40</v>
      </c>
      <c r="Z30" s="10">
        <v>0.23</v>
      </c>
      <c r="AA30" s="10"/>
      <c r="AB30" s="10">
        <v>0.15</v>
      </c>
      <c r="AC30" s="10" t="s">
        <v>40</v>
      </c>
      <c r="AD30" s="13">
        <v>0.1</v>
      </c>
      <c r="AE30" s="10"/>
      <c r="AF30" s="10">
        <v>0.08</v>
      </c>
      <c r="AG30" s="10" t="s">
        <v>40</v>
      </c>
      <c r="AH30" s="10">
        <v>0.06</v>
      </c>
      <c r="AI30" s="10"/>
      <c r="AJ30" s="10">
        <v>0.05</v>
      </c>
      <c r="AK30" s="10" t="s">
        <v>40</v>
      </c>
      <c r="AL30" s="10">
        <v>0.02</v>
      </c>
      <c r="AM30" s="12"/>
      <c r="AN30" s="14">
        <f t="shared" si="1"/>
        <v>3</v>
      </c>
      <c r="AO30" s="12"/>
      <c r="AP30" s="12"/>
      <c r="AQ30" s="12"/>
      <c r="AR30" s="14">
        <f t="shared" si="2"/>
        <v>1.5999999999999999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x14ac:dyDescent="0.4">
      <c r="A31" s="63"/>
      <c r="G31" s="63"/>
      <c r="L31" s="55" t="s">
        <v>26</v>
      </c>
      <c r="M31" s="55"/>
      <c r="N31" s="55" t="s">
        <v>26</v>
      </c>
      <c r="O31" s="55"/>
      <c r="P31" s="18">
        <f t="shared" si="0"/>
        <v>9.0256410256410273</v>
      </c>
      <c r="X31" s="10">
        <v>0.44</v>
      </c>
      <c r="Y31" s="10" t="s">
        <v>40</v>
      </c>
      <c r="Z31" s="10">
        <v>0.22</v>
      </c>
      <c r="AA31" s="10"/>
      <c r="AB31" s="10">
        <v>0.13</v>
      </c>
      <c r="AC31" s="10" t="s">
        <v>40</v>
      </c>
      <c r="AD31" s="13">
        <v>0.1</v>
      </c>
      <c r="AE31" s="10"/>
      <c r="AF31" s="13">
        <v>0.1</v>
      </c>
      <c r="AG31" s="10" t="s">
        <v>40</v>
      </c>
      <c r="AH31" s="10">
        <v>7.0000000000000007E-2</v>
      </c>
      <c r="AI31" s="10"/>
      <c r="AJ31" s="10">
        <v>0.06</v>
      </c>
      <c r="AK31" s="10" t="s">
        <v>40</v>
      </c>
      <c r="AL31" s="10">
        <v>0.02</v>
      </c>
      <c r="AM31" s="12"/>
      <c r="AN31" s="14">
        <f t="shared" si="1"/>
        <v>3.3846153846153846</v>
      </c>
      <c r="AO31" s="12"/>
      <c r="AP31" s="12"/>
      <c r="AQ31" s="12"/>
      <c r="AR31" s="14">
        <f t="shared" si="2"/>
        <v>1.6666666666666667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x14ac:dyDescent="0.4">
      <c r="A32" s="63"/>
      <c r="G32" s="63"/>
      <c r="L32" s="55" t="s">
        <v>37</v>
      </c>
      <c r="M32" s="55"/>
      <c r="N32" s="55" t="s">
        <v>38</v>
      </c>
      <c r="O32" s="55"/>
      <c r="P32" s="18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2"/>
      <c r="AN32" s="14"/>
      <c r="AO32" s="12"/>
      <c r="AP32" s="12"/>
      <c r="AQ32" s="12"/>
      <c r="AR32" s="14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x14ac:dyDescent="0.4">
      <c r="A33" s="63"/>
      <c r="G33" s="63"/>
      <c r="L33" s="55"/>
      <c r="M33" s="55"/>
      <c r="N33" s="55" t="s">
        <v>30</v>
      </c>
      <c r="O33" s="55"/>
      <c r="P33" s="18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2"/>
      <c r="AN33" s="14"/>
      <c r="AO33" s="12"/>
      <c r="AP33" s="12"/>
      <c r="AQ33" s="12"/>
      <c r="AR33" s="14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x14ac:dyDescent="0.4">
      <c r="A34" s="63"/>
      <c r="G34" s="11"/>
      <c r="L34" s="55"/>
      <c r="M34" s="55"/>
      <c r="N34" s="55" t="s">
        <v>29</v>
      </c>
      <c r="O34" s="55"/>
      <c r="P34" s="18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2"/>
      <c r="AN34" s="14"/>
      <c r="AO34" s="12"/>
      <c r="AP34" s="12"/>
      <c r="AQ34" s="12"/>
      <c r="AR34" s="14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x14ac:dyDescent="0.4">
      <c r="A35" s="11"/>
      <c r="G35" s="11"/>
      <c r="L35" s="55"/>
      <c r="M35" s="55"/>
      <c r="N35" s="55" t="s">
        <v>39</v>
      </c>
      <c r="O35" s="55"/>
      <c r="P35" s="18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N35" s="14"/>
      <c r="AR35" s="14"/>
    </row>
    <row r="36" spans="1:76" x14ac:dyDescent="0.4">
      <c r="L36" s="55" t="s">
        <v>41</v>
      </c>
      <c r="M36" s="55"/>
      <c r="N36" s="55" t="s">
        <v>50</v>
      </c>
      <c r="O36" s="55"/>
      <c r="P36" s="18">
        <f t="shared" si="0"/>
        <v>15.5</v>
      </c>
      <c r="X36" s="15">
        <v>0.31</v>
      </c>
      <c r="Y36" s="15" t="s">
        <v>40</v>
      </c>
      <c r="Z36" s="10">
        <v>0.18</v>
      </c>
      <c r="AA36" s="10"/>
      <c r="AB36" s="10">
        <v>0.08</v>
      </c>
      <c r="AC36" s="10" t="s">
        <v>40</v>
      </c>
      <c r="AD36" s="10">
        <v>0.11</v>
      </c>
      <c r="AE36" s="10"/>
      <c r="AF36" s="10">
        <v>0.09</v>
      </c>
      <c r="AG36" s="10" t="s">
        <v>40</v>
      </c>
      <c r="AH36" s="13">
        <v>0.1</v>
      </c>
      <c r="AI36" s="10"/>
      <c r="AJ36" s="10">
        <v>0.03</v>
      </c>
      <c r="AK36" s="10" t="s">
        <v>40</v>
      </c>
      <c r="AL36" s="10">
        <v>0.02</v>
      </c>
      <c r="AN36" s="14">
        <f t="shared" si="1"/>
        <v>3.875</v>
      </c>
      <c r="AR36" s="14">
        <f t="shared" si="2"/>
        <v>3</v>
      </c>
    </row>
    <row r="37" spans="1:76" x14ac:dyDescent="0.4">
      <c r="L37" s="55"/>
      <c r="M37" s="55"/>
      <c r="N37" s="55" t="s">
        <v>51</v>
      </c>
      <c r="O37" s="55"/>
      <c r="P37" s="18">
        <f t="shared" si="0"/>
        <v>8.5</v>
      </c>
      <c r="X37" s="15">
        <v>0.34</v>
      </c>
      <c r="Y37" s="15" t="s">
        <v>40</v>
      </c>
      <c r="Z37" s="10">
        <v>0.21</v>
      </c>
      <c r="AA37" s="10"/>
      <c r="AB37" s="10">
        <v>0.11</v>
      </c>
      <c r="AC37" s="10" t="s">
        <v>40</v>
      </c>
      <c r="AD37" s="13">
        <v>0.1</v>
      </c>
      <c r="AE37" s="10"/>
      <c r="AF37" s="10">
        <v>7.0000000000000007E-2</v>
      </c>
      <c r="AG37" s="10" t="s">
        <v>40</v>
      </c>
      <c r="AH37" s="10">
        <v>0.08</v>
      </c>
      <c r="AI37" s="10"/>
      <c r="AJ37" s="10">
        <v>0.04</v>
      </c>
      <c r="AK37" s="10" t="s">
        <v>40</v>
      </c>
      <c r="AL37" s="10">
        <v>0.02</v>
      </c>
      <c r="AN37" s="14">
        <f t="shared" si="1"/>
        <v>3.0909090909090913</v>
      </c>
      <c r="AR37" s="14">
        <f t="shared" si="2"/>
        <v>1.7500000000000002</v>
      </c>
    </row>
    <row r="38" spans="1:76" x14ac:dyDescent="0.4"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</sheetData>
  <mergeCells count="53">
    <mergeCell ref="N36:O36"/>
    <mergeCell ref="L18:M19"/>
    <mergeCell ref="N19:O19"/>
    <mergeCell ref="L36:M37"/>
    <mergeCell ref="N37:O37"/>
    <mergeCell ref="L32:M35"/>
    <mergeCell ref="N32:O32"/>
    <mergeCell ref="N33:O33"/>
    <mergeCell ref="N34:O34"/>
    <mergeCell ref="N35:O35"/>
    <mergeCell ref="N29:O29"/>
    <mergeCell ref="L30:M30"/>
    <mergeCell ref="N30:O30"/>
    <mergeCell ref="L31:M31"/>
    <mergeCell ref="N31:O31"/>
    <mergeCell ref="N25:N26"/>
    <mergeCell ref="A1:F1"/>
    <mergeCell ref="G1:J1"/>
    <mergeCell ref="K1:AJ1"/>
    <mergeCell ref="A3:A34"/>
    <mergeCell ref="G3:G33"/>
    <mergeCell ref="L21:M23"/>
    <mergeCell ref="N21:O21"/>
    <mergeCell ref="N22:O22"/>
    <mergeCell ref="N23:O23"/>
    <mergeCell ref="L24:M26"/>
    <mergeCell ref="N24:O24"/>
    <mergeCell ref="L27:M28"/>
    <mergeCell ref="N27:O27"/>
    <mergeCell ref="N28:O28"/>
    <mergeCell ref="L29:M29"/>
    <mergeCell ref="L11:M11"/>
    <mergeCell ref="N11:O11"/>
    <mergeCell ref="N3:O3"/>
    <mergeCell ref="N4:O4"/>
    <mergeCell ref="N5:O5"/>
    <mergeCell ref="L3:M5"/>
    <mergeCell ref="L6:M8"/>
    <mergeCell ref="N6:O6"/>
    <mergeCell ref="N9:O9"/>
    <mergeCell ref="N10:O10"/>
    <mergeCell ref="L9:M10"/>
    <mergeCell ref="N7:N8"/>
    <mergeCell ref="N16:O16"/>
    <mergeCell ref="N17:O17"/>
    <mergeCell ref="L14:M17"/>
    <mergeCell ref="N18:O18"/>
    <mergeCell ref="L12:M12"/>
    <mergeCell ref="N12:O12"/>
    <mergeCell ref="L13:M13"/>
    <mergeCell ref="N13:O13"/>
    <mergeCell ref="N14:O14"/>
    <mergeCell ref="N15:O1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F18F-9515-406E-AE57-EB78AB3BBF1A}">
  <dimension ref="A1:AK34"/>
  <sheetViews>
    <sheetView tabSelected="1" workbookViewId="0">
      <selection activeCell="F1" sqref="F1:I1"/>
    </sheetView>
  </sheetViews>
  <sheetFormatPr defaultRowHeight="18.75" x14ac:dyDescent="0.4"/>
  <cols>
    <col min="13" max="14" width="9" customWidth="1"/>
    <col min="15" max="15" width="10" customWidth="1"/>
    <col min="16" max="16" width="9" customWidth="1"/>
    <col min="17" max="17" width="10.75" customWidth="1"/>
    <col min="18" max="20" width="9" customWidth="1"/>
    <col min="22" max="22" width="2.75" customWidth="1"/>
    <col min="25" max="25" width="2.25" customWidth="1"/>
    <col min="28" max="28" width="2.875" customWidth="1"/>
    <col min="31" max="31" width="2.5" customWidth="1"/>
    <col min="33" max="33" width="10" bestFit="1" customWidth="1"/>
  </cols>
  <sheetData>
    <row r="1" spans="1:37" x14ac:dyDescent="0.4">
      <c r="A1" s="59" t="s">
        <v>0</v>
      </c>
      <c r="B1" s="59"/>
      <c r="C1" s="59"/>
      <c r="D1" s="59"/>
      <c r="E1" s="59"/>
      <c r="F1" s="60" t="s">
        <v>116</v>
      </c>
      <c r="G1" s="60"/>
      <c r="H1" s="60"/>
      <c r="I1" s="60"/>
      <c r="J1" s="61" t="s">
        <v>1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41"/>
      <c r="AF1" s="41"/>
      <c r="AG1" s="2"/>
      <c r="AH1" s="2"/>
      <c r="AI1" s="2"/>
    </row>
    <row r="2" spans="1:37" ht="38.25" thickBot="1" x14ac:dyDescent="0.4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53" t="s">
        <v>12</v>
      </c>
      <c r="L2" s="6" t="s">
        <v>113</v>
      </c>
      <c r="M2" s="6" t="s">
        <v>13</v>
      </c>
      <c r="N2" s="6"/>
      <c r="O2" s="6" t="s">
        <v>113</v>
      </c>
      <c r="P2" s="6" t="s">
        <v>112</v>
      </c>
      <c r="Q2" s="7" t="s">
        <v>14</v>
      </c>
      <c r="R2" s="7"/>
      <c r="S2" s="7"/>
      <c r="T2" s="7"/>
      <c r="U2" s="6" t="s">
        <v>15</v>
      </c>
      <c r="V2" s="6"/>
      <c r="W2" s="6" t="s">
        <v>16</v>
      </c>
      <c r="X2" s="6" t="s">
        <v>17</v>
      </c>
      <c r="Y2" s="6"/>
      <c r="Z2" s="6"/>
      <c r="AA2" s="6" t="s">
        <v>18</v>
      </c>
      <c r="AB2" s="6"/>
      <c r="AC2" s="6"/>
      <c r="AD2" s="6" t="s">
        <v>19</v>
      </c>
      <c r="AE2" s="6"/>
      <c r="AF2" s="6"/>
      <c r="AG2" s="8" t="s">
        <v>111</v>
      </c>
      <c r="AH2" s="8"/>
      <c r="AI2" s="8"/>
      <c r="AJ2" s="52" t="s">
        <v>110</v>
      </c>
      <c r="AK2" s="41"/>
    </row>
    <row r="3" spans="1:37" x14ac:dyDescent="0.4">
      <c r="A3" s="62" t="s">
        <v>43</v>
      </c>
      <c r="B3" t="s">
        <v>44</v>
      </c>
      <c r="C3">
        <v>2010</v>
      </c>
      <c r="D3" t="s">
        <v>45</v>
      </c>
      <c r="E3" t="s">
        <v>46</v>
      </c>
      <c r="F3" s="62" t="s">
        <v>22</v>
      </c>
      <c r="G3">
        <v>7</v>
      </c>
      <c r="H3" t="s">
        <v>47</v>
      </c>
      <c r="I3" t="s">
        <v>48</v>
      </c>
      <c r="J3" t="s">
        <v>49</v>
      </c>
      <c r="K3" t="s">
        <v>50</v>
      </c>
      <c r="M3">
        <v>15.41</v>
      </c>
      <c r="O3" s="44">
        <f t="shared" ref="O3:O15" si="0">M3/5.77</f>
        <v>2.6707105719237436</v>
      </c>
      <c r="Q3" s="50">
        <f t="shared" ref="Q3:Q15" si="1">O3-1</f>
        <v>1.6707105719237436</v>
      </c>
    </row>
    <row r="4" spans="1:37" x14ac:dyDescent="0.4">
      <c r="A4" s="64"/>
      <c r="F4" s="64"/>
      <c r="K4" t="s">
        <v>109</v>
      </c>
      <c r="M4">
        <v>15.17</v>
      </c>
      <c r="O4" s="44">
        <f t="shared" si="0"/>
        <v>2.6291161178509532</v>
      </c>
      <c r="Q4" s="50">
        <f t="shared" si="1"/>
        <v>1.6291161178509532</v>
      </c>
    </row>
    <row r="5" spans="1:37" x14ac:dyDescent="0.4">
      <c r="A5" s="64"/>
      <c r="F5" s="64"/>
      <c r="K5" t="s">
        <v>108</v>
      </c>
      <c r="M5">
        <v>14.25</v>
      </c>
      <c r="O5" s="44">
        <f t="shared" si="0"/>
        <v>2.4696707105719238</v>
      </c>
      <c r="Q5" s="50">
        <f t="shared" si="1"/>
        <v>1.4696707105719238</v>
      </c>
    </row>
    <row r="6" spans="1:37" x14ac:dyDescent="0.4">
      <c r="A6" s="64"/>
      <c r="F6" s="64"/>
      <c r="K6" t="s">
        <v>107</v>
      </c>
      <c r="M6">
        <v>13.53</v>
      </c>
      <c r="O6" s="44">
        <f t="shared" si="0"/>
        <v>2.3448873483535531</v>
      </c>
      <c r="Q6" s="50">
        <f t="shared" si="1"/>
        <v>1.3448873483535531</v>
      </c>
    </row>
    <row r="7" spans="1:37" x14ac:dyDescent="0.4">
      <c r="A7" s="64"/>
      <c r="F7" s="64"/>
      <c r="K7" t="s">
        <v>23</v>
      </c>
      <c r="M7">
        <v>13.36</v>
      </c>
      <c r="O7" s="44">
        <f t="shared" si="0"/>
        <v>2.3154246100519931</v>
      </c>
      <c r="Q7" s="50">
        <f t="shared" si="1"/>
        <v>1.3154246100519931</v>
      </c>
    </row>
    <row r="8" spans="1:37" x14ac:dyDescent="0.4">
      <c r="A8" s="64"/>
      <c r="F8" s="64"/>
      <c r="K8" t="s">
        <v>106</v>
      </c>
      <c r="M8">
        <v>12.03</v>
      </c>
      <c r="O8" s="44">
        <f t="shared" si="0"/>
        <v>2.0849220103986137</v>
      </c>
      <c r="Q8" s="50">
        <f t="shared" si="1"/>
        <v>1.0849220103986137</v>
      </c>
    </row>
    <row r="9" spans="1:37" x14ac:dyDescent="0.4">
      <c r="A9" s="64"/>
      <c r="F9" s="64"/>
      <c r="K9" t="s">
        <v>105</v>
      </c>
      <c r="M9">
        <v>11.27</v>
      </c>
      <c r="O9" s="44">
        <f t="shared" si="0"/>
        <v>1.9532062391681111</v>
      </c>
      <c r="Q9" s="50">
        <f t="shared" si="1"/>
        <v>0.95320623916811109</v>
      </c>
    </row>
    <row r="10" spans="1:37" x14ac:dyDescent="0.4">
      <c r="A10" s="64"/>
      <c r="F10" s="64"/>
      <c r="K10" t="s">
        <v>104</v>
      </c>
      <c r="M10">
        <v>10.87</v>
      </c>
      <c r="O10" s="44">
        <f t="shared" si="0"/>
        <v>1.8838821490467939</v>
      </c>
      <c r="Q10" s="50">
        <f t="shared" si="1"/>
        <v>0.88388214904679385</v>
      </c>
    </row>
    <row r="11" spans="1:37" x14ac:dyDescent="0.4">
      <c r="A11" s="64"/>
      <c r="F11" s="64"/>
      <c r="K11" t="s">
        <v>103</v>
      </c>
      <c r="M11">
        <v>10.210000000000001</v>
      </c>
      <c r="O11" s="44">
        <f t="shared" si="0"/>
        <v>1.7694974003466206</v>
      </c>
      <c r="Q11" s="50">
        <f t="shared" si="1"/>
        <v>0.76949740034662062</v>
      </c>
    </row>
    <row r="12" spans="1:37" x14ac:dyDescent="0.4">
      <c r="A12" s="64"/>
      <c r="F12" s="64"/>
      <c r="K12" t="s">
        <v>102</v>
      </c>
      <c r="M12">
        <v>9.9499999999999993</v>
      </c>
      <c r="O12" s="44">
        <f t="shared" si="0"/>
        <v>1.7244367417677644</v>
      </c>
      <c r="Q12" s="50">
        <f t="shared" si="1"/>
        <v>0.7244367417677644</v>
      </c>
    </row>
    <row r="13" spans="1:37" x14ac:dyDescent="0.4">
      <c r="A13" s="64"/>
      <c r="F13" s="64"/>
      <c r="K13" t="s">
        <v>101</v>
      </c>
      <c r="M13">
        <v>9.85</v>
      </c>
      <c r="O13" s="44">
        <f t="shared" si="0"/>
        <v>1.707105719237435</v>
      </c>
      <c r="Q13" s="50">
        <f t="shared" si="1"/>
        <v>0.70710571923743504</v>
      </c>
    </row>
    <row r="14" spans="1:37" x14ac:dyDescent="0.4">
      <c r="K14" t="s">
        <v>51</v>
      </c>
      <c r="M14">
        <v>9.49</v>
      </c>
      <c r="O14" s="44">
        <f t="shared" si="0"/>
        <v>1.6447140381282497</v>
      </c>
      <c r="Q14" s="50">
        <f t="shared" si="1"/>
        <v>0.64471403812824968</v>
      </c>
    </row>
    <row r="15" spans="1:37" x14ac:dyDescent="0.4">
      <c r="K15" t="s">
        <v>100</v>
      </c>
      <c r="M15">
        <v>8.65</v>
      </c>
      <c r="O15" s="44">
        <f t="shared" si="0"/>
        <v>1.4991334488734838</v>
      </c>
      <c r="Q15" s="50">
        <f t="shared" si="1"/>
        <v>0.49913344887348376</v>
      </c>
    </row>
    <row r="16" spans="1:37" x14ac:dyDescent="0.4">
      <c r="K16" t="s">
        <v>99</v>
      </c>
      <c r="M16">
        <v>5.77</v>
      </c>
      <c r="O16" s="44"/>
      <c r="Q16" s="50"/>
    </row>
    <row r="17" spans="10:33" x14ac:dyDescent="0.4">
      <c r="O17" s="44"/>
      <c r="Q17" s="50"/>
    </row>
    <row r="18" spans="10:33" x14ac:dyDescent="0.4">
      <c r="O18" s="44"/>
      <c r="Q18" s="50"/>
    </row>
    <row r="19" spans="10:33" x14ac:dyDescent="0.4">
      <c r="J19" t="s">
        <v>52</v>
      </c>
      <c r="K19" t="s">
        <v>50</v>
      </c>
      <c r="M19" s="44">
        <f t="shared" ref="M19:M32" si="2">(AA19/AD19+1)*U19/X19</f>
        <v>15.5</v>
      </c>
      <c r="O19" s="44">
        <f t="shared" ref="O19:O31" si="3">M19/5.6</f>
        <v>2.7678571428571432</v>
      </c>
      <c r="Q19" s="50">
        <f t="shared" ref="Q19:Q31" si="4">O19-1</f>
        <v>1.7678571428571432</v>
      </c>
      <c r="U19" s="42">
        <v>0.31</v>
      </c>
      <c r="V19" s="42" t="s">
        <v>40</v>
      </c>
      <c r="W19" s="45">
        <v>0.18</v>
      </c>
      <c r="X19" s="46">
        <v>0.08</v>
      </c>
      <c r="Y19" s="42" t="s">
        <v>40</v>
      </c>
      <c r="Z19" s="45">
        <v>0.11</v>
      </c>
      <c r="AA19" s="46">
        <v>0.09</v>
      </c>
      <c r="AB19" s="42" t="s">
        <v>40</v>
      </c>
      <c r="AC19" s="47">
        <v>0.1</v>
      </c>
      <c r="AD19" s="46">
        <v>0.03</v>
      </c>
      <c r="AE19" s="42" t="s">
        <v>40</v>
      </c>
      <c r="AF19" s="45">
        <v>0.02</v>
      </c>
      <c r="AG19" s="44">
        <f t="shared" ref="AG19:AG32" si="5">AA19/AD19</f>
        <v>3</v>
      </c>
    </row>
    <row r="20" spans="10:33" x14ac:dyDescent="0.4">
      <c r="K20" t="s">
        <v>109</v>
      </c>
      <c r="M20" s="44">
        <f t="shared" si="2"/>
        <v>15.111111111111114</v>
      </c>
      <c r="O20" s="44">
        <f t="shared" si="3"/>
        <v>2.698412698412699</v>
      </c>
      <c r="Q20" s="50">
        <f t="shared" si="4"/>
        <v>1.698412698412699</v>
      </c>
      <c r="U20" s="42">
        <v>0.34</v>
      </c>
      <c r="V20" s="42" t="s">
        <v>40</v>
      </c>
      <c r="W20" s="47">
        <v>0.2</v>
      </c>
      <c r="X20" s="46">
        <v>0.12</v>
      </c>
      <c r="Y20" s="42" t="s">
        <v>40</v>
      </c>
      <c r="Z20" s="45">
        <v>0.11</v>
      </c>
      <c r="AA20" s="46">
        <v>0.13</v>
      </c>
      <c r="AB20" s="42" t="s">
        <v>40</v>
      </c>
      <c r="AC20" s="47">
        <v>0.1</v>
      </c>
      <c r="AD20" s="46">
        <v>0.03</v>
      </c>
      <c r="AE20" s="42" t="s">
        <v>40</v>
      </c>
      <c r="AF20" s="45">
        <v>0.01</v>
      </c>
      <c r="AG20" s="44">
        <f t="shared" si="5"/>
        <v>4.3333333333333339</v>
      </c>
    </row>
    <row r="21" spans="10:33" x14ac:dyDescent="0.4">
      <c r="K21" t="s">
        <v>108</v>
      </c>
      <c r="M21" s="44">
        <f t="shared" si="2"/>
        <v>14.181818181818182</v>
      </c>
      <c r="O21" s="44">
        <f t="shared" si="3"/>
        <v>2.5324675324675328</v>
      </c>
      <c r="Q21" s="50">
        <f t="shared" si="4"/>
        <v>1.5324675324675328</v>
      </c>
      <c r="U21" s="42">
        <v>0.39</v>
      </c>
      <c r="V21" s="42" t="s">
        <v>40</v>
      </c>
      <c r="W21" s="45">
        <v>0.17</v>
      </c>
      <c r="X21" s="46">
        <v>0.11</v>
      </c>
      <c r="Y21" s="42" t="s">
        <v>40</v>
      </c>
      <c r="Z21" s="45">
        <v>0.08</v>
      </c>
      <c r="AA21" s="46">
        <v>0.12</v>
      </c>
      <c r="AB21" s="42" t="s">
        <v>40</v>
      </c>
      <c r="AC21" s="45">
        <v>0.09</v>
      </c>
      <c r="AD21" s="46">
        <v>0.04</v>
      </c>
      <c r="AE21" s="42" t="s">
        <v>40</v>
      </c>
      <c r="AF21" s="45">
        <v>0.02</v>
      </c>
      <c r="AG21" s="44">
        <f t="shared" si="5"/>
        <v>3</v>
      </c>
    </row>
    <row r="22" spans="10:33" x14ac:dyDescent="0.4">
      <c r="K22" t="s">
        <v>107</v>
      </c>
      <c r="M22" s="44">
        <f t="shared" si="2"/>
        <v>12.75</v>
      </c>
      <c r="O22" s="44">
        <f t="shared" si="3"/>
        <v>2.2767857142857144</v>
      </c>
      <c r="Q22" s="50">
        <f t="shared" si="4"/>
        <v>1.2767857142857144</v>
      </c>
      <c r="U22" s="42">
        <v>0.34</v>
      </c>
      <c r="V22" s="42" t="s">
        <v>40</v>
      </c>
      <c r="W22" s="45">
        <v>0.16</v>
      </c>
      <c r="X22" s="46">
        <v>0.08</v>
      </c>
      <c r="Y22" s="42" t="s">
        <v>40</v>
      </c>
      <c r="Z22" s="45">
        <v>0.08</v>
      </c>
      <c r="AA22" s="46">
        <v>0.08</v>
      </c>
      <c r="AB22" s="42" t="s">
        <v>40</v>
      </c>
      <c r="AC22" s="45">
        <v>7.0000000000000007E-2</v>
      </c>
      <c r="AD22" s="46">
        <v>0.04</v>
      </c>
      <c r="AE22" s="42" t="s">
        <v>40</v>
      </c>
      <c r="AF22" s="45">
        <v>0.02</v>
      </c>
      <c r="AG22" s="44">
        <f t="shared" si="5"/>
        <v>2</v>
      </c>
    </row>
    <row r="23" spans="10:33" x14ac:dyDescent="0.4">
      <c r="K23" t="s">
        <v>23</v>
      </c>
      <c r="M23" s="44">
        <f t="shared" si="2"/>
        <v>12.000000000000002</v>
      </c>
      <c r="O23" s="44">
        <f t="shared" si="3"/>
        <v>2.1428571428571432</v>
      </c>
      <c r="Q23" s="50">
        <f t="shared" si="4"/>
        <v>1.1428571428571432</v>
      </c>
      <c r="U23" s="13">
        <v>0.4</v>
      </c>
      <c r="V23" s="42" t="s">
        <v>40</v>
      </c>
      <c r="W23" s="45">
        <v>0.24</v>
      </c>
      <c r="X23" s="46">
        <v>0.1</v>
      </c>
      <c r="Y23" s="42" t="s">
        <v>40</v>
      </c>
      <c r="Z23" s="47">
        <v>0.1</v>
      </c>
      <c r="AA23" s="51">
        <v>0.1</v>
      </c>
      <c r="AB23" s="42" t="s">
        <v>40</v>
      </c>
      <c r="AC23" s="45">
        <v>0.06</v>
      </c>
      <c r="AD23" s="46">
        <v>0.05</v>
      </c>
      <c r="AE23" s="42" t="s">
        <v>40</v>
      </c>
      <c r="AF23" s="45">
        <v>0.02</v>
      </c>
      <c r="AG23" s="44">
        <f t="shared" si="5"/>
        <v>2</v>
      </c>
    </row>
    <row r="24" spans="10:33" x14ac:dyDescent="0.4">
      <c r="K24" t="s">
        <v>106</v>
      </c>
      <c r="M24" s="44">
        <f t="shared" si="2"/>
        <v>14.285714285714285</v>
      </c>
      <c r="O24" s="44">
        <f t="shared" si="3"/>
        <v>2.5510204081632653</v>
      </c>
      <c r="Q24" s="50">
        <f t="shared" si="4"/>
        <v>1.5510204081632653</v>
      </c>
      <c r="U24" s="13">
        <v>0.3</v>
      </c>
      <c r="V24" s="42" t="s">
        <v>40</v>
      </c>
      <c r="W24" s="45">
        <v>0.17</v>
      </c>
      <c r="X24" s="46">
        <v>7.0000000000000007E-2</v>
      </c>
      <c r="Y24" s="42" t="s">
        <v>40</v>
      </c>
      <c r="Z24" s="45">
        <v>0.08</v>
      </c>
      <c r="AA24" s="46">
        <v>7.0000000000000007E-2</v>
      </c>
      <c r="AB24" s="42" t="s">
        <v>40</v>
      </c>
      <c r="AC24" s="45">
        <v>0.09</v>
      </c>
      <c r="AD24" s="46">
        <v>0.03</v>
      </c>
      <c r="AE24" s="42" t="s">
        <v>40</v>
      </c>
      <c r="AF24" s="45">
        <v>0.02</v>
      </c>
      <c r="AG24" s="44">
        <f t="shared" si="5"/>
        <v>2.3333333333333335</v>
      </c>
    </row>
    <row r="25" spans="10:33" x14ac:dyDescent="0.4">
      <c r="K25" t="s">
        <v>105</v>
      </c>
      <c r="M25" s="44">
        <f t="shared" si="2"/>
        <v>10.436363636363636</v>
      </c>
      <c r="O25" s="44">
        <f t="shared" si="3"/>
        <v>1.8636363636363635</v>
      </c>
      <c r="Q25" s="50">
        <f t="shared" si="4"/>
        <v>0.86363636363636354</v>
      </c>
      <c r="U25" s="42">
        <v>0.41</v>
      </c>
      <c r="V25" s="42" t="s">
        <v>40</v>
      </c>
      <c r="W25" s="45">
        <v>0.19</v>
      </c>
      <c r="X25" s="46">
        <v>0.11</v>
      </c>
      <c r="Y25" s="42" t="s">
        <v>40</v>
      </c>
      <c r="Z25" s="45">
        <v>0.08</v>
      </c>
      <c r="AA25" s="46">
        <v>0.09</v>
      </c>
      <c r="AB25" s="42" t="s">
        <v>40</v>
      </c>
      <c r="AC25" s="45">
        <v>0.05</v>
      </c>
      <c r="AD25" s="46">
        <v>0.05</v>
      </c>
      <c r="AE25" s="42" t="s">
        <v>40</v>
      </c>
      <c r="AF25" s="45">
        <v>0.02</v>
      </c>
      <c r="AG25" s="44">
        <f t="shared" si="5"/>
        <v>1.7999999999999998</v>
      </c>
    </row>
    <row r="26" spans="10:33" x14ac:dyDescent="0.4">
      <c r="K26" t="s">
        <v>104</v>
      </c>
      <c r="M26" s="44">
        <f t="shared" si="2"/>
        <v>10.5</v>
      </c>
      <c r="O26" s="44">
        <f t="shared" si="3"/>
        <v>1.8750000000000002</v>
      </c>
      <c r="Q26" s="50">
        <f t="shared" si="4"/>
        <v>0.87500000000000022</v>
      </c>
      <c r="U26" s="42">
        <v>0.42</v>
      </c>
      <c r="V26" s="42" t="s">
        <v>40</v>
      </c>
      <c r="W26" s="47">
        <v>0.2</v>
      </c>
      <c r="X26" s="46">
        <v>0.1</v>
      </c>
      <c r="Y26" s="42" t="s">
        <v>40</v>
      </c>
      <c r="Z26" s="45">
        <v>7.0000000000000007E-2</v>
      </c>
      <c r="AA26" s="46">
        <v>0.09</v>
      </c>
      <c r="AB26" s="42" t="s">
        <v>40</v>
      </c>
      <c r="AC26" s="45">
        <v>0.06</v>
      </c>
      <c r="AD26" s="46">
        <v>0.06</v>
      </c>
      <c r="AE26" s="42" t="s">
        <v>40</v>
      </c>
      <c r="AF26" s="45">
        <v>0.03</v>
      </c>
      <c r="AG26" s="44">
        <f t="shared" si="5"/>
        <v>1.5</v>
      </c>
    </row>
    <row r="27" spans="10:33" x14ac:dyDescent="0.4">
      <c r="K27" t="s">
        <v>103</v>
      </c>
      <c r="M27" s="44">
        <f t="shared" si="2"/>
        <v>10.139999999999997</v>
      </c>
      <c r="O27" s="44">
        <f t="shared" si="3"/>
        <v>1.8107142857142853</v>
      </c>
      <c r="Q27" s="50">
        <f t="shared" si="4"/>
        <v>0.81071428571428528</v>
      </c>
      <c r="U27" s="42">
        <v>0.39</v>
      </c>
      <c r="V27" s="42" t="s">
        <v>40</v>
      </c>
      <c r="W27" s="47">
        <v>0.2</v>
      </c>
      <c r="X27" s="46">
        <v>0.1</v>
      </c>
      <c r="Y27" s="42" t="s">
        <v>40</v>
      </c>
      <c r="Z27" s="45">
        <v>0.09</v>
      </c>
      <c r="AA27" s="46">
        <v>0.08</v>
      </c>
      <c r="AB27" s="42" t="s">
        <v>40</v>
      </c>
      <c r="AC27" s="45">
        <v>7.0000000000000007E-2</v>
      </c>
      <c r="AD27" s="46">
        <v>0.05</v>
      </c>
      <c r="AE27" s="42" t="s">
        <v>40</v>
      </c>
      <c r="AF27" s="45">
        <v>0.02</v>
      </c>
      <c r="AG27" s="44">
        <f t="shared" si="5"/>
        <v>1.5999999999999999</v>
      </c>
    </row>
    <row r="28" spans="10:33" x14ac:dyDescent="0.4">
      <c r="K28" t="s">
        <v>102</v>
      </c>
      <c r="M28" s="44">
        <f t="shared" si="2"/>
        <v>9.0256410256410273</v>
      </c>
      <c r="O28" s="44">
        <f t="shared" si="3"/>
        <v>1.6117216117216122</v>
      </c>
      <c r="Q28" s="50">
        <f t="shared" si="4"/>
        <v>0.61172161172161221</v>
      </c>
      <c r="U28" s="42">
        <v>0.44</v>
      </c>
      <c r="V28" s="42" t="s">
        <v>40</v>
      </c>
      <c r="W28" s="45">
        <v>0.22</v>
      </c>
      <c r="X28" s="46">
        <v>0.13</v>
      </c>
      <c r="Y28" s="42" t="s">
        <v>40</v>
      </c>
      <c r="Z28" s="47">
        <v>0.1</v>
      </c>
      <c r="AA28" s="51">
        <v>0.1</v>
      </c>
      <c r="AB28" s="42" t="s">
        <v>40</v>
      </c>
      <c r="AC28" s="45">
        <v>7.0000000000000007E-2</v>
      </c>
      <c r="AD28" s="46">
        <v>0.06</v>
      </c>
      <c r="AE28" s="42" t="s">
        <v>40</v>
      </c>
      <c r="AF28" s="45">
        <v>0.02</v>
      </c>
      <c r="AG28" s="44">
        <f t="shared" si="5"/>
        <v>1.6666666666666667</v>
      </c>
    </row>
    <row r="29" spans="10:33" x14ac:dyDescent="0.4">
      <c r="K29" t="s">
        <v>101</v>
      </c>
      <c r="M29" s="44">
        <f t="shared" si="2"/>
        <v>9.3181818181818166</v>
      </c>
      <c r="O29" s="44">
        <f t="shared" si="3"/>
        <v>1.6639610389610389</v>
      </c>
      <c r="Q29" s="50">
        <f t="shared" si="4"/>
        <v>0.66396103896103886</v>
      </c>
      <c r="U29" s="42">
        <v>0.41</v>
      </c>
      <c r="V29" s="42" t="s">
        <v>40</v>
      </c>
      <c r="W29" s="45">
        <v>0.19</v>
      </c>
      <c r="X29" s="46">
        <v>0.11</v>
      </c>
      <c r="Y29" s="42" t="s">
        <v>40</v>
      </c>
      <c r="Z29" s="45">
        <v>0.08</v>
      </c>
      <c r="AA29" s="46">
        <v>0.09</v>
      </c>
      <c r="AB29" s="42" t="s">
        <v>40</v>
      </c>
      <c r="AC29" s="45">
        <v>7.0000000000000007E-2</v>
      </c>
      <c r="AD29" s="46">
        <v>0.06</v>
      </c>
      <c r="AE29" s="42" t="s">
        <v>40</v>
      </c>
      <c r="AF29" s="45">
        <v>0.02</v>
      </c>
      <c r="AG29" s="44">
        <f t="shared" si="5"/>
        <v>1.5</v>
      </c>
    </row>
    <row r="30" spans="10:33" x14ac:dyDescent="0.4">
      <c r="K30" t="s">
        <v>51</v>
      </c>
      <c r="M30" s="44">
        <f t="shared" si="2"/>
        <v>8.5</v>
      </c>
      <c r="O30" s="44">
        <f t="shared" si="3"/>
        <v>1.517857142857143</v>
      </c>
      <c r="Q30" s="50">
        <f t="shared" si="4"/>
        <v>0.51785714285714302</v>
      </c>
      <c r="U30" s="42">
        <v>0.34</v>
      </c>
      <c r="V30" s="42" t="s">
        <v>40</v>
      </c>
      <c r="W30" s="45">
        <v>0.21</v>
      </c>
      <c r="X30" s="46">
        <v>0.11</v>
      </c>
      <c r="Y30" s="42" t="s">
        <v>40</v>
      </c>
      <c r="Z30" s="47">
        <v>0.1</v>
      </c>
      <c r="AA30" s="46">
        <v>7.0000000000000007E-2</v>
      </c>
      <c r="AB30" s="42" t="s">
        <v>40</v>
      </c>
      <c r="AC30" s="45">
        <v>0.08</v>
      </c>
      <c r="AD30" s="46">
        <v>0.04</v>
      </c>
      <c r="AE30" s="42" t="s">
        <v>40</v>
      </c>
      <c r="AF30" s="45">
        <v>0.02</v>
      </c>
      <c r="AG30" s="44">
        <f t="shared" si="5"/>
        <v>1.7500000000000002</v>
      </c>
    </row>
    <row r="31" spans="10:33" x14ac:dyDescent="0.4">
      <c r="K31" t="s">
        <v>100</v>
      </c>
      <c r="M31" s="44">
        <f t="shared" si="2"/>
        <v>7.8</v>
      </c>
      <c r="O31" s="44">
        <f t="shared" si="3"/>
        <v>1.392857142857143</v>
      </c>
      <c r="Q31" s="50">
        <f t="shared" si="4"/>
        <v>0.39285714285714302</v>
      </c>
      <c r="U31" s="42">
        <v>0.45</v>
      </c>
      <c r="V31" s="42" t="s">
        <v>40</v>
      </c>
      <c r="W31" s="45">
        <v>0.23</v>
      </c>
      <c r="X31" s="46">
        <v>0.15</v>
      </c>
      <c r="Y31" s="42" t="s">
        <v>40</v>
      </c>
      <c r="Z31" s="47">
        <v>0.1</v>
      </c>
      <c r="AA31" s="46">
        <v>0.08</v>
      </c>
      <c r="AB31" s="42" t="s">
        <v>40</v>
      </c>
      <c r="AC31" s="45">
        <v>0.06</v>
      </c>
      <c r="AD31" s="46">
        <v>0.05</v>
      </c>
      <c r="AE31" s="42" t="s">
        <v>40</v>
      </c>
      <c r="AF31" s="45">
        <v>0.02</v>
      </c>
      <c r="AG31" s="44">
        <f t="shared" si="5"/>
        <v>1.5999999999999999</v>
      </c>
    </row>
    <row r="32" spans="10:33" x14ac:dyDescent="0.4">
      <c r="K32" t="s">
        <v>99</v>
      </c>
      <c r="M32" s="44">
        <f t="shared" si="2"/>
        <v>5.6</v>
      </c>
      <c r="O32" s="44"/>
      <c r="U32" s="49">
        <v>0.42</v>
      </c>
      <c r="V32" s="49" t="s">
        <v>40</v>
      </c>
      <c r="W32" s="48">
        <v>0.22</v>
      </c>
      <c r="X32" s="46">
        <v>0.15</v>
      </c>
      <c r="Y32" s="42" t="s">
        <v>40</v>
      </c>
      <c r="Z32" s="47">
        <v>0.1</v>
      </c>
      <c r="AA32" s="46">
        <v>0.05</v>
      </c>
      <c r="AB32" s="42" t="s">
        <v>40</v>
      </c>
      <c r="AC32" s="45">
        <v>0.03</v>
      </c>
      <c r="AD32" s="46">
        <v>0.05</v>
      </c>
      <c r="AE32" s="42" t="s">
        <v>40</v>
      </c>
      <c r="AF32" s="45">
        <v>0.02</v>
      </c>
      <c r="AG32" s="44">
        <f t="shared" si="5"/>
        <v>1</v>
      </c>
    </row>
    <row r="34" spans="13:13" x14ac:dyDescent="0.4">
      <c r="M34" t="s">
        <v>98</v>
      </c>
    </row>
  </sheetData>
  <mergeCells count="5">
    <mergeCell ref="A1:E1"/>
    <mergeCell ref="F1:I1"/>
    <mergeCell ref="J1:AD1"/>
    <mergeCell ref="A3:A13"/>
    <mergeCell ref="F3:F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03AD-4CE2-45AF-81D2-DDD0E6A04F38}">
  <dimension ref="B2:G36"/>
  <sheetViews>
    <sheetView workbookViewId="0">
      <selection activeCell="D8" sqref="D8"/>
    </sheetView>
  </sheetViews>
  <sheetFormatPr defaultRowHeight="18.75" x14ac:dyDescent="0.4"/>
  <cols>
    <col min="2" max="2" width="30.5" customWidth="1"/>
    <col min="3" max="3" width="20.25" customWidth="1"/>
    <col min="4" max="4" width="15.5" customWidth="1"/>
    <col min="5" max="5" width="13.75" customWidth="1"/>
    <col min="6" max="6" width="17.875" customWidth="1"/>
    <col min="7" max="7" width="9" customWidth="1"/>
  </cols>
  <sheetData>
    <row r="2" spans="2:3" ht="19.5" thickBot="1" x14ac:dyDescent="0.45">
      <c r="B2" t="s">
        <v>53</v>
      </c>
    </row>
    <row r="3" spans="2:3" ht="19.5" thickBot="1" x14ac:dyDescent="0.45">
      <c r="B3" s="21" t="s">
        <v>54</v>
      </c>
      <c r="C3" s="22" t="s">
        <v>55</v>
      </c>
    </row>
    <row r="4" spans="2:3" ht="19.5" thickTop="1" x14ac:dyDescent="0.4">
      <c r="B4" s="23" t="s">
        <v>56</v>
      </c>
      <c r="C4" s="24">
        <v>11603174</v>
      </c>
    </row>
    <row r="5" spans="2:3" ht="19.5" thickBot="1" x14ac:dyDescent="0.45">
      <c r="B5" s="25" t="s">
        <v>57</v>
      </c>
      <c r="C5" s="26" t="s">
        <v>58</v>
      </c>
    </row>
    <row r="7" spans="2:3" ht="19.5" thickBot="1" x14ac:dyDescent="0.45">
      <c r="B7" s="27" t="s">
        <v>59</v>
      </c>
    </row>
    <row r="8" spans="2:3" ht="19.5" thickBot="1" x14ac:dyDescent="0.45">
      <c r="B8" s="21" t="s">
        <v>54</v>
      </c>
      <c r="C8" s="22" t="s">
        <v>55</v>
      </c>
    </row>
    <row r="9" spans="2:3" ht="19.5" thickTop="1" x14ac:dyDescent="0.4">
      <c r="B9" s="23" t="s">
        <v>56</v>
      </c>
      <c r="C9" s="24">
        <v>11603174</v>
      </c>
    </row>
    <row r="10" spans="2:3" x14ac:dyDescent="0.4">
      <c r="B10" s="29" t="s">
        <v>60</v>
      </c>
      <c r="C10" s="30">
        <v>372.5</v>
      </c>
    </row>
    <row r="11" spans="2:3" x14ac:dyDescent="0.4">
      <c r="B11" s="29" t="s">
        <v>61</v>
      </c>
      <c r="C11" s="30">
        <v>1.8</v>
      </c>
    </row>
    <row r="12" spans="2:3" x14ac:dyDescent="0.4">
      <c r="B12" s="29" t="s">
        <v>62</v>
      </c>
      <c r="C12" s="43">
        <v>0</v>
      </c>
    </row>
    <row r="13" spans="2:3" x14ac:dyDescent="0.4">
      <c r="B13" s="29" t="s">
        <v>63</v>
      </c>
      <c r="C13" s="43">
        <v>6</v>
      </c>
    </row>
    <row r="14" spans="2:3" x14ac:dyDescent="0.4">
      <c r="B14" s="29" t="s">
        <v>64</v>
      </c>
      <c r="C14" s="43">
        <v>7</v>
      </c>
    </row>
    <row r="15" spans="2:3" x14ac:dyDescent="0.4">
      <c r="B15" s="29" t="s">
        <v>65</v>
      </c>
      <c r="C15" s="30">
        <v>372.22282230000002</v>
      </c>
    </row>
    <row r="16" spans="2:3" x14ac:dyDescent="0.4">
      <c r="B16" s="31" t="s">
        <v>66</v>
      </c>
      <c r="C16" s="30">
        <v>372.22282230000002</v>
      </c>
    </row>
    <row r="17" spans="2:7" x14ac:dyDescent="0.4">
      <c r="B17" s="29" t="s">
        <v>67</v>
      </c>
      <c r="C17" s="30">
        <v>68.7</v>
      </c>
    </row>
    <row r="18" spans="2:7" x14ac:dyDescent="0.4">
      <c r="B18" s="29" t="s">
        <v>68</v>
      </c>
      <c r="C18" s="43">
        <v>27</v>
      </c>
    </row>
    <row r="19" spans="2:7" x14ac:dyDescent="0.4">
      <c r="B19" s="29" t="s">
        <v>69</v>
      </c>
      <c r="C19" s="43">
        <v>0</v>
      </c>
    </row>
    <row r="20" spans="2:7" x14ac:dyDescent="0.4">
      <c r="B20" s="29" t="s">
        <v>70</v>
      </c>
      <c r="C20" s="43">
        <v>548</v>
      </c>
    </row>
    <row r="21" spans="2:7" x14ac:dyDescent="0.4">
      <c r="B21" s="29" t="s">
        <v>71</v>
      </c>
      <c r="C21" s="43">
        <v>1</v>
      </c>
    </row>
    <row r="22" spans="2:7" x14ac:dyDescent="0.4">
      <c r="B22" s="31" t="s">
        <v>72</v>
      </c>
      <c r="C22" s="43">
        <v>0</v>
      </c>
    </row>
    <row r="23" spans="2:7" x14ac:dyDescent="0.4">
      <c r="B23" s="31" t="s">
        <v>73</v>
      </c>
      <c r="C23" s="43">
        <v>0</v>
      </c>
    </row>
    <row r="24" spans="2:7" x14ac:dyDescent="0.4">
      <c r="B24" s="31" t="s">
        <v>74</v>
      </c>
      <c r="C24" s="43">
        <v>0</v>
      </c>
    </row>
    <row r="25" spans="2:7" x14ac:dyDescent="0.4">
      <c r="B25" s="31" t="s">
        <v>75</v>
      </c>
      <c r="C25" s="43">
        <v>0</v>
      </c>
    </row>
    <row r="26" spans="2:7" x14ac:dyDescent="0.4">
      <c r="B26" s="31" t="s">
        <v>76</v>
      </c>
      <c r="C26" s="43">
        <v>1</v>
      </c>
    </row>
    <row r="27" spans="2:7" ht="19.5" thickBot="1" x14ac:dyDescent="0.45">
      <c r="B27" s="32" t="s">
        <v>77</v>
      </c>
      <c r="C27" s="33" t="s">
        <v>78</v>
      </c>
    </row>
    <row r="29" spans="2:7" ht="19.5" thickBot="1" x14ac:dyDescent="0.45">
      <c r="B29" t="s">
        <v>79</v>
      </c>
    </row>
    <row r="30" spans="2:7" ht="19.5" thickBot="1" x14ac:dyDescent="0.45">
      <c r="B30" s="28" t="s">
        <v>80</v>
      </c>
      <c r="C30" s="34" t="s">
        <v>81</v>
      </c>
      <c r="D30" s="34" t="s">
        <v>82</v>
      </c>
      <c r="E30" s="34" t="s">
        <v>83</v>
      </c>
      <c r="F30" s="34" t="s">
        <v>84</v>
      </c>
      <c r="G30" s="22" t="s">
        <v>115</v>
      </c>
    </row>
    <row r="31" spans="2:7" ht="19.5" thickTop="1" x14ac:dyDescent="0.4">
      <c r="B31" s="35">
        <v>2.8</v>
      </c>
      <c r="C31" s="16" t="s">
        <v>85</v>
      </c>
      <c r="D31" s="36" t="s">
        <v>86</v>
      </c>
      <c r="E31" s="16"/>
      <c r="F31" s="16"/>
      <c r="G31" s="65" t="s">
        <v>87</v>
      </c>
    </row>
    <row r="32" spans="2:7" x14ac:dyDescent="0.4">
      <c r="B32" s="35">
        <v>0.64</v>
      </c>
      <c r="C32" s="16" t="s">
        <v>85</v>
      </c>
      <c r="D32" s="36" t="s">
        <v>88</v>
      </c>
      <c r="E32" s="16"/>
      <c r="F32" s="16"/>
      <c r="G32" s="65"/>
    </row>
    <row r="33" spans="2:7" x14ac:dyDescent="0.4">
      <c r="B33" s="35">
        <v>3.5</v>
      </c>
      <c r="C33" s="16" t="s">
        <v>85</v>
      </c>
      <c r="D33" s="16" t="s">
        <v>89</v>
      </c>
      <c r="E33" s="16"/>
      <c r="F33" s="16"/>
      <c r="G33" s="65"/>
    </row>
    <row r="34" spans="2:7" x14ac:dyDescent="0.4">
      <c r="B34" s="35">
        <v>0.4</v>
      </c>
      <c r="C34" s="16" t="s">
        <v>85</v>
      </c>
      <c r="D34" s="16" t="s">
        <v>90</v>
      </c>
      <c r="E34" s="16"/>
      <c r="F34" s="16"/>
      <c r="G34" s="65"/>
    </row>
    <row r="35" spans="2:7" x14ac:dyDescent="0.4">
      <c r="B35" s="35">
        <v>5</v>
      </c>
      <c r="C35" s="16" t="s">
        <v>85</v>
      </c>
      <c r="D35" s="16" t="s">
        <v>91</v>
      </c>
      <c r="E35" s="16"/>
      <c r="F35" s="16"/>
      <c r="G35" s="65"/>
    </row>
    <row r="36" spans="2:7" ht="19.5" thickBot="1" x14ac:dyDescent="0.45">
      <c r="B36" s="37">
        <v>0.8</v>
      </c>
      <c r="C36" s="38" t="s">
        <v>85</v>
      </c>
      <c r="D36" s="38" t="s">
        <v>92</v>
      </c>
      <c r="E36" s="38"/>
      <c r="F36" s="38"/>
      <c r="G36" s="66"/>
    </row>
  </sheetData>
  <mergeCells count="1">
    <mergeCell ref="G31:G3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11C_CUMI-101(kinetic)</vt:lpstr>
      <vt:lpstr>11C_CUMI-101(kinetic) (raw)</vt:lpstr>
      <vt:lpstr>11C_CUMI-101(compound)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2024-02-16T02:45:48Z</dcterms:modified>
</cp:coreProperties>
</file>