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Study\Excel\"/>
    </mc:Choice>
  </mc:AlternateContent>
  <xr:revisionPtr revIDLastSave="0" documentId="13_ncr:1_{777E7B97-B8F0-4ADD-8613-DAE791DB1912}" xr6:coauthVersionLast="47" xr6:coauthVersionMax="47" xr10:uidLastSave="{00000000-0000-0000-0000-000000000000}"/>
  <workbookProtection workbookAlgorithmName="SHA-512" workbookHashValue="Uice33tul4X66EBaC+/JSP4/hA5M5QGCqbIOOFaqlByaz0Nf/VAsYqTykjdf5/hKqkQmcyuhmqp02UI+2Cv+5g==" workbookSaltValue="/2lGoMkd6nbFnklw1svW7A==" workbookSpinCount="100000" lockStructure="1"/>
  <bookViews>
    <workbookView xWindow="-110" yWindow="-110" windowWidth="21820" windowHeight="13900" activeTab="4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Gross_Margin">#REF!</definedName>
    <definedName name="List">#REF!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</definedNames>
  <calcPr calcId="191029"/>
</workbook>
</file>

<file path=xl/calcChain.xml><?xml version="1.0" encoding="utf-8"?>
<calcChain xmlns="http://schemas.openxmlformats.org/spreadsheetml/2006/main">
  <c r="B2" i="27" l="1"/>
  <c r="D4" i="31"/>
  <c r="C3" i="24"/>
  <c r="C4" i="24"/>
  <c r="C5" i="24"/>
  <c r="C6" i="24"/>
  <c r="C2" i="24"/>
  <c r="B3" i="24"/>
  <c r="B4" i="24"/>
  <c r="B5" i="24"/>
  <c r="B6" i="24"/>
  <c r="B2" i="24"/>
  <c r="B6" i="22"/>
  <c r="B7" i="22"/>
  <c r="B5" i="22"/>
  <c r="B4" i="22"/>
  <c r="B8" i="22"/>
  <c r="C14" i="1"/>
  <c r="D14" i="1"/>
  <c r="E14" i="1"/>
  <c r="C15" i="1"/>
  <c r="D15" i="1"/>
  <c r="E15" i="1"/>
  <c r="C16" i="1"/>
  <c r="D16" i="1"/>
  <c r="E16" i="1"/>
  <c r="C17" i="1"/>
  <c r="D17" i="1"/>
  <c r="E17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D3" i="1"/>
  <c r="E3" i="1"/>
  <c r="C3" i="1"/>
  <c r="F8" i="34"/>
  <c r="F9" i="34"/>
  <c r="F10" i="34"/>
  <c r="F11" i="34"/>
  <c r="F12" i="34"/>
  <c r="F13" i="34"/>
  <c r="F14" i="34"/>
  <c r="F15" i="34"/>
  <c r="F16" i="34"/>
  <c r="F6" i="34"/>
  <c r="F7" i="34"/>
  <c r="F5" i="34"/>
  <c r="F4" i="34"/>
  <c r="D5" i="34"/>
  <c r="D6" i="34"/>
  <c r="D7" i="34"/>
  <c r="D8" i="34"/>
  <c r="D9" i="34"/>
  <c r="D4" i="34"/>
  <c r="C16" i="34"/>
  <c r="C17" i="34"/>
  <c r="C18" i="34"/>
  <c r="C19" i="34"/>
  <c r="C20" i="34"/>
  <c r="C21" i="34"/>
  <c r="C5" i="34"/>
  <c r="C6" i="34"/>
  <c r="C7" i="34"/>
  <c r="C8" i="34"/>
  <c r="C9" i="34"/>
  <c r="C10" i="34"/>
  <c r="C11" i="34"/>
  <c r="C12" i="34"/>
  <c r="C13" i="34"/>
  <c r="C14" i="34"/>
  <c r="C15" i="34"/>
  <c r="C4" i="34"/>
  <c r="F12" i="4"/>
  <c r="I6" i="4"/>
  <c r="I7" i="4"/>
  <c r="I8" i="4"/>
  <c r="I9" i="4"/>
  <c r="I5" i="4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G19" i="21"/>
  <c r="G26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20" i="21"/>
  <c r="G21" i="21"/>
  <c r="G22" i="21"/>
  <c r="G23" i="21"/>
  <c r="G24" i="21"/>
  <c r="G25" i="21"/>
  <c r="G4" i="21"/>
  <c r="F21" i="21"/>
  <c r="F22" i="21"/>
  <c r="F23" i="21"/>
  <c r="F24" i="21"/>
  <c r="F25" i="21"/>
  <c r="F26" i="21"/>
  <c r="F18" i="21"/>
  <c r="F19" i="21"/>
  <c r="F20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4" i="21"/>
  <c r="D11" i="34"/>
  <c r="D12" i="34"/>
  <c r="D13" i="34"/>
  <c r="D14" i="34"/>
  <c r="D15" i="34"/>
  <c r="D16" i="34"/>
  <c r="I5" i="17"/>
  <c r="I3" i="17"/>
  <c r="H5" i="17"/>
  <c r="H3" i="17"/>
  <c r="C10" i="4"/>
  <c r="D10" i="4"/>
  <c r="E10" i="4"/>
  <c r="F10" i="4"/>
  <c r="B10" i="4"/>
  <c r="H6" i="4"/>
  <c r="H7" i="4"/>
  <c r="H8" i="4"/>
  <c r="H9" i="4"/>
  <c r="H5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F10" i="25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<sst xmlns="http://schemas.openxmlformats.org/spreadsheetml/2006/main" count="1527" uniqueCount="284">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</sst>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4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66" fontId="6" fillId="0" borderId="1" xfId="5" applyNumberFormat="1" applyBorder="1" applyAlignment="1">
      <alignment horizontal="center" vertical="center" wrapText="1"/>
    </xf>
    <xf numFmtId="44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67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67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 applyAlignment="1">
      <alignment horizontal="right"/>
    </xf>
    <xf numFmtId="0" fontId="2" fillId="4" borderId="23" xfId="7" applyFont="1" applyFill="1" applyBorder="1" applyAlignment="1">
      <alignment horizontal="center"/>
    </xf>
    <xf numFmtId="0" fontId="2" fillId="9" borderId="24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8" fontId="1" fillId="9" borderId="26" xfId="9" applyNumberFormat="1" applyFill="1" applyBorder="1" applyAlignment="1">
      <alignment horizontal="center"/>
    </xf>
    <xf numFmtId="0" fontId="13" fillId="8" borderId="27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0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0" fontId="17" fillId="8" borderId="28" xfId="9" applyFont="1" applyFill="1" applyBorder="1" applyAlignment="1">
      <alignment horizontal="center"/>
    </xf>
    <xf numFmtId="44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164" fontId="0" fillId="9" borderId="3" xfId="0" quotePrefix="1" applyNumberFormat="1" applyFill="1" applyBorder="1"/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5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1" defaultTableStyle="TableStyleMedium2" defaultPivotStyle="PivotStyleLight16">
    <tableStyle name="Invisible" pivot="0" table="0" count="0" xr9:uid="{3E54C965-4B1D-406A-9813-0917A87BBC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topLeftCell="D1" zoomScale="145" zoomScaleNormal="145" workbookViewId="0">
      <selection activeCell="F10" sqref="F10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280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IF(F6&gt;=$I$2,"yes","No")</f>
        <v>No</v>
      </c>
      <c r="I6" s="2" t="str">
        <f t="shared" ref="I6:I9" si="1">IF(AND(H6="yes",MIN(B6:E6)&gt;=8000),"Bonus","no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123">
        <f>SUM(B5:B9)</f>
        <v>40402</v>
      </c>
      <c r="C10" s="123">
        <f t="shared" ref="C10:F10" si="2">SUM(C5:C9)</f>
        <v>42555</v>
      </c>
      <c r="D10" s="123">
        <f t="shared" si="2"/>
        <v>46630</v>
      </c>
      <c r="E10" s="123">
        <f t="shared" si="2"/>
        <v>46624</v>
      </c>
      <c r="F10" s="123">
        <f t="shared" si="2"/>
        <v>176211</v>
      </c>
    </row>
    <row r="11" spans="1:9" ht="14">
      <c r="A11" s="49"/>
    </row>
    <row r="12" spans="1:9" ht="16.5" customHeight="1">
      <c r="A12" s="124" t="s">
        <v>13</v>
      </c>
      <c r="B12" s="125"/>
      <c r="C12" s="125"/>
      <c r="D12" s="125"/>
      <c r="E12" s="126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I1" sqref="I1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.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 ca="1">SUMIF(B2:B272,G3,E3:E272)</f>
        <v>18913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20"/>
  <sheetViews>
    <sheetView showGridLines="0" topLeftCell="B1" zoomScale="130" zoomScaleNormal="130" workbookViewId="0">
      <selection activeCell="C3" sqref="C3:E17"/>
    </sheetView>
  </sheetViews>
  <sheetFormatPr defaultRowHeight="12.5"/>
  <cols>
    <col min="1" max="1" width="3.453125" customWidth="1"/>
    <col min="2" max="3" width="13.81640625" customWidth="1"/>
    <col min="4" max="4" width="18.54296875" customWidth="1"/>
    <col min="5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2"/>
    </row>
    <row r="3" spans="2:7">
      <c r="B3" s="10">
        <v>1054</v>
      </c>
      <c r="C3" s="11" t="e">
        <f>INDEX('Master Emp List'!$A$2:$I$38,MATCH($B3,'Master Emp List'!$A$2:$I$38,0),MATCH(C$2,'Master Emp List'!$A$2:$I$38,0))</f>
        <v>#N/A</v>
      </c>
      <c r="D3" s="11" t="e">
        <f>INDEX('Master Emp List'!$A$2:$I$38,MATCH($B3,'Master Emp List'!$A$2:$I$38,0),MATCH(D$2,'Master Emp List'!$A$2:$I$38,0))</f>
        <v>#N/A</v>
      </c>
      <c r="E3" s="11" t="e">
        <f>INDEX('Master Emp List'!$A$2:$I$38,MATCH($B3,'Master Emp List'!$A$2:$I$38,0),MATCH(E$2,'Master Emp List'!$A$2:$I$38,0))</f>
        <v>#N/A</v>
      </c>
      <c r="F3" s="11"/>
      <c r="G3" s="65"/>
    </row>
    <row r="4" spans="2:7">
      <c r="B4" s="10">
        <v>1056</v>
      </c>
      <c r="C4" s="11" t="e">
        <f>INDEX('Master Emp List'!$A$2:$I$38,MATCH($B4,'Master Emp List'!$A$2:$I$38,0),MATCH(C$2,'Master Emp List'!$A$2:$I$38,0))</f>
        <v>#N/A</v>
      </c>
      <c r="D4" s="11" t="e">
        <f>INDEX('Master Emp List'!$A$2:$I$38,MATCH($B4,'Master Emp List'!$A$2:$I$38,0),MATCH(D$2,'Master Emp List'!$A$2:$I$38,0))</f>
        <v>#N/A</v>
      </c>
      <c r="E4" s="11" t="e">
        <f>INDEX('Master Emp List'!$A$2:$I$38,MATCH($B4,'Master Emp List'!$A$2:$I$38,0),MATCH(E$2,'Master Emp List'!$A$2:$I$38,0))</f>
        <v>#N/A</v>
      </c>
      <c r="F4" s="11"/>
      <c r="G4" s="65"/>
    </row>
    <row r="5" spans="2:7">
      <c r="B5" s="10">
        <v>1067</v>
      </c>
      <c r="C5" s="11" t="e">
        <f>INDEX('Master Emp List'!$A$2:$I$38,MATCH($B5,'Master Emp List'!$A$2:$I$38,0),MATCH(C$2,'Master Emp List'!$A$2:$I$38,0))</f>
        <v>#N/A</v>
      </c>
      <c r="D5" s="11" t="e">
        <f>INDEX('Master Emp List'!$A$2:$I$38,MATCH($B5,'Master Emp List'!$A$2:$I$38,0),MATCH(D$2,'Master Emp List'!$A$2:$I$38,0))</f>
        <v>#N/A</v>
      </c>
      <c r="E5" s="11" t="e">
        <f>INDEX('Master Emp List'!$A$2:$I$38,MATCH($B5,'Master Emp List'!$A$2:$I$38,0),MATCH(E$2,'Master Emp List'!$A$2:$I$38,0))</f>
        <v>#N/A</v>
      </c>
      <c r="F5" s="11"/>
      <c r="G5" s="65"/>
    </row>
    <row r="6" spans="2:7">
      <c r="B6" s="10">
        <v>1075</v>
      </c>
      <c r="C6" s="11" t="e">
        <f>INDEX('Master Emp List'!$A$2:$I$38,MATCH($B6,'Master Emp List'!$A$2:$I$38,0),MATCH(C$2,'Master Emp List'!$A$2:$I$38,0))</f>
        <v>#N/A</v>
      </c>
      <c r="D6" s="11" t="e">
        <f>INDEX('Master Emp List'!$A$2:$I$38,MATCH($B6,'Master Emp List'!$A$2:$I$38,0),MATCH(D$2,'Master Emp List'!$A$2:$I$38,0))</f>
        <v>#N/A</v>
      </c>
      <c r="E6" s="11" t="e">
        <f>INDEX('Master Emp List'!$A$2:$I$38,MATCH($B6,'Master Emp List'!$A$2:$I$38,0),MATCH(E$2,'Master Emp List'!$A$2:$I$38,0))</f>
        <v>#N/A</v>
      </c>
      <c r="F6" s="11"/>
      <c r="G6" s="65"/>
    </row>
    <row r="7" spans="2:7">
      <c r="B7" s="10">
        <v>1078</v>
      </c>
      <c r="C7" s="11" t="e">
        <f>INDEX('Master Emp List'!$A$2:$I$38,MATCH($B7,'Master Emp List'!$A$2:$I$38,0),MATCH(C$2,'Master Emp List'!$A$2:$I$38,0))</f>
        <v>#N/A</v>
      </c>
      <c r="D7" s="11" t="e">
        <f>INDEX('Master Emp List'!$A$2:$I$38,MATCH($B7,'Master Emp List'!$A$2:$I$38,0),MATCH(D$2,'Master Emp List'!$A$2:$I$38,0))</f>
        <v>#N/A</v>
      </c>
      <c r="E7" s="11" t="e">
        <f>INDEX('Master Emp List'!$A$2:$I$38,MATCH($B7,'Master Emp List'!$A$2:$I$38,0),MATCH(E$2,'Master Emp List'!$A$2:$I$38,0))</f>
        <v>#N/A</v>
      </c>
      <c r="F7" s="11"/>
      <c r="G7" s="65"/>
    </row>
    <row r="8" spans="2:7">
      <c r="B8" s="10">
        <v>1152</v>
      </c>
      <c r="C8" s="11" t="e">
        <f>INDEX('Master Emp List'!$A$2:$I$38,MATCH($B8,'Master Emp List'!$A$2:$I$38,0),MATCH(C$2,'Master Emp List'!$A$2:$I$38,0))</f>
        <v>#N/A</v>
      </c>
      <c r="D8" s="11" t="e">
        <f>INDEX('Master Emp List'!$A$2:$I$38,MATCH($B8,'Master Emp List'!$A$2:$I$38,0),MATCH(D$2,'Master Emp List'!$A$2:$I$38,0))</f>
        <v>#N/A</v>
      </c>
      <c r="E8" s="11" t="e">
        <f>INDEX('Master Emp List'!$A$2:$I$38,MATCH($B8,'Master Emp List'!$A$2:$I$38,0),MATCH(E$2,'Master Emp List'!$A$2:$I$38,0))</f>
        <v>#N/A</v>
      </c>
      <c r="F8" s="11"/>
      <c r="G8" s="65"/>
    </row>
    <row r="9" spans="2:7">
      <c r="B9" s="10">
        <v>1196</v>
      </c>
      <c r="C9" s="11" t="e">
        <f>INDEX('Master Emp List'!$A$2:$I$38,MATCH($B9,'Master Emp List'!$A$2:$I$38,0),MATCH(C$2,'Master Emp List'!$A$2:$I$38,0))</f>
        <v>#N/A</v>
      </c>
      <c r="D9" s="11" t="e">
        <f>INDEX('Master Emp List'!$A$2:$I$38,MATCH($B9,'Master Emp List'!$A$2:$I$38,0),MATCH(D$2,'Master Emp List'!$A$2:$I$38,0))</f>
        <v>#N/A</v>
      </c>
      <c r="E9" s="11" t="e">
        <f>INDEX('Master Emp List'!$A$2:$I$38,MATCH($B9,'Master Emp List'!$A$2:$I$38,0),MATCH(E$2,'Master Emp List'!$A$2:$I$38,0))</f>
        <v>#N/A</v>
      </c>
      <c r="F9" s="11"/>
      <c r="G9" s="65"/>
    </row>
    <row r="10" spans="2:7">
      <c r="B10" s="10">
        <v>1284</v>
      </c>
      <c r="C10" s="11" t="e">
        <f>INDEX('Master Emp List'!$A$2:$I$38,MATCH($B10,'Master Emp List'!$A$2:$I$38,0),MATCH(C$2,'Master Emp List'!$A$2:$I$38,0))</f>
        <v>#N/A</v>
      </c>
      <c r="D10" s="11" t="e">
        <f>INDEX('Master Emp List'!$A$2:$I$38,MATCH($B10,'Master Emp List'!$A$2:$I$38,0),MATCH(D$2,'Master Emp List'!$A$2:$I$38,0))</f>
        <v>#N/A</v>
      </c>
      <c r="E10" s="11" t="e">
        <f>INDEX('Master Emp List'!$A$2:$I$38,MATCH($B10,'Master Emp List'!$A$2:$I$38,0),MATCH(E$2,'Master Emp List'!$A$2:$I$38,0))</f>
        <v>#N/A</v>
      </c>
      <c r="F10" s="11"/>
      <c r="G10" s="65"/>
    </row>
    <row r="11" spans="2:7">
      <c r="B11" s="10">
        <v>1054</v>
      </c>
      <c r="C11" s="11" t="e">
        <f>INDEX('Master Emp List'!$A$2:$I$38,MATCH($B11,'Master Emp List'!$A$2:$I$38,0),MATCH(C$2,'Master Emp List'!$A$2:$I$38,0))</f>
        <v>#N/A</v>
      </c>
      <c r="D11" s="11" t="e">
        <f>INDEX('Master Emp List'!$A$2:$I$38,MATCH($B11,'Master Emp List'!$A$2:$I$38,0),MATCH(D$2,'Master Emp List'!$A$2:$I$38,0))</f>
        <v>#N/A</v>
      </c>
      <c r="E11" s="11" t="e">
        <f>INDEX('Master Emp List'!$A$2:$I$38,MATCH($B11,'Master Emp List'!$A$2:$I$38,0),MATCH(E$2,'Master Emp List'!$A$2:$I$38,0))</f>
        <v>#N/A</v>
      </c>
      <c r="F11" s="11"/>
      <c r="G11" s="65"/>
    </row>
    <row r="12" spans="2:7">
      <c r="B12" s="10">
        <v>1302</v>
      </c>
      <c r="C12" s="11" t="e">
        <f>INDEX('Master Emp List'!$A$2:$I$38,MATCH($B12,'Master Emp List'!$A$2:$I$38,0),MATCH(C$2,'Master Emp List'!$A$2:$I$38,0))</f>
        <v>#N/A</v>
      </c>
      <c r="D12" s="11" t="e">
        <f>INDEX('Master Emp List'!$A$2:$I$38,MATCH($B12,'Master Emp List'!$A$2:$I$38,0),MATCH(D$2,'Master Emp List'!$A$2:$I$38,0))</f>
        <v>#N/A</v>
      </c>
      <c r="E12" s="11" t="e">
        <f>INDEX('Master Emp List'!$A$2:$I$38,MATCH($B12,'Master Emp List'!$A$2:$I$38,0),MATCH(E$2,'Master Emp List'!$A$2:$I$38,0))</f>
        <v>#N/A</v>
      </c>
      <c r="F12" s="11"/>
      <c r="G12" s="65"/>
    </row>
    <row r="13" spans="2:7">
      <c r="B13" s="10"/>
      <c r="C13" s="11" t="e">
        <f>INDEX('Master Emp List'!$A$2:$I$38,MATCH($B13,'Master Emp List'!$A$2:$I$38,0),MATCH(C$2,'Master Emp List'!$A$2:$I$38,0))</f>
        <v>#N/A</v>
      </c>
      <c r="D13" s="11" t="e">
        <f>INDEX('Master Emp List'!$A$2:$I$38,MATCH($B13,'Master Emp List'!$A$2:$I$38,0),MATCH(D$2,'Master Emp List'!$A$2:$I$38,0))</f>
        <v>#N/A</v>
      </c>
      <c r="E13" s="11" t="e">
        <f>INDEX('Master Emp List'!$A$2:$I$38,MATCH($B13,'Master Emp List'!$A$2:$I$38,0),MATCH(E$2,'Master Emp List'!$A$2:$I$38,0))</f>
        <v>#N/A</v>
      </c>
      <c r="F13" s="11"/>
      <c r="G13" s="65"/>
    </row>
    <row r="14" spans="2:7">
      <c r="B14" s="10">
        <v>1302</v>
      </c>
      <c r="C14" s="11" t="e">
        <f>INDEX('Master Emp List'!$A$2:$I$38,MATCH($B14,'Master Emp List'!$A$2:$I$38,0),MATCH(C$2,'Master Emp List'!$A$2:$I$38,0))</f>
        <v>#N/A</v>
      </c>
      <c r="D14" s="11" t="e">
        <f>INDEX('Master Emp List'!$A$2:$I$38,MATCH($B14,'Master Emp List'!$A$2:$I$38,0),MATCH(D$2,'Master Emp List'!$A$2:$I$38,0))</f>
        <v>#N/A</v>
      </c>
      <c r="E14" s="11" t="e">
        <f>INDEX('Master Emp List'!$A$2:$I$38,MATCH($B14,'Master Emp List'!$A$2:$I$38,0),MATCH(E$2,'Master Emp List'!$A$2:$I$38,0))</f>
        <v>#N/A</v>
      </c>
      <c r="F14" s="11"/>
      <c r="G14" s="65"/>
    </row>
    <row r="15" spans="2:7">
      <c r="B15" s="10">
        <v>1310</v>
      </c>
      <c r="C15" s="11" t="e">
        <f>INDEX('Master Emp List'!$A$2:$I$38,MATCH($B15,'Master Emp List'!$A$2:$I$38,0),MATCH(C$2,'Master Emp List'!$A$2:$I$38,0))</f>
        <v>#N/A</v>
      </c>
      <c r="D15" s="11" t="e">
        <f>INDEX('Master Emp List'!$A$2:$I$38,MATCH($B15,'Master Emp List'!$A$2:$I$38,0),MATCH(D$2,'Master Emp List'!$A$2:$I$38,0))</f>
        <v>#N/A</v>
      </c>
      <c r="E15" s="11" t="e">
        <f>INDEX('Master Emp List'!$A$2:$I$38,MATCH($B15,'Master Emp List'!$A$2:$I$38,0),MATCH(E$2,'Master Emp List'!$A$2:$I$38,0))</f>
        <v>#N/A</v>
      </c>
      <c r="F15" s="11"/>
      <c r="G15" s="65"/>
    </row>
    <row r="16" spans="2:7">
      <c r="B16" s="10">
        <v>1329</v>
      </c>
      <c r="C16" s="11" t="e">
        <f>INDEX('Master Emp List'!$A$2:$I$38,MATCH($B16,'Master Emp List'!$A$2:$I$38,0),MATCH(C$2,'Master Emp List'!$A$2:$I$38,0))</f>
        <v>#N/A</v>
      </c>
      <c r="D16" s="11" t="e">
        <f>INDEX('Master Emp List'!$A$2:$I$38,MATCH($B16,'Master Emp List'!$A$2:$I$38,0),MATCH(D$2,'Master Emp List'!$A$2:$I$38,0))</f>
        <v>#N/A</v>
      </c>
      <c r="E16" s="11" t="e">
        <f>INDEX('Master Emp List'!$A$2:$I$38,MATCH($B16,'Master Emp List'!$A$2:$I$38,0),MATCH(E$2,'Master Emp List'!$A$2:$I$38,0))</f>
        <v>#N/A</v>
      </c>
      <c r="F16" s="11"/>
      <c r="G16" s="65"/>
    </row>
    <row r="17" spans="2:7">
      <c r="B17" s="10">
        <v>1333</v>
      </c>
      <c r="C17" s="11" t="e">
        <f>INDEX('Master Emp List'!$A$2:$I$38,MATCH($B17,'Master Emp List'!$A$2:$I$38,0),MATCH(C$2,'Master Emp List'!$A$2:$I$38,0))</f>
        <v>#N/A</v>
      </c>
      <c r="D17" s="11" t="e">
        <f>INDEX('Master Emp List'!$A$2:$I$38,MATCH($B17,'Master Emp List'!$A$2:$I$38,0),MATCH(D$2,'Master Emp List'!$A$2:$I$38,0))</f>
        <v>#N/A</v>
      </c>
      <c r="E17" s="11" t="e">
        <f>INDEX('Master Emp List'!$A$2:$I$38,MATCH($B17,'Master Emp List'!$A$2:$I$38,0),MATCH(E$2,'Master Emp List'!$A$2:$I$38,0))</f>
        <v>#N/A</v>
      </c>
      <c r="F17" s="11"/>
      <c r="G17" s="65"/>
    </row>
    <row r="18" spans="2:7" ht="13" thickBot="1">
      <c r="B18" s="13">
        <v>1368</v>
      </c>
      <c r="C18" s="11"/>
      <c r="D18" s="11"/>
      <c r="E18" s="11"/>
      <c r="F18" s="11"/>
      <c r="G18" s="65"/>
    </row>
    <row r="19" spans="2:7">
      <c r="D19" s="11"/>
    </row>
    <row r="20" spans="2:7">
      <c r="D20" s="1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dimension ref="A1:I38"/>
  <sheetViews>
    <sheetView topLeftCell="A2" zoomScale="115" zoomScaleNormal="115" workbookViewId="0">
      <selection sqref="A1:A1048576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8"/>
  <sheetViews>
    <sheetView showGridLines="0" tabSelected="1" zoomScale="205" zoomScaleNormal="205" workbookViewId="0">
      <selection activeCell="B5" sqref="B5:B7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28" t="s">
        <v>231</v>
      </c>
      <c r="B2" s="129"/>
    </row>
    <row r="3" spans="1:2" ht="16.5" thickTop="1" thickBot="1">
      <c r="A3" s="59" t="s">
        <v>230</v>
      </c>
      <c r="B3" s="58" t="s">
        <v>226</v>
      </c>
    </row>
    <row r="4" spans="1:2" ht="7.5" customHeight="1" thickTop="1">
      <c r="A4" s="57"/>
      <c r="B4" s="56" t="e">
        <f>HLOOKUP($B$3,'Master Inventory List'!$A$2:$G$5,MATCH(LEFT(A4,11),'Master Inventory List'!$A$3:$A$5,0))</f>
        <v>#N/A</v>
      </c>
    </row>
    <row r="5" spans="1:2" ht="13">
      <c r="A5" s="60" t="s">
        <v>229</v>
      </c>
      <c r="B5" s="56">
        <f>HLOOKUP($B$3,'Master Inventory List'!$A$2:$G$5,MATCH(LEFT(A5,11),'Master Inventory List'!$A$2:$A$5,0))</f>
        <v>150</v>
      </c>
    </row>
    <row r="6" spans="1:2" ht="13">
      <c r="A6" s="60" t="s">
        <v>228</v>
      </c>
      <c r="B6" s="56">
        <f>HLOOKUP($B$3,'Master Inventory List'!$A$2:$G$5,MATCH(LEFT(A6,11),'Master Inventory List'!$A$2:$A$5,0))</f>
        <v>110</v>
      </c>
    </row>
    <row r="7" spans="1:2" ht="13.5" thickBot="1">
      <c r="A7" s="61" t="s">
        <v>227</v>
      </c>
      <c r="B7" s="56">
        <f>HLOOKUP($B$3,'Master Inventory List'!$A$2:$G$5,MATCH(LEFT(A7,11),'Master Inventory List'!$A$2:$A$5,0))</f>
        <v>115</v>
      </c>
    </row>
    <row r="8" spans="1:2" ht="13">
      <c r="B8" s="56" t="e">
        <f>HLOOKUP($B$3,'Master Inventory List'!$A$2:$G$5,MATCH(LEFT(A8,11),'Master Inventory List'!$A$3:$A$5,0))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D3" sqref="D3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2" t="s">
        <v>238</v>
      </c>
      <c r="B2" s="63" t="s">
        <v>224</v>
      </c>
      <c r="C2" s="63" t="s">
        <v>226</v>
      </c>
      <c r="D2" s="63" t="s">
        <v>237</v>
      </c>
      <c r="E2" s="63" t="s">
        <v>236</v>
      </c>
      <c r="F2" s="63" t="s">
        <v>235</v>
      </c>
      <c r="G2" s="63" t="s">
        <v>225</v>
      </c>
    </row>
    <row r="3" spans="1:7" ht="13">
      <c r="A3" s="64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4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4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dimension ref="B2:F21"/>
  <sheetViews>
    <sheetView topLeftCell="B1" zoomScale="130" zoomScaleNormal="130" workbookViewId="0">
      <selection activeCell="D4" sqref="D4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18.26953125" bestFit="1" customWidth="1"/>
  </cols>
  <sheetData>
    <row r="2" spans="2:6" ht="41.25" customHeight="1" thickBot="1">
      <c r="C2" s="118" t="s">
        <v>281</v>
      </c>
      <c r="D2" s="121" t="s">
        <v>282</v>
      </c>
    </row>
    <row r="3" spans="2:6" ht="14">
      <c r="B3" s="117" t="s">
        <v>283</v>
      </c>
      <c r="C3" s="119" t="s">
        <v>240</v>
      </c>
      <c r="D3" s="34" t="s">
        <v>241</v>
      </c>
      <c r="F3" s="120" t="s">
        <v>239</v>
      </c>
    </row>
    <row r="4" spans="2:6">
      <c r="B4" s="66">
        <v>1054</v>
      </c>
      <c r="C4" s="66" t="str">
        <f>INDEX('INDEX MATCH Master Emp List'!A2:I38,10,3)</f>
        <v>Brent</v>
      </c>
      <c r="D4" s="66">
        <f>MATCH(B4,'INDEX MATCH Master Emp List'!$A$2:$A$38,1)</f>
        <v>1</v>
      </c>
      <c r="F4" s="67" t="str">
        <f>INDEX('INDEX MATCH Master Emp List'!$D$2:$D$38,MATCH('INDEX MATCH Functions'!B4,'INDEX MATCH Master Emp List'!$A$2:$A$38,0))</f>
        <v>AT</v>
      </c>
    </row>
    <row r="5" spans="2:6">
      <c r="B5" s="66">
        <v>1078</v>
      </c>
      <c r="C5" s="66" t="str">
        <f>INDEX('INDEX MATCH Master Emp List'!A3:I39,10,3)</f>
        <v>Sandrae</v>
      </c>
      <c r="D5" s="66">
        <f>MATCH(B5,'INDEX MATCH Master Emp List'!$A$2:$A$38,1)</f>
        <v>5</v>
      </c>
      <c r="F5" s="67" t="str">
        <f>INDEX('INDEX MATCH Master Emp List'!$D$2:$D$38,MATCH('INDEX MATCH Functions'!B5,'INDEX MATCH Master Emp List'!$A$2:$A$38,0))</f>
        <v>AC</v>
      </c>
    </row>
    <row r="6" spans="2:6">
      <c r="B6" s="66">
        <v>1284</v>
      </c>
      <c r="C6" s="66" t="str">
        <f>INDEX('INDEX MATCH Master Emp List'!A4:I40,10,3)</f>
        <v>Randy</v>
      </c>
      <c r="D6" s="66">
        <f>MATCH(B6,'INDEX MATCH Master Emp List'!$A$2:$A$38,1)</f>
        <v>8</v>
      </c>
      <c r="F6" s="67" t="str">
        <f>INDEX('INDEX MATCH Master Emp List'!$D$2:$D$38,MATCH('INDEX MATCH Functions'!B6,'INDEX MATCH Master Emp List'!$A$2:$A$38,0))</f>
        <v>MK</v>
      </c>
    </row>
    <row r="7" spans="2:6">
      <c r="B7" s="66">
        <v>1299</v>
      </c>
      <c r="C7" s="66" t="str">
        <f>INDEX('INDEX MATCH Master Emp List'!A5:I41,10,3)</f>
        <v>Ellen</v>
      </c>
      <c r="D7" s="66">
        <f>MATCH(B7,'INDEX MATCH Master Emp List'!$A$2:$A$38,1)</f>
        <v>11</v>
      </c>
      <c r="F7" s="67" t="str">
        <f>INDEX('INDEX MATCH Master Emp List'!$D$2:$D$38,MATCH('INDEX MATCH Functions'!B7,'INDEX MATCH Master Emp List'!$A$2:$A$38,0))</f>
        <v>MF</v>
      </c>
    </row>
    <row r="8" spans="2:6">
      <c r="B8" s="66">
        <v>1329</v>
      </c>
      <c r="C8" s="66" t="str">
        <f>INDEX('INDEX MATCH Master Emp List'!A6:I42,10,3)</f>
        <v>Tuome</v>
      </c>
      <c r="D8" s="66">
        <f>MATCH(B8,'INDEX MATCH Master Emp List'!$A$2:$A$38,1)</f>
        <v>14</v>
      </c>
      <c r="F8" s="67" t="str">
        <f>INDEX('INDEX MATCH Master Emp List'!$D$2:$D$38,MATCH('INDEX MATCH Functions'!B8,'INDEX MATCH Master Emp List'!$A$2:$A$38,0))</f>
        <v>AC</v>
      </c>
    </row>
    <row r="9" spans="2:6">
      <c r="B9" s="66">
        <v>1509</v>
      </c>
      <c r="C9" s="66" t="str">
        <f>INDEX('INDEX MATCH Master Emp List'!A7:I43,10,3)</f>
        <v>Tadeuz</v>
      </c>
      <c r="D9" s="66">
        <f>MATCH(B9,'INDEX MATCH Master Emp List'!$A$2:$A$38,1)</f>
        <v>17</v>
      </c>
      <c r="F9" s="67" t="str">
        <f>INDEX('INDEX MATCH Master Emp List'!$D$2:$D$38,MATCH('INDEX MATCH Functions'!B9,'INDEX MATCH Master Emp List'!$A$2:$A$38,0))</f>
        <v>AT</v>
      </c>
    </row>
    <row r="10" spans="2:6">
      <c r="C10" s="66" t="str">
        <f>INDEX('INDEX MATCH Master Emp List'!A8:I44,10,3)</f>
        <v>Tammy</v>
      </c>
      <c r="D10" s="66"/>
      <c r="F10" s="67" t="e">
        <f>INDEX('INDEX MATCH Master Emp List'!$D$2:$D$38,MATCH('INDEX MATCH Functions'!B10,'INDEX MATCH Master Emp List'!$A$2:$A$38,0))</f>
        <v>#N/A</v>
      </c>
    </row>
    <row r="11" spans="2:6">
      <c r="C11" s="66" t="str">
        <f>INDEX('INDEX MATCH Master Emp List'!A9:I45,10,3)</f>
        <v>Pam</v>
      </c>
      <c r="D11" s="66" t="e">
        <f>MATCH('INDEX MATCH Master Emp List'!A9:I45,B11,0)</f>
        <v>#N/A</v>
      </c>
      <c r="F11" s="67" t="e">
        <f>INDEX('INDEX MATCH Master Emp List'!$D$2:$D$38,MATCH('INDEX MATCH Functions'!B11,'INDEX MATCH Master Emp List'!$A$2:$A$38,0))</f>
        <v>#N/A</v>
      </c>
    </row>
    <row r="12" spans="2:6">
      <c r="C12" s="66" t="str">
        <f>INDEX('INDEX MATCH Master Emp List'!A10:I46,10,3)</f>
        <v>Tom</v>
      </c>
      <c r="D12" s="66" t="e">
        <f>MATCH('INDEX MATCH Master Emp List'!A10:I46,B12,0)</f>
        <v>#N/A</v>
      </c>
      <c r="F12" s="67" t="e">
        <f>INDEX('INDEX MATCH Master Emp List'!$D$2:$D$38,MATCH('INDEX MATCH Functions'!B12,'INDEX MATCH Master Emp List'!$A$2:$A$38,0))</f>
        <v>#N/A</v>
      </c>
    </row>
    <row r="13" spans="2:6">
      <c r="C13" s="66" t="str">
        <f>INDEX('INDEX MATCH Master Emp List'!A11:I47,10,3)</f>
        <v>Tommie</v>
      </c>
      <c r="D13" s="66" t="e">
        <f>MATCH('INDEX MATCH Master Emp List'!A11:I47,B13,0)</f>
        <v>#N/A</v>
      </c>
      <c r="F13" s="67" t="e">
        <f>INDEX('INDEX MATCH Master Emp List'!$D$2:$D$38,MATCH('INDEX MATCH Functions'!B13,'INDEX MATCH Master Emp List'!$A$2:$A$38,0))</f>
        <v>#N/A</v>
      </c>
    </row>
    <row r="14" spans="2:6">
      <c r="C14" s="66" t="str">
        <f>INDEX('INDEX MATCH Master Emp List'!A12:I48,10,3)</f>
        <v>Theo</v>
      </c>
      <c r="D14" s="66" t="e">
        <f>MATCH('INDEX MATCH Master Emp List'!A12:I48,B14,0)</f>
        <v>#N/A</v>
      </c>
      <c r="F14" s="67" t="e">
        <f>INDEX('INDEX MATCH Master Emp List'!$D$2:$D$38,MATCH('INDEX MATCH Functions'!B14,'INDEX MATCH Master Emp List'!$A$2:$A$38,0))</f>
        <v>#N/A</v>
      </c>
    </row>
    <row r="15" spans="2:6">
      <c r="C15" s="66" t="str">
        <f>INDEX('INDEX MATCH Master Emp List'!A13:I49,10,3)</f>
        <v>Sherrie</v>
      </c>
      <c r="D15" s="66" t="e">
        <f>MATCH('INDEX MATCH Master Emp List'!A13:I49,B15,0)</f>
        <v>#N/A</v>
      </c>
      <c r="F15" s="67" t="e">
        <f>INDEX('INDEX MATCH Master Emp List'!$D$2:$D$38,MATCH('INDEX MATCH Functions'!B15,'INDEX MATCH Master Emp List'!$A$2:$A$38,0))</f>
        <v>#N/A</v>
      </c>
    </row>
    <row r="16" spans="2:6">
      <c r="C16" s="66" t="str">
        <f>INDEX('INDEX MATCH Master Emp List'!A14:I50,10,3)</f>
        <v>Frank</v>
      </c>
      <c r="D16" s="66" t="e">
        <f>MATCH('INDEX MATCH Master Emp List'!A14:I50,B16,0)</f>
        <v>#N/A</v>
      </c>
      <c r="F16" s="67" t="e">
        <f>INDEX('INDEX MATCH Master Emp List'!$D$2:$D$38,MATCH('INDEX MATCH Functions'!B16,'INDEX MATCH Master Emp List'!$A$2:$A$38,0))</f>
        <v>#N/A</v>
      </c>
    </row>
    <row r="17" spans="3:6">
      <c r="C17" s="66" t="str">
        <f>INDEX('INDEX MATCH Master Emp List'!A15:I51,10,3)</f>
        <v>Janet</v>
      </c>
      <c r="D17" s="66"/>
      <c r="F17" s="67"/>
    </row>
    <row r="18" spans="3:6">
      <c r="C18" s="66" t="str">
        <f>INDEX('INDEX MATCH Master Emp List'!A16:I52,10,3)</f>
        <v>Isolde</v>
      </c>
      <c r="D18" s="66"/>
      <c r="F18" s="67"/>
    </row>
    <row r="19" spans="3:6">
      <c r="C19" s="66" t="str">
        <f>INDEX('INDEX MATCH Master Emp List'!A17:I53,10,3)</f>
        <v>Mark</v>
      </c>
      <c r="D19" s="66"/>
      <c r="F19" s="67"/>
    </row>
    <row r="20" spans="3:6">
      <c r="C20" s="66" t="str">
        <f>INDEX('INDEX MATCH Master Emp List'!A18:I54,10,3)</f>
        <v>Melia</v>
      </c>
    </row>
    <row r="21" spans="3:6">
      <c r="C21" s="66" t="str">
        <f>INDEX('INDEX MATCH Master Emp List'!A19:I55,10,3)</f>
        <v>Eileen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2" zoomScale="115" zoomScaleNormal="115" workbookViewId="0">
      <selection activeCell="A2" sqref="A2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7"/>
  <sheetViews>
    <sheetView zoomScale="145" zoomScaleNormal="145" workbookViewId="0">
      <selection activeCell="H3" sqref="H3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 t="e">
        <f>_xlfn.NUMBERVALUE(A3:A26,0,0)</f>
        <v>#VALUE!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>LEFT(A4:A26,3)</f>
        <v>ACM</v>
      </c>
      <c r="F4" s="17" t="str">
        <f>MID(A4:A26,4,3)</f>
        <v>111</v>
      </c>
      <c r="G4" s="17" t="str">
        <f>RIGHT(A4:A26,2)</f>
        <v>WW</v>
      </c>
      <c r="H4" t="e">
        <f t="shared" ref="H4:H17" si="0">_xlfn.NUMBERVALUE(A4:A27)</f>
        <v>#VALUE!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ref="E5:E27" si="1">LEFT(A5:A27,3)</f>
        <v>ACM</v>
      </c>
      <c r="F5" s="17" t="str">
        <f t="shared" ref="F5:F26" si="2">MID(A5:A27,4,3)</f>
        <v>150</v>
      </c>
      <c r="G5" s="17" t="str">
        <f t="shared" ref="G5:G26" si="3">RIGHT(A5:A27,2)</f>
        <v>WW</v>
      </c>
      <c r="H5" t="e">
        <f t="shared" si="0"/>
        <v>#VALUE!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1"/>
        <v>ACM</v>
      </c>
      <c r="F6" s="17" t="str">
        <f t="shared" si="2"/>
        <v>321</v>
      </c>
      <c r="G6" s="17" t="str">
        <f t="shared" si="3"/>
        <v>DP</v>
      </c>
      <c r="H6" t="e">
        <f t="shared" si="0"/>
        <v>#VALUE!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1"/>
        <v>ACM</v>
      </c>
      <c r="F7" s="17" t="str">
        <f t="shared" si="2"/>
        <v>322</v>
      </c>
      <c r="G7" s="17" t="str">
        <f t="shared" si="3"/>
        <v>DP</v>
      </c>
      <c r="H7" t="e">
        <f t="shared" si="0"/>
        <v>#VALUE!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1"/>
        <v>ACM</v>
      </c>
      <c r="F8" s="17" t="str">
        <f t="shared" si="2"/>
        <v>325</v>
      </c>
      <c r="G8" s="17" t="str">
        <f t="shared" si="3"/>
        <v>DP</v>
      </c>
      <c r="H8" t="e">
        <f t="shared" si="0"/>
        <v>#VALUE!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1"/>
        <v>ACM</v>
      </c>
      <c r="F9" s="17" t="str">
        <f t="shared" si="2"/>
        <v>330</v>
      </c>
      <c r="G9" s="17" t="str">
        <f t="shared" si="3"/>
        <v>DP</v>
      </c>
      <c r="H9" t="e">
        <f t="shared" si="0"/>
        <v>#VALUE!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1"/>
        <v>ACM</v>
      </c>
      <c r="F10" s="17" t="str">
        <f t="shared" si="2"/>
        <v>450</v>
      </c>
      <c r="G10" s="17" t="str">
        <f t="shared" si="3"/>
        <v>DP</v>
      </c>
      <c r="H10" t="e">
        <f t="shared" si="0"/>
        <v>#VALUE!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1"/>
        <v>ACM</v>
      </c>
      <c r="F11" s="17" t="str">
        <f t="shared" si="2"/>
        <v>460</v>
      </c>
      <c r="G11" s="17" t="str">
        <f t="shared" si="3"/>
        <v>DP</v>
      </c>
      <c r="H11" t="e">
        <f t="shared" si="0"/>
        <v>#VALUE!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1"/>
        <v>AST</v>
      </c>
      <c r="F12" s="17" t="str">
        <f t="shared" si="2"/>
        <v>530</v>
      </c>
      <c r="G12" s="17" t="str">
        <f t="shared" si="3"/>
        <v>OL</v>
      </c>
      <c r="H12" t="e">
        <f t="shared" si="0"/>
        <v>#VALUE!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1"/>
        <v>AST</v>
      </c>
      <c r="F13" s="17" t="str">
        <f t="shared" si="2"/>
        <v>100</v>
      </c>
      <c r="G13" s="17" t="str">
        <f t="shared" si="3"/>
        <v>TF</v>
      </c>
      <c r="H13" t="e">
        <f t="shared" si="0"/>
        <v>#VALUE!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1"/>
        <v>AST</v>
      </c>
      <c r="F14" s="17" t="str">
        <f t="shared" si="2"/>
        <v>130</v>
      </c>
      <c r="G14" s="17" t="str">
        <f t="shared" si="3"/>
        <v>OL</v>
      </c>
      <c r="H14" t="e">
        <f t="shared" si="0"/>
        <v>#VALUE!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1"/>
        <v>AST</v>
      </c>
      <c r="F15" s="17" t="str">
        <f t="shared" si="2"/>
        <v>140</v>
      </c>
      <c r="G15" s="17" t="str">
        <f t="shared" si="3"/>
        <v>OL</v>
      </c>
      <c r="H15" t="e">
        <f t="shared" si="0"/>
        <v>#VALUE!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1"/>
        <v>AST</v>
      </c>
      <c r="F16" s="17" t="str">
        <f t="shared" si="2"/>
        <v>300</v>
      </c>
      <c r="G16" s="17" t="str">
        <f t="shared" si="3"/>
        <v>GO</v>
      </c>
      <c r="H16" t="e">
        <f t="shared" si="0"/>
        <v>#VALUE!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1"/>
        <v>AST</v>
      </c>
      <c r="F17" s="17" t="str">
        <f t="shared" si="2"/>
        <v>121</v>
      </c>
      <c r="G17" s="17" t="str">
        <f t="shared" si="3"/>
        <v>BF</v>
      </c>
      <c r="H17" t="e">
        <f t="shared" si="0"/>
        <v>#VALUE!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1"/>
        <v>AST</v>
      </c>
      <c r="F18" s="17" t="str">
        <f>MID(A18:A40,4,3)</f>
        <v>132</v>
      </c>
      <c r="G18" s="17" t="str">
        <f t="shared" si="3"/>
        <v>PS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1"/>
        <v>AST</v>
      </c>
      <c r="F19" s="17" t="str">
        <f t="shared" si="2"/>
        <v>205</v>
      </c>
      <c r="G19" s="17" t="str">
        <f>RIGHT(A19:A41,2)</f>
        <v>95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1"/>
        <v>BVR</v>
      </c>
      <c r="F20" s="17" t="str">
        <f t="shared" si="2"/>
        <v>590</v>
      </c>
      <c r="G20" s="17" t="str">
        <f t="shared" si="3"/>
        <v>WF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1"/>
        <v>BVR</v>
      </c>
      <c r="F21" s="17" t="str">
        <f>MID(A21:A43,4,3)</f>
        <v>690</v>
      </c>
      <c r="G21" s="17" t="str">
        <f t="shared" si="3"/>
        <v>AF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1"/>
        <v>TRA</v>
      </c>
      <c r="F22" s="17" t="str">
        <f t="shared" si="2"/>
        <v>203</v>
      </c>
      <c r="G22" s="17" t="str">
        <f t="shared" si="3"/>
        <v>OF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1"/>
        <v>TRA</v>
      </c>
      <c r="F23" s="17" t="str">
        <f t="shared" si="2"/>
        <v>205</v>
      </c>
      <c r="G23" s="17" t="str">
        <f t="shared" si="3"/>
        <v>OF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1"/>
        <v>TRA</v>
      </c>
      <c r="F24" s="17" t="str">
        <f t="shared" si="2"/>
        <v>207</v>
      </c>
      <c r="G24" s="17" t="str">
        <f t="shared" si="3"/>
        <v>OF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1"/>
        <v>TRA</v>
      </c>
      <c r="F25" s="17" t="str">
        <f t="shared" si="2"/>
        <v>310</v>
      </c>
      <c r="G25" s="17" t="str">
        <f t="shared" si="3"/>
        <v>OF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1"/>
        <v>TRA</v>
      </c>
      <c r="F26" s="17" t="str">
        <f t="shared" si="2"/>
        <v>610</v>
      </c>
      <c r="G26" s="17" t="str">
        <f t="shared" si="3"/>
        <v>OF</v>
      </c>
    </row>
    <row r="27" spans="1:8" ht="13">
      <c r="E27" s="17" t="str">
        <f t="shared" si="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topLeftCell="B1" zoomScale="235" zoomScaleNormal="235" workbookViewId="0">
      <selection activeCell="C5" sqref="C5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69" t="s">
        <v>242</v>
      </c>
      <c r="B1" s="69" t="s">
        <v>18</v>
      </c>
      <c r="C1" s="69" t="s">
        <v>17</v>
      </c>
    </row>
    <row r="2" spans="1:3">
      <c r="A2" t="s">
        <v>243</v>
      </c>
      <c r="B2" t="str">
        <f>LEFT('SEARCH Function'!A2,SEARCH(" ",'SEARCH Function'!A2))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>LEFT('SEARCH Function'!A3,SEARCH(" ",'SEARCH Function'!A3))</f>
        <v xml:space="preserve">Joe </v>
      </c>
      <c r="C3" t="str">
        <f t="shared" ref="C3:C6" si="0">RIGHT(A3,LEN(A3)-SEARCH(" ",A3))</f>
        <v>Thornton</v>
      </c>
    </row>
    <row r="4" spans="1:3">
      <c r="A4" t="s">
        <v>245</v>
      </c>
      <c r="B4" t="str">
        <f>LEFT('SEARCH Function'!A4,SEARCH(" ",'SEARCH Function'!A4))</f>
        <v xml:space="preserve">Brent </v>
      </c>
      <c r="C4" t="str">
        <f t="shared" si="0"/>
        <v>Burns</v>
      </c>
    </row>
    <row r="5" spans="1:3">
      <c r="A5" t="s">
        <v>246</v>
      </c>
      <c r="B5" t="str">
        <f>LEFT('SEARCH Function'!A5,SEARCH(" ",'SEARCH Function'!A5))</f>
        <v xml:space="preserve">Joe </v>
      </c>
      <c r="C5" t="str">
        <f t="shared" si="0"/>
        <v>Pavelski</v>
      </c>
    </row>
    <row r="6" spans="1:3">
      <c r="A6" t="s">
        <v>247</v>
      </c>
      <c r="B6" t="str">
        <f>LEFT('SEARCH Function'!A6,SEARCH(" ",'SEARCH Function'!A6))</f>
        <v xml:space="preserve">Martin </v>
      </c>
      <c r="C6" t="str">
        <f t="shared" si="0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F20" sqref="F20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2" t="s">
        <v>166</v>
      </c>
      <c r="F2" s="132"/>
    </row>
    <row r="3" spans="2:6" ht="13">
      <c r="B3" s="25" t="s">
        <v>25</v>
      </c>
      <c r="C3" s="25" t="s">
        <v>26</v>
      </c>
      <c r="E3" s="130" t="str">
        <f>CONCATENATE(C3," ",B3)</f>
        <v>Howard Smith</v>
      </c>
      <c r="F3" s="131"/>
    </row>
    <row r="4" spans="2:6" ht="13">
      <c r="B4" s="25" t="s">
        <v>30</v>
      </c>
      <c r="C4" s="25" t="s">
        <v>31</v>
      </c>
      <c r="E4" s="130" t="str">
        <f>_xlfn.CONCAT(C4, " ",B4)</f>
        <v>Joe Gonzales</v>
      </c>
      <c r="F4" s="131"/>
    </row>
    <row r="5" spans="2:6" ht="13">
      <c r="B5" s="25" t="s">
        <v>33</v>
      </c>
      <c r="C5" s="25" t="s">
        <v>34</v>
      </c>
      <c r="E5" s="130" t="str">
        <f t="shared" ref="E5:E18" si="0">_xlfn.CONCAT(C5, " ",B5)</f>
        <v>Gail Scote</v>
      </c>
      <c r="F5" s="131"/>
    </row>
    <row r="6" spans="2:6" ht="13">
      <c r="B6" s="25" t="s">
        <v>36</v>
      </c>
      <c r="C6" s="25" t="s">
        <v>37</v>
      </c>
      <c r="E6" s="130" t="str">
        <f t="shared" si="0"/>
        <v>Sheryl Kane</v>
      </c>
      <c r="F6" s="131"/>
    </row>
    <row r="7" spans="2:6" ht="13">
      <c r="B7" s="25" t="s">
        <v>41</v>
      </c>
      <c r="C7" s="25" t="s">
        <v>42</v>
      </c>
      <c r="E7" s="130" t="str">
        <f t="shared" si="0"/>
        <v>Kendrick Hapsbuch</v>
      </c>
      <c r="F7" s="131"/>
    </row>
    <row r="8" spans="2:6" ht="13">
      <c r="B8" s="25" t="s">
        <v>45</v>
      </c>
      <c r="C8" s="25" t="s">
        <v>46</v>
      </c>
      <c r="E8" s="130" t="str">
        <f t="shared" si="0"/>
        <v>Mark Henders</v>
      </c>
      <c r="F8" s="131"/>
    </row>
    <row r="9" spans="2:6" ht="13">
      <c r="B9" s="25" t="s">
        <v>48</v>
      </c>
      <c r="C9" s="25" t="s">
        <v>49</v>
      </c>
      <c r="E9" s="130" t="str">
        <f t="shared" si="0"/>
        <v>Katie Atherton</v>
      </c>
      <c r="F9" s="131"/>
    </row>
    <row r="10" spans="2:6" ht="13">
      <c r="B10" s="25" t="s">
        <v>52</v>
      </c>
      <c r="C10" s="25" t="s">
        <v>53</v>
      </c>
      <c r="E10" s="130" t="str">
        <f t="shared" si="0"/>
        <v>Frank Bellwood</v>
      </c>
      <c r="F10" s="131"/>
    </row>
    <row r="11" spans="2:6" ht="13">
      <c r="B11" s="25" t="s">
        <v>56</v>
      </c>
      <c r="C11" s="25" t="s">
        <v>57</v>
      </c>
      <c r="E11" s="130" t="str">
        <f t="shared" si="0"/>
        <v>Linda Cooper</v>
      </c>
      <c r="F11" s="131"/>
    </row>
    <row r="12" spans="2:6" ht="13">
      <c r="B12" s="25" t="s">
        <v>59</v>
      </c>
      <c r="C12" s="25" t="s">
        <v>60</v>
      </c>
      <c r="E12" s="130" t="str">
        <f t="shared" si="0"/>
        <v>Brent Cronwith</v>
      </c>
      <c r="F12" s="131"/>
    </row>
    <row r="13" spans="2:6" ht="13">
      <c r="B13" s="25" t="s">
        <v>62</v>
      </c>
      <c r="C13" s="25" t="s">
        <v>63</v>
      </c>
      <c r="E13" s="130" t="str">
        <f t="shared" si="0"/>
        <v>Sandrae Simpson</v>
      </c>
      <c r="F13" s="131"/>
    </row>
    <row r="14" spans="2:6" ht="13">
      <c r="B14" s="25" t="s">
        <v>66</v>
      </c>
      <c r="C14" s="25" t="s">
        <v>67</v>
      </c>
      <c r="E14" s="130" t="str">
        <f t="shared" si="0"/>
        <v>Randy Sindole</v>
      </c>
      <c r="F14" s="131"/>
    </row>
    <row r="15" spans="2:6" ht="13">
      <c r="B15" s="25" t="s">
        <v>25</v>
      </c>
      <c r="C15" s="25" t="s">
        <v>69</v>
      </c>
      <c r="E15" s="130" t="str">
        <f t="shared" si="0"/>
        <v>Ellen Smith</v>
      </c>
      <c r="F15" s="131"/>
    </row>
    <row r="16" spans="2:6" ht="13">
      <c r="B16" s="25" t="s">
        <v>71</v>
      </c>
      <c r="C16" s="25" t="s">
        <v>72</v>
      </c>
      <c r="E16" s="130" t="str">
        <f t="shared" si="0"/>
        <v>Tuome Vuanuo</v>
      </c>
      <c r="F16" s="131"/>
    </row>
    <row r="17" spans="2:6" ht="13">
      <c r="B17" s="25" t="s">
        <v>74</v>
      </c>
      <c r="C17" s="25" t="s">
        <v>75</v>
      </c>
      <c r="E17" s="130" t="str">
        <f t="shared" si="0"/>
        <v>Tadeuz Szcznyck</v>
      </c>
      <c r="F17" s="131"/>
    </row>
    <row r="18" spans="2:6" ht="13">
      <c r="B18" s="25" t="s">
        <v>77</v>
      </c>
      <c r="C18" s="25" t="s">
        <v>78</v>
      </c>
      <c r="E18" s="130" t="str">
        <f t="shared" si="0"/>
        <v>Tammy Wu</v>
      </c>
      <c r="F18" s="131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F10" sqref="F10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190" zoomScaleNormal="190" workbookViewId="0">
      <selection activeCell="B2" sqref="B2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8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I16" sqref="I16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27" t="s">
        <v>222</v>
      </c>
      <c r="B2" s="127"/>
      <c r="C2" s="127"/>
      <c r="D2" s="127"/>
      <c r="E2" s="127"/>
      <c r="F2" s="127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0">
        <v>9550</v>
      </c>
      <c r="C5" s="70">
        <v>9230</v>
      </c>
      <c r="D5" s="70">
        <v>8500</v>
      </c>
      <c r="E5" s="70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0">
        <v>5975</v>
      </c>
      <c r="C6" s="70">
        <v>6900</v>
      </c>
      <c r="D6" s="70">
        <v>8500</v>
      </c>
      <c r="E6" s="70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0">
        <v>7425</v>
      </c>
      <c r="C7" s="70">
        <v>8580</v>
      </c>
      <c r="D7" s="70">
        <v>9910</v>
      </c>
      <c r="E7" s="70"/>
      <c r="F7" s="15">
        <f>SUM(B7:E7)</f>
        <v>25915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0">
        <v>9560</v>
      </c>
      <c r="C8" s="70">
        <v>10150</v>
      </c>
      <c r="D8" s="70">
        <v>10200</v>
      </c>
      <c r="E8" s="70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1">
        <v>7892</v>
      </c>
      <c r="C9" s="71">
        <v>7695</v>
      </c>
      <c r="D9" s="71">
        <v>9520</v>
      </c>
      <c r="E9" s="71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39112</v>
      </c>
      <c r="F10" s="53">
        <f t="shared" si="2"/>
        <v>168699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337398</v>
      </c>
      <c r="H12" s="47"/>
    </row>
    <row r="13" spans="1:9" ht="3" customHeight="1"/>
    <row r="14" spans="1:9" ht="16.5" customHeight="1">
      <c r="A14" s="124" t="s">
        <v>13</v>
      </c>
      <c r="B14" s="125"/>
      <c r="C14" s="125"/>
      <c r="D14" s="125"/>
      <c r="E14" s="126"/>
      <c r="F14" s="3">
        <f>COUNTIF(H5:H9, "YES")</f>
        <v>3</v>
      </c>
    </row>
  </sheetData>
  <sheetProtection sheet="1" objects="1" scenarios="1"/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4" sqref="D4"/>
    </sheetView>
  </sheetViews>
  <sheetFormatPr defaultRowHeight="12.5"/>
  <cols>
    <col min="1" max="1" width="18" bestFit="1" customWidth="1"/>
    <col min="2" max="2" width="11.81640625" customWidth="1"/>
    <col min="4" max="4" width="12.26953125" bestFit="1" customWidth="1"/>
  </cols>
  <sheetData>
    <row r="1" spans="1:4" ht="13" thickBot="1"/>
    <row r="2" spans="1:4" ht="13">
      <c r="A2" s="95" t="s">
        <v>254</v>
      </c>
      <c r="B2" s="90">
        <v>-180000</v>
      </c>
      <c r="C2" s="72"/>
      <c r="D2" s="94" t="s">
        <v>253</v>
      </c>
    </row>
    <row r="3" spans="1:4" ht="13.5" thickBot="1">
      <c r="A3" s="95" t="s">
        <v>252</v>
      </c>
      <c r="B3" s="91">
        <v>0.08</v>
      </c>
      <c r="C3" s="72"/>
      <c r="D3" s="93"/>
    </row>
    <row r="4" spans="1:4" ht="13">
      <c r="A4" s="95" t="s">
        <v>251</v>
      </c>
      <c r="B4" s="92">
        <v>7953.0000000001091</v>
      </c>
      <c r="C4" s="72"/>
      <c r="D4" s="74">
        <f>PMT(B3/12,B4,B2)</f>
        <v>1200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D8" sqref="D8"/>
    </sheetView>
  </sheetViews>
  <sheetFormatPr defaultColWidth="9.1796875" defaultRowHeight="12.5"/>
  <cols>
    <col min="1" max="1" width="25.453125" style="76" customWidth="1"/>
    <col min="2" max="2" width="10.1796875" style="76" customWidth="1"/>
    <col min="3" max="3" width="10.54296875" style="76" customWidth="1"/>
    <col min="4" max="4" width="10.26953125" style="76" customWidth="1"/>
    <col min="5" max="5" width="9.26953125" style="76" customWidth="1"/>
    <col min="6" max="6" width="8.81640625" style="76" customWidth="1"/>
    <col min="7" max="7" width="11.26953125" style="76" customWidth="1"/>
    <col min="8" max="8" width="15.7265625" style="76" customWidth="1"/>
    <col min="9" max="16384" width="9.1796875" style="76"/>
  </cols>
  <sheetData>
    <row r="1" spans="1:8" ht="10.5" customHeight="1">
      <c r="A1" s="89"/>
      <c r="B1" s="88"/>
      <c r="C1" s="88"/>
      <c r="D1" s="88"/>
      <c r="E1" s="88"/>
      <c r="F1" s="88"/>
      <c r="G1" s="88"/>
    </row>
    <row r="2" spans="1:8" ht="11.25" customHeight="1" thickBot="1"/>
    <row r="3" spans="1:8" ht="15.75" customHeight="1">
      <c r="G3" s="99" t="s">
        <v>272</v>
      </c>
      <c r="H3" s="100" t="s">
        <v>279</v>
      </c>
    </row>
    <row r="4" spans="1:8" ht="16" thickBot="1">
      <c r="A4" s="87" t="s">
        <v>278</v>
      </c>
      <c r="B4" s="98" t="s">
        <v>277</v>
      </c>
      <c r="C4" s="98" t="s">
        <v>276</v>
      </c>
      <c r="D4" s="98" t="s">
        <v>275</v>
      </c>
      <c r="E4" s="98" t="s">
        <v>274</v>
      </c>
      <c r="F4" s="72"/>
      <c r="G4" s="101" t="s">
        <v>273</v>
      </c>
      <c r="H4" s="102" t="s">
        <v>272</v>
      </c>
    </row>
    <row r="5" spans="1:8" ht="15.5">
      <c r="A5" s="85" t="s">
        <v>271</v>
      </c>
      <c r="B5" s="84">
        <v>92</v>
      </c>
      <c r="C5" s="84">
        <v>39.999999999999993</v>
      </c>
      <c r="D5" s="84">
        <v>92</v>
      </c>
      <c r="E5" s="84">
        <v>92</v>
      </c>
      <c r="F5" s="72"/>
      <c r="G5" s="83">
        <v>1.25</v>
      </c>
      <c r="H5" s="82">
        <f>G5*(B5+C5+D5+E5)</f>
        <v>395</v>
      </c>
    </row>
    <row r="6" spans="1:8" ht="15.5">
      <c r="A6" s="85" t="s">
        <v>270</v>
      </c>
      <c r="B6" s="86">
        <v>32.999999999999986</v>
      </c>
      <c r="C6" s="84">
        <v>20</v>
      </c>
      <c r="D6" s="84">
        <v>43.000000000000007</v>
      </c>
      <c r="E6" s="84">
        <v>20</v>
      </c>
      <c r="F6" s="72"/>
      <c r="G6" s="83">
        <v>1.84</v>
      </c>
      <c r="H6" s="82">
        <f>G6*(B6+C6+D6+E6)</f>
        <v>213.44</v>
      </c>
    </row>
    <row r="7" spans="1:8" ht="15.5">
      <c r="A7" s="85" t="s">
        <v>269</v>
      </c>
      <c r="B7" s="84">
        <v>55</v>
      </c>
      <c r="C7" s="84">
        <v>20</v>
      </c>
      <c r="D7" s="84">
        <v>55</v>
      </c>
      <c r="E7" s="84">
        <v>48</v>
      </c>
      <c r="F7" s="72"/>
      <c r="G7" s="83">
        <v>1.45</v>
      </c>
      <c r="H7" s="82">
        <f>G7*(B7+C7+D7+E7)</f>
        <v>258.09999999999997</v>
      </c>
    </row>
    <row r="8" spans="1:8" ht="15.5">
      <c r="A8" s="96" t="s">
        <v>268</v>
      </c>
      <c r="B8" s="81">
        <f>SUM(B5:B7)</f>
        <v>180</v>
      </c>
      <c r="C8" s="81">
        <f>SUM(C5:C7)</f>
        <v>80</v>
      </c>
      <c r="D8" s="81">
        <f>SUM(D5:D7)</f>
        <v>190</v>
      </c>
      <c r="E8" s="81">
        <f>SUM(E5:E7)</f>
        <v>160</v>
      </c>
      <c r="F8" s="72"/>
      <c r="G8" s="80"/>
      <c r="H8" s="103">
        <f>H5+H6+H7</f>
        <v>866.54</v>
      </c>
    </row>
    <row r="9" spans="1:8" ht="4.5" customHeight="1">
      <c r="A9" s="79"/>
      <c r="B9" s="78"/>
      <c r="C9" s="78"/>
      <c r="D9" s="78"/>
      <c r="E9" s="78"/>
      <c r="F9" s="72"/>
    </row>
    <row r="10" spans="1:8" ht="15.5">
      <c r="A10" s="97" t="s">
        <v>267</v>
      </c>
      <c r="B10" s="104">
        <v>180</v>
      </c>
      <c r="C10" s="104">
        <v>80</v>
      </c>
      <c r="D10" s="104">
        <v>190</v>
      </c>
      <c r="E10" s="104">
        <v>160</v>
      </c>
      <c r="F10" s="72"/>
    </row>
    <row r="11" spans="1:8" ht="15.5">
      <c r="A11" s="77"/>
      <c r="F11" s="72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13" sqref="C13"/>
    </sheetView>
  </sheetViews>
  <sheetFormatPr defaultColWidth="9.1796875" defaultRowHeight="12.5"/>
  <cols>
    <col min="1" max="1" width="9.1796875" style="72"/>
    <col min="2" max="2" width="17.453125" style="72" bestFit="1" customWidth="1"/>
    <col min="3" max="6" width="12.453125" style="72" customWidth="1"/>
    <col min="7" max="16384" width="9.1796875" style="72"/>
  </cols>
  <sheetData>
    <row r="2" spans="2:3" ht="13">
      <c r="B2" s="95" t="s">
        <v>254</v>
      </c>
      <c r="C2" s="105">
        <v>220000</v>
      </c>
    </row>
    <row r="3" spans="2:3" ht="13">
      <c r="B3" s="95" t="s">
        <v>252</v>
      </c>
      <c r="C3" s="106">
        <v>0.08</v>
      </c>
    </row>
    <row r="4" spans="2:3" ht="13">
      <c r="B4" s="95" t="s">
        <v>251</v>
      </c>
      <c r="C4" s="107">
        <f>25*12</f>
        <v>300</v>
      </c>
    </row>
    <row r="6" spans="2:3">
      <c r="C6" s="74"/>
    </row>
    <row r="7" spans="2:3" ht="15.5">
      <c r="B7" s="109" t="s">
        <v>250</v>
      </c>
      <c r="C7" s="108">
        <f>-PMT(C3/12,C4,C2)</f>
        <v>1697.9956826206067</v>
      </c>
    </row>
    <row r="8" spans="2:3" ht="15.5">
      <c r="B8" s="73">
        <v>7.2499999999999995E-2</v>
      </c>
      <c r="C8" s="12">
        <f t="dataTable" ref="C8:C14" dt2D="0" dtr="0" r1="C3"/>
        <v>1590.1751010137643</v>
      </c>
    </row>
    <row r="9" spans="2:3" ht="15.5">
      <c r="B9" s="73">
        <v>7.4999999999999997E-2</v>
      </c>
      <c r="C9" s="12">
        <v>1625.7805911544106</v>
      </c>
    </row>
    <row r="10" spans="2:3" ht="15.5">
      <c r="B10" s="73">
        <v>7.7499999999999999E-2</v>
      </c>
      <c r="C10" s="12">
        <v>1661.7232770342728</v>
      </c>
    </row>
    <row r="11" spans="2:3" ht="15.5">
      <c r="B11" s="73">
        <v>8.2500000000000004E-2</v>
      </c>
      <c r="C11" s="12">
        <v>1734.5902963096128</v>
      </c>
    </row>
    <row r="12" spans="2:3" ht="15.5">
      <c r="B12" s="73">
        <v>8.5000000000000006E-2</v>
      </c>
      <c r="C12" s="12">
        <v>1771.4995836166886</v>
      </c>
    </row>
    <row r="13" spans="2:3" ht="15.5">
      <c r="B13" s="73">
        <v>8.7499999999999994E-2</v>
      </c>
      <c r="C13" s="12">
        <v>1808.7159994580018</v>
      </c>
    </row>
    <row r="14" spans="2:3" ht="15.5">
      <c r="B14" s="73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G5" sqref="G5"/>
    </sheetView>
  </sheetViews>
  <sheetFormatPr defaultColWidth="9.1796875" defaultRowHeight="12.5"/>
  <cols>
    <col min="1" max="1" width="9.1796875" style="72"/>
    <col min="2" max="2" width="11.54296875" style="72" customWidth="1"/>
    <col min="3" max="6" width="14.81640625" style="72" bestFit="1" customWidth="1"/>
    <col min="7" max="7" width="16.7265625" style="72" bestFit="1" customWidth="1"/>
    <col min="8" max="16384" width="9.1796875" style="72"/>
  </cols>
  <sheetData>
    <row r="2" spans="2:7" ht="15.5">
      <c r="B2" s="109" t="s">
        <v>266</v>
      </c>
      <c r="C2" s="109" t="s">
        <v>265</v>
      </c>
      <c r="D2" s="109" t="s">
        <v>264</v>
      </c>
      <c r="E2" s="109" t="s">
        <v>263</v>
      </c>
      <c r="F2" s="109" t="s">
        <v>262</v>
      </c>
      <c r="G2" s="109" t="s">
        <v>261</v>
      </c>
    </row>
    <row r="3" spans="2:7" ht="13">
      <c r="B3" s="110" t="s">
        <v>258</v>
      </c>
      <c r="C3" s="111">
        <v>85292.25</v>
      </c>
      <c r="D3" s="111">
        <f>C3*C11+C3</f>
        <v>88106.894249999998</v>
      </c>
      <c r="E3" s="111">
        <f>D3*C11+D3</f>
        <v>91014.421760249999</v>
      </c>
      <c r="F3" s="111">
        <f>E3*C11+E3</f>
        <v>94017.897678338253</v>
      </c>
      <c r="G3" s="111">
        <f>SUM(C3:F3)</f>
        <v>358431.46368858824</v>
      </c>
    </row>
    <row r="4" spans="2:7" ht="13">
      <c r="B4" s="110" t="s">
        <v>257</v>
      </c>
      <c r="C4" s="111">
        <v>75891.25</v>
      </c>
      <c r="D4" s="111">
        <f>C4*C12+C4</f>
        <v>77636.748749999999</v>
      </c>
      <c r="E4" s="111">
        <f>D4*C12+D4</f>
        <v>79422.39397125</v>
      </c>
      <c r="F4" s="111">
        <f>E4*C12+E4</f>
        <v>81249.109032588749</v>
      </c>
      <c r="G4" s="111">
        <f>SUM(C4:F4)</f>
        <v>314199.50175383873</v>
      </c>
    </row>
    <row r="5" spans="2:7" ht="13">
      <c r="B5" s="110" t="s">
        <v>256</v>
      </c>
      <c r="C5" s="111">
        <v>90568.34</v>
      </c>
      <c r="D5" s="111">
        <f>C5*C13+C5</f>
        <v>94462.778619999997</v>
      </c>
      <c r="E5" s="111">
        <f>D5*C13+D5</f>
        <v>98524.678100659992</v>
      </c>
      <c r="F5" s="111">
        <f>E5*C13+E5</f>
        <v>102761.23925898837</v>
      </c>
      <c r="G5" s="111">
        <f>SUM(C5:F5)</f>
        <v>386317.03597964835</v>
      </c>
    </row>
    <row r="6" spans="2:7" ht="13">
      <c r="B6" s="110" t="s">
        <v>255</v>
      </c>
      <c r="C6" s="111">
        <v>65897.25</v>
      </c>
      <c r="D6" s="111">
        <f>C6*C14+C6</f>
        <v>66622.119749999998</v>
      </c>
      <c r="E6" s="111">
        <f>D6*C14+D6</f>
        <v>67354.963067249992</v>
      </c>
      <c r="F6" s="111">
        <f>E6*C14+E6</f>
        <v>68095.867660989737</v>
      </c>
      <c r="G6" s="111">
        <f>SUM(C6:F6)</f>
        <v>267970.20047823974</v>
      </c>
    </row>
    <row r="7" spans="2:7" ht="15.5">
      <c r="B7" s="98" t="s">
        <v>260</v>
      </c>
      <c r="C7" s="75">
        <f>SUM(C3:C6)</f>
        <v>317649.08999999997</v>
      </c>
      <c r="D7" s="75">
        <f>SUM(D3:D6)</f>
        <v>326828.54136999999</v>
      </c>
      <c r="E7" s="75">
        <f>SUM(E3:E6)</f>
        <v>336316.45689940994</v>
      </c>
      <c r="F7" s="75">
        <f>SUM(F3:F6)</f>
        <v>346124.11363090511</v>
      </c>
      <c r="G7" s="75">
        <f>SUM(G3:G6)</f>
        <v>1326918.201900315</v>
      </c>
    </row>
    <row r="10" spans="2:7" ht="13">
      <c r="B10" s="133" t="s">
        <v>259</v>
      </c>
      <c r="C10" s="133"/>
    </row>
    <row r="11" spans="2:7" ht="13">
      <c r="B11" s="112" t="s">
        <v>258</v>
      </c>
      <c r="C11" s="113">
        <v>3.3000000000000002E-2</v>
      </c>
    </row>
    <row r="12" spans="2:7" ht="13">
      <c r="B12" s="112" t="s">
        <v>257</v>
      </c>
      <c r="C12" s="113">
        <v>2.3E-2</v>
      </c>
    </row>
    <row r="13" spans="2:7" ht="13">
      <c r="B13" s="112" t="s">
        <v>256</v>
      </c>
      <c r="C13" s="113">
        <v>4.2999999999999997E-2</v>
      </c>
    </row>
    <row r="14" spans="2:7" ht="13">
      <c r="B14" s="112" t="s">
        <v>255</v>
      </c>
      <c r="C14" s="113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>
      <selection activeCell="I19" sqref="I19"/>
    </sheetView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6" customWidth="1"/>
    <col min="9" max="9" width="9.1796875" style="114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5">
        <v>33344</v>
      </c>
      <c r="I1" s="114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5">
        <v>29153</v>
      </c>
      <c r="I2" s="114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5">
        <v>32040</v>
      </c>
      <c r="I3" s="114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5">
        <v>33823</v>
      </c>
      <c r="I4" s="114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5">
        <v>31503</v>
      </c>
      <c r="I5" s="114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5">
        <v>32894</v>
      </c>
      <c r="I6" s="114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5">
        <v>35886</v>
      </c>
      <c r="I7" s="114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5">
        <v>31051</v>
      </c>
      <c r="I8" s="114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5">
        <v>31050</v>
      </c>
      <c r="I9" s="114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5">
        <v>30939</v>
      </c>
      <c r="I10" s="114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5">
        <v>32863</v>
      </c>
      <c r="I11" s="114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5">
        <v>30900</v>
      </c>
      <c r="I12" s="114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5">
        <v>31689</v>
      </c>
      <c r="I13" s="114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5">
        <v>32561</v>
      </c>
      <c r="I14" s="114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5">
        <v>32979</v>
      </c>
      <c r="I15" s="114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5">
        <v>30386</v>
      </c>
      <c r="I16" s="114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5">
        <v>31217</v>
      </c>
      <c r="I17" s="114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5">
        <v>31112</v>
      </c>
      <c r="I18" s="114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5">
        <v>31805</v>
      </c>
      <c r="I19" s="114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5">
        <v>32125</v>
      </c>
      <c r="I20" s="114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5">
        <v>32979</v>
      </c>
      <c r="I21" s="114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5">
        <v>33688</v>
      </c>
      <c r="I22" s="114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5">
        <v>29885</v>
      </c>
      <c r="I23" s="114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5">
        <v>33091</v>
      </c>
      <c r="I24" s="114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5">
        <v>28531</v>
      </c>
      <c r="I25" s="114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5">
        <v>30028</v>
      </c>
      <c r="I26" s="114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5">
        <v>33231</v>
      </c>
      <c r="I27" s="114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5">
        <v>32571</v>
      </c>
      <c r="I28" s="114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5">
        <v>30817</v>
      </c>
      <c r="I29" s="114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5">
        <v>32679</v>
      </c>
      <c r="I30" s="114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5">
        <v>31729</v>
      </c>
      <c r="I31" s="114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5">
        <v>33559</v>
      </c>
      <c r="I32" s="114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5">
        <v>35125</v>
      </c>
      <c r="I33" s="114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5">
        <v>35609</v>
      </c>
      <c r="I34" s="114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5">
        <v>35840</v>
      </c>
      <c r="I35" s="114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5">
        <v>35855</v>
      </c>
      <c r="I36" s="114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5">
        <v>35981</v>
      </c>
      <c r="I37" s="114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>
      <selection activeCell="H31" sqref="H31"/>
    </sheetView>
  </sheetViews>
  <sheetFormatPr defaultRowHeight="12.5"/>
  <cols>
    <col min="2" max="2" width="11.1796875" bestFit="1" customWidth="1"/>
    <col min="3" max="3" width="8.81640625" bestFit="1" customWidth="1"/>
    <col min="7" max="7" width="13.1796875" bestFit="1" customWidth="1"/>
    <col min="8" max="8" width="13.54296875" style="116" bestFit="1" customWidth="1"/>
    <col min="9" max="9" width="9.1796875" style="114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5">
        <v>33344</v>
      </c>
      <c r="I1" s="114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5">
        <v>29153</v>
      </c>
      <c r="I2" s="114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5">
        <v>32040</v>
      </c>
      <c r="I3" s="114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5">
        <v>33823</v>
      </c>
      <c r="I4" s="114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5">
        <v>31503</v>
      </c>
      <c r="I5" s="114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5">
        <v>32894</v>
      </c>
      <c r="I6" s="114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5">
        <v>35886</v>
      </c>
      <c r="I7" s="114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5">
        <v>31051</v>
      </c>
      <c r="I8" s="114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5">
        <v>31050</v>
      </c>
      <c r="I9" s="114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5">
        <v>30939</v>
      </c>
      <c r="I10" s="114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5">
        <v>32863</v>
      </c>
      <c r="I11" s="114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5">
        <v>30900</v>
      </c>
      <c r="I12" s="114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5">
        <v>31689</v>
      </c>
      <c r="I13" s="114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5">
        <v>32561</v>
      </c>
      <c r="I14" s="114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5">
        <v>32979</v>
      </c>
      <c r="I15" s="114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5">
        <v>30386</v>
      </c>
      <c r="I16" s="114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5">
        <v>31217</v>
      </c>
      <c r="I17" s="114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5">
        <v>31112</v>
      </c>
      <c r="I18" s="114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5">
        <v>31805</v>
      </c>
      <c r="I19" s="114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5">
        <v>32125</v>
      </c>
      <c r="I20" s="114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5">
        <v>32979</v>
      </c>
      <c r="I21" s="114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5">
        <v>33688</v>
      </c>
      <c r="I22" s="114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5">
        <v>29885</v>
      </c>
      <c r="I23" s="114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5">
        <v>33091</v>
      </c>
      <c r="I24" s="114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5">
        <v>28531</v>
      </c>
      <c r="I25" s="114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5">
        <v>30028</v>
      </c>
      <c r="I26" s="114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5">
        <v>33231</v>
      </c>
      <c r="I27" s="114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5">
        <v>32571</v>
      </c>
      <c r="I28" s="114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5">
        <v>30817</v>
      </c>
      <c r="I29" s="114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5">
        <v>32679</v>
      </c>
      <c r="I30" s="114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5">
        <v>31729</v>
      </c>
      <c r="I31" s="114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5">
        <v>33559</v>
      </c>
      <c r="I32" s="114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5">
        <v>35125</v>
      </c>
      <c r="I33" s="114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5">
        <v>35609</v>
      </c>
      <c r="I34" s="114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5">
        <v>35840</v>
      </c>
      <c r="I35" s="114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5">
        <v>35855</v>
      </c>
      <c r="I36" s="114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5">
        <v>35981</v>
      </c>
      <c r="I37" s="114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Anubhav Gupta</cp:lastModifiedBy>
  <cp:lastPrinted>2016-02-22T19:48:39Z</cp:lastPrinted>
  <dcterms:created xsi:type="dcterms:W3CDTF">2001-09-07T21:10:35Z</dcterms:created>
  <dcterms:modified xsi:type="dcterms:W3CDTF">2025-06-18T11:11:55Z</dcterms:modified>
</cp:coreProperties>
</file>