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ankaj\Desktop\XLRI\Assignments\"/>
    </mc:Choice>
  </mc:AlternateContent>
  <bookViews>
    <workbookView xWindow="0" yWindow="0" windowWidth="19890" windowHeight="8355" firstSheet="3" activeTab="10"/>
  </bookViews>
  <sheets>
    <sheet name="Sheet1" sheetId="1" r:id="rId1"/>
    <sheet name="Sheet2" sheetId="2" r:id="rId2"/>
    <sheet name="Sheet3" sheetId="3" r:id="rId3"/>
    <sheet name="Sheet4" sheetId="4" r:id="rId4"/>
    <sheet name="Sheet5" sheetId="5" r:id="rId5"/>
    <sheet name="Sheet7" sheetId="7" r:id="rId6"/>
    <sheet name="Sheet6" sheetId="6"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s>
  <calcPr calcId="152511"/>
</workbook>
</file>

<file path=xl/calcChain.xml><?xml version="1.0" encoding="utf-8"?>
<calcChain xmlns="http://schemas.openxmlformats.org/spreadsheetml/2006/main">
  <c r="N2" i="11" l="1"/>
  <c r="I8" i="6"/>
  <c r="D30" i="2"/>
  <c r="O21" i="2"/>
  <c r="J4" i="9"/>
  <c r="H13" i="12"/>
  <c r="D11" i="15" l="1"/>
  <c r="G5" i="15"/>
  <c r="J9" i="12"/>
  <c r="L9" i="11"/>
  <c r="J9" i="11"/>
  <c r="L8" i="11"/>
  <c r="J6" i="11"/>
  <c r="C12" i="10"/>
  <c r="C11" i="10"/>
  <c r="C10" i="10"/>
  <c r="C9" i="10"/>
  <c r="C8" i="10"/>
  <c r="C7" i="10"/>
  <c r="C6" i="10"/>
  <c r="M5" i="10"/>
  <c r="C5" i="10"/>
  <c r="M4" i="10"/>
  <c r="O2" i="10" s="1"/>
  <c r="C4" i="10"/>
  <c r="C3" i="10"/>
  <c r="C2" i="10"/>
  <c r="O10" i="9" a="1"/>
  <c r="O10" i="9"/>
  <c r="J9" i="9"/>
  <c r="J6" i="9"/>
  <c r="D18" i="6"/>
  <c r="D17" i="6"/>
  <c r="D16" i="6"/>
  <c r="D15" i="6"/>
  <c r="D14" i="6"/>
  <c r="D13" i="6"/>
  <c r="D12" i="6"/>
  <c r="D11" i="6"/>
  <c r="D10" i="6"/>
  <c r="D9" i="6"/>
  <c r="D8" i="6"/>
  <c r="J13" i="7"/>
  <c r="J12" i="7"/>
  <c r="K10" i="7"/>
  <c r="J10" i="7"/>
  <c r="B18" i="5"/>
  <c r="B17" i="5"/>
  <c r="B16" i="5"/>
  <c r="B15" i="5" a="1"/>
  <c r="B15" i="5" s="1"/>
  <c r="I3" i="5" a="1"/>
  <c r="I3" i="5" s="1"/>
  <c r="K5" i="4"/>
  <c r="G20" i="3"/>
  <c r="H20" i="3" s="1"/>
  <c r="G19" i="3"/>
  <c r="H19" i="3" s="1"/>
  <c r="G18" i="3"/>
  <c r="H18" i="3" s="1"/>
  <c r="G17" i="3"/>
  <c r="H17" i="3" s="1"/>
  <c r="G16" i="3"/>
  <c r="H16" i="3" s="1"/>
  <c r="G15" i="3"/>
  <c r="H15" i="3" s="1"/>
  <c r="G14" i="3"/>
  <c r="H14" i="3" s="1"/>
  <c r="G13" i="3"/>
  <c r="H13" i="3" s="1"/>
  <c r="G12" i="3"/>
  <c r="H12" i="3" s="1"/>
  <c r="G11" i="3"/>
  <c r="H11" i="3" s="1"/>
  <c r="G10" i="3"/>
  <c r="H10" i="3" s="1"/>
  <c r="G9" i="3"/>
  <c r="H9" i="3" s="1"/>
  <c r="G8" i="3"/>
  <c r="H8" i="3" s="1"/>
  <c r="G7" i="3"/>
  <c r="H7" i="3" s="1"/>
  <c r="G6" i="3"/>
  <c r="H6" i="3" s="1"/>
  <c r="N24" i="2"/>
  <c r="O18" i="2"/>
  <c r="O17" i="2"/>
  <c r="O16" i="2"/>
  <c r="O15" i="2"/>
  <c r="O14" i="2"/>
  <c r="O13" i="2"/>
  <c r="O12" i="2"/>
  <c r="R13" i="2" s="1"/>
  <c r="N43" i="1"/>
  <c r="G43" i="1"/>
  <c r="F43" i="1"/>
  <c r="D43" i="1"/>
  <c r="H43" i="1" s="1"/>
  <c r="N42" i="1"/>
  <c r="G42" i="1"/>
  <c r="F42" i="1"/>
  <c r="N41" i="1"/>
  <c r="G41" i="1"/>
  <c r="F41" i="1"/>
  <c r="N40" i="1"/>
  <c r="G40" i="1"/>
  <c r="F40" i="1"/>
  <c r="N39" i="1"/>
  <c r="G39" i="1"/>
  <c r="F39" i="1"/>
  <c r="D39" i="1"/>
  <c r="H39" i="1" s="1"/>
  <c r="N38" i="1"/>
  <c r="G38" i="1"/>
  <c r="F38" i="1"/>
  <c r="N37" i="1"/>
  <c r="G37" i="1"/>
  <c r="F37" i="1"/>
  <c r="N36" i="1"/>
  <c r="G36" i="1"/>
  <c r="F36" i="1"/>
  <c r="N35" i="1"/>
  <c r="G35" i="1"/>
  <c r="F35" i="1"/>
  <c r="D35" i="1"/>
  <c r="H35" i="1" s="1"/>
  <c r="N34" i="1"/>
  <c r="G34" i="1"/>
  <c r="F34" i="1"/>
  <c r="N33" i="1"/>
  <c r="G33" i="1"/>
  <c r="F33" i="1"/>
  <c r="N32" i="1"/>
  <c r="G32" i="1"/>
  <c r="F32" i="1"/>
  <c r="N31" i="1"/>
  <c r="G31" i="1"/>
  <c r="F31" i="1"/>
  <c r="D31" i="1"/>
  <c r="H31" i="1" s="1"/>
  <c r="N30" i="1"/>
  <c r="G30" i="1"/>
  <c r="F30" i="1"/>
  <c r="N29" i="1"/>
  <c r="O29" i="1" s="1"/>
  <c r="G29" i="1"/>
  <c r="F29" i="1"/>
  <c r="K22" i="1"/>
  <c r="J22" i="1"/>
  <c r="E22" i="1"/>
  <c r="K21" i="1"/>
  <c r="J21" i="1"/>
  <c r="E21" i="1"/>
  <c r="D42" i="1" s="1"/>
  <c r="H42" i="1" s="1"/>
  <c r="K20" i="1"/>
  <c r="J20" i="1"/>
  <c r="E20" i="1"/>
  <c r="D41" i="1" s="1"/>
  <c r="H41" i="1" s="1"/>
  <c r="K19" i="1"/>
  <c r="J19" i="1"/>
  <c r="E19" i="1"/>
  <c r="D40" i="1" s="1"/>
  <c r="H40" i="1" s="1"/>
  <c r="K18" i="1"/>
  <c r="J18" i="1"/>
  <c r="E18" i="1"/>
  <c r="K17" i="1"/>
  <c r="J17" i="1"/>
  <c r="E17" i="1"/>
  <c r="D38" i="1" s="1"/>
  <c r="H38" i="1" s="1"/>
  <c r="K16" i="1"/>
  <c r="J16" i="1"/>
  <c r="E16" i="1"/>
  <c r="D37" i="1" s="1"/>
  <c r="H37" i="1" s="1"/>
  <c r="K15" i="1"/>
  <c r="J15" i="1"/>
  <c r="E15" i="1"/>
  <c r="D36" i="1" s="1"/>
  <c r="H36" i="1" s="1"/>
  <c r="K14" i="1"/>
  <c r="J14" i="1"/>
  <c r="E14" i="1"/>
  <c r="K13" i="1"/>
  <c r="J13" i="1"/>
  <c r="E13" i="1"/>
  <c r="D34" i="1" s="1"/>
  <c r="H34" i="1" s="1"/>
  <c r="K12" i="1"/>
  <c r="J12" i="1"/>
  <c r="E12" i="1"/>
  <c r="D33" i="1" s="1"/>
  <c r="H33" i="1" s="1"/>
  <c r="K11" i="1"/>
  <c r="J11" i="1"/>
  <c r="E11" i="1"/>
  <c r="D32" i="1" s="1"/>
  <c r="H32" i="1" s="1"/>
  <c r="K10" i="1"/>
  <c r="J10" i="1"/>
  <c r="E10" i="1"/>
  <c r="K9" i="1"/>
  <c r="J9" i="1"/>
  <c r="E9" i="1"/>
  <c r="D30" i="1" s="1"/>
  <c r="H30" i="1" s="1"/>
  <c r="K8" i="1"/>
  <c r="J8" i="1"/>
  <c r="E8" i="1"/>
  <c r="D29" i="1" s="1"/>
  <c r="H29" i="1" s="1"/>
  <c r="R14" i="2" l="1"/>
  <c r="E30" i="2"/>
</calcChain>
</file>

<file path=xl/sharedStrings.xml><?xml version="1.0" encoding="utf-8"?>
<sst xmlns="http://schemas.openxmlformats.org/spreadsheetml/2006/main" count="501" uniqueCount="240">
  <si>
    <t>The following tables give the details of the students in a class. Table 1 gives the details of their End Term Marks.</t>
  </si>
  <si>
    <t>Table 2. gives the group numbers they belong to. This is for the various group work that is required for the course.</t>
  </si>
  <si>
    <t>Table 3. gives the details of the marks that each group got for the different group activities</t>
  </si>
  <si>
    <t>Table 1</t>
  </si>
  <si>
    <t>Table 2</t>
  </si>
  <si>
    <t>Table 3</t>
  </si>
  <si>
    <t>Roll No.</t>
  </si>
  <si>
    <t>Name</t>
  </si>
  <si>
    <t xml:space="preserve">End Term </t>
  </si>
  <si>
    <t>Roll No&amp;Name</t>
  </si>
  <si>
    <t>Group No.</t>
  </si>
  <si>
    <t>Roll&amp;Name</t>
  </si>
  <si>
    <t>Group No</t>
  </si>
  <si>
    <t>Project</t>
  </si>
  <si>
    <t>Assignment</t>
  </si>
  <si>
    <t>B1</t>
  </si>
  <si>
    <t>AAA</t>
  </si>
  <si>
    <t>B2</t>
  </si>
  <si>
    <t>BBB</t>
  </si>
  <si>
    <t>B3</t>
  </si>
  <si>
    <t>CCC</t>
  </si>
  <si>
    <t>B4</t>
  </si>
  <si>
    <t>DDD</t>
  </si>
  <si>
    <t>B5</t>
  </si>
  <si>
    <t>B6</t>
  </si>
  <si>
    <t>B7</t>
  </si>
  <si>
    <t>B8</t>
  </si>
  <si>
    <t>B9</t>
  </si>
  <si>
    <t>B10</t>
  </si>
  <si>
    <t>B11</t>
  </si>
  <si>
    <t>B12</t>
  </si>
  <si>
    <t>B13</t>
  </si>
  <si>
    <t>B14</t>
  </si>
  <si>
    <t>B15</t>
  </si>
  <si>
    <t>Table 4 must have the details of the marks that each student has got in all the components. Write formulae to fill the cells of this table (Table 4)</t>
  </si>
  <si>
    <t>Table 4</t>
  </si>
  <si>
    <t xml:space="preserve">Project </t>
  </si>
  <si>
    <t>Total</t>
  </si>
  <si>
    <t>Roll No.Name</t>
  </si>
  <si>
    <t>End Term</t>
  </si>
  <si>
    <t>There are 8 cities in the country of Eight, A, B, C, D, E, F, G and H. Mr. Z decides to visit each city in his car starting from A. His planned itinerary is
A--&gt;B--&gt;C--&gt;D--&gt;E--&gt;F--&gt;G--&gt;H. 
The distance between the cities is given in Table I</t>
  </si>
  <si>
    <t>Table I</t>
  </si>
  <si>
    <t>Distance</t>
  </si>
  <si>
    <t>A</t>
  </si>
  <si>
    <t>B</t>
  </si>
  <si>
    <t>C</t>
  </si>
  <si>
    <t>D</t>
  </si>
  <si>
    <t>E</t>
  </si>
  <si>
    <t>F</t>
  </si>
  <si>
    <t>G</t>
  </si>
  <si>
    <t>H</t>
  </si>
  <si>
    <t>name of cities</t>
  </si>
  <si>
    <t>position of cities</t>
  </si>
  <si>
    <t>DIstance travelled</t>
  </si>
  <si>
    <t>Nearest Citi</t>
  </si>
  <si>
    <t>T1</t>
  </si>
  <si>
    <t>lower distance</t>
  </si>
  <si>
    <t>T2</t>
  </si>
  <si>
    <t>position of lower distance</t>
  </si>
  <si>
    <t>T3</t>
  </si>
  <si>
    <t>Name of city</t>
  </si>
  <si>
    <t>T4</t>
  </si>
  <si>
    <t>T5</t>
  </si>
  <si>
    <t>T6</t>
  </si>
  <si>
    <t>T7</t>
  </si>
  <si>
    <t>T8</t>
  </si>
  <si>
    <t>Write a formula which takes the number of kms that Mr. Z has travelled from A as the input and displays the name of the city which is nearest to that point.
Mr. Z will enter the number of kms he has travelled from A in cell D30 and the name of the city nearest to the point will be displayed in E30</t>
  </si>
  <si>
    <t>Number of Kms that Mr. Z has travelled</t>
  </si>
  <si>
    <t xml:space="preserve">     </t>
  </si>
  <si>
    <t>Nearest City</t>
  </si>
  <si>
    <t xml:space="preserve">The following table gives the details of the marks of each student in a class. </t>
  </si>
  <si>
    <t>Grade</t>
  </si>
  <si>
    <t>Marks</t>
  </si>
  <si>
    <t>You have to grade the students based on their total marks. The total marks of each student is an addition of the marks in each component</t>
  </si>
  <si>
    <t>The rule that you must follow while grading is given below</t>
  </si>
  <si>
    <t>&gt;= 75</t>
  </si>
  <si>
    <t>65 - 74</t>
  </si>
  <si>
    <t>55 - 64</t>
  </si>
  <si>
    <t>45 - 54</t>
  </si>
  <si>
    <t>&lt;45</t>
  </si>
  <si>
    <t>You must use VLOOKUP to grade the students. You cannot use  the IF function</t>
  </si>
  <si>
    <t>In the cell D5, one can input an integer. Based on that you must write a formula to calculate how many integers given in the range E5:J5 are greater than the number entered in D5. Write the formula in cell K5.</t>
  </si>
  <si>
    <t>COUNTIF(D5:J5,"&gt;"&amp;D5)</t>
  </si>
  <si>
    <t>The data about the parts of machines in a plant is kept in the following manner (Table I)</t>
  </si>
  <si>
    <t>Machine Id</t>
  </si>
  <si>
    <t>Parts Included</t>
  </si>
  <si>
    <t>M004</t>
  </si>
  <si>
    <t>P006</t>
  </si>
  <si>
    <t>P001</t>
  </si>
  <si>
    <t>M001</t>
  </si>
  <si>
    <t>P003</t>
  </si>
  <si>
    <t>P004</t>
  </si>
  <si>
    <t>P002</t>
  </si>
  <si>
    <t>M003</t>
  </si>
  <si>
    <t>P007</t>
  </si>
  <si>
    <t>P005</t>
  </si>
  <si>
    <t>M002</t>
  </si>
  <si>
    <t>The manager wants to present the data in the following format (Table II). The data in the range A14:H14 are headers</t>
  </si>
  <si>
    <t>Table II</t>
  </si>
  <si>
    <t>Write a formula that can be used to generate Table II from Table I. You should write your formula in the cell B15. The formula should be such that it can be copied from B15 to the entire range (B15:H18)</t>
  </si>
  <si>
    <t>You cannot change the data in Table I in any manner</t>
  </si>
  <si>
    <t>Details of a few branches of some major banks are given below.</t>
  </si>
  <si>
    <t xml:space="preserve">In a few records, someone wrongly typed the location along with the city in the City field. However, the spellings of the cities are correct. </t>
  </si>
  <si>
    <t>Bank</t>
  </si>
  <si>
    <t>BranchId</t>
  </si>
  <si>
    <t>Address</t>
  </si>
  <si>
    <t>City</t>
  </si>
  <si>
    <t>State</t>
  </si>
  <si>
    <t>Sales (in Thousands)</t>
  </si>
  <si>
    <t>SBI</t>
  </si>
  <si>
    <t>XYZ Streeet</t>
  </si>
  <si>
    <t>Jamshedpur</t>
  </si>
  <si>
    <t>Jharkhand</t>
  </si>
  <si>
    <t>ABC Road</t>
  </si>
  <si>
    <t>Jamshedpur, Sakchi</t>
  </si>
  <si>
    <t>UBI</t>
  </si>
  <si>
    <t>AX Road</t>
  </si>
  <si>
    <t>Bistupur, Jamshedpur</t>
  </si>
  <si>
    <t>FBI</t>
  </si>
  <si>
    <t>DEW Road</t>
  </si>
  <si>
    <t>Nagpur</t>
  </si>
  <si>
    <t>Maharashtra</t>
  </si>
  <si>
    <t>CBI</t>
  </si>
  <si>
    <t>Kanpur</t>
  </si>
  <si>
    <t>Uttar Pradesh</t>
  </si>
  <si>
    <t>Number of branches in jamshedpur</t>
  </si>
  <si>
    <t>DBI</t>
  </si>
  <si>
    <t>EEE Road</t>
  </si>
  <si>
    <t>Bihar</t>
  </si>
  <si>
    <t>EBI</t>
  </si>
  <si>
    <t>WTO Road</t>
  </si>
  <si>
    <t>Cochin</t>
  </si>
  <si>
    <t>Kerala</t>
  </si>
  <si>
    <t xml:space="preserve"> </t>
  </si>
  <si>
    <t>RBI</t>
  </si>
  <si>
    <t>Sakchi, Jamshedpur</t>
  </si>
  <si>
    <t>HBI</t>
  </si>
  <si>
    <t>DDD Street</t>
  </si>
  <si>
    <t>Sakchi, Kanpur</t>
  </si>
  <si>
    <t>OBI</t>
  </si>
  <si>
    <t>ROP Street</t>
  </si>
  <si>
    <t>Bistupur, Nagpur</t>
  </si>
  <si>
    <t>KBI</t>
  </si>
  <si>
    <t>In cell J10 write a formula to find out the number of branches in Jamshedpur. In cell K10 write a formula to find out the total sales of the branches which are located on the ABC Road in Jamshedpur</t>
  </si>
  <si>
    <t>Data cannot be changed to solve this problem. You cannot add a row or a column. Neither can you sort or filter data.</t>
  </si>
  <si>
    <t>Given below are  the names of the salesperson in an electronic store and the sales that they have generated.</t>
  </si>
  <si>
    <t>Sales (in Rs.)</t>
  </si>
  <si>
    <t>Bonus</t>
  </si>
  <si>
    <t>Ajit</t>
  </si>
  <si>
    <t>Ajay</t>
  </si>
  <si>
    <t>Nancy</t>
  </si>
  <si>
    <t>Suresh</t>
  </si>
  <si>
    <t>Ramesh</t>
  </si>
  <si>
    <t>Gopal</t>
  </si>
  <si>
    <t>+</t>
  </si>
  <si>
    <t>Indira</t>
  </si>
  <si>
    <t>Rohan</t>
  </si>
  <si>
    <t>Suvojeet</t>
  </si>
  <si>
    <t>Poulomi</t>
  </si>
  <si>
    <t>Chitra</t>
  </si>
  <si>
    <t xml:space="preserve">The electronic store will give a bonus of 20% on the amount that a salesman has sold in excess of Rs 10000. </t>
  </si>
  <si>
    <t>Write the formula to calculate the bonus, and ensure that the bonus column shows 0 against those salespersons who do not qualify for a bonus</t>
  </si>
  <si>
    <t>Wind Pressure</t>
  </si>
  <si>
    <t>Span</t>
  </si>
  <si>
    <t>Height</t>
  </si>
  <si>
    <t>The above table gives the wind pressure for the parameters - height of the structure and the span of the strcuture</t>
  </si>
  <si>
    <t>Write a formula in cell L21 to find out the wind pressure for any height and span by interpolation. The user may enter any height between 20 and 90 in L20, and any span between 200 and 1000 in M20.</t>
  </si>
  <si>
    <t>You cannot use any function other than Match and Index</t>
  </si>
  <si>
    <t>For example, if an user gives a height of 25 and a span of 300, the wind pressure is calculated as</t>
  </si>
  <si>
    <t>Step I</t>
  </si>
  <si>
    <t>10 + (40 - 10) * (25 - 20)/(30 - 20) = 25</t>
  </si>
  <si>
    <t>Step II</t>
  </si>
  <si>
    <t>20 + (60-20) * (25 - 20)/(30 - 20) = 40</t>
  </si>
  <si>
    <t>Step III</t>
  </si>
  <si>
    <t>25 + (40 - 25) * (300 - 200)/(400 - 200)  = 32.5</t>
  </si>
  <si>
    <t xml:space="preserve">position of first non blank column </t>
  </si>
  <si>
    <t>Consider the range A1:F10. Some of the cells have numbers, whereas the rest are blank.</t>
  </si>
  <si>
    <t>The user will enter a number from 1 to 10 in cell J3. You will have to write a formula  in cell J4 which will return the first non-blank cell (from left to right) in that row.</t>
  </si>
  <si>
    <t>For example, if the user enters 3 in J3, then your formula should return the first non blank cell in the 3rd row, i.e., A3:F3. So, your formula should return  6.</t>
  </si>
  <si>
    <t xml:space="preserve">                        Outer index takes the entire table, row input  comes from j3. Then did an index within match and checked for true condition..</t>
  </si>
  <si>
    <t>Customer No.</t>
  </si>
  <si>
    <t>Account No.</t>
  </si>
  <si>
    <t>Custtomer.Account No</t>
  </si>
  <si>
    <t>January</t>
  </si>
  <si>
    <t>February</t>
  </si>
  <si>
    <t>March</t>
  </si>
  <si>
    <t>April</t>
  </si>
  <si>
    <t>May</t>
  </si>
  <si>
    <t>June</t>
  </si>
  <si>
    <t>Month</t>
  </si>
  <si>
    <t>Amount Due</t>
  </si>
  <si>
    <t>C100</t>
  </si>
  <si>
    <t>C300</t>
  </si>
  <si>
    <t>C500</t>
  </si>
  <si>
    <t>customerNo.Account No.</t>
  </si>
  <si>
    <t>C400</t>
  </si>
  <si>
    <t>C200</t>
  </si>
  <si>
    <t>C800</t>
  </si>
  <si>
    <t>The above table has data on customers, their accounts and the amounts due from the month of January to June. A customer may have multiple accounts. A customer no. account no. combination is unique.</t>
  </si>
  <si>
    <t>A user will enter Customer No. Account No. and the month in cells K2, L2 and M2 respectively. Write a formula in cell N2 which will give the amount due.</t>
  </si>
  <si>
    <t>For example, if user enters C300 in K2, 11 in L2 and March in M2, your formula should return 2021</t>
  </si>
  <si>
    <t>Year</t>
  </si>
  <si>
    <t>Top</t>
  </si>
  <si>
    <t>Result</t>
  </si>
  <si>
    <t>Amar</t>
  </si>
  <si>
    <t>Units</t>
  </si>
  <si>
    <t>Akbar</t>
  </si>
  <si>
    <t>Anthony</t>
  </si>
  <si>
    <t>The above table gives the number of units for three customers, for different months of two years - 2012 and 2013.</t>
  </si>
  <si>
    <r>
      <rPr>
        <b/>
        <sz val="11"/>
        <color theme="1"/>
        <rFont val="Calibri"/>
        <family val="2"/>
      </rPr>
      <t xml:space="preserve">A user will enter Month, Name and Year in cells K2, L2 and M2 respectively. The user will enter an integer in N2. Let us denote this integer by </t>
    </r>
    <r>
      <rPr>
        <b/>
        <i/>
        <sz val="11"/>
        <color theme="1"/>
        <rFont val="Calibri"/>
        <family val="2"/>
      </rPr>
      <t>n</t>
    </r>
    <r>
      <rPr>
        <b/>
        <sz val="11"/>
        <color theme="1"/>
        <rFont val="Calibri"/>
        <family val="2"/>
      </rPr>
      <t>.</t>
    </r>
  </si>
  <si>
    <r>
      <rPr>
        <b/>
        <sz val="11"/>
        <color theme="1"/>
        <rFont val="Calibri"/>
        <family val="2"/>
      </rPr>
      <t xml:space="preserve"> Write a formula in cell O2 which will give the </t>
    </r>
    <r>
      <rPr>
        <b/>
        <i/>
        <sz val="11"/>
        <color theme="1"/>
        <rFont val="Calibri"/>
        <family val="2"/>
      </rPr>
      <t>sum of the top n</t>
    </r>
    <r>
      <rPr>
        <b/>
        <sz val="11"/>
        <color theme="1"/>
        <rFont val="Calibri"/>
        <family val="2"/>
      </rPr>
      <t xml:space="preserve"> units for the name, month and the year.</t>
    </r>
  </si>
  <si>
    <t>Therefore, if the user enters March, Amar, 2012 and 2, your formula should return 454 (343 + 111)</t>
  </si>
  <si>
    <t>If the user enters February, Akbar, 2012 and 3, your formula should return the sum of the top 3 for February, Akbar and 2012, i.e., 390 (222 + 123 + 45)</t>
  </si>
  <si>
    <t>Transaction No.</t>
  </si>
  <si>
    <t>Account Balance</t>
  </si>
  <si>
    <t>The adjacent table gives the account balance of a customer. The transaction amounts are not provided. The customer only withdraws money from this account.</t>
  </si>
  <si>
    <t>The customer will enter an amount in cell G13. Write a formula in cell H13 to find out the transaction no. for which the balance is closest to the amount given in G13</t>
  </si>
  <si>
    <t>For example, if the user enters 150000, your formula should return T4, because 149679 is closest to 150000</t>
  </si>
  <si>
    <t>T9</t>
  </si>
  <si>
    <t>T10</t>
  </si>
  <si>
    <t>T11</t>
  </si>
  <si>
    <t>T12</t>
  </si>
  <si>
    <t>T13</t>
  </si>
  <si>
    <t>T14</t>
  </si>
  <si>
    <t>T15</t>
  </si>
  <si>
    <t>During the next 4 months, Rata India must meet the following demands for pairs of shoes: 3000 in month 1; 5000 in month 2; 2000 in month 3; and 1000 in month 4. At the beginning of month 1, 500 pairs of shoes are on hand, and Rata has 100 workers. A worker is paid Rs 15000 per month. Each worker can work up to 160 hours a month before he or she receives overtime. A worker can work up to 20 hours of overtime per month and is paid Rs 130 per hour for overtime labor. It takes four hours of labor and Rs 150 of raw material to produce a pair of shoes. At the beginning of each month workers can be hired or fired. Each hired worker costs Rs 16000, and each fired worker costs Rs 20000. At the end of each month, a holding cost of Rs 30 is incurred for each pair of shoes left in inventory. All of the production in a given month can be used to meet that month’s demand. Rata wants to determine its optimal production schedule and labor policy.</t>
  </si>
  <si>
    <t>Customer A</t>
  </si>
  <si>
    <t>x001</t>
  </si>
  <si>
    <t>completed</t>
  </si>
  <si>
    <t>Customer B</t>
  </si>
  <si>
    <t>x002</t>
  </si>
  <si>
    <t xml:space="preserve">completed </t>
  </si>
  <si>
    <t>x003</t>
  </si>
  <si>
    <t>shipped</t>
  </si>
  <si>
    <t>x004</t>
  </si>
  <si>
    <t>Customer C</t>
  </si>
  <si>
    <t>x005</t>
  </si>
  <si>
    <t>x006</t>
  </si>
  <si>
    <t xml:space="preserve">pending </t>
  </si>
  <si>
    <t>SUMIFS(D:D,A:A,"Customer A",C:C,"Completed")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</si>
</sst>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charset val="134"/>
      <scheme val="minor"/>
    </font>
    <font>
      <sz val="11"/>
      <color theme="1"/>
      <name val="Calibri"/>
      <family val="2"/>
      <scheme val="minor"/>
    </font>
    <font>
      <sz val="9.75"/>
      <color rgb="FF242729"/>
      <name val="Consolas"/>
      <family val="3"/>
    </font>
    <font>
      <sz val="12"/>
      <color theme="1"/>
      <name val="Times New Roman"/>
      <family val="1"/>
    </font>
    <font>
      <b/>
      <sz val="11"/>
      <color theme="1"/>
      <name val="Calibri"/>
      <family val="2"/>
      <scheme val="minor"/>
    </font>
    <font>
      <b/>
      <sz val="11"/>
      <color rgb="FFFF0000"/>
      <name val="Calibri"/>
      <family val="2"/>
      <scheme val="minor"/>
    </font>
    <font>
      <sz val="11"/>
      <color rgb="FFFF0000"/>
      <name val="Calibri"/>
      <family val="2"/>
      <scheme val="minor"/>
    </font>
    <font>
      <b/>
      <sz val="11"/>
      <color theme="1"/>
      <name val="Calibri"/>
      <family val="2"/>
    </font>
    <font>
      <b/>
      <i/>
      <sz val="11"/>
      <color theme="1"/>
      <name val="Calibri"/>
      <family val="2"/>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14996795556505021"/>
        <bgColor indexed="64"/>
      </patternFill>
    </fill>
    <fill>
      <patternFill patternType="solid">
        <fgColor theme="0"/>
        <bgColor indexed="64"/>
      </patternFill>
    </fill>
    <fill>
      <patternFill patternType="solid">
        <fgColor theme="0" tint="-0.249977111117893"/>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s>
  <cellStyleXfs count="1">
    <xf numFmtId="0" fontId="0" fillId="0" borderId="0"/>
  </cellStyleXfs>
  <cellXfs count="144">
    <xf numFmtId="0" fontId="0" fillId="0" borderId="0" xfId="0"/>
    <xf numFmtId="0" fontId="2" fillId="0" borderId="0" xfId="0" applyFont="1" applyAlignment="1">
      <alignment horizontal="left"/>
    </xf>
    <xf numFmtId="0" fontId="4" fillId="0" borderId="1" xfId="0" applyFont="1" applyBorder="1"/>
    <xf numFmtId="0" fontId="4" fillId="0" borderId="2" xfId="0" applyFont="1" applyBorder="1"/>
    <xf numFmtId="0" fontId="0" fillId="0" borderId="3" xfId="0" applyBorder="1"/>
    <xf numFmtId="0" fontId="0" fillId="0" borderId="4" xfId="0" applyBorder="1"/>
    <xf numFmtId="0" fontId="4" fillId="0" borderId="0" xfId="0" applyFont="1"/>
    <xf numFmtId="0" fontId="0" fillId="0" borderId="5" xfId="0" applyBorder="1"/>
    <xf numFmtId="0" fontId="0" fillId="0" borderId="6" xfId="0" applyBorder="1"/>
    <xf numFmtId="0" fontId="0" fillId="2" borderId="1" xfId="0" applyFill="1" applyBorder="1"/>
    <xf numFmtId="0" fontId="5" fillId="0" borderId="0" xfId="0" applyFont="1"/>
    <xf numFmtId="0" fontId="0" fillId="0" borderId="7" xfId="0" applyBorder="1"/>
    <xf numFmtId="0" fontId="0" fillId="0" borderId="8" xfId="0" applyBorder="1"/>
    <xf numFmtId="0" fontId="4" fillId="0" borderId="9" xfId="0" applyFont="1" applyBorder="1"/>
    <xf numFmtId="0" fontId="4" fillId="0" borderId="10" xfId="0" applyFont="1" applyBorder="1"/>
    <xf numFmtId="0" fontId="4" fillId="0" borderId="11" xfId="0" applyFont="1" applyBorder="1"/>
    <xf numFmtId="0" fontId="0" fillId="3" borderId="3" xfId="0" applyFill="1" applyBorder="1"/>
    <xf numFmtId="0" fontId="0" fillId="3" borderId="12" xfId="0" applyFill="1" applyBorder="1"/>
    <xf numFmtId="0" fontId="0" fillId="3" borderId="4" xfId="0" applyFill="1" applyBorder="1"/>
    <xf numFmtId="0" fontId="0" fillId="0" borderId="13" xfId="0" applyBorder="1"/>
    <xf numFmtId="0" fontId="0" fillId="3" borderId="5" xfId="0" applyFill="1" applyBorder="1"/>
    <xf numFmtId="0" fontId="0" fillId="3" borderId="13" xfId="0" applyFill="1" applyBorder="1"/>
    <xf numFmtId="0" fontId="0" fillId="3" borderId="6" xfId="0" applyFill="1" applyBorder="1"/>
    <xf numFmtId="0" fontId="0" fillId="0" borderId="5" xfId="0" applyFill="1" applyBorder="1"/>
    <xf numFmtId="0" fontId="0" fillId="0" borderId="13" xfId="0" applyFill="1" applyBorder="1"/>
    <xf numFmtId="0" fontId="0" fillId="0" borderId="6" xfId="0" applyFill="1" applyBorder="1"/>
    <xf numFmtId="0" fontId="0" fillId="0" borderId="7" xfId="0" applyFill="1" applyBorder="1"/>
    <xf numFmtId="0" fontId="0" fillId="0" borderId="14" xfId="0" applyFill="1" applyBorder="1"/>
    <xf numFmtId="0" fontId="0" fillId="0" borderId="8" xfId="0" applyFill="1" applyBorder="1"/>
    <xf numFmtId="0" fontId="0" fillId="0" borderId="0" xfId="0" applyFill="1" applyBorder="1"/>
    <xf numFmtId="0" fontId="4" fillId="0" borderId="13" xfId="0" applyFont="1" applyBorder="1"/>
    <xf numFmtId="0" fontId="4" fillId="0" borderId="13" xfId="0" applyFont="1" applyFill="1" applyBorder="1"/>
    <xf numFmtId="0" fontId="0" fillId="2" borderId="3" xfId="0" applyFill="1" applyBorder="1"/>
    <xf numFmtId="0" fontId="0" fillId="2" borderId="12" xfId="0" applyFill="1" applyBorder="1"/>
    <xf numFmtId="0" fontId="0" fillId="2" borderId="13" xfId="0" applyFill="1" applyBorder="1"/>
    <xf numFmtId="0" fontId="4" fillId="0" borderId="3" xfId="0" applyFont="1" applyBorder="1"/>
    <xf numFmtId="0" fontId="4" fillId="0" borderId="12" xfId="0" applyFont="1" applyBorder="1"/>
    <xf numFmtId="0" fontId="0" fillId="0" borderId="14" xfId="0" applyBorder="1"/>
    <xf numFmtId="0" fontId="4" fillId="0" borderId="4" xfId="0" applyFont="1" applyBorder="1"/>
    <xf numFmtId="0" fontId="4" fillId="0" borderId="0" xfId="0" applyFont="1" applyFill="1" applyBorder="1"/>
    <xf numFmtId="0" fontId="0" fillId="2" borderId="2" xfId="0" applyFill="1" applyBorder="1"/>
    <xf numFmtId="0" fontId="4" fillId="0" borderId="5" xfId="0" applyFont="1" applyBorder="1"/>
    <xf numFmtId="0" fontId="4" fillId="0" borderId="6" xfId="0" applyFont="1" applyBorder="1"/>
    <xf numFmtId="0" fontId="4" fillId="0" borderId="7" xfId="0" applyFont="1" applyBorder="1"/>
    <xf numFmtId="0" fontId="4" fillId="0" borderId="14" xfId="0" applyFont="1" applyBorder="1"/>
    <xf numFmtId="0" fontId="4" fillId="0" borderId="8" xfId="0" applyFont="1" applyBorder="1"/>
    <xf numFmtId="0" fontId="0" fillId="0" borderId="10" xfId="0" applyBorder="1"/>
    <xf numFmtId="0" fontId="4" fillId="0" borderId="15" xfId="0" applyFont="1" applyBorder="1"/>
    <xf numFmtId="0" fontId="0" fillId="0" borderId="0" xfId="0" applyBorder="1"/>
    <xf numFmtId="0" fontId="4" fillId="0" borderId="16" xfId="0" applyFont="1" applyBorder="1"/>
    <xf numFmtId="0" fontId="0" fillId="0" borderId="17" xfId="0" applyBorder="1"/>
    <xf numFmtId="0" fontId="0" fillId="0" borderId="11" xfId="0" applyBorder="1"/>
    <xf numFmtId="0" fontId="0" fillId="0" borderId="18" xfId="0" applyBorder="1"/>
    <xf numFmtId="0" fontId="0" fillId="0" borderId="19" xfId="0" applyBorder="1"/>
    <xf numFmtId="0" fontId="4" fillId="4" borderId="13" xfId="0" applyFont="1" applyFill="1" applyBorder="1"/>
    <xf numFmtId="0" fontId="4" fillId="5" borderId="13" xfId="0" applyFont="1" applyFill="1" applyBorder="1" applyAlignment="1">
      <alignment vertical="top"/>
    </xf>
    <xf numFmtId="0" fontId="0" fillId="0" borderId="21" xfId="0" applyBorder="1" applyAlignment="1"/>
    <xf numFmtId="0" fontId="0" fillId="0" borderId="22" xfId="0" applyBorder="1" applyAlignment="1"/>
    <xf numFmtId="0" fontId="6" fillId="0" borderId="0" xfId="0" applyFont="1"/>
    <xf numFmtId="0" fontId="0" fillId="6" borderId="1" xfId="0" applyFill="1" applyBorder="1"/>
    <xf numFmtId="0" fontId="0" fillId="6" borderId="2" xfId="0" applyFill="1" applyBorder="1"/>
    <xf numFmtId="0" fontId="0" fillId="4" borderId="24" xfId="0" applyFill="1" applyBorder="1"/>
    <xf numFmtId="0" fontId="4" fillId="0" borderId="0" xfId="0" applyFont="1" applyAlignment="1">
      <alignment horizontal="left"/>
    </xf>
    <xf numFmtId="0" fontId="0" fillId="3" borderId="1" xfId="0" applyFill="1" applyBorder="1"/>
    <xf numFmtId="0" fontId="0" fillId="2" borderId="27" xfId="0" applyFill="1" applyBorder="1"/>
    <xf numFmtId="0" fontId="0" fillId="2" borderId="28" xfId="0" applyFill="1" applyBorder="1"/>
    <xf numFmtId="0" fontId="4" fillId="0" borderId="13" xfId="0" applyFont="1" applyBorder="1" applyAlignment="1">
      <alignment horizontal="center"/>
    </xf>
    <xf numFmtId="0" fontId="4" fillId="0" borderId="6" xfId="0" applyFont="1" applyBorder="1" applyAlignment="1">
      <alignment horizontal="center"/>
    </xf>
    <xf numFmtId="0" fontId="4" fillId="0" borderId="7" xfId="0" applyFont="1" applyFill="1" applyBorder="1"/>
    <xf numFmtId="0" fontId="4" fillId="0" borderId="15" xfId="0" applyFont="1" applyFill="1" applyBorder="1"/>
    <xf numFmtId="0" fontId="4" fillId="0" borderId="25" xfId="0" applyFont="1" applyFill="1" applyBorder="1"/>
    <xf numFmtId="0" fontId="0" fillId="0" borderId="26" xfId="0" applyBorder="1"/>
    <xf numFmtId="0" fontId="4" fillId="0" borderId="0" xfId="0" applyFont="1" applyBorder="1" applyAlignment="1">
      <alignment horizontal="center"/>
    </xf>
    <xf numFmtId="0" fontId="4" fillId="0" borderId="0" xfId="0" applyFont="1" applyBorder="1"/>
    <xf numFmtId="0" fontId="4" fillId="0" borderId="0" xfId="0" applyFont="1" applyBorder="1" applyAlignment="1">
      <alignment horizontal="left"/>
    </xf>
    <xf numFmtId="0" fontId="0" fillId="0" borderId="2" xfId="0" applyBorder="1"/>
    <xf numFmtId="0" fontId="0" fillId="0" borderId="27" xfId="0" applyBorder="1"/>
    <xf numFmtId="0" fontId="0" fillId="0" borderId="29" xfId="0" applyBorder="1"/>
    <xf numFmtId="0" fontId="0" fillId="0" borderId="28" xfId="0" applyBorder="1"/>
    <xf numFmtId="0" fontId="0" fillId="3" borderId="0" xfId="0" applyFill="1"/>
    <xf numFmtId="0" fontId="4" fillId="0" borderId="5" xfId="0" applyFont="1" applyBorder="1" applyAlignment="1">
      <alignment horizontal="center" vertical="center"/>
    </xf>
    <xf numFmtId="0" fontId="4" fillId="0" borderId="13" xfId="0" applyFont="1" applyBorder="1" applyAlignment="1">
      <alignment horizontal="center" vertical="center"/>
    </xf>
    <xf numFmtId="0" fontId="4" fillId="0" borderId="6" xfId="0" applyFont="1" applyFill="1" applyBorder="1" applyAlignment="1">
      <alignment horizontal="center" vertical="center"/>
    </xf>
    <xf numFmtId="0" fontId="0" fillId="0" borderId="15" xfId="0" applyBorder="1"/>
    <xf numFmtId="0" fontId="4" fillId="0" borderId="17" xfId="0" applyFont="1" applyBorder="1"/>
    <xf numFmtId="0" fontId="0" fillId="0" borderId="0" xfId="0" applyBorder="1" applyAlignment="1">
      <alignment horizontal="left"/>
    </xf>
    <xf numFmtId="0" fontId="0" fillId="3" borderId="0" xfId="0" applyFill="1" applyBorder="1" applyAlignment="1">
      <alignment horizontal="right"/>
    </xf>
    <xf numFmtId="0" fontId="0" fillId="3" borderId="0" xfId="0" applyFill="1" applyAlignment="1">
      <alignment horizontal="right"/>
    </xf>
    <xf numFmtId="0" fontId="4" fillId="0" borderId="18" xfId="0" applyFont="1" applyBorder="1"/>
    <xf numFmtId="0" fontId="4" fillId="0" borderId="19" xfId="0" applyFont="1" applyBorder="1"/>
    <xf numFmtId="0" fontId="4" fillId="0" borderId="7" xfId="0" applyFont="1" applyBorder="1" applyAlignment="1">
      <alignment horizontal="center" vertical="center"/>
    </xf>
    <xf numFmtId="0" fontId="4" fillId="0" borderId="3" xfId="0" applyFont="1" applyBorder="1" applyAlignment="1">
      <alignment wrapText="1"/>
    </xf>
    <xf numFmtId="0" fontId="4" fillId="0" borderId="6" xfId="0" applyFont="1" applyBorder="1" applyAlignment="1">
      <alignment horizontal="center" vertical="center"/>
    </xf>
    <xf numFmtId="0" fontId="4" fillId="0" borderId="0" xfId="0" applyFont="1" applyFill="1" applyAlignment="1">
      <alignment horizontal="center"/>
    </xf>
    <xf numFmtId="0" fontId="4" fillId="0" borderId="25" xfId="0" applyFont="1" applyBorder="1"/>
    <xf numFmtId="0" fontId="4" fillId="0" borderId="26" xfId="0" applyFont="1" applyBorder="1"/>
    <xf numFmtId="0" fontId="4" fillId="0" borderId="5" xfId="0" applyFont="1" applyBorder="1" applyAlignment="1">
      <alignment horizontal="center"/>
    </xf>
    <xf numFmtId="0" fontId="4" fillId="0" borderId="25" xfId="0" applyFont="1" applyFill="1" applyBorder="1" applyAlignment="1">
      <alignment horizontal="center"/>
    </xf>
    <xf numFmtId="0" fontId="4" fillId="0" borderId="26" xfId="0" applyFont="1" applyFill="1" applyBorder="1" applyAlignment="1">
      <alignment horizontal="center"/>
    </xf>
    <xf numFmtId="0" fontId="4" fillId="0" borderId="2" xfId="0" applyFont="1" applyFill="1" applyBorder="1" applyAlignment="1">
      <alignment horizontal="center"/>
    </xf>
    <xf numFmtId="0" fontId="4" fillId="0" borderId="3" xfId="0" applyFont="1" applyBorder="1" applyAlignment="1">
      <alignment horizontal="center"/>
    </xf>
    <xf numFmtId="0" fontId="4" fillId="0" borderId="12" xfId="0" applyFont="1" applyBorder="1" applyAlignment="1">
      <alignment horizontal="center"/>
    </xf>
    <xf numFmtId="0" fontId="4" fillId="0" borderId="4" xfId="0" applyFont="1" applyBorder="1" applyAlignment="1">
      <alignment horizontal="center"/>
    </xf>
    <xf numFmtId="0" fontId="4" fillId="0" borderId="30" xfId="0" applyFont="1" applyBorder="1" applyAlignment="1">
      <alignment horizontal="center"/>
    </xf>
    <xf numFmtId="0" fontId="4" fillId="0" borderId="31" xfId="0" applyFont="1" applyBorder="1" applyAlignment="1">
      <alignment horizontal="center"/>
    </xf>
    <xf numFmtId="0" fontId="4" fillId="0" borderId="33" xfId="0" applyFont="1" applyBorder="1" applyAlignment="1">
      <alignment horizontal="center"/>
    </xf>
    <xf numFmtId="0" fontId="4" fillId="0" borderId="32" xfId="0" applyFont="1" applyBorder="1" applyAlignment="1">
      <alignment horizontal="center"/>
    </xf>
    <xf numFmtId="0" fontId="4" fillId="0" borderId="22" xfId="0" applyFont="1" applyBorder="1" applyAlignment="1">
      <alignment horizontal="center"/>
    </xf>
    <xf numFmtId="0" fontId="4" fillId="0" borderId="34" xfId="0" applyFont="1" applyBorder="1" applyAlignment="1">
      <alignment horizontal="center"/>
    </xf>
    <xf numFmtId="0" fontId="4" fillId="0" borderId="9" xfId="0" applyFont="1" applyBorder="1" applyAlignment="1">
      <alignment horizontal="left" vertical="center" wrapText="1"/>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4" fillId="0" borderId="15" xfId="0" applyFont="1" applyBorder="1" applyAlignment="1">
      <alignment horizontal="left" vertical="center"/>
    </xf>
    <xf numFmtId="0" fontId="4" fillId="0" borderId="0" xfId="0" applyFont="1" applyBorder="1" applyAlignment="1">
      <alignment horizontal="left" vertical="center"/>
    </xf>
    <xf numFmtId="0" fontId="4" fillId="0" borderId="18" xfId="0" applyFont="1" applyBorder="1" applyAlignment="1">
      <alignment horizontal="left" vertical="center"/>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4" fillId="0" borderId="19" xfId="0" applyFont="1" applyBorder="1" applyAlignment="1">
      <alignment horizontal="left" vertical="center"/>
    </xf>
    <xf numFmtId="0" fontId="4" fillId="0" borderId="0" xfId="0" applyFont="1" applyAlignment="1">
      <alignment horizontal="left" vertical="top" wrapText="1"/>
    </xf>
    <xf numFmtId="0" fontId="4" fillId="0" borderId="0" xfId="0" applyFont="1" applyAlignment="1">
      <alignment horizontal="left" vertical="top"/>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wrapText="1"/>
    </xf>
    <xf numFmtId="0" fontId="4" fillId="0" borderId="12" xfId="0" applyFont="1" applyBorder="1" applyAlignment="1">
      <alignment horizontal="center" wrapText="1"/>
    </xf>
    <xf numFmtId="0" fontId="4" fillId="0" borderId="4" xfId="0" applyFont="1" applyBorder="1" applyAlignment="1">
      <alignment horizontal="center" wrapText="1"/>
    </xf>
    <xf numFmtId="0" fontId="4" fillId="0" borderId="25" xfId="0" applyFont="1" applyBorder="1" applyAlignment="1">
      <alignment horizontal="left" wrapText="1"/>
    </xf>
    <xf numFmtId="0" fontId="4" fillId="0" borderId="26" xfId="0" applyFont="1" applyBorder="1" applyAlignment="1">
      <alignment horizontal="left"/>
    </xf>
    <xf numFmtId="0" fontId="4" fillId="0" borderId="2" xfId="0" applyFont="1" applyBorder="1" applyAlignment="1">
      <alignment horizontal="left"/>
    </xf>
    <xf numFmtId="0" fontId="4" fillId="0" borderId="0" xfId="0" applyFont="1" applyBorder="1" applyAlignment="1">
      <alignment horizontal="center"/>
    </xf>
    <xf numFmtId="0" fontId="4" fillId="0" borderId="0" xfId="0" applyFont="1" applyBorder="1" applyAlignment="1">
      <alignment horizontal="left"/>
    </xf>
    <xf numFmtId="0" fontId="4" fillId="0" borderId="13" xfId="0" applyFont="1" applyBorder="1" applyAlignment="1">
      <alignment horizontal="center"/>
    </xf>
    <xf numFmtId="0" fontId="4" fillId="0" borderId="6" xfId="0" applyFont="1" applyBorder="1" applyAlignment="1">
      <alignment horizontal="center"/>
    </xf>
    <xf numFmtId="0" fontId="4" fillId="0" borderId="25" xfId="0" applyFont="1" applyBorder="1" applyAlignment="1">
      <alignment horizontal="left"/>
    </xf>
    <xf numFmtId="0" fontId="4" fillId="0" borderId="9" xfId="0" applyFont="1" applyBorder="1" applyAlignment="1">
      <alignment horizontal="left"/>
    </xf>
    <xf numFmtId="0" fontId="4" fillId="0" borderId="10" xfId="0" applyFont="1" applyBorder="1" applyAlignment="1">
      <alignment horizontal="left"/>
    </xf>
    <xf numFmtId="0" fontId="4" fillId="0" borderId="11" xfId="0" applyFont="1" applyBorder="1" applyAlignment="1">
      <alignment horizontal="left"/>
    </xf>
    <xf numFmtId="0" fontId="4" fillId="0" borderId="16" xfId="0" applyFont="1" applyBorder="1" applyAlignment="1">
      <alignment horizontal="left"/>
    </xf>
    <xf numFmtId="0" fontId="4" fillId="0" borderId="17" xfId="0" applyFont="1" applyBorder="1" applyAlignment="1">
      <alignment horizontal="left"/>
    </xf>
    <xf numFmtId="0" fontId="4" fillId="0" borderId="19" xfId="0" applyFont="1" applyBorder="1" applyAlignment="1">
      <alignment horizontal="left"/>
    </xf>
    <xf numFmtId="0" fontId="4" fillId="5" borderId="20" xfId="0" applyFont="1" applyFill="1" applyBorder="1" applyAlignment="1">
      <alignment horizontal="center" vertical="top"/>
    </xf>
    <xf numFmtId="0" fontId="4" fillId="5" borderId="23" xfId="0" applyFont="1" applyFill="1" applyBorder="1" applyAlignment="1">
      <alignment horizontal="center" vertical="top"/>
    </xf>
    <xf numFmtId="0" fontId="3" fillId="0" borderId="0" xfId="0" applyFont="1" applyAlignment="1">
      <alignment horizontal="left" vertical="center" wrapText="1"/>
    </xf>
    <xf numFmtId="0" fontId="1" fillId="2" borderId="1"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R43"/>
  <sheetViews>
    <sheetView workbookViewId="0">
      <selection activeCell="J8" sqref="J8:J22"/>
    </sheetView>
  </sheetViews>
  <sheetFormatPr defaultColWidth="9" defaultRowHeight="15"/>
  <cols>
    <col min="2" max="2" width="12.140625" customWidth="1"/>
    <col min="7" max="7" width="10.85546875" customWidth="1"/>
    <col min="9" max="11" width="10" customWidth="1"/>
    <col min="14" max="14" width="14.28515625" customWidth="1"/>
    <col min="15" max="15" width="11.42578125" customWidth="1"/>
    <col min="16" max="16" width="12.85546875" customWidth="1"/>
  </cols>
  <sheetData>
    <row r="2" spans="2:18">
      <c r="B2" s="13" t="s">
        <v>0</v>
      </c>
      <c r="C2" s="14"/>
      <c r="D2" s="14"/>
      <c r="E2" s="14"/>
      <c r="F2" s="14"/>
      <c r="G2" s="14"/>
      <c r="H2" s="14"/>
      <c r="I2" s="14"/>
      <c r="J2" s="14"/>
      <c r="K2" s="14"/>
      <c r="L2" s="14"/>
      <c r="M2" s="14"/>
      <c r="N2" s="14"/>
      <c r="O2" s="15"/>
    </row>
    <row r="3" spans="2:18">
      <c r="B3" s="47" t="s">
        <v>1</v>
      </c>
      <c r="C3" s="73"/>
      <c r="D3" s="73"/>
      <c r="E3" s="73"/>
      <c r="F3" s="73"/>
      <c r="G3" s="73"/>
      <c r="H3" s="73"/>
      <c r="I3" s="73"/>
      <c r="J3" s="73"/>
      <c r="K3" s="73"/>
      <c r="L3" s="73"/>
      <c r="M3" s="73"/>
      <c r="N3" s="73"/>
      <c r="O3" s="88"/>
    </row>
    <row r="4" spans="2:18">
      <c r="B4" s="49" t="s">
        <v>2</v>
      </c>
      <c r="C4" s="84"/>
      <c r="D4" s="84"/>
      <c r="E4" s="84"/>
      <c r="F4" s="84"/>
      <c r="G4" s="84"/>
      <c r="H4" s="84"/>
      <c r="I4" s="84"/>
      <c r="J4" s="84"/>
      <c r="K4" s="84"/>
      <c r="L4" s="84"/>
      <c r="M4" s="84"/>
      <c r="N4" s="84"/>
      <c r="O4" s="89"/>
    </row>
    <row r="5" spans="2:18">
      <c r="B5" s="73"/>
      <c r="C5" s="73"/>
      <c r="D5" s="73"/>
      <c r="E5" s="73"/>
      <c r="F5" s="73"/>
      <c r="G5" s="73"/>
      <c r="H5" s="73"/>
      <c r="I5" s="73"/>
      <c r="J5" s="73"/>
      <c r="K5" s="73"/>
      <c r="L5" s="73"/>
      <c r="M5" s="73"/>
      <c r="N5" s="73"/>
      <c r="O5" s="73"/>
    </row>
    <row r="6" spans="2:18">
      <c r="B6" s="97" t="s">
        <v>3</v>
      </c>
      <c r="C6" s="98"/>
      <c r="D6" s="99"/>
      <c r="E6" s="93"/>
      <c r="G6" s="97" t="s">
        <v>4</v>
      </c>
      <c r="H6" s="98"/>
      <c r="I6" s="99"/>
      <c r="J6" s="93"/>
      <c r="K6" s="93"/>
      <c r="M6" s="97" t="s">
        <v>5</v>
      </c>
      <c r="N6" s="98"/>
      <c r="O6" s="99"/>
    </row>
    <row r="7" spans="2:18">
      <c r="B7" s="35" t="s">
        <v>6</v>
      </c>
      <c r="C7" s="36" t="s">
        <v>7</v>
      </c>
      <c r="D7" s="38" t="s">
        <v>8</v>
      </c>
      <c r="E7" s="6" t="s">
        <v>9</v>
      </c>
      <c r="G7" s="35" t="s">
        <v>6</v>
      </c>
      <c r="H7" s="36" t="s">
        <v>7</v>
      </c>
      <c r="I7" s="38" t="s">
        <v>10</v>
      </c>
      <c r="J7" s="6" t="s">
        <v>11</v>
      </c>
      <c r="K7" s="6"/>
      <c r="M7" s="35" t="s">
        <v>12</v>
      </c>
      <c r="N7" s="36" t="s">
        <v>13</v>
      </c>
      <c r="O7" s="38" t="s">
        <v>14</v>
      </c>
    </row>
    <row r="8" spans="2:18">
      <c r="B8" s="7" t="s">
        <v>15</v>
      </c>
      <c r="C8" s="19" t="s">
        <v>16</v>
      </c>
      <c r="D8" s="8">
        <v>40</v>
      </c>
      <c r="E8" s="79" t="str">
        <f>B8&amp;C8</f>
        <v>B1AAA</v>
      </c>
      <c r="G8" s="7" t="s">
        <v>15</v>
      </c>
      <c r="H8" s="19" t="s">
        <v>16</v>
      </c>
      <c r="I8" s="8">
        <v>1</v>
      </c>
      <c r="J8" s="79" t="str">
        <f>G8&amp;H8</f>
        <v>B1AAA</v>
      </c>
      <c r="K8">
        <f>VLOOKUP(I8,$M$8:$N$12,2,0)</f>
        <v>15</v>
      </c>
      <c r="M8" s="7">
        <v>1</v>
      </c>
      <c r="N8" s="19">
        <v>15</v>
      </c>
      <c r="O8" s="8">
        <v>13</v>
      </c>
    </row>
    <row r="9" spans="2:18">
      <c r="B9" s="7" t="s">
        <v>17</v>
      </c>
      <c r="C9" s="19" t="s">
        <v>18</v>
      </c>
      <c r="D9" s="8">
        <v>35</v>
      </c>
      <c r="E9" s="79" t="str">
        <f t="shared" ref="E9:E22" si="0">B9&amp;C9</f>
        <v>B2BBB</v>
      </c>
      <c r="G9" s="7" t="s">
        <v>17</v>
      </c>
      <c r="H9" s="19" t="s">
        <v>18</v>
      </c>
      <c r="I9" s="8">
        <v>2</v>
      </c>
      <c r="J9" s="79" t="str">
        <f t="shared" ref="J9:J22" si="1">G9&amp;H9</f>
        <v>B2BBB</v>
      </c>
      <c r="K9">
        <f t="shared" ref="K9:K22" si="2">VLOOKUP(I9,$M$8:$N$12,2,0)</f>
        <v>12</v>
      </c>
      <c r="M9" s="7">
        <v>2</v>
      </c>
      <c r="N9" s="19">
        <v>12</v>
      </c>
      <c r="O9" s="8">
        <v>18</v>
      </c>
    </row>
    <row r="10" spans="2:18">
      <c r="B10" s="7" t="s">
        <v>19</v>
      </c>
      <c r="C10" s="19" t="s">
        <v>20</v>
      </c>
      <c r="D10" s="8">
        <v>45</v>
      </c>
      <c r="E10" s="79" t="str">
        <f t="shared" si="0"/>
        <v>B3CCC</v>
      </c>
      <c r="G10" s="7" t="s">
        <v>19</v>
      </c>
      <c r="H10" s="19" t="s">
        <v>20</v>
      </c>
      <c r="I10" s="8">
        <v>5</v>
      </c>
      <c r="J10" s="79" t="str">
        <f t="shared" si="1"/>
        <v>B3CCC</v>
      </c>
      <c r="K10">
        <f t="shared" si="2"/>
        <v>10</v>
      </c>
      <c r="M10" s="7">
        <v>3</v>
      </c>
      <c r="N10" s="19">
        <v>5</v>
      </c>
      <c r="O10" s="8">
        <v>17</v>
      </c>
    </row>
    <row r="11" spans="2:18">
      <c r="B11" s="7" t="s">
        <v>21</v>
      </c>
      <c r="C11" s="19" t="s">
        <v>22</v>
      </c>
      <c r="D11" s="8">
        <v>24</v>
      </c>
      <c r="E11" s="79" t="str">
        <f t="shared" si="0"/>
        <v>B4DDD</v>
      </c>
      <c r="G11" s="7" t="s">
        <v>21</v>
      </c>
      <c r="H11" s="19" t="s">
        <v>22</v>
      </c>
      <c r="I11" s="8">
        <v>3</v>
      </c>
      <c r="J11" s="79" t="str">
        <f t="shared" si="1"/>
        <v>B4DDD</v>
      </c>
      <c r="K11">
        <f t="shared" si="2"/>
        <v>5</v>
      </c>
      <c r="M11" s="7">
        <v>4</v>
      </c>
      <c r="N11" s="19">
        <v>11</v>
      </c>
      <c r="O11" s="8">
        <v>9</v>
      </c>
    </row>
    <row r="12" spans="2:18">
      <c r="B12" s="7" t="s">
        <v>23</v>
      </c>
      <c r="C12" s="19" t="s">
        <v>16</v>
      </c>
      <c r="D12" s="8">
        <v>34</v>
      </c>
      <c r="E12" s="79" t="str">
        <f t="shared" si="0"/>
        <v>B5AAA</v>
      </c>
      <c r="G12" s="7" t="s">
        <v>23</v>
      </c>
      <c r="H12" s="19" t="s">
        <v>16</v>
      </c>
      <c r="I12" s="8">
        <v>3</v>
      </c>
      <c r="J12" s="79" t="str">
        <f t="shared" si="1"/>
        <v>B5AAA</v>
      </c>
      <c r="K12">
        <f t="shared" si="2"/>
        <v>5</v>
      </c>
      <c r="M12" s="11">
        <v>5</v>
      </c>
      <c r="N12" s="37">
        <v>10</v>
      </c>
      <c r="O12" s="12">
        <v>16</v>
      </c>
      <c r="R12" s="6"/>
    </row>
    <row r="13" spans="2:18">
      <c r="B13" s="7" t="s">
        <v>24</v>
      </c>
      <c r="C13" s="19" t="s">
        <v>18</v>
      </c>
      <c r="D13" s="8">
        <v>56</v>
      </c>
      <c r="E13" s="79" t="str">
        <f t="shared" si="0"/>
        <v>B6BBB</v>
      </c>
      <c r="G13" s="7" t="s">
        <v>24</v>
      </c>
      <c r="H13" s="19" t="s">
        <v>18</v>
      </c>
      <c r="I13" s="8">
        <v>1</v>
      </c>
      <c r="J13" s="79" t="str">
        <f t="shared" si="1"/>
        <v>B6BBB</v>
      </c>
      <c r="K13">
        <f t="shared" si="2"/>
        <v>15</v>
      </c>
    </row>
    <row r="14" spans="2:18">
      <c r="B14" s="7" t="s">
        <v>25</v>
      </c>
      <c r="C14" s="19" t="s">
        <v>20</v>
      </c>
      <c r="D14" s="8">
        <v>33</v>
      </c>
      <c r="E14" s="79" t="str">
        <f t="shared" si="0"/>
        <v>B7CCC</v>
      </c>
      <c r="G14" s="7" t="s">
        <v>25</v>
      </c>
      <c r="H14" s="19" t="s">
        <v>20</v>
      </c>
      <c r="I14" s="8">
        <v>5</v>
      </c>
      <c r="J14" s="79" t="str">
        <f t="shared" si="1"/>
        <v>B7CCC</v>
      </c>
      <c r="K14">
        <f t="shared" si="2"/>
        <v>10</v>
      </c>
    </row>
    <row r="15" spans="2:18">
      <c r="B15" s="7" t="s">
        <v>26</v>
      </c>
      <c r="C15" s="19" t="s">
        <v>22</v>
      </c>
      <c r="D15" s="8">
        <v>25</v>
      </c>
      <c r="E15" s="79" t="str">
        <f t="shared" si="0"/>
        <v>B8DDD</v>
      </c>
      <c r="G15" s="7" t="s">
        <v>26</v>
      </c>
      <c r="H15" s="19" t="s">
        <v>22</v>
      </c>
      <c r="I15" s="8">
        <v>4</v>
      </c>
      <c r="J15" s="79" t="str">
        <f t="shared" si="1"/>
        <v>B8DDD</v>
      </c>
      <c r="K15">
        <f t="shared" si="2"/>
        <v>11</v>
      </c>
    </row>
    <row r="16" spans="2:18">
      <c r="B16" s="7" t="s">
        <v>27</v>
      </c>
      <c r="C16" s="19" t="s">
        <v>16</v>
      </c>
      <c r="D16" s="8">
        <v>45</v>
      </c>
      <c r="E16" s="79" t="str">
        <f t="shared" si="0"/>
        <v>B9AAA</v>
      </c>
      <c r="G16" s="7" t="s">
        <v>27</v>
      </c>
      <c r="H16" s="19" t="s">
        <v>16</v>
      </c>
      <c r="I16" s="8">
        <v>4</v>
      </c>
      <c r="J16" s="79" t="str">
        <f t="shared" si="1"/>
        <v>B9AAA</v>
      </c>
      <c r="K16">
        <f t="shared" si="2"/>
        <v>11</v>
      </c>
    </row>
    <row r="17" spans="2:17">
      <c r="B17" s="7" t="s">
        <v>28</v>
      </c>
      <c r="C17" s="19" t="s">
        <v>18</v>
      </c>
      <c r="D17" s="8">
        <v>23</v>
      </c>
      <c r="E17" s="79" t="str">
        <f t="shared" si="0"/>
        <v>B10BBB</v>
      </c>
      <c r="G17" s="7" t="s">
        <v>28</v>
      </c>
      <c r="H17" s="19" t="s">
        <v>18</v>
      </c>
      <c r="I17" s="8">
        <v>4</v>
      </c>
      <c r="J17" s="79" t="str">
        <f t="shared" si="1"/>
        <v>B10BBB</v>
      </c>
      <c r="K17">
        <f t="shared" si="2"/>
        <v>11</v>
      </c>
    </row>
    <row r="18" spans="2:17">
      <c r="B18" s="7" t="s">
        <v>29</v>
      </c>
      <c r="C18" s="19" t="s">
        <v>20</v>
      </c>
      <c r="D18" s="8">
        <v>10</v>
      </c>
      <c r="E18" s="79" t="str">
        <f t="shared" si="0"/>
        <v>B11CCC</v>
      </c>
      <c r="G18" s="7" t="s">
        <v>29</v>
      </c>
      <c r="H18" s="19" t="s">
        <v>20</v>
      </c>
      <c r="I18" s="8">
        <v>2</v>
      </c>
      <c r="J18" s="79" t="str">
        <f t="shared" si="1"/>
        <v>B11CCC</v>
      </c>
      <c r="K18">
        <f t="shared" si="2"/>
        <v>12</v>
      </c>
    </row>
    <row r="19" spans="2:17">
      <c r="B19" s="7" t="s">
        <v>30</v>
      </c>
      <c r="C19" s="19" t="s">
        <v>22</v>
      </c>
      <c r="D19" s="8">
        <v>14</v>
      </c>
      <c r="E19" s="79" t="str">
        <f t="shared" si="0"/>
        <v>B12DDD</v>
      </c>
      <c r="G19" s="7" t="s">
        <v>30</v>
      </c>
      <c r="H19" s="19" t="s">
        <v>22</v>
      </c>
      <c r="I19" s="8">
        <v>5</v>
      </c>
      <c r="J19" s="79" t="str">
        <f t="shared" si="1"/>
        <v>B12DDD</v>
      </c>
      <c r="K19">
        <f t="shared" si="2"/>
        <v>10</v>
      </c>
    </row>
    <row r="20" spans="2:17">
      <c r="B20" s="7" t="s">
        <v>31</v>
      </c>
      <c r="C20" s="19" t="s">
        <v>16</v>
      </c>
      <c r="D20" s="8">
        <v>55</v>
      </c>
      <c r="E20" s="79" t="str">
        <f t="shared" si="0"/>
        <v>B13AAA</v>
      </c>
      <c r="G20" s="7" t="s">
        <v>31</v>
      </c>
      <c r="H20" s="19" t="s">
        <v>16</v>
      </c>
      <c r="I20" s="8">
        <v>3</v>
      </c>
      <c r="J20" s="79" t="str">
        <f t="shared" si="1"/>
        <v>B13AAA</v>
      </c>
      <c r="K20">
        <f t="shared" si="2"/>
        <v>5</v>
      </c>
    </row>
    <row r="21" spans="2:17">
      <c r="B21" s="7" t="s">
        <v>32</v>
      </c>
      <c r="C21" s="19" t="s">
        <v>18</v>
      </c>
      <c r="D21" s="8">
        <v>29</v>
      </c>
      <c r="E21" s="79" t="str">
        <f t="shared" si="0"/>
        <v>B14BBB</v>
      </c>
      <c r="G21" s="7" t="s">
        <v>32</v>
      </c>
      <c r="H21" s="19" t="s">
        <v>18</v>
      </c>
      <c r="I21" s="8">
        <v>2</v>
      </c>
      <c r="J21" s="79" t="str">
        <f t="shared" si="1"/>
        <v>B14BBB</v>
      </c>
      <c r="K21">
        <f t="shared" si="2"/>
        <v>12</v>
      </c>
    </row>
    <row r="22" spans="2:17">
      <c r="B22" s="11" t="s">
        <v>33</v>
      </c>
      <c r="C22" s="37" t="s">
        <v>20</v>
      </c>
      <c r="D22" s="12">
        <v>30</v>
      </c>
      <c r="E22" s="79" t="str">
        <f t="shared" si="0"/>
        <v>B15CCC</v>
      </c>
      <c r="G22" s="11" t="s">
        <v>33</v>
      </c>
      <c r="H22" s="37" t="s">
        <v>20</v>
      </c>
      <c r="I22" s="12">
        <v>1</v>
      </c>
      <c r="J22" s="79" t="str">
        <f t="shared" si="1"/>
        <v>B15CCC</v>
      </c>
      <c r="K22">
        <f t="shared" si="2"/>
        <v>15</v>
      </c>
    </row>
    <row r="25" spans="2:17">
      <c r="B25" s="94" t="s">
        <v>34</v>
      </c>
      <c r="C25" s="95"/>
      <c r="D25" s="95"/>
      <c r="E25" s="95"/>
      <c r="F25" s="95"/>
      <c r="G25" s="95"/>
      <c r="H25" s="95"/>
      <c r="I25" s="95"/>
      <c r="J25" s="95"/>
      <c r="K25" s="95"/>
      <c r="L25" s="95"/>
      <c r="M25" s="95"/>
      <c r="N25" s="95"/>
      <c r="O25" s="95"/>
      <c r="P25" s="3"/>
      <c r="Q25" s="75"/>
    </row>
    <row r="26" spans="2:17">
      <c r="B26" s="73"/>
      <c r="C26" s="73"/>
      <c r="D26" s="73"/>
      <c r="E26" s="73"/>
      <c r="F26" s="73"/>
      <c r="G26" s="73"/>
      <c r="H26" s="73"/>
      <c r="I26" s="73"/>
      <c r="J26" s="73"/>
      <c r="K26" s="73"/>
      <c r="L26" s="73"/>
      <c r="M26" s="73"/>
      <c r="N26" s="73"/>
      <c r="O26" s="73"/>
      <c r="P26" s="73"/>
    </row>
    <row r="27" spans="2:17">
      <c r="B27" s="100" t="s">
        <v>35</v>
      </c>
      <c r="C27" s="101"/>
      <c r="D27" s="101"/>
      <c r="E27" s="101"/>
      <c r="F27" s="101"/>
      <c r="G27" s="101"/>
      <c r="H27" s="102"/>
    </row>
    <row r="28" spans="2:17">
      <c r="B28" s="96" t="s">
        <v>6</v>
      </c>
      <c r="C28" s="66" t="s">
        <v>7</v>
      </c>
      <c r="D28" s="66" t="s">
        <v>8</v>
      </c>
      <c r="E28" s="66"/>
      <c r="F28" s="66" t="s">
        <v>36</v>
      </c>
      <c r="G28" s="66" t="s">
        <v>14</v>
      </c>
      <c r="H28" s="67" t="s">
        <v>37</v>
      </c>
      <c r="L28" s="96" t="s">
        <v>6</v>
      </c>
      <c r="M28" s="66" t="s">
        <v>7</v>
      </c>
      <c r="N28" s="6" t="s">
        <v>38</v>
      </c>
      <c r="O28" t="s">
        <v>39</v>
      </c>
    </row>
    <row r="29" spans="2:17">
      <c r="B29" s="7" t="s">
        <v>15</v>
      </c>
      <c r="C29" s="19" t="s">
        <v>16</v>
      </c>
      <c r="D29" s="19">
        <f>INDEX(D8:D22,MATCH(B8&amp;C8,E8:E22,0),1)</f>
        <v>40</v>
      </c>
      <c r="E29" s="19"/>
      <c r="F29" s="19">
        <f>VLOOKUP(I8,$M$8:$N$12,2,0)</f>
        <v>15</v>
      </c>
      <c r="G29" s="19">
        <f>VLOOKUP(I8,$M$8:$O$12,3,0)</f>
        <v>13</v>
      </c>
      <c r="H29" s="8">
        <f>SUM(D29+F29+G29)</f>
        <v>68</v>
      </c>
      <c r="L29" s="7" t="s">
        <v>15</v>
      </c>
      <c r="M29" s="19" t="s">
        <v>16</v>
      </c>
      <c r="N29" t="str">
        <f>L29&amp;M29</f>
        <v>B1AAA</v>
      </c>
      <c r="O29" t="e">
        <f>VLOOKUP(N29,B8:D22,3,0)</f>
        <v>#N/A</v>
      </c>
    </row>
    <row r="30" spans="2:17">
      <c r="B30" s="7" t="s">
        <v>17</v>
      </c>
      <c r="C30" s="19" t="s">
        <v>18</v>
      </c>
      <c r="D30" s="19">
        <f t="shared" ref="D30:D43" si="3">INDEX(D9:D23,MATCH(B9&amp;C9,E9:E23,0),1)</f>
        <v>35</v>
      </c>
      <c r="E30" s="19"/>
      <c r="F30" s="19">
        <f>VLOOKUP(I9,$M$8:$N$12,2,0)</f>
        <v>12</v>
      </c>
      <c r="G30" s="19">
        <f t="shared" ref="G30:G43" si="4">VLOOKUP(I9,$M$8:$O$12,3,0)</f>
        <v>18</v>
      </c>
      <c r="H30" s="8">
        <f t="shared" ref="H30:H43" si="5">SUM(D30+F30+G30)</f>
        <v>65</v>
      </c>
      <c r="L30" s="7" t="s">
        <v>17</v>
      </c>
      <c r="M30" s="19" t="s">
        <v>18</v>
      </c>
      <c r="N30" t="str">
        <f t="shared" ref="N30:N43" si="6">L30&amp;M30</f>
        <v>B2BBB</v>
      </c>
    </row>
    <row r="31" spans="2:17">
      <c r="B31" s="7" t="s">
        <v>19</v>
      </c>
      <c r="C31" s="19" t="s">
        <v>20</v>
      </c>
      <c r="D31" s="19">
        <f t="shared" si="3"/>
        <v>45</v>
      </c>
      <c r="E31" s="19"/>
      <c r="F31" s="19">
        <f>VLOOKUP(I10,$M$8:$N$12,2,0)</f>
        <v>10</v>
      </c>
      <c r="G31" s="19">
        <f t="shared" si="4"/>
        <v>16</v>
      </c>
      <c r="H31" s="8">
        <f t="shared" si="5"/>
        <v>71</v>
      </c>
      <c r="L31" s="7" t="s">
        <v>19</v>
      </c>
      <c r="M31" s="19" t="s">
        <v>20</v>
      </c>
      <c r="N31" t="str">
        <f t="shared" si="6"/>
        <v>B3CCC</v>
      </c>
    </row>
    <row r="32" spans="2:17">
      <c r="B32" s="7" t="s">
        <v>21</v>
      </c>
      <c r="C32" s="19" t="s">
        <v>22</v>
      </c>
      <c r="D32" s="19">
        <f t="shared" si="3"/>
        <v>24</v>
      </c>
      <c r="E32" s="19"/>
      <c r="F32" s="19">
        <f>VLOOKUP(I11,$M$8:$N$12,2,0)</f>
        <v>5</v>
      </c>
      <c r="G32" s="19">
        <f t="shared" si="4"/>
        <v>17</v>
      </c>
      <c r="H32" s="8">
        <f t="shared" si="5"/>
        <v>46</v>
      </c>
      <c r="L32" s="7" t="s">
        <v>21</v>
      </c>
      <c r="M32" s="19" t="s">
        <v>22</v>
      </c>
      <c r="N32" t="str">
        <f t="shared" si="6"/>
        <v>B4DDD</v>
      </c>
    </row>
    <row r="33" spans="2:14">
      <c r="B33" s="7" t="s">
        <v>23</v>
      </c>
      <c r="C33" s="19" t="s">
        <v>16</v>
      </c>
      <c r="D33" s="19">
        <f t="shared" si="3"/>
        <v>34</v>
      </c>
      <c r="E33" s="19"/>
      <c r="F33" s="19">
        <f>VLOOKUP(I12,$M$8:$N$12,2,0)</f>
        <v>5</v>
      </c>
      <c r="G33" s="19">
        <f t="shared" si="4"/>
        <v>17</v>
      </c>
      <c r="H33" s="8">
        <f t="shared" si="5"/>
        <v>56</v>
      </c>
      <c r="L33" s="7" t="s">
        <v>23</v>
      </c>
      <c r="M33" s="19" t="s">
        <v>16</v>
      </c>
      <c r="N33" t="str">
        <f t="shared" si="6"/>
        <v>B5AAA</v>
      </c>
    </row>
    <row r="34" spans="2:14">
      <c r="B34" s="7" t="s">
        <v>24</v>
      </c>
      <c r="C34" s="19" t="s">
        <v>18</v>
      </c>
      <c r="D34" s="19">
        <f t="shared" si="3"/>
        <v>56</v>
      </c>
      <c r="E34" s="19"/>
      <c r="F34" s="19">
        <f t="shared" ref="F34:F43" si="7">VLOOKUP(I13,$M$8:$N$12,2,0)</f>
        <v>15</v>
      </c>
      <c r="G34" s="19">
        <f t="shared" si="4"/>
        <v>13</v>
      </c>
      <c r="H34" s="8">
        <f t="shared" si="5"/>
        <v>84</v>
      </c>
      <c r="L34" s="7" t="s">
        <v>24</v>
      </c>
      <c r="M34" s="19" t="s">
        <v>18</v>
      </c>
      <c r="N34" t="str">
        <f t="shared" si="6"/>
        <v>B6BBB</v>
      </c>
    </row>
    <row r="35" spans="2:14">
      <c r="B35" s="7" t="s">
        <v>25</v>
      </c>
      <c r="C35" s="19" t="s">
        <v>20</v>
      </c>
      <c r="D35" s="19">
        <f t="shared" si="3"/>
        <v>33</v>
      </c>
      <c r="E35" s="19"/>
      <c r="F35" s="19">
        <f t="shared" si="7"/>
        <v>10</v>
      </c>
      <c r="G35" s="19">
        <f t="shared" si="4"/>
        <v>16</v>
      </c>
      <c r="H35" s="8">
        <f t="shared" si="5"/>
        <v>59</v>
      </c>
      <c r="L35" s="7" t="s">
        <v>25</v>
      </c>
      <c r="M35" s="19" t="s">
        <v>20</v>
      </c>
      <c r="N35" t="str">
        <f t="shared" si="6"/>
        <v>B7CCC</v>
      </c>
    </row>
    <row r="36" spans="2:14">
      <c r="B36" s="7" t="s">
        <v>26</v>
      </c>
      <c r="C36" s="19" t="s">
        <v>22</v>
      </c>
      <c r="D36" s="19">
        <f t="shared" si="3"/>
        <v>25</v>
      </c>
      <c r="E36" s="19"/>
      <c r="F36" s="19">
        <f t="shared" si="7"/>
        <v>11</v>
      </c>
      <c r="G36" s="19">
        <f t="shared" si="4"/>
        <v>9</v>
      </c>
      <c r="H36" s="8">
        <f t="shared" si="5"/>
        <v>45</v>
      </c>
      <c r="L36" s="7" t="s">
        <v>26</v>
      </c>
      <c r="M36" s="19" t="s">
        <v>22</v>
      </c>
      <c r="N36" t="str">
        <f t="shared" si="6"/>
        <v>B8DDD</v>
      </c>
    </row>
    <row r="37" spans="2:14">
      <c r="B37" s="7" t="s">
        <v>27</v>
      </c>
      <c r="C37" s="19" t="s">
        <v>16</v>
      </c>
      <c r="D37" s="19">
        <f t="shared" si="3"/>
        <v>45</v>
      </c>
      <c r="E37" s="19"/>
      <c r="F37" s="19">
        <f t="shared" si="7"/>
        <v>11</v>
      </c>
      <c r="G37" s="19">
        <f t="shared" si="4"/>
        <v>9</v>
      </c>
      <c r="H37" s="8">
        <f t="shared" si="5"/>
        <v>65</v>
      </c>
      <c r="L37" s="7" t="s">
        <v>27</v>
      </c>
      <c r="M37" s="19" t="s">
        <v>16</v>
      </c>
      <c r="N37" t="str">
        <f t="shared" si="6"/>
        <v>B9AAA</v>
      </c>
    </row>
    <row r="38" spans="2:14">
      <c r="B38" s="7" t="s">
        <v>28</v>
      </c>
      <c r="C38" s="19" t="s">
        <v>18</v>
      </c>
      <c r="D38" s="19">
        <f t="shared" si="3"/>
        <v>23</v>
      </c>
      <c r="E38" s="19"/>
      <c r="F38" s="19">
        <f t="shared" si="7"/>
        <v>11</v>
      </c>
      <c r="G38" s="19">
        <f t="shared" si="4"/>
        <v>9</v>
      </c>
      <c r="H38" s="8">
        <f t="shared" si="5"/>
        <v>43</v>
      </c>
      <c r="L38" s="7" t="s">
        <v>28</v>
      </c>
      <c r="M38" s="19" t="s">
        <v>18</v>
      </c>
      <c r="N38" t="str">
        <f t="shared" si="6"/>
        <v>B10BBB</v>
      </c>
    </row>
    <row r="39" spans="2:14">
      <c r="B39" s="7" t="s">
        <v>29</v>
      </c>
      <c r="C39" s="19" t="s">
        <v>20</v>
      </c>
      <c r="D39" s="19">
        <f t="shared" si="3"/>
        <v>10</v>
      </c>
      <c r="E39" s="19"/>
      <c r="F39" s="19">
        <f t="shared" si="7"/>
        <v>12</v>
      </c>
      <c r="G39" s="19">
        <f t="shared" si="4"/>
        <v>18</v>
      </c>
      <c r="H39" s="8">
        <f t="shared" si="5"/>
        <v>40</v>
      </c>
      <c r="L39" s="7" t="s">
        <v>29</v>
      </c>
      <c r="M39" s="19" t="s">
        <v>20</v>
      </c>
      <c r="N39" t="str">
        <f t="shared" si="6"/>
        <v>B11CCC</v>
      </c>
    </row>
    <row r="40" spans="2:14">
      <c r="B40" s="7" t="s">
        <v>30</v>
      </c>
      <c r="C40" s="19" t="s">
        <v>22</v>
      </c>
      <c r="D40" s="19">
        <f t="shared" si="3"/>
        <v>14</v>
      </c>
      <c r="E40" s="19"/>
      <c r="F40" s="19">
        <f t="shared" si="7"/>
        <v>10</v>
      </c>
      <c r="G40" s="19">
        <f t="shared" si="4"/>
        <v>16</v>
      </c>
      <c r="H40" s="8">
        <f t="shared" si="5"/>
        <v>40</v>
      </c>
      <c r="L40" s="7" t="s">
        <v>30</v>
      </c>
      <c r="M40" s="19" t="s">
        <v>22</v>
      </c>
      <c r="N40" t="str">
        <f t="shared" si="6"/>
        <v>B12DDD</v>
      </c>
    </row>
    <row r="41" spans="2:14">
      <c r="B41" s="7" t="s">
        <v>31</v>
      </c>
      <c r="C41" s="19" t="s">
        <v>16</v>
      </c>
      <c r="D41" s="19">
        <f t="shared" si="3"/>
        <v>55</v>
      </c>
      <c r="E41" s="19"/>
      <c r="F41" s="19">
        <f t="shared" si="7"/>
        <v>5</v>
      </c>
      <c r="G41" s="19">
        <f t="shared" si="4"/>
        <v>17</v>
      </c>
      <c r="H41" s="8">
        <f t="shared" si="5"/>
        <v>77</v>
      </c>
      <c r="L41" s="7" t="s">
        <v>31</v>
      </c>
      <c r="M41" s="19" t="s">
        <v>16</v>
      </c>
      <c r="N41" t="str">
        <f t="shared" si="6"/>
        <v>B13AAA</v>
      </c>
    </row>
    <row r="42" spans="2:14">
      <c r="B42" s="7" t="s">
        <v>32</v>
      </c>
      <c r="C42" s="19" t="s">
        <v>18</v>
      </c>
      <c r="D42" s="19">
        <f t="shared" si="3"/>
        <v>29</v>
      </c>
      <c r="E42" s="19"/>
      <c r="F42" s="19">
        <f t="shared" si="7"/>
        <v>12</v>
      </c>
      <c r="G42" s="19">
        <f t="shared" si="4"/>
        <v>18</v>
      </c>
      <c r="H42" s="8">
        <f t="shared" si="5"/>
        <v>59</v>
      </c>
      <c r="L42" s="7" t="s">
        <v>32</v>
      </c>
      <c r="M42" s="19" t="s">
        <v>18</v>
      </c>
      <c r="N42" t="str">
        <f t="shared" si="6"/>
        <v>B14BBB</v>
      </c>
    </row>
    <row r="43" spans="2:14">
      <c r="B43" s="11" t="s">
        <v>33</v>
      </c>
      <c r="C43" s="37" t="s">
        <v>20</v>
      </c>
      <c r="D43" s="19">
        <f t="shared" si="3"/>
        <v>30</v>
      </c>
      <c r="E43" s="37"/>
      <c r="F43" s="19">
        <f t="shared" si="7"/>
        <v>15</v>
      </c>
      <c r="G43" s="19">
        <f t="shared" si="4"/>
        <v>13</v>
      </c>
      <c r="H43" s="8">
        <f t="shared" si="5"/>
        <v>58</v>
      </c>
      <c r="L43" s="11" t="s">
        <v>33</v>
      </c>
      <c r="M43" s="37" t="s">
        <v>20</v>
      </c>
      <c r="N43" t="str">
        <f t="shared" si="6"/>
        <v>B15CCC</v>
      </c>
    </row>
  </sheetData>
  <mergeCells count="4">
    <mergeCell ref="B6:D6"/>
    <mergeCell ref="G6:I6"/>
    <mergeCell ref="M6:O6"/>
    <mergeCell ref="B27:H27"/>
  </mergeCells>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R30"/>
  <sheetViews>
    <sheetView topLeftCell="A4" workbookViewId="0">
      <selection activeCell="G30" sqref="G30"/>
    </sheetView>
  </sheetViews>
  <sheetFormatPr defaultColWidth="9" defaultRowHeight="15"/>
  <cols>
    <col min="4" max="4" width="15.5703125" customWidth="1"/>
    <col min="5" max="5" width="11.85546875" customWidth="1"/>
    <col min="14" max="14" width="39.42578125" customWidth="1"/>
    <col min="15" max="15" width="9.7109375" customWidth="1"/>
    <col min="17" max="17" width="26.42578125" customWidth="1"/>
  </cols>
  <sheetData>
    <row r="2" spans="2:18">
      <c r="B2" s="109" t="s">
        <v>40</v>
      </c>
      <c r="C2" s="110"/>
      <c r="D2" s="110"/>
      <c r="E2" s="110"/>
      <c r="F2" s="110"/>
      <c r="G2" s="110"/>
      <c r="H2" s="110"/>
      <c r="I2" s="110"/>
      <c r="J2" s="110"/>
      <c r="K2" s="110"/>
      <c r="L2" s="111"/>
    </row>
    <row r="3" spans="2:18">
      <c r="B3" s="112"/>
      <c r="C3" s="113"/>
      <c r="D3" s="113"/>
      <c r="E3" s="113"/>
      <c r="F3" s="113"/>
      <c r="G3" s="113"/>
      <c r="H3" s="113"/>
      <c r="I3" s="113"/>
      <c r="J3" s="113"/>
      <c r="K3" s="113"/>
      <c r="L3" s="114"/>
    </row>
    <row r="4" spans="2:18">
      <c r="B4" s="112"/>
      <c r="C4" s="113"/>
      <c r="D4" s="113"/>
      <c r="E4" s="113"/>
      <c r="F4" s="113"/>
      <c r="G4" s="113"/>
      <c r="H4" s="113"/>
      <c r="I4" s="113"/>
      <c r="J4" s="113"/>
      <c r="K4" s="113"/>
      <c r="L4" s="114"/>
    </row>
    <row r="5" spans="2:18">
      <c r="B5" s="112"/>
      <c r="C5" s="113"/>
      <c r="D5" s="113"/>
      <c r="E5" s="113"/>
      <c r="F5" s="113"/>
      <c r="G5" s="113"/>
      <c r="H5" s="113"/>
      <c r="I5" s="113"/>
      <c r="J5" s="113"/>
      <c r="K5" s="113"/>
      <c r="L5" s="114"/>
    </row>
    <row r="6" spans="2:18">
      <c r="B6" s="112"/>
      <c r="C6" s="113"/>
      <c r="D6" s="113"/>
      <c r="E6" s="113"/>
      <c r="F6" s="113"/>
      <c r="G6" s="113"/>
      <c r="H6" s="113"/>
      <c r="I6" s="113"/>
      <c r="J6" s="113"/>
      <c r="K6" s="113"/>
      <c r="L6" s="114"/>
    </row>
    <row r="7" spans="2:18">
      <c r="B7" s="115"/>
      <c r="C7" s="116"/>
      <c r="D7" s="116"/>
      <c r="E7" s="116"/>
      <c r="F7" s="116"/>
      <c r="G7" s="116"/>
      <c r="H7" s="116"/>
      <c r="I7" s="116"/>
      <c r="J7" s="116"/>
      <c r="K7" s="116"/>
      <c r="L7" s="117"/>
    </row>
    <row r="9" spans="2:18">
      <c r="B9" s="103" t="s">
        <v>41</v>
      </c>
      <c r="C9" s="104"/>
      <c r="D9" s="104"/>
      <c r="E9" s="104"/>
      <c r="F9" s="104"/>
      <c r="G9" s="104"/>
      <c r="H9" s="104"/>
      <c r="I9" s="104"/>
      <c r="J9" s="105"/>
    </row>
    <row r="10" spans="2:18">
      <c r="B10" s="106" t="s">
        <v>42</v>
      </c>
      <c r="C10" s="107"/>
      <c r="D10" s="107"/>
      <c r="E10" s="107"/>
      <c r="F10" s="107"/>
      <c r="G10" s="107"/>
      <c r="H10" s="107"/>
      <c r="I10" s="107"/>
      <c r="J10" s="108"/>
    </row>
    <row r="11" spans="2:18">
      <c r="B11" s="7"/>
      <c r="C11" s="81" t="s">
        <v>43</v>
      </c>
      <c r="D11" s="81" t="s">
        <v>44</v>
      </c>
      <c r="E11" s="81" t="s">
        <v>45</v>
      </c>
      <c r="F11" s="81" t="s">
        <v>46</v>
      </c>
      <c r="G11" s="81" t="s">
        <v>47</v>
      </c>
      <c r="H11" s="81" t="s">
        <v>48</v>
      </c>
      <c r="I11" s="81" t="s">
        <v>49</v>
      </c>
      <c r="J11" s="92" t="s">
        <v>50</v>
      </c>
      <c r="M11" t="s">
        <v>51</v>
      </c>
      <c r="N11" t="s">
        <v>52</v>
      </c>
      <c r="O11" t="s">
        <v>53</v>
      </c>
      <c r="Q11" s="6" t="s">
        <v>54</v>
      </c>
    </row>
    <row r="12" spans="2:18">
      <c r="B12" s="80" t="s">
        <v>43</v>
      </c>
      <c r="C12" s="19">
        <v>0</v>
      </c>
      <c r="D12" s="19">
        <v>200</v>
      </c>
      <c r="E12" s="19"/>
      <c r="F12" s="19"/>
      <c r="G12" s="19"/>
      <c r="H12" s="19"/>
      <c r="I12" s="19"/>
      <c r="J12" s="8"/>
      <c r="K12" t="s">
        <v>55</v>
      </c>
      <c r="M12" t="s">
        <v>43</v>
      </c>
      <c r="N12">
        <v>1</v>
      </c>
      <c r="O12">
        <f>INDEX($C$12:$J$19,N12,N13)</f>
        <v>200</v>
      </c>
      <c r="Q12" t="s">
        <v>56</v>
      </c>
      <c r="R12">
        <v>150</v>
      </c>
    </row>
    <row r="13" spans="2:18">
      <c r="B13" s="80" t="s">
        <v>44</v>
      </c>
      <c r="C13" s="19">
        <v>200</v>
      </c>
      <c r="D13" s="19">
        <v>0</v>
      </c>
      <c r="E13" s="19">
        <v>350</v>
      </c>
      <c r="F13" s="19"/>
      <c r="G13" s="19"/>
      <c r="H13" s="19"/>
      <c r="I13" s="19"/>
      <c r="J13" s="8"/>
      <c r="K13" t="s">
        <v>57</v>
      </c>
      <c r="M13" t="s">
        <v>44</v>
      </c>
      <c r="N13">
        <v>2</v>
      </c>
      <c r="O13">
        <f t="shared" ref="O13:O18" si="0">INDEX($C$12:$J$19,N13,N14)</f>
        <v>350</v>
      </c>
      <c r="Q13" t="s">
        <v>58</v>
      </c>
      <c r="R13">
        <f>MATCH(R12,O12:O18,0)+1</f>
        <v>8</v>
      </c>
    </row>
    <row r="14" spans="2:18">
      <c r="B14" s="80" t="s">
        <v>45</v>
      </c>
      <c r="C14" s="19"/>
      <c r="D14" s="19">
        <v>350</v>
      </c>
      <c r="E14" s="19">
        <v>0</v>
      </c>
      <c r="F14" s="19">
        <v>500</v>
      </c>
      <c r="G14" s="19"/>
      <c r="H14" s="19"/>
      <c r="I14" s="19"/>
      <c r="J14" s="8"/>
      <c r="K14" t="s">
        <v>59</v>
      </c>
      <c r="M14" t="s">
        <v>45</v>
      </c>
      <c r="N14">
        <v>3</v>
      </c>
      <c r="O14">
        <f t="shared" si="0"/>
        <v>500</v>
      </c>
      <c r="Q14" t="s">
        <v>60</v>
      </c>
      <c r="R14" t="str">
        <f>INDEX(M12:M19,R13,1)</f>
        <v>H</v>
      </c>
    </row>
    <row r="15" spans="2:18">
      <c r="B15" s="80" t="s">
        <v>46</v>
      </c>
      <c r="C15" s="19"/>
      <c r="D15" s="19"/>
      <c r="E15" s="19">
        <v>500</v>
      </c>
      <c r="F15" s="19">
        <v>0</v>
      </c>
      <c r="G15" s="19">
        <v>250</v>
      </c>
      <c r="H15" s="19"/>
      <c r="I15" s="19"/>
      <c r="J15" s="8"/>
      <c r="K15" t="s">
        <v>61</v>
      </c>
      <c r="M15" t="s">
        <v>46</v>
      </c>
      <c r="N15">
        <v>4</v>
      </c>
      <c r="O15">
        <f t="shared" si="0"/>
        <v>250</v>
      </c>
    </row>
    <row r="16" spans="2:18">
      <c r="B16" s="80" t="s">
        <v>47</v>
      </c>
      <c r="C16" s="19"/>
      <c r="D16" s="19"/>
      <c r="E16" s="19"/>
      <c r="F16" s="19">
        <v>250</v>
      </c>
      <c r="G16" s="19">
        <v>0</v>
      </c>
      <c r="H16" s="19">
        <v>850</v>
      </c>
      <c r="I16" s="19"/>
      <c r="J16" s="8"/>
      <c r="K16" t="s">
        <v>62</v>
      </c>
      <c r="M16" t="s">
        <v>47</v>
      </c>
      <c r="N16">
        <v>5</v>
      </c>
      <c r="O16">
        <f t="shared" si="0"/>
        <v>850</v>
      </c>
    </row>
    <row r="17" spans="2:15">
      <c r="B17" s="80" t="s">
        <v>48</v>
      </c>
      <c r="C17" s="19"/>
      <c r="D17" s="19"/>
      <c r="E17" s="19"/>
      <c r="F17" s="19"/>
      <c r="G17" s="19">
        <v>850</v>
      </c>
      <c r="H17" s="19">
        <v>0</v>
      </c>
      <c r="I17" s="19">
        <v>1250</v>
      </c>
      <c r="J17" s="8"/>
      <c r="K17" t="s">
        <v>63</v>
      </c>
      <c r="M17" t="s">
        <v>48</v>
      </c>
      <c r="N17">
        <v>6</v>
      </c>
      <c r="O17">
        <f t="shared" si="0"/>
        <v>1250</v>
      </c>
    </row>
    <row r="18" spans="2:15">
      <c r="B18" s="80" t="s">
        <v>49</v>
      </c>
      <c r="C18" s="19"/>
      <c r="D18" s="19"/>
      <c r="E18" s="19"/>
      <c r="F18" s="19"/>
      <c r="G18" s="19"/>
      <c r="H18" s="19">
        <v>1250</v>
      </c>
      <c r="I18" s="19">
        <v>0</v>
      </c>
      <c r="J18" s="8">
        <v>150</v>
      </c>
      <c r="K18" t="s">
        <v>64</v>
      </c>
      <c r="M18" t="s">
        <v>49</v>
      </c>
      <c r="N18">
        <v>7</v>
      </c>
      <c r="O18">
        <f t="shared" si="0"/>
        <v>150</v>
      </c>
    </row>
    <row r="19" spans="2:15">
      <c r="B19" s="90" t="s">
        <v>50</v>
      </c>
      <c r="C19" s="37"/>
      <c r="D19" s="37"/>
      <c r="E19" s="37"/>
      <c r="F19" s="37"/>
      <c r="G19" s="37"/>
      <c r="H19" s="37"/>
      <c r="I19" s="37">
        <v>150</v>
      </c>
      <c r="J19" s="12">
        <v>0</v>
      </c>
      <c r="K19" t="s">
        <v>65</v>
      </c>
      <c r="M19" t="s">
        <v>50</v>
      </c>
      <c r="N19">
        <v>8</v>
      </c>
    </row>
    <row r="21" spans="2:15">
      <c r="B21" s="118" t="s">
        <v>66</v>
      </c>
      <c r="C21" s="119"/>
      <c r="D21" s="119"/>
      <c r="E21" s="119"/>
      <c r="F21" s="119"/>
      <c r="G21" s="119"/>
      <c r="H21" s="119"/>
      <c r="I21" s="119"/>
      <c r="J21" s="119"/>
      <c r="K21" s="119"/>
      <c r="L21" s="119"/>
      <c r="N21" s="6" t="s">
        <v>67</v>
      </c>
      <c r="O21">
        <f>SUM(O12:O18)</f>
        <v>3550</v>
      </c>
    </row>
    <row r="22" spans="2:15">
      <c r="B22" s="119"/>
      <c r="C22" s="119"/>
      <c r="D22" s="119"/>
      <c r="E22" s="119"/>
      <c r="F22" s="119"/>
      <c r="G22" s="119"/>
      <c r="H22" s="119"/>
      <c r="I22" s="119"/>
      <c r="J22" s="119"/>
      <c r="K22" s="119"/>
      <c r="L22" s="119"/>
    </row>
    <row r="23" spans="2:15">
      <c r="B23" s="119"/>
      <c r="C23" s="119"/>
      <c r="D23" s="119"/>
      <c r="E23" s="119"/>
      <c r="F23" s="119"/>
      <c r="G23" s="119"/>
      <c r="H23" s="119"/>
      <c r="I23" s="119"/>
      <c r="J23" s="119"/>
      <c r="K23" s="119"/>
      <c r="L23" s="119"/>
    </row>
    <row r="24" spans="2:15">
      <c r="B24" s="119"/>
      <c r="C24" s="119"/>
      <c r="D24" s="119"/>
      <c r="E24" s="119"/>
      <c r="F24" s="119"/>
      <c r="G24" s="119"/>
      <c r="H24" s="119"/>
      <c r="I24" s="119"/>
      <c r="J24" s="119"/>
      <c r="K24" s="119"/>
      <c r="L24" s="119"/>
      <c r="N24">
        <f>{0,200,0,0,0,0,0,0;200,0,350,0,0,0,0,0;0,350,0,500,0,0,0,0;0,0,500,0,250,0,0,0;0,0,0,250,0,850,0,0;0,0,0,0,850,0,1250,0;0,0,0,0,0,1250,0,150;0,0,0,0,0,0,150,0}</f>
        <v>0</v>
      </c>
    </row>
    <row r="25" spans="2:15">
      <c r="B25" s="119"/>
      <c r="C25" s="119"/>
      <c r="D25" s="119"/>
      <c r="E25" s="119"/>
      <c r="F25" s="119"/>
      <c r="G25" s="119"/>
      <c r="H25" s="119"/>
      <c r="I25" s="119"/>
      <c r="J25" s="119"/>
      <c r="K25" s="119"/>
      <c r="L25" s="119"/>
    </row>
    <row r="26" spans="2:15">
      <c r="B26" s="119"/>
      <c r="C26" s="119"/>
      <c r="D26" s="119"/>
      <c r="E26" s="119"/>
      <c r="F26" s="119"/>
      <c r="G26" s="119"/>
      <c r="H26" s="119"/>
      <c r="I26" s="119"/>
      <c r="J26" s="119"/>
      <c r="K26" s="119"/>
      <c r="L26" s="119"/>
    </row>
    <row r="27" spans="2:15" hidden="1">
      <c r="B27" s="119"/>
      <c r="C27" s="119"/>
      <c r="D27" s="119"/>
      <c r="E27" s="119"/>
      <c r="F27" s="119"/>
      <c r="G27" s="119"/>
      <c r="H27" s="119"/>
      <c r="I27" s="119"/>
      <c r="J27" s="119"/>
      <c r="K27" s="119"/>
      <c r="L27" s="119"/>
    </row>
    <row r="28" spans="2:15">
      <c r="O28" t="s">
        <v>68</v>
      </c>
    </row>
    <row r="29" spans="2:15" ht="35.1" customHeight="1">
      <c r="D29" s="91" t="s">
        <v>67</v>
      </c>
      <c r="E29" s="38" t="s">
        <v>69</v>
      </c>
      <c r="G29" s="58"/>
    </row>
    <row r="30" spans="2:15">
      <c r="D30" s="11">
        <f>SUM(O12:O18)</f>
        <v>3550</v>
      </c>
      <c r="E30" t="str">
        <f>INDEX(M12:M19,R13,1)</f>
        <v>H</v>
      </c>
    </row>
  </sheetData>
  <mergeCells count="4">
    <mergeCell ref="B9:J9"/>
    <mergeCell ref="B10:J10"/>
    <mergeCell ref="B2:L7"/>
    <mergeCell ref="B21:L27"/>
  </mergeCell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N29"/>
  <sheetViews>
    <sheetView workbookViewId="0">
      <selection activeCell="K15" sqref="K15"/>
    </sheetView>
  </sheetViews>
  <sheetFormatPr defaultColWidth="9" defaultRowHeight="15"/>
  <cols>
    <col min="5" max="5" width="7.7109375" customWidth="1"/>
    <col min="6" max="6" width="11.42578125" customWidth="1"/>
    <col min="14" max="14" width="11" customWidth="1"/>
  </cols>
  <sheetData>
    <row r="2" spans="2:14">
      <c r="B2" s="120" t="s">
        <v>70</v>
      </c>
      <c r="C2" s="121"/>
      <c r="D2" s="121"/>
      <c r="E2" s="121"/>
      <c r="F2" s="121"/>
      <c r="G2" s="121"/>
      <c r="H2" s="121"/>
      <c r="I2" s="122"/>
      <c r="J2" s="73"/>
      <c r="K2" s="73"/>
      <c r="L2" s="73"/>
    </row>
    <row r="3" spans="2:14">
      <c r="B3" s="73"/>
      <c r="C3" s="73"/>
      <c r="D3" s="73"/>
      <c r="E3" s="73"/>
      <c r="F3" s="73"/>
      <c r="G3" s="73"/>
      <c r="H3" s="73"/>
      <c r="I3" s="73"/>
      <c r="J3" s="73"/>
      <c r="K3" s="73"/>
      <c r="L3" s="74"/>
      <c r="M3" s="85"/>
    </row>
    <row r="4" spans="2:14">
      <c r="B4" s="123" t="s">
        <v>3</v>
      </c>
      <c r="C4" s="124"/>
      <c r="D4" s="124"/>
      <c r="E4" s="124"/>
      <c r="F4" s="124"/>
      <c r="G4" s="124"/>
      <c r="H4" s="125"/>
      <c r="I4" s="73"/>
      <c r="J4" s="73"/>
      <c r="K4" s="73"/>
      <c r="L4" s="74"/>
      <c r="M4" s="85"/>
    </row>
    <row r="5" spans="2:14">
      <c r="B5" s="80" t="s">
        <v>6</v>
      </c>
      <c r="C5" s="81" t="s">
        <v>7</v>
      </c>
      <c r="D5" s="81" t="s">
        <v>8</v>
      </c>
      <c r="E5" s="81" t="s">
        <v>36</v>
      </c>
      <c r="F5" s="81" t="s">
        <v>14</v>
      </c>
      <c r="G5" s="81" t="s">
        <v>37</v>
      </c>
      <c r="H5" s="82" t="s">
        <v>71</v>
      </c>
      <c r="L5" s="85"/>
      <c r="M5" s="85"/>
    </row>
    <row r="6" spans="2:14">
      <c r="B6" s="7" t="s">
        <v>15</v>
      </c>
      <c r="C6" s="19" t="s">
        <v>16</v>
      </c>
      <c r="D6" s="19">
        <v>40</v>
      </c>
      <c r="E6" s="19">
        <v>15</v>
      </c>
      <c r="F6" s="19">
        <v>13</v>
      </c>
      <c r="G6" s="19">
        <f>SUM(D6:F6)</f>
        <v>68</v>
      </c>
      <c r="H6" s="8" t="str">
        <f>VLOOKUP(G6,$M$8:$N$12,2,1)</f>
        <v>B</v>
      </c>
      <c r="L6" s="85"/>
      <c r="M6" s="85"/>
    </row>
    <row r="7" spans="2:14">
      <c r="B7" s="7" t="s">
        <v>17</v>
      </c>
      <c r="C7" s="19" t="s">
        <v>18</v>
      </c>
      <c r="D7" s="19">
        <v>35</v>
      </c>
      <c r="E7" s="19">
        <v>12</v>
      </c>
      <c r="F7" s="19">
        <v>18</v>
      </c>
      <c r="G7" s="19">
        <f>SUM(D7:F7)</f>
        <v>65</v>
      </c>
      <c r="H7" s="8" t="str">
        <f>VLOOKUP(G7,$M$8:$N$12,2,1)</f>
        <v>B</v>
      </c>
      <c r="L7" s="85"/>
      <c r="M7" s="74" t="s">
        <v>72</v>
      </c>
      <c r="N7" s="6" t="s">
        <v>71</v>
      </c>
    </row>
    <row r="8" spans="2:14">
      <c r="B8" s="7" t="s">
        <v>19</v>
      </c>
      <c r="C8" s="19" t="s">
        <v>20</v>
      </c>
      <c r="D8" s="19">
        <v>45</v>
      </c>
      <c r="E8" s="19">
        <v>10</v>
      </c>
      <c r="F8" s="19">
        <v>16</v>
      </c>
      <c r="G8" s="19">
        <f t="shared" ref="G8:G20" si="0">SUM(D8:F8)</f>
        <v>71</v>
      </c>
      <c r="H8" s="8" t="str">
        <f t="shared" ref="H8:H20" si="1">VLOOKUP(G8,$M$8:$N$12,2,1)</f>
        <v>B</v>
      </c>
      <c r="L8" s="85"/>
      <c r="M8" s="86">
        <v>0</v>
      </c>
      <c r="N8" s="87" t="s">
        <v>47</v>
      </c>
    </row>
    <row r="9" spans="2:14">
      <c r="B9" s="7" t="s">
        <v>21</v>
      </c>
      <c r="C9" s="19" t="s">
        <v>22</v>
      </c>
      <c r="D9" s="19">
        <v>24</v>
      </c>
      <c r="E9" s="19">
        <v>5</v>
      </c>
      <c r="F9" s="19">
        <v>17</v>
      </c>
      <c r="G9" s="19">
        <f t="shared" si="0"/>
        <v>46</v>
      </c>
      <c r="H9" s="8" t="str">
        <f t="shared" si="1"/>
        <v>D</v>
      </c>
      <c r="M9" s="79">
        <v>45</v>
      </c>
      <c r="N9" s="87" t="s">
        <v>46</v>
      </c>
    </row>
    <row r="10" spans="2:14">
      <c r="B10" s="7" t="s">
        <v>23</v>
      </c>
      <c r="C10" s="19" t="s">
        <v>16</v>
      </c>
      <c r="D10" s="19">
        <v>34</v>
      </c>
      <c r="E10" s="19">
        <v>5</v>
      </c>
      <c r="F10" s="19">
        <v>17</v>
      </c>
      <c r="G10" s="19">
        <f t="shared" si="0"/>
        <v>56</v>
      </c>
      <c r="H10" s="8" t="str">
        <f t="shared" si="1"/>
        <v>C</v>
      </c>
      <c r="M10" s="79">
        <v>55</v>
      </c>
      <c r="N10" s="87" t="s">
        <v>45</v>
      </c>
    </row>
    <row r="11" spans="2:14">
      <c r="B11" s="7" t="s">
        <v>24</v>
      </c>
      <c r="C11" s="19" t="s">
        <v>18</v>
      </c>
      <c r="D11" s="19">
        <v>56</v>
      </c>
      <c r="E11" s="19">
        <v>15</v>
      </c>
      <c r="F11" s="19">
        <v>13</v>
      </c>
      <c r="G11" s="19">
        <f t="shared" si="0"/>
        <v>84</v>
      </c>
      <c r="H11" s="8" t="str">
        <f t="shared" si="1"/>
        <v>A</v>
      </c>
      <c r="M11" s="79">
        <v>65</v>
      </c>
      <c r="N11" s="87" t="s">
        <v>44</v>
      </c>
    </row>
    <row r="12" spans="2:14">
      <c r="B12" s="7" t="s">
        <v>25</v>
      </c>
      <c r="C12" s="19" t="s">
        <v>20</v>
      </c>
      <c r="D12" s="19">
        <v>33</v>
      </c>
      <c r="E12" s="19">
        <v>10</v>
      </c>
      <c r="F12" s="19">
        <v>16</v>
      </c>
      <c r="G12" s="19">
        <f t="shared" si="0"/>
        <v>59</v>
      </c>
      <c r="H12" s="8" t="str">
        <f t="shared" si="1"/>
        <v>C</v>
      </c>
      <c r="M12" s="79">
        <v>75</v>
      </c>
      <c r="N12" s="87" t="s">
        <v>43</v>
      </c>
    </row>
    <row r="13" spans="2:14">
      <c r="B13" s="7" t="s">
        <v>26</v>
      </c>
      <c r="C13" s="19" t="s">
        <v>22</v>
      </c>
      <c r="D13" s="19">
        <v>25</v>
      </c>
      <c r="E13" s="19">
        <v>11</v>
      </c>
      <c r="F13" s="19">
        <v>9</v>
      </c>
      <c r="G13" s="19">
        <f t="shared" si="0"/>
        <v>45</v>
      </c>
      <c r="H13" s="8" t="str">
        <f t="shared" si="1"/>
        <v>D</v>
      </c>
    </row>
    <row r="14" spans="2:14">
      <c r="B14" s="7" t="s">
        <v>27</v>
      </c>
      <c r="C14" s="19" t="s">
        <v>16</v>
      </c>
      <c r="D14" s="19">
        <v>45</v>
      </c>
      <c r="E14" s="19">
        <v>11</v>
      </c>
      <c r="F14" s="19">
        <v>9</v>
      </c>
      <c r="G14" s="19">
        <f t="shared" si="0"/>
        <v>65</v>
      </c>
      <c r="H14" s="8" t="str">
        <f t="shared" si="1"/>
        <v>B</v>
      </c>
    </row>
    <row r="15" spans="2:14">
      <c r="B15" s="7" t="s">
        <v>28</v>
      </c>
      <c r="C15" s="19" t="s">
        <v>18</v>
      </c>
      <c r="D15" s="19">
        <v>23</v>
      </c>
      <c r="E15" s="19">
        <v>11</v>
      </c>
      <c r="F15" s="19">
        <v>9</v>
      </c>
      <c r="G15" s="19">
        <f t="shared" si="0"/>
        <v>43</v>
      </c>
      <c r="H15" s="8" t="str">
        <f t="shared" si="1"/>
        <v>E</v>
      </c>
    </row>
    <row r="16" spans="2:14">
      <c r="B16" s="7" t="s">
        <v>29</v>
      </c>
      <c r="C16" s="19" t="s">
        <v>20</v>
      </c>
      <c r="D16" s="19">
        <v>10</v>
      </c>
      <c r="E16" s="19">
        <v>12</v>
      </c>
      <c r="F16" s="19">
        <v>18</v>
      </c>
      <c r="G16" s="19">
        <f t="shared" si="0"/>
        <v>40</v>
      </c>
      <c r="H16" s="8" t="str">
        <f t="shared" si="1"/>
        <v>E</v>
      </c>
    </row>
    <row r="17" spans="2:14">
      <c r="B17" s="7" t="s">
        <v>30</v>
      </c>
      <c r="C17" s="19" t="s">
        <v>22</v>
      </c>
      <c r="D17" s="19">
        <v>14</v>
      </c>
      <c r="E17" s="19">
        <v>10</v>
      </c>
      <c r="F17" s="19">
        <v>16</v>
      </c>
      <c r="G17" s="19">
        <f t="shared" si="0"/>
        <v>40</v>
      </c>
      <c r="H17" s="8" t="str">
        <f t="shared" si="1"/>
        <v>E</v>
      </c>
    </row>
    <row r="18" spans="2:14">
      <c r="B18" s="7" t="s">
        <v>31</v>
      </c>
      <c r="C18" s="19" t="s">
        <v>16</v>
      </c>
      <c r="D18" s="19">
        <v>55</v>
      </c>
      <c r="E18" s="19">
        <v>5</v>
      </c>
      <c r="F18" s="19">
        <v>17</v>
      </c>
      <c r="G18" s="19">
        <f t="shared" si="0"/>
        <v>77</v>
      </c>
      <c r="H18" s="8" t="str">
        <f t="shared" si="1"/>
        <v>A</v>
      </c>
    </row>
    <row r="19" spans="2:14">
      <c r="B19" s="7" t="s">
        <v>32</v>
      </c>
      <c r="C19" s="19" t="s">
        <v>18</v>
      </c>
      <c r="D19" s="19">
        <v>29</v>
      </c>
      <c r="E19" s="19">
        <v>12</v>
      </c>
      <c r="F19" s="19">
        <v>18</v>
      </c>
      <c r="G19" s="19">
        <f t="shared" si="0"/>
        <v>59</v>
      </c>
      <c r="H19" s="8" t="str">
        <f t="shared" si="1"/>
        <v>C</v>
      </c>
    </row>
    <row r="20" spans="2:14">
      <c r="B20" s="11" t="s">
        <v>33</v>
      </c>
      <c r="C20" s="37" t="s">
        <v>20</v>
      </c>
      <c r="D20" s="37">
        <v>30</v>
      </c>
      <c r="E20" s="37">
        <v>15</v>
      </c>
      <c r="F20" s="37">
        <v>13</v>
      </c>
      <c r="G20" s="19">
        <f t="shared" si="0"/>
        <v>58</v>
      </c>
      <c r="H20" s="8" t="str">
        <f t="shared" si="1"/>
        <v>C</v>
      </c>
    </row>
    <row r="22" spans="2:14">
      <c r="B22" s="13" t="s">
        <v>73</v>
      </c>
      <c r="C22" s="14"/>
      <c r="D22" s="14"/>
      <c r="E22" s="14"/>
      <c r="F22" s="14"/>
      <c r="G22" s="14"/>
      <c r="H22" s="14"/>
      <c r="I22" s="14"/>
      <c r="J22" s="14"/>
      <c r="K22" s="14"/>
      <c r="L22" s="14"/>
      <c r="M22" s="14"/>
      <c r="N22" s="15"/>
    </row>
    <row r="23" spans="2:14">
      <c r="B23" s="47" t="s">
        <v>74</v>
      </c>
      <c r="C23" s="73"/>
      <c r="D23" s="73"/>
      <c r="E23" s="73"/>
      <c r="F23" s="73"/>
      <c r="G23" s="73"/>
      <c r="H23" s="73"/>
      <c r="I23" s="73"/>
      <c r="J23" s="73"/>
      <c r="K23" s="73"/>
      <c r="L23" s="73"/>
      <c r="M23" s="73"/>
      <c r="N23" s="88"/>
    </row>
    <row r="24" spans="2:14">
      <c r="B24" s="83"/>
      <c r="C24" s="48"/>
      <c r="D24" s="30" t="s">
        <v>75</v>
      </c>
      <c r="E24" s="30" t="s">
        <v>43</v>
      </c>
      <c r="F24" s="73"/>
      <c r="G24" s="73"/>
      <c r="H24" s="73"/>
      <c r="I24" s="73"/>
      <c r="J24" s="73"/>
      <c r="K24" s="73"/>
      <c r="L24" s="73"/>
      <c r="M24" s="73"/>
      <c r="N24" s="88"/>
    </row>
    <row r="25" spans="2:14">
      <c r="B25" s="83"/>
      <c r="C25" s="48"/>
      <c r="D25" s="30" t="s">
        <v>76</v>
      </c>
      <c r="E25" s="30" t="s">
        <v>44</v>
      </c>
      <c r="F25" s="73"/>
      <c r="G25" s="73"/>
      <c r="H25" s="73"/>
      <c r="I25" s="73"/>
      <c r="J25" s="73"/>
      <c r="K25" s="73"/>
      <c r="L25" s="73"/>
      <c r="M25" s="73"/>
      <c r="N25" s="88"/>
    </row>
    <row r="26" spans="2:14">
      <c r="B26" s="83"/>
      <c r="C26" s="48"/>
      <c r="D26" s="30" t="s">
        <v>77</v>
      </c>
      <c r="E26" s="30" t="s">
        <v>45</v>
      </c>
      <c r="F26" s="73"/>
      <c r="G26" s="73"/>
      <c r="H26" s="73"/>
      <c r="I26" s="73"/>
      <c r="J26" s="73"/>
      <c r="K26" s="73"/>
      <c r="L26" s="73"/>
      <c r="M26" s="73"/>
      <c r="N26" s="88"/>
    </row>
    <row r="27" spans="2:14">
      <c r="B27" s="83"/>
      <c r="C27" s="48"/>
      <c r="D27" s="30" t="s">
        <v>78</v>
      </c>
      <c r="E27" s="30" t="s">
        <v>46</v>
      </c>
      <c r="F27" s="73"/>
      <c r="G27" s="73"/>
      <c r="H27" s="73"/>
      <c r="I27" s="73"/>
      <c r="J27" s="73"/>
      <c r="K27" s="73"/>
      <c r="L27" s="73"/>
      <c r="M27" s="73"/>
      <c r="N27" s="88"/>
    </row>
    <row r="28" spans="2:14">
      <c r="B28" s="83"/>
      <c r="C28" s="48"/>
      <c r="D28" s="30" t="s">
        <v>79</v>
      </c>
      <c r="E28" s="30" t="s">
        <v>47</v>
      </c>
      <c r="F28" s="73"/>
      <c r="G28" s="73"/>
      <c r="H28" s="73"/>
      <c r="I28" s="73"/>
      <c r="J28" s="73"/>
      <c r="K28" s="73"/>
      <c r="L28" s="73"/>
      <c r="M28" s="73"/>
      <c r="N28" s="88"/>
    </row>
    <row r="29" spans="2:14">
      <c r="B29" s="49" t="s">
        <v>80</v>
      </c>
      <c r="C29" s="84"/>
      <c r="D29" s="84"/>
      <c r="E29" s="84"/>
      <c r="F29" s="84"/>
      <c r="G29" s="84"/>
      <c r="H29" s="84"/>
      <c r="I29" s="84"/>
      <c r="J29" s="84"/>
      <c r="K29" s="84"/>
      <c r="L29" s="84"/>
      <c r="M29" s="84"/>
      <c r="N29" s="89"/>
    </row>
  </sheetData>
  <mergeCells count="2">
    <mergeCell ref="B2:I2"/>
    <mergeCell ref="B4:H4"/>
  </mergeCell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O24"/>
  <sheetViews>
    <sheetView workbookViewId="0">
      <selection activeCell="L13" sqref="L13"/>
    </sheetView>
  </sheetViews>
  <sheetFormatPr defaultColWidth="9" defaultRowHeight="15"/>
  <cols>
    <col min="8" max="8" width="9.140625" customWidth="1"/>
  </cols>
  <sheetData>
    <row r="2" spans="2:15">
      <c r="B2" s="126" t="s">
        <v>81</v>
      </c>
      <c r="C2" s="127"/>
      <c r="D2" s="127"/>
      <c r="E2" s="127"/>
      <c r="F2" s="127"/>
      <c r="G2" s="127"/>
      <c r="H2" s="127"/>
      <c r="I2" s="127"/>
      <c r="J2" s="127"/>
      <c r="K2" s="127"/>
      <c r="L2" s="127"/>
      <c r="M2" s="127"/>
      <c r="N2" s="127"/>
      <c r="O2" s="128"/>
    </row>
    <row r="3" spans="2:15">
      <c r="C3" s="72"/>
      <c r="D3" s="72"/>
      <c r="E3" s="72"/>
      <c r="F3" s="72"/>
      <c r="G3" s="72"/>
      <c r="H3" s="72"/>
    </row>
    <row r="4" spans="2:15">
      <c r="C4" s="72"/>
      <c r="D4" s="72"/>
      <c r="E4" s="72"/>
      <c r="F4" s="72"/>
      <c r="G4" s="72"/>
      <c r="H4" s="72"/>
    </row>
    <row r="5" spans="2:15">
      <c r="C5" s="48"/>
      <c r="D5" s="76">
        <v>0</v>
      </c>
      <c r="E5" s="77">
        <v>155</v>
      </c>
      <c r="F5" s="77">
        <v>157</v>
      </c>
      <c r="G5" s="77">
        <v>122</v>
      </c>
      <c r="H5" s="77">
        <v>176</v>
      </c>
      <c r="I5" s="77">
        <v>145</v>
      </c>
      <c r="J5" s="77">
        <v>190</v>
      </c>
      <c r="K5" s="78">
        <f>COUNTIF(D5:J5,"&gt;"&amp;D5)</f>
        <v>6</v>
      </c>
    </row>
    <row r="6" spans="2:15">
      <c r="C6" s="48"/>
    </row>
    <row r="7" spans="2:15">
      <c r="C7" s="48"/>
    </row>
    <row r="8" spans="2:15">
      <c r="C8" s="48"/>
    </row>
    <row r="9" spans="2:15">
      <c r="C9" s="48"/>
      <c r="J9" s="79" t="s">
        <v>82</v>
      </c>
      <c r="K9" s="79"/>
      <c r="L9" s="79"/>
    </row>
    <row r="10" spans="2:15">
      <c r="C10" s="48"/>
    </row>
    <row r="11" spans="2:15">
      <c r="C11" s="48"/>
    </row>
    <row r="12" spans="2:15">
      <c r="C12" s="48"/>
    </row>
    <row r="13" spans="2:15">
      <c r="C13" s="48"/>
    </row>
    <row r="14" spans="2:15">
      <c r="C14" s="48"/>
    </row>
    <row r="15" spans="2:15">
      <c r="C15" s="48"/>
    </row>
    <row r="16" spans="2:15">
      <c r="C16" s="48"/>
    </row>
    <row r="17" spans="3:3">
      <c r="C17" s="48"/>
    </row>
    <row r="18" spans="3:3">
      <c r="C18" s="48"/>
    </row>
    <row r="19" spans="3:3">
      <c r="C19" s="48"/>
    </row>
    <row r="20" spans="3:3">
      <c r="C20" s="48"/>
    </row>
    <row r="21" spans="3:3">
      <c r="C21" s="48"/>
    </row>
    <row r="22" spans="3:3">
      <c r="C22" s="48"/>
    </row>
    <row r="23" spans="3:3">
      <c r="C23" s="48"/>
    </row>
    <row r="24" spans="3:3">
      <c r="C24" s="48"/>
    </row>
  </sheetData>
  <mergeCells count="1">
    <mergeCell ref="B2:O2"/>
  </mergeCells>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48"/>
  <sheetViews>
    <sheetView workbookViewId="0">
      <selection activeCell="B15" sqref="B15"/>
    </sheetView>
  </sheetViews>
  <sheetFormatPr defaultColWidth="9" defaultRowHeight="15"/>
  <cols>
    <col min="1" max="1" width="12.140625" customWidth="1"/>
    <col min="2" max="2" width="13.7109375" customWidth="1"/>
    <col min="9" max="9" width="98.7109375" customWidth="1"/>
  </cols>
  <sheetData>
    <row r="1" spans="1:9">
      <c r="A1" s="133" t="s">
        <v>83</v>
      </c>
      <c r="B1" s="127"/>
      <c r="C1" s="127"/>
      <c r="D1" s="127"/>
      <c r="E1" s="127"/>
      <c r="F1" s="127"/>
      <c r="G1" s="127"/>
      <c r="H1" s="127"/>
      <c r="I1" s="128"/>
    </row>
    <row r="3" spans="1:9">
      <c r="A3" s="100" t="s">
        <v>41</v>
      </c>
      <c r="B3" s="101"/>
      <c r="C3" s="101"/>
      <c r="D3" s="101"/>
      <c r="E3" s="102"/>
      <c r="I3" t="e">
        <f t="array" aca="1" ref="I3" ca="1">IF(SUM((B$14=OFFSET(machineid_table1,MATCH($A15,$A$5:$A$8,0),1,1,4))*1)&gt;0,"yes","No")</f>
        <v>#NAME?</v>
      </c>
    </row>
    <row r="4" spans="1:9">
      <c r="A4" s="41" t="s">
        <v>84</v>
      </c>
      <c r="B4" s="131" t="s">
        <v>85</v>
      </c>
      <c r="C4" s="131"/>
      <c r="D4" s="131"/>
      <c r="E4" s="132"/>
    </row>
    <row r="5" spans="1:9">
      <c r="A5" s="41" t="s">
        <v>86</v>
      </c>
      <c r="B5" s="19" t="s">
        <v>87</v>
      </c>
      <c r="C5" s="19" t="s">
        <v>88</v>
      </c>
      <c r="D5" s="19"/>
      <c r="E5" s="8"/>
    </row>
    <row r="6" spans="1:9">
      <c r="A6" s="41" t="s">
        <v>89</v>
      </c>
      <c r="B6" s="19" t="s">
        <v>90</v>
      </c>
      <c r="C6" s="19" t="s">
        <v>91</v>
      </c>
      <c r="D6" s="19" t="s">
        <v>88</v>
      </c>
      <c r="E6" s="8" t="s">
        <v>92</v>
      </c>
    </row>
    <row r="7" spans="1:9">
      <c r="A7" s="41" t="s">
        <v>93</v>
      </c>
      <c r="B7" s="19" t="s">
        <v>94</v>
      </c>
      <c r="C7" s="19" t="s">
        <v>95</v>
      </c>
      <c r="D7" s="19"/>
      <c r="E7" s="8"/>
    </row>
    <row r="8" spans="1:9">
      <c r="A8" s="68" t="s">
        <v>96</v>
      </c>
      <c r="B8" s="37" t="s">
        <v>94</v>
      </c>
      <c r="C8" s="37" t="s">
        <v>92</v>
      </c>
      <c r="D8" s="37" t="s">
        <v>95</v>
      </c>
      <c r="E8" s="12"/>
    </row>
    <row r="9" spans="1:9">
      <c r="A9" s="69"/>
    </row>
    <row r="10" spans="1:9">
      <c r="A10" s="133" t="s">
        <v>97</v>
      </c>
      <c r="B10" s="127"/>
      <c r="C10" s="127"/>
      <c r="D10" s="127"/>
      <c r="E10" s="127"/>
      <c r="F10" s="127"/>
      <c r="G10" s="127"/>
      <c r="H10" s="127"/>
      <c r="I10" s="128"/>
    </row>
    <row r="12" spans="1:9">
      <c r="A12" s="100" t="s">
        <v>98</v>
      </c>
      <c r="B12" s="101"/>
      <c r="C12" s="101"/>
      <c r="D12" s="101"/>
      <c r="E12" s="101"/>
      <c r="F12" s="101"/>
      <c r="G12" s="101"/>
      <c r="H12" s="102"/>
    </row>
    <row r="13" spans="1:9">
      <c r="A13" s="7"/>
      <c r="B13" s="131" t="s">
        <v>85</v>
      </c>
      <c r="C13" s="131"/>
      <c r="D13" s="131"/>
      <c r="E13" s="131"/>
      <c r="F13" s="131"/>
      <c r="G13" s="131"/>
      <c r="H13" s="132"/>
    </row>
    <row r="14" spans="1:9">
      <c r="A14" s="41" t="s">
        <v>84</v>
      </c>
      <c r="B14" s="30" t="s">
        <v>88</v>
      </c>
      <c r="C14" s="30" t="s">
        <v>92</v>
      </c>
      <c r="D14" s="30" t="s">
        <v>90</v>
      </c>
      <c r="E14" s="30" t="s">
        <v>91</v>
      </c>
      <c r="F14" s="30" t="s">
        <v>95</v>
      </c>
      <c r="G14" s="30" t="s">
        <v>87</v>
      </c>
      <c r="H14" s="42" t="s">
        <v>94</v>
      </c>
    </row>
    <row r="15" spans="1:9">
      <c r="A15" s="41" t="s">
        <v>89</v>
      </c>
      <c r="B15" s="19" t="e">
        <f t="array" aca="1" ref="B15" ca="1">IF(SUM((B$14=OFFSET(machineid_table1,MATCH($A15,$A$5:$A$8,0),1,1,4))*1)&gt;0,"yes","No")</f>
        <v>#NAME?</v>
      </c>
      <c r="C15" s="19"/>
      <c r="D15" s="19"/>
      <c r="E15" s="19"/>
      <c r="F15" s="19"/>
      <c r="G15" s="19"/>
      <c r="H15" s="19"/>
    </row>
    <row r="16" spans="1:9">
      <c r="A16" s="41" t="s">
        <v>96</v>
      </c>
      <c r="B16" s="19" t="e">
        <f ca="1">IF(SUM((B$14=OFFSET(machineid_table1,MATCH($A16,$A$5:$A$8,0),1,1,4))*1)&gt;0,"yes","No")</f>
        <v>#NAME?</v>
      </c>
      <c r="C16" s="19"/>
      <c r="D16" s="19"/>
      <c r="E16" s="19"/>
      <c r="F16" s="19"/>
      <c r="G16" s="19"/>
      <c r="H16" s="19"/>
    </row>
    <row r="17" spans="1:9">
      <c r="A17" s="41" t="s">
        <v>93</v>
      </c>
      <c r="B17" s="19" t="e">
        <f ca="1">IF(SUM((B$14=OFFSET(machineid_table1,MATCH($A17,$A$5:$A$8,0),1,1,4))*1)&gt;0,"yes","No")</f>
        <v>#NAME?</v>
      </c>
      <c r="C17" s="19"/>
      <c r="D17" s="19"/>
      <c r="E17" s="19"/>
      <c r="F17" s="19"/>
      <c r="G17" s="19"/>
      <c r="H17" s="19"/>
    </row>
    <row r="18" spans="1:9">
      <c r="A18" s="43" t="s">
        <v>86</v>
      </c>
      <c r="B18" s="19" t="e">
        <f ca="1">IF(SUM((B$14=OFFSET(machineid_table1,MATCH($A18,$A$5:$A$8,0),1,1,4))*1)&gt;0,"yes","No")</f>
        <v>#NAME?</v>
      </c>
      <c r="C18" s="19"/>
      <c r="D18" s="19"/>
      <c r="E18" s="19"/>
      <c r="F18" s="19"/>
      <c r="G18" s="19"/>
      <c r="H18" s="19"/>
    </row>
    <row r="20" spans="1:9">
      <c r="A20" s="133" t="s">
        <v>99</v>
      </c>
      <c r="B20" s="127"/>
      <c r="C20" s="127"/>
      <c r="D20" s="127"/>
      <c r="E20" s="127"/>
      <c r="F20" s="127"/>
      <c r="G20" s="127"/>
      <c r="H20" s="127"/>
      <c r="I20" s="128"/>
    </row>
    <row r="21" spans="1:9">
      <c r="A21" s="70" t="s">
        <v>100</v>
      </c>
      <c r="B21" s="71"/>
      <c r="C21" s="71"/>
      <c r="D21" s="71"/>
      <c r="E21" s="71"/>
      <c r="F21" s="71"/>
      <c r="G21" s="71"/>
      <c r="H21" s="71"/>
      <c r="I21" s="75"/>
    </row>
    <row r="23" spans="1:9">
      <c r="A23" s="129"/>
      <c r="B23" s="129"/>
      <c r="C23" s="129"/>
      <c r="D23" s="129"/>
      <c r="E23" s="129"/>
      <c r="F23" s="48"/>
      <c r="G23" s="48"/>
      <c r="H23" s="48"/>
      <c r="I23" s="48"/>
    </row>
    <row r="24" spans="1:9">
      <c r="A24" s="73"/>
      <c r="B24" s="129"/>
      <c r="C24" s="129"/>
      <c r="D24" s="129"/>
      <c r="E24" s="129"/>
      <c r="F24" s="48"/>
      <c r="G24" s="48"/>
      <c r="H24" s="48"/>
      <c r="I24" s="48"/>
    </row>
    <row r="25" spans="1:9">
      <c r="A25" s="73"/>
      <c r="B25" s="48"/>
      <c r="C25" s="48"/>
      <c r="D25" s="48"/>
      <c r="E25" s="48"/>
      <c r="F25" s="48"/>
      <c r="G25" s="48"/>
      <c r="H25" s="48"/>
      <c r="I25" s="48"/>
    </row>
    <row r="26" spans="1:9">
      <c r="A26" s="73"/>
      <c r="B26" s="48"/>
      <c r="C26" s="48"/>
      <c r="D26" s="48"/>
      <c r="E26" s="48"/>
      <c r="F26" s="48"/>
      <c r="G26" s="48"/>
      <c r="H26" s="48"/>
      <c r="I26" s="48"/>
    </row>
    <row r="27" spans="1:9">
      <c r="A27" s="73"/>
      <c r="B27" s="48"/>
      <c r="C27" s="48"/>
      <c r="D27" s="48"/>
      <c r="E27" s="48"/>
      <c r="F27" s="48"/>
      <c r="G27" s="48"/>
      <c r="H27" s="48"/>
      <c r="I27" s="48"/>
    </row>
    <row r="28" spans="1:9">
      <c r="A28" s="39"/>
      <c r="B28" s="48"/>
      <c r="C28" s="48"/>
      <c r="D28" s="48"/>
      <c r="E28" s="48"/>
      <c r="F28" s="48"/>
      <c r="G28" s="48"/>
      <c r="H28" s="48"/>
      <c r="I28" s="48"/>
    </row>
    <row r="29" spans="1:9">
      <c r="A29" s="39"/>
      <c r="B29" s="48"/>
      <c r="C29" s="48"/>
      <c r="D29" s="48"/>
      <c r="E29" s="48"/>
      <c r="F29" s="48"/>
      <c r="G29" s="48"/>
      <c r="H29" s="48"/>
      <c r="I29" s="48"/>
    </row>
    <row r="30" spans="1:9">
      <c r="A30" s="130"/>
      <c r="B30" s="130"/>
      <c r="C30" s="130"/>
      <c r="D30" s="130"/>
      <c r="E30" s="130"/>
      <c r="F30" s="130"/>
      <c r="G30" s="130"/>
      <c r="H30" s="130"/>
      <c r="I30" s="130"/>
    </row>
    <row r="31" spans="1:9">
      <c r="A31" s="48"/>
      <c r="B31" s="48"/>
      <c r="C31" s="48"/>
      <c r="D31" s="48"/>
      <c r="E31" s="48"/>
      <c r="F31" s="48"/>
      <c r="G31" s="48"/>
      <c r="H31" s="48"/>
      <c r="I31" s="48"/>
    </row>
    <row r="32" spans="1:9">
      <c r="A32" s="129"/>
      <c r="B32" s="129"/>
      <c r="C32" s="129"/>
      <c r="D32" s="129"/>
      <c r="E32" s="129"/>
      <c r="F32" s="129"/>
      <c r="G32" s="129"/>
      <c r="H32" s="129"/>
      <c r="I32" s="48"/>
    </row>
    <row r="33" spans="1:9">
      <c r="A33" s="48"/>
      <c r="B33" s="129"/>
      <c r="C33" s="129"/>
      <c r="D33" s="129"/>
      <c r="E33" s="129"/>
      <c r="F33" s="129"/>
      <c r="G33" s="129"/>
      <c r="H33" s="129"/>
      <c r="I33" s="48"/>
    </row>
    <row r="34" spans="1:9">
      <c r="A34" s="73"/>
      <c r="B34" s="73"/>
      <c r="C34" s="73"/>
      <c r="D34" s="73"/>
      <c r="E34" s="73"/>
      <c r="F34" s="73"/>
      <c r="G34" s="73"/>
      <c r="H34" s="73"/>
      <c r="I34" s="48"/>
    </row>
    <row r="35" spans="1:9">
      <c r="A35" s="73"/>
      <c r="B35" s="48"/>
      <c r="C35" s="48"/>
      <c r="D35" s="48"/>
      <c r="E35" s="48"/>
      <c r="F35" s="48"/>
      <c r="G35" s="48"/>
      <c r="H35" s="48"/>
      <c r="I35" s="48"/>
    </row>
    <row r="36" spans="1:9">
      <c r="A36" s="73"/>
      <c r="B36" s="48"/>
      <c r="C36" s="48"/>
      <c r="D36" s="48"/>
      <c r="E36" s="48"/>
      <c r="F36" s="48"/>
      <c r="G36" s="48"/>
      <c r="H36" s="48"/>
      <c r="I36" s="48"/>
    </row>
    <row r="37" spans="1:9">
      <c r="A37" s="73"/>
      <c r="B37" s="48"/>
      <c r="C37" s="48"/>
      <c r="D37" s="48"/>
      <c r="E37" s="48"/>
      <c r="F37" s="48"/>
      <c r="G37" s="48"/>
      <c r="H37" s="48"/>
      <c r="I37" s="48"/>
    </row>
    <row r="38" spans="1:9">
      <c r="A38" s="73"/>
      <c r="B38" s="48"/>
      <c r="C38" s="48"/>
      <c r="D38" s="48"/>
      <c r="E38" s="48"/>
      <c r="F38" s="48"/>
      <c r="G38" s="48"/>
      <c r="H38" s="48"/>
      <c r="I38" s="48"/>
    </row>
    <row r="39" spans="1:9">
      <c r="A39" s="48"/>
      <c r="B39" s="48"/>
      <c r="C39" s="48"/>
      <c r="D39" s="48"/>
      <c r="E39" s="48"/>
      <c r="F39" s="48"/>
      <c r="G39" s="48"/>
      <c r="H39" s="48"/>
      <c r="I39" s="48"/>
    </row>
    <row r="40" spans="1:9">
      <c r="A40" s="130"/>
      <c r="B40" s="130"/>
      <c r="C40" s="130"/>
      <c r="D40" s="130"/>
      <c r="E40" s="130"/>
      <c r="F40" s="130"/>
      <c r="G40" s="130"/>
      <c r="H40" s="130"/>
      <c r="I40" s="130"/>
    </row>
    <row r="41" spans="1:9">
      <c r="A41" s="39"/>
      <c r="B41" s="48"/>
      <c r="C41" s="48"/>
      <c r="D41" s="48"/>
      <c r="E41" s="48"/>
      <c r="F41" s="48"/>
      <c r="G41" s="48"/>
      <c r="H41" s="48"/>
      <c r="I41" s="48"/>
    </row>
    <row r="42" spans="1:9">
      <c r="A42" s="48"/>
      <c r="B42" s="48"/>
      <c r="C42" s="48"/>
      <c r="D42" s="48"/>
      <c r="E42" s="48"/>
      <c r="F42" s="48"/>
      <c r="G42" s="48"/>
      <c r="H42" s="48"/>
      <c r="I42" s="48"/>
    </row>
    <row r="43" spans="1:9">
      <c r="A43" s="48"/>
      <c r="B43" s="48"/>
      <c r="C43" s="48"/>
      <c r="D43" s="48"/>
      <c r="E43" s="48"/>
      <c r="F43" s="48"/>
      <c r="G43" s="48"/>
      <c r="H43" s="48"/>
      <c r="I43" s="48"/>
    </row>
    <row r="44" spans="1:9">
      <c r="A44" s="48"/>
      <c r="B44" s="48"/>
      <c r="C44" s="48"/>
      <c r="D44" s="48"/>
      <c r="E44" s="48"/>
      <c r="F44" s="48"/>
      <c r="G44" s="48"/>
      <c r="H44" s="48"/>
      <c r="I44" s="48"/>
    </row>
    <row r="45" spans="1:9">
      <c r="A45" s="48"/>
      <c r="B45" s="48"/>
      <c r="C45" s="48"/>
      <c r="D45" s="48"/>
      <c r="E45" s="48"/>
      <c r="F45" s="48"/>
      <c r="G45" s="48"/>
      <c r="H45" s="48"/>
      <c r="I45" s="48"/>
    </row>
    <row r="46" spans="1:9">
      <c r="A46" s="48"/>
      <c r="B46" s="48"/>
      <c r="C46" s="48"/>
      <c r="D46" s="48"/>
      <c r="E46" s="48"/>
      <c r="F46" s="48"/>
      <c r="G46" s="48"/>
      <c r="H46" s="48"/>
      <c r="I46" s="48"/>
    </row>
    <row r="47" spans="1:9">
      <c r="A47" s="48"/>
      <c r="B47" s="48"/>
      <c r="C47" s="48"/>
      <c r="D47" s="48"/>
      <c r="E47" s="48"/>
      <c r="F47" s="48"/>
      <c r="G47" s="48"/>
      <c r="H47" s="48"/>
      <c r="I47" s="48"/>
    </row>
    <row r="48" spans="1:9">
      <c r="A48" s="48"/>
      <c r="B48" s="48"/>
      <c r="C48" s="48"/>
      <c r="D48" s="48"/>
      <c r="E48" s="48"/>
      <c r="F48" s="48"/>
      <c r="G48" s="48"/>
      <c r="H48" s="48"/>
      <c r="I48" s="48"/>
    </row>
  </sheetData>
  <mergeCells count="13">
    <mergeCell ref="A1:I1"/>
    <mergeCell ref="A3:E3"/>
    <mergeCell ref="B4:E4"/>
    <mergeCell ref="A10:I10"/>
    <mergeCell ref="A12:H12"/>
    <mergeCell ref="A32:H32"/>
    <mergeCell ref="B33:H33"/>
    <mergeCell ref="A40:I40"/>
    <mergeCell ref="B13:H13"/>
    <mergeCell ref="A20:I20"/>
    <mergeCell ref="A23:E23"/>
    <mergeCell ref="B24:E24"/>
    <mergeCell ref="A30:I30"/>
  </mergeCells>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19"/>
  <sheetViews>
    <sheetView zoomScale="85" zoomScaleNormal="85" workbookViewId="0">
      <selection activeCell="G13" sqref="G13"/>
    </sheetView>
  </sheetViews>
  <sheetFormatPr defaultColWidth="9" defaultRowHeight="15"/>
  <cols>
    <col min="3" max="3" width="11.140625" customWidth="1"/>
    <col min="4" max="4" width="20.42578125" customWidth="1"/>
    <col min="5" max="5" width="13.140625" customWidth="1"/>
    <col min="6" max="6" width="19.28515625" customWidth="1"/>
    <col min="10" max="10" width="11.7109375"/>
    <col min="11" max="11" width="9.5703125"/>
  </cols>
  <sheetData>
    <row r="1" spans="1:11">
      <c r="A1" s="6" t="s">
        <v>101</v>
      </c>
      <c r="B1" s="6"/>
      <c r="C1" s="6"/>
      <c r="D1" s="6"/>
      <c r="E1" s="6"/>
      <c r="F1" s="6"/>
      <c r="G1" s="6"/>
      <c r="H1" s="6"/>
      <c r="I1" s="6"/>
      <c r="J1" s="6"/>
      <c r="K1" s="6"/>
    </row>
    <row r="2" spans="1:11">
      <c r="A2" s="6" t="s">
        <v>102</v>
      </c>
      <c r="B2" s="6"/>
      <c r="C2" s="6"/>
      <c r="D2" s="6"/>
      <c r="E2" s="6"/>
      <c r="F2" s="6"/>
      <c r="G2" s="6"/>
      <c r="H2" s="6"/>
      <c r="I2" s="6"/>
      <c r="J2" s="6"/>
      <c r="K2" s="6"/>
    </row>
    <row r="4" spans="1:11">
      <c r="A4" s="30" t="s">
        <v>103</v>
      </c>
      <c r="B4" s="30" t="s">
        <v>104</v>
      </c>
      <c r="C4" s="30" t="s">
        <v>105</v>
      </c>
      <c r="D4" s="30" t="s">
        <v>106</v>
      </c>
      <c r="E4" s="30" t="s">
        <v>107</v>
      </c>
      <c r="F4" s="30" t="s">
        <v>108</v>
      </c>
    </row>
    <row r="5" spans="1:11">
      <c r="A5" s="19" t="s">
        <v>109</v>
      </c>
      <c r="B5" s="19">
        <v>101</v>
      </c>
      <c r="C5" s="19" t="s">
        <v>110</v>
      </c>
      <c r="D5" s="19" t="s">
        <v>111</v>
      </c>
      <c r="E5" s="19" t="s">
        <v>112</v>
      </c>
      <c r="F5" s="19">
        <v>10987645</v>
      </c>
    </row>
    <row r="6" spans="1:11">
      <c r="A6" s="19" t="s">
        <v>109</v>
      </c>
      <c r="B6" s="19">
        <v>103</v>
      </c>
      <c r="C6" s="19" t="s">
        <v>113</v>
      </c>
      <c r="D6" s="19" t="s">
        <v>114</v>
      </c>
      <c r="E6" s="19" t="s">
        <v>112</v>
      </c>
      <c r="F6" s="21">
        <v>2367498</v>
      </c>
    </row>
    <row r="7" spans="1:11">
      <c r="A7" s="19" t="s">
        <v>115</v>
      </c>
      <c r="B7" s="19">
        <v>205</v>
      </c>
      <c r="C7" s="19" t="s">
        <v>116</v>
      </c>
      <c r="D7" s="19" t="s">
        <v>117</v>
      </c>
      <c r="E7" s="19" t="s">
        <v>112</v>
      </c>
      <c r="F7" s="19">
        <v>1209856</v>
      </c>
    </row>
    <row r="8" spans="1:11">
      <c r="A8" s="19" t="s">
        <v>118</v>
      </c>
      <c r="B8" s="19">
        <v>304</v>
      </c>
      <c r="C8" s="19" t="s">
        <v>119</v>
      </c>
      <c r="D8" s="19" t="s">
        <v>120</v>
      </c>
      <c r="E8" s="19" t="s">
        <v>121</v>
      </c>
      <c r="F8" s="19">
        <v>12276589</v>
      </c>
    </row>
    <row r="9" spans="1:11">
      <c r="A9" s="19" t="s">
        <v>122</v>
      </c>
      <c r="B9" s="19">
        <v>98</v>
      </c>
      <c r="C9" s="19" t="s">
        <v>113</v>
      </c>
      <c r="D9" s="19" t="s">
        <v>123</v>
      </c>
      <c r="E9" s="19" t="s">
        <v>124</v>
      </c>
      <c r="F9" s="19">
        <v>987664533</v>
      </c>
      <c r="J9" t="s">
        <v>125</v>
      </c>
    </row>
    <row r="10" spans="1:11">
      <c r="A10" s="19" t="s">
        <v>126</v>
      </c>
      <c r="B10" s="19">
        <v>806</v>
      </c>
      <c r="C10" s="19" t="s">
        <v>127</v>
      </c>
      <c r="D10" s="19" t="s">
        <v>111</v>
      </c>
      <c r="E10" s="19" t="s">
        <v>128</v>
      </c>
      <c r="F10" s="19">
        <v>864592</v>
      </c>
      <c r="J10" s="64">
        <f>COUNTIF(D5:D15,"*Jamshedpur*")</f>
        <v>6</v>
      </c>
      <c r="K10" s="65">
        <f>SUMIFS(F5:F15,D5:D15,"*Jamshedpur*",C5:C15,"ABC Road")</f>
        <v>23195706</v>
      </c>
    </row>
    <row r="11" spans="1:11">
      <c r="A11" s="19" t="s">
        <v>129</v>
      </c>
      <c r="B11" s="19">
        <v>888</v>
      </c>
      <c r="C11" s="19" t="s">
        <v>130</v>
      </c>
      <c r="D11" s="19" t="s">
        <v>131</v>
      </c>
      <c r="E11" s="19" t="s">
        <v>132</v>
      </c>
      <c r="F11" s="19">
        <v>12898775</v>
      </c>
      <c r="I11" t="s">
        <v>133</v>
      </c>
    </row>
    <row r="12" spans="1:11">
      <c r="A12" s="19" t="s">
        <v>134</v>
      </c>
      <c r="B12" s="19">
        <v>333</v>
      </c>
      <c r="C12" s="19" t="s">
        <v>113</v>
      </c>
      <c r="D12" s="19" t="s">
        <v>135</v>
      </c>
      <c r="E12" s="19" t="s">
        <v>112</v>
      </c>
      <c r="F12" s="21">
        <v>12088363</v>
      </c>
      <c r="J12">
        <f>SUMIF(C5:C15,"ABC Road",F5:F15)</f>
        <v>1010860239</v>
      </c>
    </row>
    <row r="13" spans="1:11">
      <c r="A13" s="19" t="s">
        <v>136</v>
      </c>
      <c r="B13" s="19">
        <v>405</v>
      </c>
      <c r="C13" s="19" t="s">
        <v>137</v>
      </c>
      <c r="D13" s="19" t="s">
        <v>138</v>
      </c>
      <c r="E13" s="19" t="s">
        <v>124</v>
      </c>
      <c r="F13" s="19">
        <v>65784763</v>
      </c>
      <c r="J13">
        <f>SUMIFS(F5:F15,D5:D15,"*Jamshedpur*",C5:C15,"ABC Road")</f>
        <v>23195706</v>
      </c>
    </row>
    <row r="14" spans="1:11">
      <c r="A14" s="19" t="s">
        <v>139</v>
      </c>
      <c r="B14" s="19">
        <v>2202</v>
      </c>
      <c r="C14" s="19" t="s">
        <v>140</v>
      </c>
      <c r="D14" s="19" t="s">
        <v>141</v>
      </c>
      <c r="E14" s="19" t="s">
        <v>121</v>
      </c>
      <c r="F14" s="19">
        <v>8236782</v>
      </c>
    </row>
    <row r="15" spans="1:11">
      <c r="A15" s="19" t="s">
        <v>142</v>
      </c>
      <c r="B15" s="19">
        <v>198</v>
      </c>
      <c r="C15" s="19" t="s">
        <v>113</v>
      </c>
      <c r="D15" s="19" t="s">
        <v>135</v>
      </c>
      <c r="E15" s="19" t="s">
        <v>112</v>
      </c>
      <c r="F15" s="19">
        <v>8739845</v>
      </c>
    </row>
    <row r="17" spans="1:9">
      <c r="A17" s="6" t="s">
        <v>143</v>
      </c>
    </row>
    <row r="19" spans="1:9">
      <c r="A19" s="10" t="s">
        <v>144</v>
      </c>
      <c r="B19" s="6"/>
      <c r="C19" s="6"/>
      <c r="D19" s="6"/>
      <c r="E19" s="6"/>
      <c r="F19" s="6"/>
      <c r="G19" s="6"/>
      <c r="H19" s="6"/>
      <c r="I19" s="6"/>
    </row>
  </sheetData>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Q21"/>
  <sheetViews>
    <sheetView workbookViewId="0">
      <selection activeCell="I12" sqref="I12"/>
    </sheetView>
  </sheetViews>
  <sheetFormatPr defaultColWidth="9" defaultRowHeight="15"/>
  <cols>
    <col min="1" max="1" width="2.28515625" customWidth="1"/>
    <col min="3" max="3" width="12.140625" customWidth="1"/>
    <col min="5" max="5" width="9" customWidth="1"/>
    <col min="13" max="13" width="4.42578125" customWidth="1"/>
    <col min="14" max="14" width="4.7109375" customWidth="1"/>
    <col min="16" max="16" width="5" customWidth="1"/>
    <col min="17" max="17" width="4.28515625" customWidth="1"/>
  </cols>
  <sheetData>
    <row r="3" spans="2:15">
      <c r="B3" s="133" t="s">
        <v>145</v>
      </c>
      <c r="C3" s="127"/>
      <c r="D3" s="127"/>
      <c r="E3" s="127"/>
      <c r="F3" s="127"/>
      <c r="G3" s="127"/>
      <c r="H3" s="127"/>
      <c r="I3" s="127"/>
      <c r="J3" s="127"/>
      <c r="K3" s="127"/>
      <c r="L3" s="128"/>
    </row>
    <row r="4" spans="2:15">
      <c r="B4" s="62"/>
      <c r="C4" s="62"/>
      <c r="D4" s="62"/>
      <c r="E4" s="62"/>
      <c r="F4" s="62"/>
      <c r="G4" s="62"/>
      <c r="H4" s="62"/>
      <c r="I4" s="62"/>
      <c r="J4" s="62"/>
      <c r="K4" s="62"/>
      <c r="L4" s="62"/>
    </row>
    <row r="5" spans="2:15">
      <c r="B5" s="62"/>
      <c r="C5" s="62"/>
      <c r="D5" s="62"/>
      <c r="E5" s="62"/>
      <c r="F5" s="62"/>
      <c r="G5" s="62"/>
      <c r="H5" s="62"/>
      <c r="I5" s="62"/>
      <c r="J5" s="62"/>
      <c r="K5" s="62"/>
      <c r="L5" s="62"/>
    </row>
    <row r="7" spans="2:15">
      <c r="B7" s="35" t="s">
        <v>7</v>
      </c>
      <c r="C7" s="36" t="s">
        <v>146</v>
      </c>
      <c r="D7" s="38" t="s">
        <v>147</v>
      </c>
    </row>
    <row r="8" spans="2:15">
      <c r="B8" s="7" t="s">
        <v>148</v>
      </c>
      <c r="C8" s="19">
        <v>5600</v>
      </c>
      <c r="D8" s="8">
        <f>IF(C8&lt;10000,0,((C8-10000)*20%))</f>
        <v>0</v>
      </c>
      <c r="I8" s="63">
        <f>INDEX(C8:D18,2,1)</f>
        <v>12000</v>
      </c>
    </row>
    <row r="9" spans="2:15">
      <c r="B9" s="7" t="s">
        <v>149</v>
      </c>
      <c r="C9" s="19">
        <v>12000</v>
      </c>
      <c r="D9" s="8">
        <f t="shared" ref="D9:D18" si="0">IF(C9&lt;10000,0,((C9-10000)*20%))</f>
        <v>400</v>
      </c>
    </row>
    <row r="10" spans="2:15">
      <c r="B10" s="7" t="s">
        <v>150</v>
      </c>
      <c r="C10" s="19">
        <v>13000</v>
      </c>
      <c r="D10" s="8">
        <f t="shared" si="0"/>
        <v>600</v>
      </c>
    </row>
    <row r="11" spans="2:15">
      <c r="B11" s="7" t="s">
        <v>151</v>
      </c>
      <c r="C11" s="19">
        <v>14000</v>
      </c>
      <c r="D11" s="8">
        <f t="shared" si="0"/>
        <v>800</v>
      </c>
    </row>
    <row r="12" spans="2:15">
      <c r="B12" s="7" t="s">
        <v>152</v>
      </c>
      <c r="C12" s="19">
        <v>2300</v>
      </c>
      <c r="D12" s="8">
        <f t="shared" si="0"/>
        <v>0</v>
      </c>
    </row>
    <row r="13" spans="2:15">
      <c r="B13" s="7" t="s">
        <v>153</v>
      </c>
      <c r="C13" s="19">
        <v>8900</v>
      </c>
      <c r="D13" s="8">
        <f t="shared" si="0"/>
        <v>0</v>
      </c>
      <c r="O13" t="s">
        <v>154</v>
      </c>
    </row>
    <row r="14" spans="2:15">
      <c r="B14" s="7" t="s">
        <v>155</v>
      </c>
      <c r="C14" s="19">
        <v>16000</v>
      </c>
      <c r="D14" s="8">
        <f t="shared" si="0"/>
        <v>1200</v>
      </c>
    </row>
    <row r="15" spans="2:15">
      <c r="B15" s="7" t="s">
        <v>156</v>
      </c>
      <c r="C15" s="19">
        <v>9999</v>
      </c>
      <c r="D15" s="8">
        <f t="shared" si="0"/>
        <v>0</v>
      </c>
    </row>
    <row r="16" spans="2:15">
      <c r="B16" s="7" t="s">
        <v>157</v>
      </c>
      <c r="C16" s="19">
        <v>12349</v>
      </c>
      <c r="D16" s="8">
        <f t="shared" si="0"/>
        <v>469.8</v>
      </c>
    </row>
    <row r="17" spans="2:17">
      <c r="B17" s="7" t="s">
        <v>158</v>
      </c>
      <c r="C17" s="19">
        <v>15578</v>
      </c>
      <c r="D17" s="8">
        <f t="shared" si="0"/>
        <v>1115.6000000000001</v>
      </c>
    </row>
    <row r="18" spans="2:17">
      <c r="B18" s="11" t="s">
        <v>159</v>
      </c>
      <c r="C18" s="37">
        <v>12349</v>
      </c>
      <c r="D18" s="8">
        <f t="shared" si="0"/>
        <v>469.8</v>
      </c>
    </row>
    <row r="20" spans="2:17">
      <c r="B20" s="134" t="s">
        <v>160</v>
      </c>
      <c r="C20" s="135"/>
      <c r="D20" s="135"/>
      <c r="E20" s="135"/>
      <c r="F20" s="135"/>
      <c r="G20" s="135"/>
      <c r="H20" s="135"/>
      <c r="I20" s="135"/>
      <c r="J20" s="135"/>
      <c r="K20" s="135"/>
      <c r="L20" s="135"/>
      <c r="M20" s="135"/>
      <c r="N20" s="135"/>
      <c r="O20" s="135"/>
      <c r="P20" s="135"/>
      <c r="Q20" s="136"/>
    </row>
    <row r="21" spans="2:17">
      <c r="B21" s="137" t="s">
        <v>161</v>
      </c>
      <c r="C21" s="138"/>
      <c r="D21" s="138"/>
      <c r="E21" s="138"/>
      <c r="F21" s="138"/>
      <c r="G21" s="138"/>
      <c r="H21" s="138"/>
      <c r="I21" s="138"/>
      <c r="J21" s="138"/>
      <c r="K21" s="138"/>
      <c r="L21" s="138"/>
      <c r="M21" s="138"/>
      <c r="N21" s="138"/>
      <c r="O21" s="138"/>
      <c r="P21" s="138"/>
      <c r="Q21" s="139"/>
    </row>
  </sheetData>
  <mergeCells count="3">
    <mergeCell ref="B3:L3"/>
    <mergeCell ref="B20:Q20"/>
    <mergeCell ref="B21:Q21"/>
  </mergeCells>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7"/>
  <sheetViews>
    <sheetView workbookViewId="0">
      <selection activeCell="M8" sqref="M8"/>
    </sheetView>
  </sheetViews>
  <sheetFormatPr defaultColWidth="9" defaultRowHeight="15"/>
  <cols>
    <col min="2" max="2" width="6.85546875" customWidth="1"/>
    <col min="8" max="8" width="5.28515625" customWidth="1"/>
  </cols>
  <sheetData>
    <row r="1" spans="2:20">
      <c r="D1" s="6" t="s">
        <v>162</v>
      </c>
    </row>
    <row r="3" spans="2:20">
      <c r="B3" s="54"/>
      <c r="C3" s="54">
        <v>200</v>
      </c>
      <c r="D3" s="54">
        <v>400</v>
      </c>
      <c r="E3" s="54">
        <v>600</v>
      </c>
      <c r="F3" s="54">
        <v>800</v>
      </c>
      <c r="G3" s="54">
        <v>1000</v>
      </c>
      <c r="H3" s="55" t="s">
        <v>163</v>
      </c>
    </row>
    <row r="4" spans="2:20">
      <c r="B4" s="54">
        <v>20</v>
      </c>
      <c r="C4" s="19">
        <v>10</v>
      </c>
      <c r="D4" s="19">
        <v>20</v>
      </c>
      <c r="E4" s="19">
        <v>160</v>
      </c>
      <c r="F4" s="19">
        <v>210</v>
      </c>
      <c r="G4" s="19">
        <v>260</v>
      </c>
      <c r="H4" s="140"/>
    </row>
    <row r="5" spans="2:20">
      <c r="B5" s="54">
        <v>30</v>
      </c>
      <c r="C5" s="19">
        <v>40</v>
      </c>
      <c r="D5" s="19">
        <v>60</v>
      </c>
      <c r="E5" s="19">
        <v>190</v>
      </c>
      <c r="F5" s="19">
        <v>240</v>
      </c>
      <c r="G5" s="19">
        <v>290</v>
      </c>
      <c r="H5" s="140"/>
    </row>
    <row r="6" spans="2:20">
      <c r="B6" s="54">
        <v>40</v>
      </c>
      <c r="C6" s="19">
        <v>130</v>
      </c>
      <c r="D6" s="19">
        <v>180</v>
      </c>
      <c r="E6" s="19">
        <v>230</v>
      </c>
      <c r="F6" s="19">
        <v>280</v>
      </c>
      <c r="G6" s="19">
        <v>330</v>
      </c>
      <c r="H6" s="140"/>
    </row>
    <row r="7" spans="2:20">
      <c r="B7" s="54">
        <v>50</v>
      </c>
      <c r="C7" s="19">
        <v>180</v>
      </c>
      <c r="D7" s="19">
        <v>230</v>
      </c>
      <c r="E7" s="19">
        <v>280</v>
      </c>
      <c r="F7" s="19">
        <v>330</v>
      </c>
      <c r="G7" s="19">
        <v>380</v>
      </c>
      <c r="H7" s="140"/>
      <c r="J7" s="10" t="s">
        <v>144</v>
      </c>
    </row>
    <row r="8" spans="2:20">
      <c r="B8" s="54">
        <v>60</v>
      </c>
      <c r="C8" s="19">
        <v>240</v>
      </c>
      <c r="D8" s="19">
        <v>290</v>
      </c>
      <c r="E8" s="19">
        <v>340</v>
      </c>
      <c r="F8" s="19">
        <v>390</v>
      </c>
      <c r="G8" s="19">
        <v>440</v>
      </c>
      <c r="H8" s="140"/>
    </row>
    <row r="9" spans="2:20">
      <c r="B9" s="54">
        <v>70</v>
      </c>
      <c r="C9" s="19">
        <v>310</v>
      </c>
      <c r="D9" s="19">
        <v>360</v>
      </c>
      <c r="E9" s="19">
        <v>410</v>
      </c>
      <c r="F9" s="19">
        <v>460</v>
      </c>
      <c r="G9" s="19">
        <v>510</v>
      </c>
      <c r="H9" s="140"/>
    </row>
    <row r="10" spans="2:20">
      <c r="B10" s="54">
        <v>80</v>
      </c>
      <c r="C10" s="19">
        <v>390</v>
      </c>
      <c r="D10" s="19">
        <v>440</v>
      </c>
      <c r="E10" s="19">
        <v>490</v>
      </c>
      <c r="F10" s="19">
        <v>540</v>
      </c>
      <c r="G10" s="19">
        <v>590</v>
      </c>
      <c r="H10" s="140"/>
    </row>
    <row r="11" spans="2:20">
      <c r="B11" s="54">
        <v>90</v>
      </c>
      <c r="C11" s="19">
        <v>750</v>
      </c>
      <c r="D11" s="19">
        <v>800</v>
      </c>
      <c r="E11" s="19">
        <v>850</v>
      </c>
      <c r="F11" s="19">
        <v>900</v>
      </c>
      <c r="G11" s="19">
        <v>950</v>
      </c>
      <c r="H11" s="140"/>
    </row>
    <row r="12" spans="2:20">
      <c r="B12" s="30" t="s">
        <v>164</v>
      </c>
      <c r="C12" s="56"/>
      <c r="D12" s="57"/>
      <c r="E12" s="57"/>
      <c r="F12" s="57"/>
      <c r="G12" s="57"/>
      <c r="H12" s="141"/>
    </row>
    <row r="15" spans="2:20">
      <c r="B15" s="6" t="s">
        <v>165</v>
      </c>
    </row>
    <row r="16" spans="2:20">
      <c r="B16" s="6" t="s">
        <v>166</v>
      </c>
      <c r="O16" s="58"/>
      <c r="P16" s="58"/>
      <c r="Q16" s="58"/>
      <c r="R16" s="58"/>
      <c r="S16" s="58"/>
      <c r="T16" s="58"/>
    </row>
    <row r="17" spans="2:13">
      <c r="B17" s="10" t="s">
        <v>167</v>
      </c>
    </row>
    <row r="18" spans="2:13">
      <c r="B18" s="10"/>
    </row>
    <row r="19" spans="2:13">
      <c r="B19" t="s">
        <v>168</v>
      </c>
    </row>
    <row r="20" spans="2:13">
      <c r="B20" t="s">
        <v>169</v>
      </c>
      <c r="L20" s="59"/>
      <c r="M20" s="60"/>
    </row>
    <row r="21" spans="2:13">
      <c r="B21" t="s">
        <v>170</v>
      </c>
      <c r="L21" s="61"/>
    </row>
    <row r="23" spans="2:13">
      <c r="B23" t="s">
        <v>171</v>
      </c>
    </row>
    <row r="24" spans="2:13">
      <c r="B24" t="s">
        <v>172</v>
      </c>
    </row>
    <row r="26" spans="2:13">
      <c r="B26" t="s">
        <v>173</v>
      </c>
    </row>
    <row r="27" spans="2:13">
      <c r="B27" t="s">
        <v>174</v>
      </c>
    </row>
  </sheetData>
  <mergeCells count="1">
    <mergeCell ref="H4:H12"/>
  </mergeCell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20"/>
  <sheetViews>
    <sheetView workbookViewId="0">
      <selection activeCell="I6" sqref="I6"/>
    </sheetView>
  </sheetViews>
  <sheetFormatPr defaultColWidth="9" defaultRowHeight="15"/>
  <cols>
    <col min="16" max="16" width="11.140625" customWidth="1"/>
  </cols>
  <sheetData>
    <row r="1" spans="1:16">
      <c r="A1" s="35"/>
      <c r="B1" s="36"/>
      <c r="C1" s="36">
        <v>1</v>
      </c>
      <c r="D1" s="36"/>
      <c r="E1" s="36"/>
      <c r="F1" s="38"/>
    </row>
    <row r="2" spans="1:16">
      <c r="A2" s="41"/>
      <c r="B2" s="30">
        <v>45</v>
      </c>
      <c r="C2" s="30"/>
      <c r="D2" s="30"/>
      <c r="E2" s="30"/>
      <c r="F2" s="42"/>
    </row>
    <row r="3" spans="1:16">
      <c r="A3" s="41"/>
      <c r="B3" s="30"/>
      <c r="C3" s="30"/>
      <c r="D3" s="30">
        <v>6</v>
      </c>
      <c r="E3" s="30"/>
      <c r="F3" s="42"/>
      <c r="J3" s="9">
        <v>7</v>
      </c>
    </row>
    <row r="4" spans="1:16">
      <c r="A4" s="41"/>
      <c r="B4" s="30"/>
      <c r="C4" s="30"/>
      <c r="D4" s="30"/>
      <c r="E4" s="30"/>
      <c r="F4" s="42">
        <v>54</v>
      </c>
      <c r="J4" s="9" t="e">
        <f>INDEX($A$1:$F$10,$J$3,MATCH(TRUE,INDEX($A$1:$F$10,$J$3,)&lt;&gt;"",0))</f>
        <v>#VALUE!</v>
      </c>
    </row>
    <row r="5" spans="1:16">
      <c r="A5" s="41"/>
      <c r="B5" s="30">
        <v>7</v>
      </c>
      <c r="C5" s="30">
        <v>8</v>
      </c>
      <c r="D5" s="30">
        <v>9</v>
      </c>
      <c r="E5" s="30"/>
      <c r="F5" s="42"/>
    </row>
    <row r="6" spans="1:16">
      <c r="A6" s="41"/>
      <c r="B6" s="30"/>
      <c r="C6" s="30"/>
      <c r="D6" s="30"/>
      <c r="E6" s="30">
        <v>2</v>
      </c>
      <c r="F6" s="42"/>
      <c r="J6" t="e">
        <f>INDEX(A1:F10,J3,VLOOKUP("*",A1:F10,0))</f>
        <v>#N/A</v>
      </c>
    </row>
    <row r="7" spans="1:16">
      <c r="A7" s="41">
        <v>5</v>
      </c>
      <c r="B7" s="30"/>
      <c r="C7" s="30">
        <v>4</v>
      </c>
      <c r="D7" s="30"/>
      <c r="E7" s="30"/>
      <c r="F7" s="42"/>
    </row>
    <row r="8" spans="1:16">
      <c r="A8" s="41"/>
      <c r="B8" s="30">
        <v>111</v>
      </c>
      <c r="C8" s="30"/>
      <c r="D8" s="30"/>
      <c r="E8" s="30"/>
      <c r="F8" s="42"/>
      <c r="J8" t="s">
        <v>175</v>
      </c>
    </row>
    <row r="9" spans="1:16">
      <c r="A9" s="41"/>
      <c r="B9" s="30"/>
      <c r="C9" s="30"/>
      <c r="D9" s="30"/>
      <c r="E9" s="30">
        <v>9</v>
      </c>
      <c r="F9" s="42"/>
      <c r="J9" t="e">
        <f>MATCH(K12FALSE,ISBLANK(A1:F10),0)</f>
        <v>#NAME?</v>
      </c>
      <c r="O9">
        <v>1</v>
      </c>
    </row>
    <row r="10" spans="1:16">
      <c r="A10" s="43"/>
      <c r="B10" s="44">
        <v>10</v>
      </c>
      <c r="C10" s="44"/>
      <c r="D10" s="44"/>
      <c r="E10" s="44">
        <v>6</v>
      </c>
      <c r="F10" s="45"/>
      <c r="O10">
        <f t="array" ref="O10">INDEX(A1:F10,J3,)</f>
        <v>5</v>
      </c>
    </row>
    <row r="13" spans="1:16">
      <c r="A13" s="13" t="s">
        <v>176</v>
      </c>
      <c r="B13" s="46"/>
      <c r="C13" s="46"/>
      <c r="D13" s="46"/>
      <c r="E13" s="46"/>
      <c r="F13" s="46"/>
      <c r="G13" s="46"/>
      <c r="H13" s="46"/>
      <c r="I13" s="46"/>
      <c r="J13" s="46"/>
      <c r="K13" s="46"/>
      <c r="L13" s="46"/>
      <c r="M13" s="46"/>
      <c r="N13" s="46"/>
      <c r="O13" s="46"/>
      <c r="P13" s="51"/>
    </row>
    <row r="14" spans="1:16">
      <c r="A14" s="47" t="s">
        <v>177</v>
      </c>
      <c r="B14" s="48"/>
      <c r="C14" s="48"/>
      <c r="D14" s="48"/>
      <c r="E14" s="48"/>
      <c r="F14" s="48"/>
      <c r="G14" s="48"/>
      <c r="H14" s="48"/>
      <c r="I14" s="48"/>
      <c r="J14" s="48"/>
      <c r="K14" s="48"/>
      <c r="L14" s="48"/>
      <c r="M14" s="48"/>
      <c r="N14" s="48"/>
      <c r="O14" s="48"/>
      <c r="P14" s="52"/>
    </row>
    <row r="15" spans="1:16">
      <c r="A15" s="49" t="s">
        <v>178</v>
      </c>
      <c r="B15" s="50"/>
      <c r="C15" s="50"/>
      <c r="D15" s="50"/>
      <c r="E15" s="50"/>
      <c r="F15" s="50"/>
      <c r="G15" s="50"/>
      <c r="H15" s="50"/>
      <c r="I15" s="50"/>
      <c r="J15" s="50"/>
      <c r="K15" s="50"/>
      <c r="L15" s="50"/>
      <c r="M15" s="50"/>
      <c r="N15" s="50"/>
      <c r="O15" s="50"/>
      <c r="P15" s="53"/>
    </row>
    <row r="18" spans="1:5">
      <c r="A18" s="10" t="s">
        <v>144</v>
      </c>
    </row>
    <row r="20" spans="1:5">
      <c r="E20" t="s">
        <v>179</v>
      </c>
    </row>
  </sheetData>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O19"/>
  <sheetViews>
    <sheetView workbookViewId="0">
      <selection activeCell="N8" sqref="N8"/>
    </sheetView>
  </sheetViews>
  <sheetFormatPr defaultColWidth="9" defaultRowHeight="15"/>
  <cols>
    <col min="1" max="1" width="13.28515625" customWidth="1"/>
    <col min="2" max="3" width="11.7109375" customWidth="1"/>
    <col min="4" max="4" width="7.7109375" customWidth="1"/>
    <col min="5" max="5" width="8.85546875" customWidth="1"/>
    <col min="6" max="6" width="6.42578125" customWidth="1"/>
    <col min="7" max="9" width="6" customWidth="1"/>
    <col min="12" max="12" width="13.28515625" customWidth="1"/>
    <col min="13" max="13" width="11.7109375" customWidth="1"/>
    <col min="14" max="14" width="7" customWidth="1"/>
    <col min="15" max="15" width="12.140625" customWidth="1"/>
  </cols>
  <sheetData>
    <row r="1" spans="1:15">
      <c r="A1" s="35" t="s">
        <v>180</v>
      </c>
      <c r="B1" s="36" t="s">
        <v>181</v>
      </c>
      <c r="C1" s="36" t="s">
        <v>182</v>
      </c>
      <c r="D1" s="36" t="s">
        <v>183</v>
      </c>
      <c r="E1" s="36" t="s">
        <v>184</v>
      </c>
      <c r="F1" s="36" t="s">
        <v>185</v>
      </c>
      <c r="G1" s="36" t="s">
        <v>186</v>
      </c>
      <c r="H1" s="36" t="s">
        <v>187</v>
      </c>
      <c r="I1" s="38" t="s">
        <v>188</v>
      </c>
      <c r="L1" s="39" t="s">
        <v>180</v>
      </c>
      <c r="M1" s="39" t="s">
        <v>181</v>
      </c>
      <c r="N1" s="39" t="s">
        <v>189</v>
      </c>
      <c r="O1" s="39" t="s">
        <v>190</v>
      </c>
    </row>
    <row r="2" spans="1:15">
      <c r="A2" s="7" t="s">
        <v>191</v>
      </c>
      <c r="B2" s="19">
        <v>11</v>
      </c>
      <c r="C2" s="19" t="str">
        <f>A2&amp;B2</f>
        <v>C10011</v>
      </c>
      <c r="D2" s="19">
        <v>1345</v>
      </c>
      <c r="E2" s="19">
        <v>2347</v>
      </c>
      <c r="F2" s="19">
        <v>1368</v>
      </c>
      <c r="G2" s="19">
        <v>2370</v>
      </c>
      <c r="H2" s="19">
        <v>1002</v>
      </c>
      <c r="I2" s="8">
        <v>3738</v>
      </c>
      <c r="L2" s="143" t="s">
        <v>191</v>
      </c>
      <c r="M2" s="9">
        <v>10</v>
      </c>
      <c r="N2" s="143" t="s">
        <v>184</v>
      </c>
      <c r="O2" s="40">
        <f>INDEX(C1:I12,MATCH(M4,C1:C12,),M5)</f>
        <v>3233</v>
      </c>
    </row>
    <row r="3" spans="1:15">
      <c r="A3" s="7" t="s">
        <v>192</v>
      </c>
      <c r="B3" s="19">
        <v>10</v>
      </c>
      <c r="C3" s="19" t="str">
        <f t="shared" ref="C3:C12" si="0">A3&amp;B3</f>
        <v>C30010</v>
      </c>
      <c r="D3" s="19">
        <v>1289</v>
      </c>
      <c r="E3" s="19">
        <v>4567</v>
      </c>
      <c r="F3" s="19">
        <v>1313</v>
      </c>
      <c r="G3" s="19">
        <v>4591</v>
      </c>
      <c r="H3" s="19">
        <v>3278</v>
      </c>
      <c r="I3" s="8">
        <v>5904</v>
      </c>
    </row>
    <row r="4" spans="1:15">
      <c r="A4" s="7" t="s">
        <v>193</v>
      </c>
      <c r="B4" s="19">
        <v>12</v>
      </c>
      <c r="C4" s="19" t="str">
        <f t="shared" si="0"/>
        <v>C50012</v>
      </c>
      <c r="D4" s="19">
        <v>2875</v>
      </c>
      <c r="E4" s="19">
        <v>1239</v>
      </c>
      <c r="F4" s="19">
        <v>2900</v>
      </c>
      <c r="G4" s="19">
        <v>1264</v>
      </c>
      <c r="H4" s="19">
        <v>1636</v>
      </c>
      <c r="I4" s="8">
        <v>4164</v>
      </c>
      <c r="L4" t="s">
        <v>194</v>
      </c>
      <c r="M4" t="str">
        <f>$L$2&amp;$M$2</f>
        <v>C10010</v>
      </c>
    </row>
    <row r="5" spans="1:15">
      <c r="A5" s="7" t="s">
        <v>195</v>
      </c>
      <c r="B5" s="19">
        <v>11</v>
      </c>
      <c r="C5" s="19" t="str">
        <f t="shared" si="0"/>
        <v>C40011</v>
      </c>
      <c r="D5" s="19">
        <v>23997</v>
      </c>
      <c r="E5" s="19">
        <v>3333</v>
      </c>
      <c r="F5" s="19">
        <v>24023</v>
      </c>
      <c r="G5" s="19">
        <v>3359</v>
      </c>
      <c r="H5" s="19">
        <v>20664</v>
      </c>
      <c r="I5" s="8">
        <v>27382</v>
      </c>
      <c r="L5" t="s">
        <v>189</v>
      </c>
      <c r="M5">
        <f>MATCH(N2,C1:I1,0)</f>
        <v>3</v>
      </c>
    </row>
    <row r="6" spans="1:15">
      <c r="A6" s="7" t="s">
        <v>196</v>
      </c>
      <c r="B6" s="19">
        <v>13</v>
      </c>
      <c r="C6" s="19" t="str">
        <f t="shared" si="0"/>
        <v>C20013</v>
      </c>
      <c r="D6" s="19">
        <v>345</v>
      </c>
      <c r="E6" s="19">
        <v>5678</v>
      </c>
      <c r="F6" s="19">
        <v>372</v>
      </c>
      <c r="G6" s="19">
        <v>5705</v>
      </c>
      <c r="H6" s="19">
        <v>5333</v>
      </c>
      <c r="I6" s="8">
        <v>6077</v>
      </c>
    </row>
    <row r="7" spans="1:15">
      <c r="A7" s="7" t="s">
        <v>191</v>
      </c>
      <c r="B7" s="19">
        <v>10</v>
      </c>
      <c r="C7" s="19" t="str">
        <f t="shared" si="0"/>
        <v>C10010</v>
      </c>
      <c r="D7" s="19">
        <v>100</v>
      </c>
      <c r="E7" s="19">
        <v>3233</v>
      </c>
      <c r="F7" s="19">
        <v>128</v>
      </c>
      <c r="G7" s="19">
        <v>3261</v>
      </c>
      <c r="H7" s="19">
        <v>3133</v>
      </c>
      <c r="I7" s="8">
        <v>3389</v>
      </c>
    </row>
    <row r="8" spans="1:15">
      <c r="A8" s="7" t="s">
        <v>196</v>
      </c>
      <c r="B8" s="19">
        <v>12</v>
      </c>
      <c r="C8" s="19" t="str">
        <f t="shared" si="0"/>
        <v>C20012</v>
      </c>
      <c r="D8" s="19">
        <v>0</v>
      </c>
      <c r="E8" s="19">
        <v>908</v>
      </c>
      <c r="F8" s="19">
        <v>29</v>
      </c>
      <c r="G8" s="19">
        <v>937</v>
      </c>
      <c r="H8" s="19">
        <v>908</v>
      </c>
      <c r="I8" s="8">
        <v>966</v>
      </c>
    </row>
    <row r="9" spans="1:15">
      <c r="A9" s="7" t="s">
        <v>197</v>
      </c>
      <c r="B9" s="19">
        <v>10</v>
      </c>
      <c r="C9" s="19" t="str">
        <f t="shared" si="0"/>
        <v>C80010</v>
      </c>
      <c r="D9" s="19">
        <v>1785</v>
      </c>
      <c r="E9" s="19">
        <v>12</v>
      </c>
      <c r="F9" s="19">
        <v>1815</v>
      </c>
      <c r="G9" s="19">
        <v>42</v>
      </c>
      <c r="H9" s="19">
        <v>1773</v>
      </c>
      <c r="I9" s="8">
        <v>1857</v>
      </c>
    </row>
    <row r="10" spans="1:15">
      <c r="A10" s="7" t="s">
        <v>192</v>
      </c>
      <c r="B10" s="19">
        <v>11</v>
      </c>
      <c r="C10" s="19" t="str">
        <f t="shared" si="0"/>
        <v>C30011</v>
      </c>
      <c r="D10" s="19">
        <v>1990</v>
      </c>
      <c r="E10" s="19">
        <v>67899</v>
      </c>
      <c r="F10" s="19">
        <v>2021</v>
      </c>
      <c r="G10" s="19">
        <v>67930</v>
      </c>
      <c r="H10" s="19">
        <v>65909</v>
      </c>
      <c r="I10" s="8">
        <v>69951</v>
      </c>
    </row>
    <row r="11" spans="1:15">
      <c r="A11" s="7" t="s">
        <v>191</v>
      </c>
      <c r="B11" s="19">
        <v>12</v>
      </c>
      <c r="C11" s="19" t="str">
        <f t="shared" si="0"/>
        <v>C10012</v>
      </c>
      <c r="D11" s="19">
        <v>1111</v>
      </c>
      <c r="E11" s="19">
        <v>13556</v>
      </c>
      <c r="F11" s="19">
        <v>1143</v>
      </c>
      <c r="G11" s="19">
        <v>13588</v>
      </c>
      <c r="H11" s="19">
        <v>12445</v>
      </c>
      <c r="I11" s="8">
        <v>14731</v>
      </c>
    </row>
    <row r="12" spans="1:15">
      <c r="A12" s="11" t="s">
        <v>195</v>
      </c>
      <c r="B12" s="37">
        <v>10</v>
      </c>
      <c r="C12" s="19" t="str">
        <f t="shared" si="0"/>
        <v>C40010</v>
      </c>
      <c r="D12" s="37">
        <v>2000</v>
      </c>
      <c r="E12" s="37">
        <v>111</v>
      </c>
      <c r="F12" s="37">
        <v>2033</v>
      </c>
      <c r="G12" s="37">
        <v>144</v>
      </c>
      <c r="H12" s="37">
        <v>1889</v>
      </c>
      <c r="I12" s="12">
        <v>2177</v>
      </c>
    </row>
    <row r="15" spans="1:15">
      <c r="A15" s="6" t="s">
        <v>198</v>
      </c>
    </row>
    <row r="16" spans="1:15">
      <c r="A16" s="6" t="s">
        <v>199</v>
      </c>
    </row>
    <row r="17" spans="1:1">
      <c r="A17" s="6" t="s">
        <v>200</v>
      </c>
    </row>
    <row r="19" spans="1:1">
      <c r="A19" s="10" t="s">
        <v>144</v>
      </c>
    </row>
  </sheetData>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C1:P22"/>
  <sheetViews>
    <sheetView tabSelected="1" workbookViewId="0">
      <selection activeCell="N2" sqref="N2"/>
    </sheetView>
  </sheetViews>
  <sheetFormatPr defaultColWidth="9" defaultRowHeight="15"/>
  <cols>
    <col min="3" max="3" width="8.85546875" customWidth="1"/>
    <col min="4" max="4" width="8.5703125" customWidth="1"/>
    <col min="5" max="5" width="7" customWidth="1"/>
    <col min="7" max="7" width="3.28515625" customWidth="1"/>
    <col min="8" max="8" width="9" hidden="1" customWidth="1"/>
    <col min="9" max="9" width="13" customWidth="1"/>
    <col min="14" max="14" width="8.42578125" bestFit="1" customWidth="1"/>
  </cols>
  <sheetData>
    <row r="1" spans="3:16">
      <c r="J1" s="30" t="s">
        <v>189</v>
      </c>
      <c r="K1" s="30" t="s">
        <v>7</v>
      </c>
      <c r="L1" s="30" t="s">
        <v>201</v>
      </c>
      <c r="M1" s="31" t="s">
        <v>202</v>
      </c>
      <c r="N1" s="31" t="s">
        <v>203</v>
      </c>
    </row>
    <row r="2" spans="3:16">
      <c r="J2" s="32" t="s">
        <v>183</v>
      </c>
      <c r="K2" s="33" t="s">
        <v>204</v>
      </c>
      <c r="L2" s="33">
        <v>2014</v>
      </c>
      <c r="M2" s="34">
        <v>3</v>
      </c>
      <c r="N2" s="34" t="e">
        <f>SUM((J2=C4:C15)*(K2=D4:D15)*(L2=E4:E15)*(F4:F15)*((J2=C4:C15)*(K2=D4:D15)*(L2=E4:E15)*(F4:F15)&gt;LARGE((J2=C4:C15)*(K2=D4:D15)*(L2=E4:E15)*(F4:F15),M2+1)))</f>
        <v>#VALUE!</v>
      </c>
      <c r="P2">
        <v>1</v>
      </c>
    </row>
    <row r="3" spans="3:16">
      <c r="C3" s="13" t="s">
        <v>189</v>
      </c>
      <c r="D3" s="14" t="s">
        <v>7</v>
      </c>
      <c r="E3" s="14" t="s">
        <v>201</v>
      </c>
      <c r="F3" s="15" t="s">
        <v>205</v>
      </c>
    </row>
    <row r="4" spans="3:16">
      <c r="C4" s="16" t="s">
        <v>183</v>
      </c>
      <c r="D4" s="17" t="s">
        <v>204</v>
      </c>
      <c r="E4" s="17">
        <v>2013</v>
      </c>
      <c r="F4" s="18">
        <v>12</v>
      </c>
    </row>
    <row r="5" spans="3:16">
      <c r="C5" s="7" t="s">
        <v>184</v>
      </c>
      <c r="D5" s="19" t="s">
        <v>206</v>
      </c>
      <c r="E5" s="19">
        <v>2012</v>
      </c>
      <c r="F5" s="8">
        <v>45</v>
      </c>
    </row>
    <row r="6" spans="3:16">
      <c r="C6" s="7" t="s">
        <v>185</v>
      </c>
      <c r="D6" s="19" t="s">
        <v>204</v>
      </c>
      <c r="E6" s="19">
        <v>2013</v>
      </c>
      <c r="F6" s="8">
        <v>67</v>
      </c>
      <c r="J6">
        <f>SUMIFS(F4:F15,E4:E15,L2,D4:D15,K2,C4:C15,J2)</f>
        <v>0</v>
      </c>
    </row>
    <row r="7" spans="3:16">
      <c r="C7" s="7" t="s">
        <v>183</v>
      </c>
      <c r="D7" s="19" t="s">
        <v>207</v>
      </c>
      <c r="E7" s="19">
        <v>2013</v>
      </c>
      <c r="F7" s="8">
        <v>34</v>
      </c>
    </row>
    <row r="8" spans="3:16">
      <c r="C8" s="7" t="s">
        <v>185</v>
      </c>
      <c r="D8" s="19" t="s">
        <v>204</v>
      </c>
      <c r="E8" s="19">
        <v>2012</v>
      </c>
      <c r="F8" s="8">
        <v>89</v>
      </c>
      <c r="L8" t="e">
        <f>LARGE((J2=C4:C15)*(K2=D4:D15)*(L2=E4:E15)*(F4:F15),M2+1)</f>
        <v>#NUM!</v>
      </c>
    </row>
    <row r="9" spans="3:16">
      <c r="C9" s="7" t="s">
        <v>184</v>
      </c>
      <c r="D9" s="19" t="s">
        <v>206</v>
      </c>
      <c r="E9" s="19">
        <v>2012</v>
      </c>
      <c r="F9" s="8">
        <v>222</v>
      </c>
      <c r="J9">
        <f>SUMPRODUCT(LARGE(F4:F15,{1,2}))</f>
        <v>565</v>
      </c>
      <c r="L9" t="e">
        <f>SUM((J2=C4:C15)*(K2=D4:D15)*(L2=E4:E15)*(F4:F15)*((J2=C4:C15)*(K2=D4:D15)*(L2=E4:E15)*(F4:F15)&gt;LARGE((J2=C4:C15)*(K2=D4:D15)*(L2=E4:E15)*(F4:F15),M2+1)))</f>
        <v>#NUM!</v>
      </c>
    </row>
    <row r="10" spans="3:16">
      <c r="C10" s="7" t="s">
        <v>185</v>
      </c>
      <c r="D10" s="19" t="s">
        <v>204</v>
      </c>
      <c r="E10" s="19">
        <v>2012</v>
      </c>
      <c r="F10" s="8">
        <v>343</v>
      </c>
    </row>
    <row r="11" spans="3:16">
      <c r="C11" s="7" t="s">
        <v>185</v>
      </c>
      <c r="D11" s="19" t="s">
        <v>204</v>
      </c>
      <c r="E11" s="19">
        <v>2012</v>
      </c>
      <c r="F11" s="8">
        <v>111</v>
      </c>
    </row>
    <row r="12" spans="3:16">
      <c r="C12" s="20" t="s">
        <v>183</v>
      </c>
      <c r="D12" s="21" t="s">
        <v>204</v>
      </c>
      <c r="E12" s="21">
        <v>2013</v>
      </c>
      <c r="F12" s="22">
        <v>45</v>
      </c>
    </row>
    <row r="13" spans="3:16">
      <c r="C13" s="20" t="s">
        <v>183</v>
      </c>
      <c r="D13" s="21" t="s">
        <v>204</v>
      </c>
      <c r="E13" s="21">
        <v>2013</v>
      </c>
      <c r="F13" s="22">
        <v>111</v>
      </c>
    </row>
    <row r="14" spans="3:16">
      <c r="C14" s="23" t="s">
        <v>184</v>
      </c>
      <c r="D14" s="24" t="s">
        <v>206</v>
      </c>
      <c r="E14" s="24">
        <v>2012</v>
      </c>
      <c r="F14" s="25">
        <v>34</v>
      </c>
    </row>
    <row r="15" spans="3:16">
      <c r="C15" s="26" t="s">
        <v>184</v>
      </c>
      <c r="D15" s="27" t="s">
        <v>206</v>
      </c>
      <c r="E15" s="27">
        <v>2012</v>
      </c>
      <c r="F15" s="28">
        <v>123</v>
      </c>
    </row>
    <row r="16" spans="3:16">
      <c r="C16" s="29"/>
      <c r="D16" s="29"/>
      <c r="E16" s="29"/>
      <c r="F16" s="29"/>
    </row>
    <row r="17" spans="3:9">
      <c r="C17" s="29"/>
      <c r="D17" s="29"/>
      <c r="E17" s="29"/>
      <c r="F17" s="29"/>
      <c r="I17" s="10" t="s">
        <v>144</v>
      </c>
    </row>
    <row r="18" spans="3:9">
      <c r="C18" s="6" t="s">
        <v>208</v>
      </c>
    </row>
    <row r="19" spans="3:9">
      <c r="C19" s="6" t="s">
        <v>209</v>
      </c>
    </row>
    <row r="20" spans="3:9">
      <c r="C20" s="6" t="s">
        <v>210</v>
      </c>
    </row>
    <row r="21" spans="3:9">
      <c r="C21" s="6" t="s">
        <v>211</v>
      </c>
    </row>
    <row r="22" spans="3:9">
      <c r="C22" s="6" t="s">
        <v>212</v>
      </c>
    </row>
  </sheetData>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20"/>
  <sheetViews>
    <sheetView topLeftCell="A2" workbookViewId="0">
      <selection activeCell="H13" sqref="H13"/>
    </sheetView>
  </sheetViews>
  <sheetFormatPr defaultColWidth="9" defaultRowHeight="15"/>
  <cols>
    <col min="1" max="1" width="14.85546875" customWidth="1"/>
    <col min="2" max="2" width="15.5703125" customWidth="1"/>
  </cols>
  <sheetData>
    <row r="2" spans="1:10">
      <c r="A2" s="2" t="s">
        <v>213</v>
      </c>
      <c r="B2" s="3" t="s">
        <v>214</v>
      </c>
    </row>
    <row r="3" spans="1:10">
      <c r="A3" s="4" t="s">
        <v>55</v>
      </c>
      <c r="B3" s="5">
        <v>152844</v>
      </c>
      <c r="D3" s="6" t="s">
        <v>215</v>
      </c>
    </row>
    <row r="4" spans="1:10">
      <c r="A4" s="7" t="s">
        <v>57</v>
      </c>
      <c r="B4" s="8">
        <v>152194</v>
      </c>
      <c r="D4" s="6" t="s">
        <v>216</v>
      </c>
    </row>
    <row r="5" spans="1:10">
      <c r="A5" s="7" t="s">
        <v>59</v>
      </c>
      <c r="B5" s="8">
        <v>150944</v>
      </c>
      <c r="D5" s="6" t="s">
        <v>217</v>
      </c>
    </row>
    <row r="6" spans="1:10">
      <c r="A6" s="7" t="s">
        <v>61</v>
      </c>
      <c r="B6" s="8">
        <v>149679</v>
      </c>
    </row>
    <row r="7" spans="1:10">
      <c r="A7" s="7" t="s">
        <v>62</v>
      </c>
      <c r="B7" s="8">
        <v>149314</v>
      </c>
    </row>
    <row r="8" spans="1:10">
      <c r="A8" s="7" t="s">
        <v>63</v>
      </c>
      <c r="B8" s="8">
        <v>149269</v>
      </c>
    </row>
    <row r="9" spans="1:10">
      <c r="A9" s="7" t="s">
        <v>64</v>
      </c>
      <c r="B9" s="8">
        <v>149035</v>
      </c>
      <c r="J9">
        <f>INDEX(A3:B17,MATCH(G13,B3:B17,-1)+1,2)</f>
        <v>149679</v>
      </c>
    </row>
    <row r="10" spans="1:10">
      <c r="A10" s="7" t="s">
        <v>65</v>
      </c>
      <c r="B10" s="8">
        <v>148970</v>
      </c>
    </row>
    <row r="11" spans="1:10">
      <c r="A11" s="7" t="s">
        <v>218</v>
      </c>
      <c r="B11" s="8">
        <v>145470</v>
      </c>
    </row>
    <row r="12" spans="1:10">
      <c r="A12" s="7" t="s">
        <v>219</v>
      </c>
      <c r="B12" s="8">
        <v>144970</v>
      </c>
    </row>
    <row r="13" spans="1:10">
      <c r="A13" s="7" t="s">
        <v>220</v>
      </c>
      <c r="B13" s="8">
        <v>129970</v>
      </c>
      <c r="G13" s="9">
        <v>150000</v>
      </c>
      <c r="H13" s="9">
        <f>INDEX(A3:B17,MATCH(G13,B3:B17,-1)+1,2)</f>
        <v>149679</v>
      </c>
    </row>
    <row r="14" spans="1:10">
      <c r="A14" s="7" t="s">
        <v>221</v>
      </c>
      <c r="B14" s="8">
        <v>129625</v>
      </c>
    </row>
    <row r="15" spans="1:10">
      <c r="A15" s="7" t="s">
        <v>222</v>
      </c>
      <c r="B15" s="8">
        <v>128375</v>
      </c>
    </row>
    <row r="16" spans="1:10">
      <c r="A16" s="7" t="s">
        <v>223</v>
      </c>
      <c r="B16" s="8">
        <v>127375</v>
      </c>
      <c r="D16" s="10" t="s">
        <v>144</v>
      </c>
    </row>
    <row r="17" spans="1:4">
      <c r="A17" s="11" t="s">
        <v>224</v>
      </c>
      <c r="B17" s="12">
        <v>125875</v>
      </c>
    </row>
    <row r="20" spans="1:4">
      <c r="D20" s="10"/>
    </row>
  </sheetData>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
  <sheetViews>
    <sheetView workbookViewId="0">
      <selection activeCell="N6" sqref="N6"/>
    </sheetView>
  </sheetViews>
  <sheetFormatPr defaultColWidth="9" defaultRowHeight="15"/>
  <cols>
    <col min="2" max="2" width="9.28515625" customWidth="1"/>
    <col min="17" max="17" width="30.7109375" customWidth="1"/>
  </cols>
  <sheetData>
    <row r="1" spans="2:17" ht="15" customHeight="1"/>
    <row r="2" spans="2:17" ht="117.75" customHeight="1">
      <c r="B2" s="142" t="s">
        <v>225</v>
      </c>
      <c r="C2" s="142"/>
      <c r="D2" s="142"/>
      <c r="E2" s="142"/>
      <c r="F2" s="142"/>
      <c r="G2" s="142"/>
      <c r="H2" s="142"/>
      <c r="I2" s="142"/>
      <c r="J2" s="142"/>
      <c r="K2" s="142"/>
      <c r="L2" s="142"/>
      <c r="M2" s="142"/>
      <c r="N2" s="142"/>
      <c r="O2" s="142"/>
      <c r="P2" s="142"/>
      <c r="Q2" s="142"/>
    </row>
    <row r="3" spans="2:17" ht="14.25" customHeight="1"/>
  </sheetData>
  <mergeCells count="1">
    <mergeCell ref="B2:Q2"/>
  </mergeCells>
  <pageMargins left="0.69930555555555596" right="0.69930555555555596"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ColWidth="9.140625" defaultRowHeight="15"/>
  <cols>
    <col min="11" max="11" width="30.140625" customWidth="1"/>
  </cols>
  <sheetData/>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11" sqref="D11"/>
    </sheetView>
  </sheetViews>
  <sheetFormatPr defaultColWidth="9.140625" defaultRowHeight="15"/>
  <cols>
    <col min="1" max="1" width="12.140625" customWidth="1"/>
  </cols>
  <sheetData>
    <row r="1" spans="1:7">
      <c r="A1" t="s">
        <v>226</v>
      </c>
      <c r="B1" t="s">
        <v>227</v>
      </c>
      <c r="C1" t="s">
        <v>228</v>
      </c>
      <c r="D1">
        <v>100</v>
      </c>
    </row>
    <row r="2" spans="1:7">
      <c r="A2" t="s">
        <v>229</v>
      </c>
      <c r="B2" t="s">
        <v>230</v>
      </c>
      <c r="C2" t="s">
        <v>231</v>
      </c>
      <c r="D2">
        <v>50</v>
      </c>
    </row>
    <row r="3" spans="1:7">
      <c r="A3" t="s">
        <v>226</v>
      </c>
      <c r="B3" t="s">
        <v>232</v>
      </c>
      <c r="C3" t="s">
        <v>233</v>
      </c>
      <c r="D3">
        <v>300</v>
      </c>
    </row>
    <row r="4" spans="1:7">
      <c r="A4" t="s">
        <v>226</v>
      </c>
      <c r="B4" t="s">
        <v>234</v>
      </c>
      <c r="C4" t="s">
        <v>231</v>
      </c>
      <c r="D4">
        <v>50</v>
      </c>
    </row>
    <row r="5" spans="1:7">
      <c r="A5" t="s">
        <v>235</v>
      </c>
      <c r="B5" t="s">
        <v>236</v>
      </c>
      <c r="C5" t="s">
        <v>228</v>
      </c>
      <c r="D5">
        <v>500</v>
      </c>
      <c r="G5" s="1">
        <f ca="1">SUMIFS(J:J,G:G,"Customer A",I:I,"Completed")</f>
        <v>0</v>
      </c>
    </row>
    <row r="6" spans="1:7">
      <c r="A6" t="s">
        <v>226</v>
      </c>
      <c r="B6" t="s">
        <v>237</v>
      </c>
      <c r="C6" t="s">
        <v>238</v>
      </c>
      <c r="D6">
        <v>20</v>
      </c>
      <c r="G6" s="1" t="s">
        <v>239</v>
      </c>
    </row>
    <row r="11" spans="1:7">
      <c r="D11">
        <f>SUMIFS(D1:D6,A1:A6,"CustomerA",C1:C6,"completed")</f>
        <v>0</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Sheet7</vt:lpstr>
      <vt:lpstr>Sheet6</vt:lpstr>
      <vt:lpstr>Sheet8</vt:lpstr>
      <vt:lpstr>Sheet9</vt:lpstr>
      <vt:lpstr>Sheet10</vt:lpstr>
      <vt:lpstr>Sheet11</vt:lpstr>
      <vt:lpstr>Sheet12</vt:lpstr>
      <vt:lpstr>Sheet13</vt:lpstr>
      <vt:lpstr>Sheet14</vt:lpstr>
      <vt:lpstr>Sheet15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Pankaj</cp:lastModifiedBy>
  <dcterms:created xsi:type="dcterms:W3CDTF">2006-09-16T00:00:00Z</dcterms:created>
  <dcterms:modified xsi:type="dcterms:W3CDTF">2018-03-18T15:09:31Z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1033-10.2.0.5971</vt:lpwstr>
  </property>
</Properties>
</file>