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b8369a6304be94/6-sigma/"/>
    </mc:Choice>
  </mc:AlternateContent>
  <xr:revisionPtr revIDLastSave="1" documentId="13_ncr:1_{7FD1ABEB-7FF3-45DF-A7F0-49481A3608D9}" xr6:coauthVersionLast="47" xr6:coauthVersionMax="47" xr10:uidLastSave="{43E2BB79-4E8C-4165-8998-E2211BDD42B1}"/>
  <bookViews>
    <workbookView xWindow="-120" yWindow="-120" windowWidth="29040" windowHeight="15840" firstSheet="2" activeTab="2" xr2:uid="{C7B4CB8E-306E-4747-92B9-4B9663F0C046}"/>
  </bookViews>
  <sheets>
    <sheet name="2^2 Plan" sheetId="3" r:id="rId1"/>
    <sheet name="2^3 Plan" sheetId="4" r:id="rId2"/>
    <sheet name="2^4 Plan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6" l="1"/>
  <c r="Q23" i="3" l="1"/>
  <c r="Q22" i="3"/>
  <c r="Q21" i="3"/>
  <c r="Q20" i="3"/>
  <c r="Q19" i="3"/>
  <c r="Q16" i="3"/>
  <c r="Q15" i="3"/>
  <c r="Q14" i="3"/>
  <c r="Q13" i="3"/>
  <c r="R20" i="4"/>
  <c r="R19" i="4"/>
  <c r="R18" i="4"/>
  <c r="R27" i="4"/>
  <c r="R26" i="4"/>
  <c r="R25" i="4"/>
  <c r="R24" i="4"/>
  <c r="R23" i="4"/>
  <c r="R17" i="4"/>
  <c r="R16" i="4"/>
  <c r="R15" i="4"/>
  <c r="Y37" i="4"/>
  <c r="V20" i="3"/>
  <c r="Y35" i="4"/>
  <c r="Y34" i="4"/>
  <c r="Y27" i="4"/>
  <c r="Y28" i="4"/>
  <c r="Y29" i="4"/>
  <c r="Y30" i="4"/>
  <c r="Y31" i="4"/>
  <c r="Y32" i="4"/>
  <c r="Y33" i="4"/>
  <c r="Y26" i="4"/>
  <c r="Z27" i="4"/>
  <c r="Y19" i="4"/>
  <c r="Y20" i="4"/>
  <c r="Y21" i="4"/>
  <c r="Y22" i="4"/>
  <c r="Y23" i="4"/>
  <c r="Y24" i="4"/>
  <c r="Y25" i="4"/>
  <c r="Y18" i="4"/>
  <c r="Z19" i="4"/>
  <c r="Y17" i="4"/>
  <c r="Y11" i="4"/>
  <c r="Y12" i="4"/>
  <c r="Y13" i="4"/>
  <c r="Y14" i="4"/>
  <c r="Y15" i="4"/>
  <c r="Y16" i="4"/>
  <c r="Y10" i="4"/>
  <c r="Z11" i="4"/>
  <c r="Y6" i="4" l="1"/>
  <c r="Y5" i="4"/>
  <c r="Y4" i="4"/>
  <c r="Y3" i="4"/>
  <c r="W14" i="3"/>
  <c r="W10" i="3"/>
  <c r="Y36" i="4" l="1"/>
  <c r="O12" i="6"/>
  <c r="O13" i="6"/>
  <c r="O14" i="6"/>
  <c r="O15" i="6"/>
  <c r="O16" i="6"/>
  <c r="O17" i="6"/>
  <c r="O18" i="6"/>
  <c r="O19" i="6"/>
  <c r="T19" i="6" s="1"/>
  <c r="O11" i="6"/>
  <c r="T11" i="6" s="1"/>
  <c r="O10" i="6"/>
  <c r="T10" i="6" s="1"/>
  <c r="O9" i="6"/>
  <c r="T9" i="6" s="1"/>
  <c r="O8" i="6"/>
  <c r="T8" i="6" s="1"/>
  <c r="O7" i="6"/>
  <c r="T7" i="6" s="1"/>
  <c r="O6" i="6"/>
  <c r="T6" i="6" s="1"/>
  <c r="O5" i="6"/>
  <c r="T5" i="6" s="1"/>
  <c r="S4" i="6"/>
  <c r="R4" i="6"/>
  <c r="O4" i="6"/>
  <c r="T4" i="6" s="1"/>
  <c r="N8" i="4"/>
  <c r="N9" i="4"/>
  <c r="P9" i="4" s="1"/>
  <c r="N10" i="4"/>
  <c r="Q10" i="4" s="1"/>
  <c r="N11" i="4"/>
  <c r="P11" i="4" s="1"/>
  <c r="N7" i="4"/>
  <c r="Q7" i="4" s="1"/>
  <c r="N6" i="4"/>
  <c r="R6" i="4" s="1"/>
  <c r="N5" i="4"/>
  <c r="N4" i="4"/>
  <c r="M7" i="3"/>
  <c r="S9" i="6" l="1"/>
  <c r="Q9" i="6"/>
  <c r="R9" i="6"/>
  <c r="R5" i="6"/>
  <c r="Q5" i="6"/>
  <c r="S5" i="6"/>
  <c r="Q16" i="6"/>
  <c r="T16" i="6"/>
  <c r="R15" i="6"/>
  <c r="T15" i="6"/>
  <c r="Q8" i="6"/>
  <c r="R8" i="6"/>
  <c r="S8" i="6"/>
  <c r="Q18" i="6"/>
  <c r="T18" i="6"/>
  <c r="R14" i="6"/>
  <c r="T14" i="6"/>
  <c r="Q11" i="6"/>
  <c r="Q7" i="6"/>
  <c r="R11" i="6"/>
  <c r="R7" i="6"/>
  <c r="S11" i="6"/>
  <c r="S7" i="6"/>
  <c r="Q12" i="6"/>
  <c r="T12" i="6"/>
  <c r="Q19" i="6"/>
  <c r="R19" i="6"/>
  <c r="S19" i="6"/>
  <c r="E13" i="6"/>
  <c r="Q4" i="6"/>
  <c r="R17" i="6"/>
  <c r="T17" i="6"/>
  <c r="R13" i="6"/>
  <c r="T13" i="6"/>
  <c r="Q10" i="6"/>
  <c r="Q6" i="6"/>
  <c r="R10" i="6"/>
  <c r="R6" i="6"/>
  <c r="S10" i="6"/>
  <c r="S6" i="6"/>
  <c r="E10" i="6"/>
  <c r="E11" i="6"/>
  <c r="F12" i="6"/>
  <c r="F10" i="6"/>
  <c r="J23" i="6"/>
  <c r="J24" i="6"/>
  <c r="F11" i="6"/>
  <c r="F13" i="6"/>
  <c r="J25" i="6"/>
  <c r="E12" i="6"/>
  <c r="J26" i="6"/>
  <c r="R18" i="6"/>
  <c r="S18" i="6"/>
  <c r="Q17" i="6"/>
  <c r="S17" i="6"/>
  <c r="R16" i="6"/>
  <c r="S16" i="6"/>
  <c r="Q15" i="6"/>
  <c r="S15" i="6"/>
  <c r="S14" i="6"/>
  <c r="Q14" i="6"/>
  <c r="Q13" i="6"/>
  <c r="S13" i="6"/>
  <c r="S12" i="6"/>
  <c r="O20" i="6"/>
  <c r="R12" i="6"/>
  <c r="Q11" i="4"/>
  <c r="R11" i="4"/>
  <c r="P10" i="4"/>
  <c r="R10" i="4"/>
  <c r="R9" i="4"/>
  <c r="Q9" i="4"/>
  <c r="F11" i="4"/>
  <c r="P8" i="4"/>
  <c r="Q8" i="4"/>
  <c r="R8" i="4"/>
  <c r="F9" i="4"/>
  <c r="R7" i="4"/>
  <c r="K19" i="4"/>
  <c r="F10" i="4"/>
  <c r="P6" i="4"/>
  <c r="R5" i="4"/>
  <c r="Q5" i="4"/>
  <c r="E10" i="4"/>
  <c r="N12" i="4"/>
  <c r="K18" i="4"/>
  <c r="K17" i="4"/>
  <c r="Q4" i="4"/>
  <c r="R4" i="4"/>
  <c r="E9" i="4"/>
  <c r="D9" i="4" s="1"/>
  <c r="E11" i="4"/>
  <c r="Q6" i="4"/>
  <c r="P4" i="4"/>
  <c r="P7" i="4"/>
  <c r="P5" i="4"/>
  <c r="M5" i="3"/>
  <c r="M6" i="3"/>
  <c r="M4" i="3"/>
  <c r="H6" i="3"/>
  <c r="I5" i="3"/>
  <c r="I4" i="3"/>
  <c r="H4" i="3"/>
  <c r="AA6" i="6" l="1"/>
  <c r="T26" i="6" s="1"/>
  <c r="AB28" i="6"/>
  <c r="D11" i="6"/>
  <c r="AA5" i="6"/>
  <c r="T25" i="6" s="1"/>
  <c r="AA62" i="6"/>
  <c r="AA60" i="6"/>
  <c r="D12" i="6"/>
  <c r="D13" i="6"/>
  <c r="AB12" i="6"/>
  <c r="AA7" i="6"/>
  <c r="AA3" i="6"/>
  <c r="AA18" i="6" s="1"/>
  <c r="AB60" i="6"/>
  <c r="AB44" i="6"/>
  <c r="AA4" i="6"/>
  <c r="D10" i="6"/>
  <c r="D10" i="4"/>
  <c r="D11" i="4"/>
  <c r="J16" i="3"/>
  <c r="J17" i="3"/>
  <c r="F10" i="3"/>
  <c r="F9" i="3"/>
  <c r="E9" i="3"/>
  <c r="E10" i="3"/>
  <c r="D10" i="3" s="1"/>
  <c r="M8" i="3"/>
  <c r="O4" i="3"/>
  <c r="P5" i="3"/>
  <c r="P6" i="3"/>
  <c r="O6" i="3"/>
  <c r="O5" i="3"/>
  <c r="P4" i="3"/>
  <c r="P7" i="3"/>
  <c r="O7" i="3"/>
  <c r="AA73" i="6" l="1"/>
  <c r="AA66" i="6"/>
  <c r="AA68" i="6"/>
  <c r="AA64" i="6"/>
  <c r="AA67" i="6"/>
  <c r="AA74" i="6"/>
  <c r="AA70" i="6"/>
  <c r="AA61" i="6"/>
  <c r="AA65" i="6"/>
  <c r="AA69" i="6"/>
  <c r="AA72" i="6"/>
  <c r="AA71" i="6"/>
  <c r="AA59" i="6"/>
  <c r="AA63" i="6"/>
  <c r="AA57" i="6"/>
  <c r="AA53" i="6"/>
  <c r="AA56" i="6"/>
  <c r="AA48" i="6"/>
  <c r="AA11" i="6"/>
  <c r="AA58" i="6"/>
  <c r="AA54" i="6"/>
  <c r="AA49" i="6"/>
  <c r="AA51" i="6"/>
  <c r="AA52" i="6"/>
  <c r="AA43" i="6"/>
  <c r="AA45" i="6"/>
  <c r="AA55" i="6"/>
  <c r="AA47" i="6"/>
  <c r="AA50" i="6"/>
  <c r="AA46" i="6"/>
  <c r="AA44" i="6"/>
  <c r="AA26" i="6"/>
  <c r="AA19" i="6"/>
  <c r="AA42" i="6"/>
  <c r="T24" i="6"/>
  <c r="AA23" i="6"/>
  <c r="T23" i="6"/>
  <c r="AA20" i="6"/>
  <c r="AA33" i="6"/>
  <c r="AA41" i="6"/>
  <c r="AA35" i="6"/>
  <c r="AA40" i="6"/>
  <c r="AA37" i="6"/>
  <c r="AA31" i="6"/>
  <c r="AA76" i="6"/>
  <c r="T30" i="6" s="1"/>
  <c r="AA16" i="6"/>
  <c r="AA12" i="6"/>
  <c r="AA13" i="6"/>
  <c r="AA39" i="6"/>
  <c r="AA14" i="6"/>
  <c r="AA24" i="6"/>
  <c r="AA15" i="6"/>
  <c r="AA21" i="6"/>
  <c r="AA17" i="6"/>
  <c r="AA28" i="6"/>
  <c r="AA32" i="6"/>
  <c r="AA27" i="6"/>
  <c r="AA38" i="6"/>
  <c r="AA30" i="6"/>
  <c r="AA22" i="6"/>
  <c r="AA34" i="6"/>
  <c r="AA25" i="6"/>
  <c r="AA36" i="6"/>
  <c r="AA29" i="6"/>
  <c r="V3" i="3"/>
  <c r="V5" i="3"/>
  <c r="V4" i="3"/>
  <c r="D9" i="3"/>
  <c r="AA75" i="6" l="1"/>
  <c r="V18" i="3"/>
  <c r="V14" i="3"/>
  <c r="V15" i="3"/>
  <c r="V16" i="3"/>
  <c r="V11" i="3"/>
  <c r="V10" i="3"/>
  <c r="V12" i="3"/>
  <c r="V13" i="3"/>
  <c r="V9" i="3"/>
  <c r="AA77" i="6" l="1"/>
  <c r="T29" i="6"/>
  <c r="V17" i="3"/>
  <c r="V19" i="3" s="1"/>
  <c r="AA78" i="6" l="1"/>
  <c r="T33" i="6" s="1"/>
  <c r="T32" i="6"/>
</calcChain>
</file>

<file path=xl/sharedStrings.xml><?xml version="1.0" encoding="utf-8"?>
<sst xmlns="http://schemas.openxmlformats.org/spreadsheetml/2006/main" count="266" uniqueCount="57">
  <si>
    <t>Versuchsdurchläufe</t>
  </si>
  <si>
    <t>Mittlere Versuchsergebnisse</t>
  </si>
  <si>
    <t>Anova</t>
  </si>
  <si>
    <t>Minimaler Wert</t>
  </si>
  <si>
    <t>Maximaler Wert</t>
  </si>
  <si>
    <t>Faktor 1</t>
  </si>
  <si>
    <t>Faktor 2</t>
  </si>
  <si>
    <t>Mittelwert</t>
  </si>
  <si>
    <r>
      <rPr>
        <sz val="11"/>
        <color theme="1"/>
        <rFont val="Calibri"/>
        <family val="2"/>
      </rPr>
      <t>µ</t>
    </r>
    <r>
      <rPr>
        <sz val="13.2"/>
        <color theme="1"/>
        <rFont val="Calibri"/>
        <family val="2"/>
      </rPr>
      <t xml:space="preserve"> Faktor 1</t>
    </r>
  </si>
  <si>
    <t>Faktor 1:</t>
  </si>
  <si>
    <t>Kostenloser Kaffee</t>
  </si>
  <si>
    <t>Nein</t>
  </si>
  <si>
    <t>Ja</t>
  </si>
  <si>
    <r>
      <rPr>
        <sz val="11"/>
        <color theme="1"/>
        <rFont val="Calibri"/>
        <family val="2"/>
      </rPr>
      <t>µ</t>
    </r>
    <r>
      <rPr>
        <sz val="13.2"/>
        <color theme="1"/>
        <rFont val="Calibri"/>
        <family val="2"/>
      </rPr>
      <t xml:space="preserve"> Faktor 2</t>
    </r>
    <r>
      <rPr>
        <sz val="11"/>
        <color theme="1"/>
        <rFont val="Calibri"/>
        <family val="2"/>
        <scheme val="minor"/>
      </rPr>
      <t/>
    </r>
  </si>
  <si>
    <t>Faktor 2:</t>
  </si>
  <si>
    <t>Gemeinsames Frühstück</t>
  </si>
  <si>
    <r>
      <t>µ</t>
    </r>
    <r>
      <rPr>
        <sz val="13.2"/>
        <color theme="1"/>
        <rFont val="Calibri"/>
        <family val="2"/>
      </rPr>
      <t xml:space="preserve"> Gesamt</t>
    </r>
  </si>
  <si>
    <t>df Zähler</t>
  </si>
  <si>
    <t>df Nenner</t>
  </si>
  <si>
    <t>Gesamteffekt</t>
  </si>
  <si>
    <t>Mittelwert gesamt:</t>
  </si>
  <si>
    <t>F-Kritisch</t>
  </si>
  <si>
    <t>Effekt Faktor 1</t>
  </si>
  <si>
    <t>std Faktor 1</t>
  </si>
  <si>
    <t>Varianz Faktor 1</t>
  </si>
  <si>
    <t>Effekt Faktor 2</t>
  </si>
  <si>
    <t>Statistische Auswertung</t>
  </si>
  <si>
    <t>Mittelwert Faktor 1</t>
  </si>
  <si>
    <t>std Faktor 2</t>
  </si>
  <si>
    <t>Varianz Faktor 2</t>
  </si>
  <si>
    <t>Mittelwert Faktor 2</t>
  </si>
  <si>
    <t>MSS w</t>
  </si>
  <si>
    <t>Varianzanalyse (Anova)</t>
  </si>
  <si>
    <t>MSS b</t>
  </si>
  <si>
    <t>MSS within</t>
  </si>
  <si>
    <t>F emp</t>
  </si>
  <si>
    <t>MSS between</t>
  </si>
  <si>
    <t>Wahrsch.</t>
  </si>
  <si>
    <t>Kritischer F-Wert</t>
  </si>
  <si>
    <t>Empirischer F-Wert</t>
  </si>
  <si>
    <t>P-Wert</t>
  </si>
  <si>
    <t>Faktor 3</t>
  </si>
  <si>
    <r>
      <rPr>
        <sz val="11"/>
        <color theme="1"/>
        <rFont val="Calibri"/>
        <family val="2"/>
      </rPr>
      <t>µ</t>
    </r>
    <r>
      <rPr>
        <sz val="13.2"/>
        <color theme="1"/>
        <rFont val="Calibri"/>
        <family val="2"/>
      </rPr>
      <t xml:space="preserve"> Faktor 3</t>
    </r>
    <r>
      <rPr>
        <sz val="11"/>
        <color theme="1"/>
        <rFont val="Calibri"/>
        <family val="2"/>
        <scheme val="minor"/>
      </rPr>
      <t/>
    </r>
  </si>
  <si>
    <t>Faktor 3:</t>
  </si>
  <si>
    <t>Teamevent</t>
  </si>
  <si>
    <t>Effekt Faktor 3</t>
  </si>
  <si>
    <t>Mittelwert Faktor 3</t>
  </si>
  <si>
    <t>Varianz Faktor 3</t>
  </si>
  <si>
    <t>std Faktor 3</t>
  </si>
  <si>
    <t>Faktor 4</t>
  </si>
  <si>
    <r>
      <rPr>
        <sz val="11"/>
        <color theme="1"/>
        <rFont val="Calibri"/>
        <family val="2"/>
      </rPr>
      <t>µ</t>
    </r>
    <r>
      <rPr>
        <sz val="13.2"/>
        <color theme="1"/>
        <rFont val="Calibri"/>
        <family val="2"/>
      </rPr>
      <t xml:space="preserve"> Faktor 4</t>
    </r>
    <r>
      <rPr>
        <sz val="11"/>
        <color theme="1"/>
        <rFont val="Calibri"/>
        <family val="2"/>
        <scheme val="minor"/>
      </rPr>
      <t/>
    </r>
  </si>
  <si>
    <t>Faktor 4:</t>
  </si>
  <si>
    <t>Mehr Gehalt</t>
  </si>
  <si>
    <t>Effekt Faktor 4</t>
  </si>
  <si>
    <t>Mittelwert Faktor 4</t>
  </si>
  <si>
    <t>std Faktor 4</t>
  </si>
  <si>
    <t>Varianz Faktor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</si>
</sst>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right" wrapText="1"/>
    </xf>
    <xf numFmtId="2" fontId="0" fillId="0" borderId="0" xfId="0" applyNumberFormat="1"/>
    <xf numFmtId="9" fontId="0" fillId="0" borderId="0" xfId="1" applyFont="1"/>
    <xf numFmtId="0" fontId="0" fillId="0" borderId="0" xfId="0" quotePrefix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/>
    <xf numFmtId="9" fontId="0" fillId="0" borderId="1" xfId="1" applyFont="1" applyBorder="1"/>
    <xf numFmtId="2" fontId="0" fillId="0" borderId="1" xfId="0" applyNumberFormat="1" applyBorder="1"/>
    <xf numFmtId="0" fontId="0" fillId="0" borderId="3" xfId="0" applyBorder="1"/>
    <xf numFmtId="10" fontId="0" fillId="0" borderId="1" xfId="1" applyNumberFormat="1" applyFont="1" applyBorder="1"/>
    <xf numFmtId="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2" xfId="0" applyFill="1" applyBorder="1" applyAlignment="1">
      <alignment horizontal="right" wrapText="1"/>
    </xf>
    <xf numFmtId="0" fontId="0" fillId="3" borderId="4" xfId="0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Haupteffekte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80244329923876E-2"/>
          <c:y val="9.405431753723266E-2"/>
          <c:w val="0.81459648939231433"/>
          <c:h val="0.72045185312874982"/>
        </c:manualLayout>
      </c:layout>
      <c:scatterChart>
        <c:scatterStyle val="lineMarker"/>
        <c:varyColors val="0"/>
        <c:ser>
          <c:idx val="2"/>
          <c:order val="0"/>
          <c:tx>
            <c:strRef>
              <c:f>'2^2 Plan'!$C$4:$D$4</c:f>
              <c:strCache>
                <c:ptCount val="2"/>
                <c:pt idx="0">
                  <c:v>Kostenloser Kaffee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'2^2 Plan'!$E$9:$F$9</c:f>
              <c:numCache>
                <c:formatCode>General</c:formatCode>
                <c:ptCount val="2"/>
                <c:pt idx="0">
                  <c:v>4</c:v>
                </c:pt>
                <c:pt idx="1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8-4798-9738-F09596D12F26}"/>
            </c:ext>
          </c:extLst>
        </c:ser>
        <c:ser>
          <c:idx val="3"/>
          <c:order val="1"/>
          <c:tx>
            <c:strRef>
              <c:f>'2^2 Plan'!$C$5:$D$5</c:f>
              <c:strCache>
                <c:ptCount val="2"/>
                <c:pt idx="0">
                  <c:v>Gemeinsames Frühstück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'2^2 Plan'!$E$10:$F$10</c:f>
              <c:numCache>
                <c:formatCode>General</c:formatCode>
                <c:ptCount val="2"/>
                <c:pt idx="0">
                  <c:v>2.75</c:v>
                </c:pt>
                <c:pt idx="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8-4798-9738-F09596D1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0944"/>
        <c:axId val="203051520"/>
      </c:scatterChart>
      <c:valAx>
        <c:axId val="203050944"/>
        <c:scaling>
          <c:orientation val="minMax"/>
          <c:max val="1.5"/>
          <c:min val="-1.5"/>
        </c:scaling>
        <c:delete val="1"/>
        <c:axPos val="b"/>
        <c:numFmt formatCode="General" sourceLinked="1"/>
        <c:majorTickMark val="out"/>
        <c:minorTickMark val="out"/>
        <c:tickLblPos val="nextTo"/>
        <c:crossAx val="203051520"/>
        <c:crosses val="autoZero"/>
        <c:crossBetween val="midCat"/>
        <c:majorUnit val="0.5"/>
        <c:minorUnit val="0.5"/>
      </c:valAx>
      <c:valAx>
        <c:axId val="203051520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03050944"/>
        <c:crossesAt val="-2"/>
        <c:crossBetween val="midCat"/>
      </c:valAx>
    </c:plotArea>
    <c:legend>
      <c:legendPos val="b"/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Effektstärke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D-447B-B4DE-5E7BBFA69CD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D-447B-B4DE-5E7BBFA69CDC}"/>
              </c:ext>
            </c:extLst>
          </c:dPt>
          <c:cat>
            <c:multiLvlStrRef>
              <c:f>'2^2 Plan'!$C$4:$D$5</c:f>
              <c:multiLvlStrCache>
                <c:ptCount val="2"/>
                <c:lvl/>
                <c:lvl>
                  <c:pt idx="0">
                    <c:v>Kostenloser Kaffee</c:v>
                  </c:pt>
                  <c:pt idx="1">
                    <c:v>Gemeinsames Frühstück</c:v>
                  </c:pt>
                </c:lvl>
              </c:multiLvlStrCache>
            </c:multiLvlStrRef>
          </c:cat>
          <c:val>
            <c:numRef>
              <c:f>'2^2 Plan'!$J$16:$J$17</c:f>
              <c:numCache>
                <c:formatCode>0%</c:formatCode>
                <c:ptCount val="2"/>
                <c:pt idx="0">
                  <c:v>0.42760290433102194</c:v>
                </c:pt>
                <c:pt idx="1">
                  <c:v>0.90271724247660179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C-4C89-BCF3-AEAFD093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0844368"/>
        <c:axId val="530845024"/>
      </c:barChart>
      <c:catAx>
        <c:axId val="53084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024"/>
        <c:crosses val="autoZero"/>
        <c:auto val="1"/>
        <c:lblAlgn val="ctr"/>
        <c:lblOffset val="100"/>
        <c:noMultiLvlLbl val="0"/>
      </c:catAx>
      <c:valAx>
        <c:axId val="530845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308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Haupteffekte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630223933843157E-2"/>
          <c:y val="9.405431753723266E-2"/>
          <c:w val="0.90543232249152961"/>
          <c:h val="0.75612926622467846"/>
        </c:manualLayout>
      </c:layout>
      <c:scatterChart>
        <c:scatterStyle val="lineMarker"/>
        <c:varyColors val="0"/>
        <c:ser>
          <c:idx val="2"/>
          <c:order val="0"/>
          <c:tx>
            <c:strRef>
              <c:f>'2^3 Plan'!$C$4:$D$4</c:f>
              <c:strCache>
                <c:ptCount val="2"/>
                <c:pt idx="0">
                  <c:v>Kostenloser Kaffee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'2^3 Plan'!$E$9:$F$9</c:f>
              <c:numCache>
                <c:formatCode>General</c:formatCode>
                <c:ptCount val="2"/>
                <c:pt idx="0">
                  <c:v>3.1875</c:v>
                </c:pt>
                <c:pt idx="1">
                  <c:v>5.125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6-44D5-B877-D975B32AC4C8}"/>
            </c:ext>
          </c:extLst>
        </c:ser>
        <c:ser>
          <c:idx val="3"/>
          <c:order val="1"/>
          <c:tx>
            <c:strRef>
              <c:f>'2^3 Plan'!$C$5:$D$5</c:f>
              <c:strCache>
                <c:ptCount val="2"/>
                <c:pt idx="0">
                  <c:v>Gemeinsames Frühstück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'2^3 Plan'!$E$10:$F$10</c:f>
              <c:numCache>
                <c:formatCode>General</c:formatCode>
                <c:ptCount val="2"/>
                <c:pt idx="0">
                  <c:v>2.25</c:v>
                </c:pt>
                <c:pt idx="1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6-44D5-B877-D975B32AC4C8}"/>
            </c:ext>
          </c:extLst>
        </c:ser>
        <c:ser>
          <c:idx val="0"/>
          <c:order val="2"/>
          <c:tx>
            <c:strRef>
              <c:f>'2^3 Plan'!$C$6:$D$6</c:f>
              <c:strCache>
                <c:ptCount val="2"/>
                <c:pt idx="0">
                  <c:v>Teamevent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'2^3 Plan'!$E$11:$F$11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6-44D5-B877-D975B32A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0944"/>
        <c:axId val="203051520"/>
      </c:scatterChart>
      <c:valAx>
        <c:axId val="203050944"/>
        <c:scaling>
          <c:orientation val="minMax"/>
          <c:max val="1.5"/>
          <c:min val="-1.5"/>
        </c:scaling>
        <c:delete val="1"/>
        <c:axPos val="b"/>
        <c:numFmt formatCode="General" sourceLinked="1"/>
        <c:majorTickMark val="out"/>
        <c:minorTickMark val="out"/>
        <c:tickLblPos val="nextTo"/>
        <c:crossAx val="203051520"/>
        <c:crosses val="autoZero"/>
        <c:crossBetween val="midCat"/>
        <c:majorUnit val="0.5"/>
        <c:minorUnit val="0.5"/>
      </c:valAx>
      <c:valAx>
        <c:axId val="203051520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03050944"/>
        <c:crossesAt val="-2"/>
        <c:crossBetween val="midCat"/>
      </c:valAx>
    </c:plotArea>
    <c:legend>
      <c:legendPos val="b"/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Effektstärke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B-40AB-9F31-328EB052718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B-40AB-9F31-328EB052718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BB-4D87-B595-AA98B05395BF}"/>
              </c:ext>
            </c:extLst>
          </c:dPt>
          <c:cat>
            <c:multiLvlStrRef>
              <c:f>'2^3 Plan'!$C$4:$D$6</c:f>
              <c:multiLvlStrCache>
                <c:ptCount val="3"/>
                <c:lvl/>
                <c:lvl>
                  <c:pt idx="0">
                    <c:v>Kostenloser Kaffee</c:v>
                  </c:pt>
                  <c:pt idx="1">
                    <c:v>Gemeinsames Frühstück</c:v>
                  </c:pt>
                  <c:pt idx="2">
                    <c:v>Teamevent</c:v>
                  </c:pt>
                </c:lvl>
              </c:multiLvlStrCache>
            </c:multiLvlStrRef>
          </c:cat>
          <c:val>
            <c:numRef>
              <c:f>'2^3 Plan'!$K$17:$K$19</c:f>
              <c:numCache>
                <c:formatCode>0%</c:formatCode>
                <c:ptCount val="3"/>
                <c:pt idx="0">
                  <c:v>0.45927932677184591</c:v>
                </c:pt>
                <c:pt idx="1">
                  <c:v>0.71443450831176036</c:v>
                </c:pt>
                <c:pt idx="2">
                  <c:v>0.40824829046386307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B-40AB-9F31-328EB052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456760"/>
        <c:axId val="525457744"/>
      </c:barChart>
      <c:catAx>
        <c:axId val="52545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744"/>
        <c:crosses val="autoZero"/>
        <c:auto val="1"/>
        <c:lblAlgn val="ctr"/>
        <c:lblOffset val="100"/>
        <c:noMultiLvlLbl val="0"/>
      </c:catAx>
      <c:valAx>
        <c:axId val="525457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254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Haupteffekte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630223933843157E-2"/>
          <c:y val="9.405431753723266E-2"/>
          <c:w val="0.90543232249152961"/>
          <c:h val="0.75612926622467846"/>
        </c:manualLayout>
      </c:layout>
      <c:scatterChart>
        <c:scatterStyle val="lineMarker"/>
        <c:varyColors val="0"/>
        <c:ser>
          <c:idx val="2"/>
          <c:order val="0"/>
          <c:tx>
            <c:strRef>
              <c:f>'2^4 Plan'!$C$4:$D$4</c:f>
              <c:strCache>
                <c:ptCount val="2"/>
                <c:pt idx="0">
                  <c:v>Kostenloser Kaffee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'2^4 Plan'!$E$10:$F$10</c:f>
              <c:numCache>
                <c:formatCode>0.00</c:formatCode>
                <c:ptCount val="2"/>
                <c:pt idx="0">
                  <c:v>3.8125</c:v>
                </c:pt>
                <c:pt idx="1">
                  <c:v>5.1875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B-4807-BFF1-C982478BAF14}"/>
            </c:ext>
          </c:extLst>
        </c:ser>
        <c:ser>
          <c:idx val="3"/>
          <c:order val="1"/>
          <c:tx>
            <c:strRef>
              <c:f>'2^4 Plan'!$C$5:$D$5</c:f>
              <c:strCache>
                <c:ptCount val="2"/>
                <c:pt idx="0">
                  <c:v>Gemeinsames Frühstück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'2^4 Plan'!$E$11:$F$11</c:f>
              <c:numCache>
                <c:formatCode>0.00</c:formatCode>
                <c:ptCount val="2"/>
                <c:pt idx="0">
                  <c:v>3.6875</c:v>
                </c:pt>
                <c:pt idx="1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B-4807-BFF1-C982478BAF14}"/>
            </c:ext>
          </c:extLst>
        </c:ser>
        <c:ser>
          <c:idx val="0"/>
          <c:order val="2"/>
          <c:tx>
            <c:strRef>
              <c:f>'2^4 Plan'!$C$6:$D$6</c:f>
              <c:strCache>
                <c:ptCount val="2"/>
                <c:pt idx="0">
                  <c:v>Teamevent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'2^4 Plan'!$E$12:$F$12</c:f>
              <c:numCache>
                <c:formatCode>0.00</c:formatCode>
                <c:ptCount val="2"/>
                <c:pt idx="0">
                  <c:v>3.1875</c:v>
                </c:pt>
                <c:pt idx="1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B-4807-BFF1-C982478BAF14}"/>
            </c:ext>
          </c:extLst>
        </c:ser>
        <c:ser>
          <c:idx val="1"/>
          <c:order val="3"/>
          <c:tx>
            <c:strRef>
              <c:f>'2^4 Plan'!$C$7:$D$7</c:f>
              <c:strCache>
                <c:ptCount val="2"/>
                <c:pt idx="0">
                  <c:v>Mehr Gehalt</c:v>
                </c:pt>
              </c:strCache>
            </c:strRef>
          </c:tx>
          <c:xVal>
            <c:numLit>
              <c:formatCode>General</c:formatCode>
              <c:ptCount val="2"/>
              <c:pt idx="0">
                <c:v>-1</c:v>
              </c:pt>
              <c:pt idx="1">
                <c:v>1</c:v>
              </c:pt>
            </c:numLit>
          </c:xVal>
          <c:yVal>
            <c:numRef>
              <c:f>'2^4 Plan'!$E$13:$F$13</c:f>
              <c:numCache>
                <c:formatCode>0.00</c:formatCode>
                <c:ptCount val="2"/>
                <c:pt idx="0">
                  <c:v>2.625</c:v>
                </c:pt>
                <c:pt idx="1">
                  <c:v>6.4375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B-4807-BFF1-C982478B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0944"/>
        <c:axId val="203051520"/>
      </c:scatterChart>
      <c:valAx>
        <c:axId val="203050944"/>
        <c:scaling>
          <c:orientation val="minMax"/>
          <c:max val="1.5"/>
          <c:min val="-1.5"/>
        </c:scaling>
        <c:delete val="1"/>
        <c:axPos val="b"/>
        <c:numFmt formatCode="General" sourceLinked="1"/>
        <c:majorTickMark val="out"/>
        <c:minorTickMark val="out"/>
        <c:tickLblPos val="nextTo"/>
        <c:crossAx val="203051520"/>
        <c:crosses val="autoZero"/>
        <c:crossBetween val="midCat"/>
        <c:majorUnit val="0.5"/>
        <c:minorUnit val="0.5"/>
      </c:valAx>
      <c:valAx>
        <c:axId val="203051520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203050944"/>
        <c:crossesAt val="-2"/>
        <c:crossBetween val="midCat"/>
      </c:valAx>
    </c:plotArea>
    <c:legend>
      <c:legendPos val="b"/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Effektstärke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8-4DEF-B8F4-C528B08FF39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8-4DEF-B8F4-C528B08FF3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8-4DEF-B8F4-C528B08FF3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88-4DEF-B8F4-C528B08FF39A}"/>
              </c:ext>
            </c:extLst>
          </c:dPt>
          <c:cat>
            <c:multiLvlStrRef>
              <c:f>'2^4 Plan'!$C$4:$D$7</c:f>
              <c:multiLvlStrCache>
                <c:ptCount val="4"/>
                <c:lvl/>
                <c:lvl>
                  <c:pt idx="0">
                    <c:v>Kostenloser Kaffee</c:v>
                  </c:pt>
                  <c:pt idx="1">
                    <c:v>Gemeinsames Frühstück</c:v>
                  </c:pt>
                  <c:pt idx="2">
                    <c:v>Teamevent</c:v>
                  </c:pt>
                  <c:pt idx="3">
                    <c:v>Mehr Gehalt</c:v>
                  </c:pt>
                </c:lvl>
              </c:multiLvlStrCache>
            </c:multiLvlStrRef>
          </c:cat>
          <c:val>
            <c:numRef>
              <c:f>'2^4 Plan'!$J$23:$J$26</c:f>
              <c:numCache>
                <c:formatCode>0.00</c:formatCode>
                <c:ptCount val="4"/>
                <c:pt idx="0" formatCode="General">
                  <c:v>0.24506570002917835</c:v>
                </c:pt>
                <c:pt idx="1">
                  <c:v>0.31508447146608642</c:v>
                </c:pt>
                <c:pt idx="2" formatCode="General">
                  <c:v>0.5018011952978414</c:v>
                </c:pt>
                <c:pt idx="3" formatCode="General">
                  <c:v>0.71185750960856564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88-4DEF-B8F4-C528B08F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456760"/>
        <c:axId val="525457744"/>
      </c:barChart>
      <c:catAx>
        <c:axId val="52545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7744"/>
        <c:crosses val="autoZero"/>
        <c:auto val="1"/>
        <c:lblAlgn val="ctr"/>
        <c:lblOffset val="100"/>
        <c:noMultiLvlLbl val="0"/>
      </c:catAx>
      <c:valAx>
        <c:axId val="525457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254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84138</xdr:rowOff>
    </xdr:from>
    <xdr:to>
      <xdr:col>6</xdr:col>
      <xdr:colOff>9525</xdr:colOff>
      <xdr:row>30</xdr:row>
      <xdr:rowOff>189778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6E58BC-C162-4B01-AC7C-2A46E5571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10</xdr:row>
      <xdr:rowOff>93662</xdr:rowOff>
    </xdr:from>
    <xdr:to>
      <xdr:col>13</xdr:col>
      <xdr:colOff>195262</xdr:colOff>
      <xdr:row>31</xdr:row>
      <xdr:rowOff>14432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F5FE3F-C62D-E964-53D3-2E2AAA94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171451</xdr:rowOff>
    </xdr:from>
    <xdr:to>
      <xdr:col>6</xdr:col>
      <xdr:colOff>9525</xdr:colOff>
      <xdr:row>33</xdr:row>
      <xdr:rowOff>86591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EA9171-3517-499F-9F87-D0F3700F5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489239</xdr:colOff>
      <xdr:row>12</xdr:row>
      <xdr:rowOff>131184</xdr:rowOff>
    </xdr:from>
    <xdr:to>
      <xdr:col>14</xdr:col>
      <xdr:colOff>184439</xdr:colOff>
      <xdr:row>33</xdr:row>
      <xdr:rowOff>51954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5752F1-51C5-4102-ADDA-5AE8DF95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51955</xdr:rowOff>
    </xdr:from>
    <xdr:to>
      <xdr:col>6</xdr:col>
      <xdr:colOff>9525</xdr:colOff>
      <xdr:row>33</xdr:row>
      <xdr:rowOff>86590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E970E2-A45D-4ADB-AF34-D75813DC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515215</xdr:colOff>
      <xdr:row>20</xdr:row>
      <xdr:rowOff>70571</xdr:rowOff>
    </xdr:from>
    <xdr:to>
      <xdr:col>16</xdr:col>
      <xdr:colOff>666750</xdr:colOff>
      <xdr:row>33</xdr:row>
      <xdr:rowOff>103910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AEF927-867E-44CE-87A7-9178A4608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3919-4E43-4724-B3EC-B69D17746043}">
  <dimension ref="B1:W23"/>
  <sheetViews>
    <sheetView showGridLines="0" zoomScale="120" zoomScaleNormal="120" workbookViewId="0">
      <selection activeCell="V18" sqref="V18"/>
    </sheetView>
  </sheetViews>
  <sheetFormatPr defaultColWidth="11.42578125" defaultRowHeight="15"/>
  <cols>
    <col min="1" max="1" width="2.42578125" customWidth="1"/>
    <col min="2" max="2" width="8.5703125" bestFit="1" customWidth="1"/>
    <col min="3" max="4" width="16.85546875" bestFit="1" customWidth="1"/>
    <col min="5" max="5" width="24.85546875" customWidth="1"/>
    <col min="6" max="6" width="18.85546875" customWidth="1"/>
    <col min="7" max="7" width="8" bestFit="1" customWidth="1"/>
    <col min="8" max="8" width="16.140625" bestFit="1" customWidth="1"/>
    <col min="10" max="10" width="10.42578125" bestFit="1" customWidth="1"/>
    <col min="14" max="14" width="4.5703125" customWidth="1"/>
    <col min="15" max="15" width="15.7109375" customWidth="1"/>
    <col min="16" max="16" width="13.140625" customWidth="1"/>
    <col min="17" max="17" width="10.85546875" customWidth="1"/>
    <col min="18" max="18" width="17.85546875" bestFit="1" customWidth="1"/>
    <col min="19" max="19" width="27.85546875" bestFit="1" customWidth="1"/>
    <col min="20" max="20" width="13.28515625" bestFit="1" customWidth="1"/>
    <col min="23" max="23" width="15" bestFit="1" customWidth="1"/>
    <col min="26" max="26" width="34" bestFit="1" customWidth="1"/>
    <col min="27" max="27" width="20.5703125" bestFit="1" customWidth="1"/>
    <col min="28" max="28" width="17.85546875" bestFit="1" customWidth="1"/>
    <col min="29" max="29" width="27.85546875" bestFit="1" customWidth="1"/>
    <col min="32" max="32" width="15.85546875" bestFit="1" customWidth="1"/>
  </cols>
  <sheetData>
    <row r="1" spans="2:23" ht="8.25" customHeight="1"/>
    <row r="2" spans="2:23">
      <c r="J2" s="26" t="s">
        <v>0</v>
      </c>
      <c r="K2" s="27"/>
      <c r="L2" s="28"/>
      <c r="O2" s="22" t="s">
        <v>1</v>
      </c>
      <c r="P2" s="22"/>
      <c r="U2" s="22" t="s">
        <v>2</v>
      </c>
      <c r="V2" s="22"/>
    </row>
    <row r="3" spans="2:23" ht="18">
      <c r="E3" s="6" t="s">
        <v>3</v>
      </c>
      <c r="F3" s="6" t="s">
        <v>4</v>
      </c>
      <c r="H3" s="6" t="s">
        <v>5</v>
      </c>
      <c r="I3" s="6" t="s">
        <v>6</v>
      </c>
      <c r="J3" s="6">
        <v>1</v>
      </c>
      <c r="K3" s="6">
        <v>2</v>
      </c>
      <c r="L3" s="6">
        <v>3</v>
      </c>
      <c r="M3" s="6" t="s">
        <v>7</v>
      </c>
      <c r="O3" s="6" t="s">
        <v>5</v>
      </c>
      <c r="P3" s="6" t="s">
        <v>6</v>
      </c>
      <c r="U3" s="14" t="s">
        <v>8</v>
      </c>
      <c r="V3" s="3">
        <f>AVERAGE(O4:O7)</f>
        <v>1.125</v>
      </c>
    </row>
    <row r="4" spans="2:23" ht="18">
      <c r="B4" s="7" t="s">
        <v>9</v>
      </c>
      <c r="C4" s="24" t="s">
        <v>10</v>
      </c>
      <c r="D4" s="25"/>
      <c r="E4" s="5" t="s">
        <v>11</v>
      </c>
      <c r="F4" s="5" t="s">
        <v>12</v>
      </c>
      <c r="H4" s="4">
        <f>-1</f>
        <v>-1</v>
      </c>
      <c r="I4" s="4">
        <f>-1</f>
        <v>-1</v>
      </c>
      <c r="J4" s="2">
        <v>1</v>
      </c>
      <c r="K4" s="2">
        <v>2</v>
      </c>
      <c r="L4" s="2"/>
      <c r="M4" s="4">
        <f>AVERAGE(J4:L4)</f>
        <v>1.5</v>
      </c>
      <c r="N4" s="8"/>
      <c r="O4" s="4">
        <f t="shared" ref="O4:P7" si="0">H4*$M4</f>
        <v>-1.5</v>
      </c>
      <c r="P4" s="4">
        <f t="shared" si="0"/>
        <v>-1.5</v>
      </c>
      <c r="U4" s="14" t="s">
        <v>13</v>
      </c>
      <c r="V4" s="3">
        <f>AVERAGE(P4:P7)</f>
        <v>2.375</v>
      </c>
    </row>
    <row r="5" spans="2:23" ht="18">
      <c r="B5" s="7" t="s">
        <v>14</v>
      </c>
      <c r="C5" s="24" t="s">
        <v>15</v>
      </c>
      <c r="D5" s="25"/>
      <c r="E5" s="5" t="s">
        <v>11</v>
      </c>
      <c r="F5" s="5" t="s">
        <v>12</v>
      </c>
      <c r="H5" s="4">
        <v>1</v>
      </c>
      <c r="I5" s="4">
        <f>-1</f>
        <v>-1</v>
      </c>
      <c r="J5" s="2">
        <v>5</v>
      </c>
      <c r="K5" s="2">
        <v>3</v>
      </c>
      <c r="L5" s="2"/>
      <c r="M5" s="4">
        <f t="shared" ref="M5:M7" si="1">AVERAGE(J5:L5)</f>
        <v>4</v>
      </c>
      <c r="N5" s="8"/>
      <c r="O5" s="4">
        <f t="shared" si="0"/>
        <v>4</v>
      </c>
      <c r="P5" s="4">
        <f t="shared" si="0"/>
        <v>-4</v>
      </c>
      <c r="U5" s="14" t="s">
        <v>16</v>
      </c>
      <c r="V5" s="3">
        <f>AVERAGE(O4:P7)</f>
        <v>1.75</v>
      </c>
    </row>
    <row r="6" spans="2:23">
      <c r="H6" s="4">
        <f>-1</f>
        <v>-1</v>
      </c>
      <c r="I6" s="4">
        <v>1</v>
      </c>
      <c r="J6" s="2">
        <v>6</v>
      </c>
      <c r="K6" s="2">
        <v>7</v>
      </c>
      <c r="L6" s="2"/>
      <c r="M6" s="4">
        <f t="shared" si="1"/>
        <v>6.5</v>
      </c>
      <c r="N6" s="8"/>
      <c r="O6" s="4">
        <f t="shared" si="0"/>
        <v>-6.5</v>
      </c>
      <c r="P6" s="4">
        <f t="shared" si="0"/>
        <v>6.5</v>
      </c>
      <c r="U6" s="14" t="s">
        <v>17</v>
      </c>
      <c r="V6" s="3">
        <v>1</v>
      </c>
    </row>
    <row r="7" spans="2:23">
      <c r="H7" s="4">
        <v>1</v>
      </c>
      <c r="I7" s="4">
        <v>1</v>
      </c>
      <c r="J7" s="2">
        <v>7</v>
      </c>
      <c r="K7" s="2">
        <v>10</v>
      </c>
      <c r="L7" s="2"/>
      <c r="M7" s="4">
        <f t="shared" si="1"/>
        <v>8.5</v>
      </c>
      <c r="N7" s="8"/>
      <c r="O7" s="4">
        <f t="shared" si="0"/>
        <v>8.5</v>
      </c>
      <c r="P7" s="4">
        <f t="shared" si="0"/>
        <v>8.5</v>
      </c>
      <c r="U7" s="14" t="s">
        <v>18</v>
      </c>
      <c r="V7" s="3">
        <v>6</v>
      </c>
    </row>
    <row r="8" spans="2:23">
      <c r="D8" s="6" t="s">
        <v>19</v>
      </c>
      <c r="E8" s="6" t="s">
        <v>3</v>
      </c>
      <c r="F8" s="6" t="s">
        <v>4</v>
      </c>
      <c r="K8" s="26" t="s">
        <v>20</v>
      </c>
      <c r="L8" s="28"/>
      <c r="M8" s="4">
        <f>AVERAGE(M4:M7)</f>
        <v>5.125</v>
      </c>
      <c r="N8" s="8"/>
      <c r="U8" s="14" t="s">
        <v>21</v>
      </c>
      <c r="V8" s="3">
        <v>5.99</v>
      </c>
    </row>
    <row r="9" spans="2:23">
      <c r="C9" s="9" t="s">
        <v>22</v>
      </c>
      <c r="D9" s="4">
        <f>F9-E9</f>
        <v>2.25</v>
      </c>
      <c r="E9" s="4">
        <f>(M4+M6)/2</f>
        <v>4</v>
      </c>
      <c r="F9" s="4">
        <f>(M5+M7)/2</f>
        <v>6.25</v>
      </c>
      <c r="U9" s="3" t="s">
        <v>23</v>
      </c>
      <c r="V9" s="3">
        <f>(O4-$V$3)^2</f>
        <v>6.890625</v>
      </c>
      <c r="W9" s="3" t="s">
        <v>24</v>
      </c>
    </row>
    <row r="10" spans="2:23">
      <c r="C10" s="9" t="s">
        <v>25</v>
      </c>
      <c r="D10" s="4">
        <f>F10-E10</f>
        <v>4.75</v>
      </c>
      <c r="E10" s="4">
        <f>(M4+M5)/2</f>
        <v>2.75</v>
      </c>
      <c r="F10" s="4">
        <f>(M6+M7)/2</f>
        <v>7.5</v>
      </c>
      <c r="U10" s="3" t="s">
        <v>23</v>
      </c>
      <c r="V10" s="3">
        <f>(O5-$V$3)^2</f>
        <v>8.265625</v>
      </c>
      <c r="W10" s="3">
        <f>_xlfn.VAR.S(O4:O7)</f>
        <v>42.5625</v>
      </c>
    </row>
    <row r="11" spans="2:23">
      <c r="U11" s="3" t="s">
        <v>23</v>
      </c>
      <c r="V11" s="3">
        <f>(O6-$V$3)^2</f>
        <v>58.140625</v>
      </c>
    </row>
    <row r="12" spans="2:23">
      <c r="O12" s="22" t="s">
        <v>26</v>
      </c>
      <c r="P12" s="22"/>
      <c r="Q12" s="22"/>
      <c r="U12" s="3" t="s">
        <v>23</v>
      </c>
      <c r="V12" s="3">
        <f>(O7-$V$3)^2</f>
        <v>54.390625</v>
      </c>
    </row>
    <row r="13" spans="2:23">
      <c r="O13" s="23" t="s">
        <v>27</v>
      </c>
      <c r="P13" s="23"/>
      <c r="Q13" s="4">
        <f>V3</f>
        <v>1.125</v>
      </c>
      <c r="U13" s="3" t="s">
        <v>28</v>
      </c>
      <c r="V13" s="3">
        <f>(P4-$V$4)^2</f>
        <v>15.015625</v>
      </c>
      <c r="W13" s="3" t="s">
        <v>29</v>
      </c>
    </row>
    <row r="14" spans="2:23">
      <c r="O14" s="23" t="s">
        <v>30</v>
      </c>
      <c r="P14" s="23"/>
      <c r="Q14" s="4">
        <f>V4</f>
        <v>2.375</v>
      </c>
      <c r="U14" s="3" t="s">
        <v>28</v>
      </c>
      <c r="V14" s="3">
        <f>(P5-$V$4)^2</f>
        <v>40.640625</v>
      </c>
      <c r="W14" s="3">
        <f>_xlfn.VAR.S(P4:P7)</f>
        <v>36.729166666666664</v>
      </c>
    </row>
    <row r="15" spans="2:23">
      <c r="J15" s="11"/>
      <c r="O15" s="29" t="s">
        <v>24</v>
      </c>
      <c r="P15" s="30"/>
      <c r="Q15" s="13">
        <f>W10</f>
        <v>42.5625</v>
      </c>
      <c r="U15" s="3" t="s">
        <v>28</v>
      </c>
      <c r="V15" s="3">
        <f>(P6-$V$4)^2</f>
        <v>17.015625</v>
      </c>
    </row>
    <row r="16" spans="2:23">
      <c r="J16" s="11">
        <f>CORREL(H4:H7,M4:M7)</f>
        <v>0.42760290433102194</v>
      </c>
      <c r="O16" s="23" t="s">
        <v>29</v>
      </c>
      <c r="P16" s="23"/>
      <c r="Q16" s="13">
        <f>W14</f>
        <v>36.729166666666664</v>
      </c>
      <c r="U16" s="3" t="s">
        <v>28</v>
      </c>
      <c r="V16" s="3">
        <f>(P7-$V$4)^2</f>
        <v>37.515625</v>
      </c>
    </row>
    <row r="17" spans="9:22">
      <c r="J17" s="11">
        <f>CORREL(I4:I7,M4:M7)</f>
        <v>0.90271724247660179</v>
      </c>
      <c r="U17" s="3" t="s">
        <v>31</v>
      </c>
      <c r="V17" s="3">
        <f>SUM(V9:V16)/6</f>
        <v>39.645833333333336</v>
      </c>
    </row>
    <row r="18" spans="9:22">
      <c r="O18" s="26" t="s">
        <v>32</v>
      </c>
      <c r="P18" s="27"/>
      <c r="Q18" s="28"/>
      <c r="U18" s="3" t="s">
        <v>33</v>
      </c>
      <c r="V18" s="3">
        <f>(4*((V3-V5)^2 )+ 4*((V4-V5)^2 ))</f>
        <v>3.125</v>
      </c>
    </row>
    <row r="19" spans="9:22">
      <c r="O19" s="29" t="s">
        <v>34</v>
      </c>
      <c r="P19" s="30"/>
      <c r="Q19" s="19">
        <f>V17</f>
        <v>39.645833333333336</v>
      </c>
      <c r="U19" s="3" t="s">
        <v>35</v>
      </c>
      <c r="V19" s="3">
        <f>V18/V17</f>
        <v>7.8822911192853382E-2</v>
      </c>
    </row>
    <row r="20" spans="9:22">
      <c r="O20" s="29" t="s">
        <v>36</v>
      </c>
      <c r="P20" s="30"/>
      <c r="Q20" s="13">
        <f>V18</f>
        <v>3.125</v>
      </c>
      <c r="U20" s="3" t="s">
        <v>37</v>
      </c>
      <c r="V20" s="15">
        <f>FDIST(V19,1,6)</f>
        <v>0.78832873886915833</v>
      </c>
    </row>
    <row r="21" spans="9:22">
      <c r="O21" s="29" t="s">
        <v>38</v>
      </c>
      <c r="P21" s="30"/>
      <c r="Q21" s="4">
        <f>V8</f>
        <v>5.99</v>
      </c>
    </row>
    <row r="22" spans="9:22">
      <c r="O22" s="23" t="s">
        <v>39</v>
      </c>
      <c r="P22" s="23"/>
      <c r="Q22" s="13">
        <f>V19</f>
        <v>7.8822911192853382E-2</v>
      </c>
    </row>
    <row r="23" spans="9:22">
      <c r="I23" s="10"/>
      <c r="O23" s="23" t="s">
        <v>40</v>
      </c>
      <c r="P23" s="23"/>
      <c r="Q23" s="20">
        <f>V20</f>
        <v>0.78832873886915833</v>
      </c>
    </row>
  </sheetData>
  <mergeCells count="17">
    <mergeCell ref="O22:P22"/>
    <mergeCell ref="O23:P23"/>
    <mergeCell ref="O15:P15"/>
    <mergeCell ref="O18:Q18"/>
    <mergeCell ref="O19:P19"/>
    <mergeCell ref="O20:P20"/>
    <mergeCell ref="O21:P21"/>
    <mergeCell ref="O16:P16"/>
    <mergeCell ref="O12:Q12"/>
    <mergeCell ref="O13:P13"/>
    <mergeCell ref="O14:P14"/>
    <mergeCell ref="U2:V2"/>
    <mergeCell ref="C4:D4"/>
    <mergeCell ref="C5:D5"/>
    <mergeCell ref="J2:L2"/>
    <mergeCell ref="K8:L8"/>
    <mergeCell ref="O2:P2"/>
  </mergeCells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C1E4-A107-401A-B252-18F8E7CB0EF7}">
  <dimension ref="B2:Z37"/>
  <sheetViews>
    <sheetView showGridLines="0" zoomScale="110" zoomScaleNormal="110" workbookViewId="0">
      <selection activeCell="R31" sqref="R31"/>
    </sheetView>
  </sheetViews>
  <sheetFormatPr defaultColWidth="11.42578125" defaultRowHeight="15"/>
  <cols>
    <col min="1" max="1" width="2.42578125" customWidth="1"/>
    <col min="2" max="2" width="8.5703125" bestFit="1" customWidth="1"/>
    <col min="3" max="4" width="16.85546875" bestFit="1" customWidth="1"/>
    <col min="5" max="5" width="24.85546875" customWidth="1"/>
    <col min="6" max="6" width="18.85546875" customWidth="1"/>
    <col min="7" max="7" width="8" bestFit="1" customWidth="1"/>
    <col min="8" max="8" width="16.140625" bestFit="1" customWidth="1"/>
    <col min="11" max="11" width="10.42578125" bestFit="1" customWidth="1"/>
    <col min="15" max="15" width="4.5703125" customWidth="1"/>
    <col min="16" max="16" width="15.7109375" customWidth="1"/>
    <col min="17" max="17" width="14.28515625" customWidth="1"/>
    <col min="26" max="26" width="15" bestFit="1" customWidth="1"/>
    <col min="28" max="28" width="34" bestFit="1" customWidth="1"/>
    <col min="29" max="29" width="20.5703125" bestFit="1" customWidth="1"/>
    <col min="30" max="30" width="17.85546875" bestFit="1" customWidth="1"/>
    <col min="31" max="31" width="27.85546875" bestFit="1" customWidth="1"/>
    <col min="32" max="32" width="13.28515625" bestFit="1" customWidth="1"/>
    <col min="33" max="33" width="12.28515625" bestFit="1" customWidth="1"/>
    <col min="34" max="34" width="15.85546875" bestFit="1" customWidth="1"/>
  </cols>
  <sheetData>
    <row r="2" spans="2:26">
      <c r="K2" s="26" t="s">
        <v>0</v>
      </c>
      <c r="L2" s="27"/>
      <c r="M2" s="28"/>
      <c r="P2" s="22" t="s">
        <v>1</v>
      </c>
      <c r="Q2" s="22"/>
      <c r="R2" s="22"/>
      <c r="X2" s="22" t="s">
        <v>2</v>
      </c>
      <c r="Y2" s="22"/>
    </row>
    <row r="3" spans="2:26" ht="18">
      <c r="E3" s="6" t="s">
        <v>3</v>
      </c>
      <c r="F3" s="6" t="s">
        <v>4</v>
      </c>
      <c r="H3" s="6" t="s">
        <v>5</v>
      </c>
      <c r="I3" s="6" t="s">
        <v>6</v>
      </c>
      <c r="J3" s="6" t="s">
        <v>41</v>
      </c>
      <c r="K3" s="6">
        <v>1</v>
      </c>
      <c r="L3" s="6">
        <v>2</v>
      </c>
      <c r="M3" s="6">
        <v>3</v>
      </c>
      <c r="N3" s="6" t="s">
        <v>7</v>
      </c>
      <c r="P3" s="6" t="s">
        <v>5</v>
      </c>
      <c r="Q3" s="6" t="s">
        <v>6</v>
      </c>
      <c r="R3" s="6" t="s">
        <v>41</v>
      </c>
      <c r="X3" s="14" t="s">
        <v>8</v>
      </c>
      <c r="Y3" s="3">
        <f>AVERAGE(P4:P11)</f>
        <v>1.125</v>
      </c>
    </row>
    <row r="4" spans="2:26" ht="18">
      <c r="B4" s="7" t="s">
        <v>9</v>
      </c>
      <c r="C4" s="24" t="s">
        <v>10</v>
      </c>
      <c r="D4" s="25"/>
      <c r="E4" s="5" t="s">
        <v>11</v>
      </c>
      <c r="F4" s="5" t="s">
        <v>12</v>
      </c>
      <c r="H4" s="1">
        <v>-1</v>
      </c>
      <c r="I4" s="1">
        <v>-1</v>
      </c>
      <c r="J4" s="1">
        <v>-1</v>
      </c>
      <c r="K4" s="2">
        <v>1</v>
      </c>
      <c r="L4" s="2">
        <v>1</v>
      </c>
      <c r="M4" s="2"/>
      <c r="N4" s="4">
        <f>AVERAGE(K4:M4)</f>
        <v>1</v>
      </c>
      <c r="O4" s="8"/>
      <c r="P4" s="4">
        <f>H4*$N4</f>
        <v>-1</v>
      </c>
      <c r="Q4" s="4">
        <f>I4*$N4</f>
        <v>-1</v>
      </c>
      <c r="R4" s="3">
        <f>J4*$N4</f>
        <v>-1</v>
      </c>
      <c r="X4" s="14" t="s">
        <v>13</v>
      </c>
      <c r="Y4" s="3">
        <f>AVERAGE(Q4:Q11)</f>
        <v>1.75</v>
      </c>
    </row>
    <row r="5" spans="2:26" ht="18">
      <c r="B5" s="7" t="s">
        <v>14</v>
      </c>
      <c r="C5" s="24" t="s">
        <v>15</v>
      </c>
      <c r="D5" s="25"/>
      <c r="E5" s="5" t="s">
        <v>11</v>
      </c>
      <c r="F5" s="5" t="s">
        <v>12</v>
      </c>
      <c r="H5" s="1">
        <v>1</v>
      </c>
      <c r="I5" s="1">
        <v>-1</v>
      </c>
      <c r="J5" s="1">
        <v>-1</v>
      </c>
      <c r="K5" s="2">
        <v>2</v>
      </c>
      <c r="L5" s="2">
        <v>3</v>
      </c>
      <c r="M5" s="2"/>
      <c r="N5" s="4">
        <f t="shared" ref="N5:N11" si="0">AVERAGE(K5:M5)</f>
        <v>2.5</v>
      </c>
      <c r="O5" s="8"/>
      <c r="P5" s="4">
        <f t="shared" ref="P5:Q7" si="1">H5*$N5</f>
        <v>2.5</v>
      </c>
      <c r="Q5" s="4">
        <f t="shared" si="1"/>
        <v>-2.5</v>
      </c>
      <c r="R5" s="3">
        <f t="shared" ref="R5:R11" si="2">J5*$N5</f>
        <v>-2.5</v>
      </c>
      <c r="X5" s="14" t="s">
        <v>42</v>
      </c>
      <c r="Y5" s="3">
        <f>AVERAGE(R4:R11)</f>
        <v>1</v>
      </c>
    </row>
    <row r="6" spans="2:26" ht="18">
      <c r="B6" s="7" t="s">
        <v>43</v>
      </c>
      <c r="C6" s="24" t="s">
        <v>44</v>
      </c>
      <c r="D6" s="25"/>
      <c r="E6" s="5" t="s">
        <v>11</v>
      </c>
      <c r="F6" s="5" t="s">
        <v>12</v>
      </c>
      <c r="H6" s="1">
        <v>-1</v>
      </c>
      <c r="I6" s="1">
        <v>1</v>
      </c>
      <c r="J6" s="1">
        <v>-1</v>
      </c>
      <c r="K6" s="2">
        <v>2</v>
      </c>
      <c r="L6" s="2">
        <v>3</v>
      </c>
      <c r="M6" s="2"/>
      <c r="N6" s="4">
        <f t="shared" si="0"/>
        <v>2.5</v>
      </c>
      <c r="O6" s="8"/>
      <c r="P6" s="4">
        <f t="shared" si="1"/>
        <v>-2.5</v>
      </c>
      <c r="Q6" s="4">
        <f t="shared" si="1"/>
        <v>2.5</v>
      </c>
      <c r="R6" s="3">
        <f t="shared" si="2"/>
        <v>-2.5</v>
      </c>
      <c r="X6" s="14" t="s">
        <v>16</v>
      </c>
      <c r="Y6" s="16">
        <f>AVERAGE(P4:R11)</f>
        <v>1.2916666666666667</v>
      </c>
    </row>
    <row r="7" spans="2:26">
      <c r="H7" s="1">
        <v>1</v>
      </c>
      <c r="I7" s="1">
        <v>1</v>
      </c>
      <c r="J7" s="1">
        <v>-1</v>
      </c>
      <c r="K7" s="2">
        <v>5</v>
      </c>
      <c r="L7" s="2">
        <v>7</v>
      </c>
      <c r="M7" s="2"/>
      <c r="N7" s="4">
        <f t="shared" si="0"/>
        <v>6</v>
      </c>
      <c r="O7" s="8"/>
      <c r="P7" s="4">
        <f t="shared" si="1"/>
        <v>6</v>
      </c>
      <c r="Q7" s="4">
        <f t="shared" si="1"/>
        <v>6</v>
      </c>
      <c r="R7" s="3">
        <f t="shared" si="2"/>
        <v>-6</v>
      </c>
      <c r="X7" s="14" t="s">
        <v>17</v>
      </c>
      <c r="Y7" s="3">
        <v>2</v>
      </c>
    </row>
    <row r="8" spans="2:26">
      <c r="D8" s="6" t="s">
        <v>19</v>
      </c>
      <c r="E8" s="6" t="s">
        <v>3</v>
      </c>
      <c r="F8" s="6" t="s">
        <v>4</v>
      </c>
      <c r="H8" s="1">
        <v>-1</v>
      </c>
      <c r="I8" s="1">
        <v>-1</v>
      </c>
      <c r="J8" s="1">
        <v>1</v>
      </c>
      <c r="K8" s="2">
        <v>2</v>
      </c>
      <c r="L8" s="2">
        <v>3</v>
      </c>
      <c r="M8" s="2"/>
      <c r="N8" s="4">
        <f t="shared" si="0"/>
        <v>2.5</v>
      </c>
      <c r="O8" s="8"/>
      <c r="P8" s="4">
        <f t="shared" ref="P8:P11" si="3">H8*$N8</f>
        <v>-2.5</v>
      </c>
      <c r="Q8" s="4">
        <f t="shared" ref="Q8:Q11" si="4">I8*$N8</f>
        <v>-2.5</v>
      </c>
      <c r="R8" s="3">
        <f t="shared" si="2"/>
        <v>2.5</v>
      </c>
      <c r="X8" s="14" t="s">
        <v>18</v>
      </c>
      <c r="Y8" s="3">
        <v>21</v>
      </c>
    </row>
    <row r="9" spans="2:26">
      <c r="C9" s="9" t="s">
        <v>22</v>
      </c>
      <c r="D9" s="4">
        <f>F9-E9</f>
        <v>1.9375</v>
      </c>
      <c r="E9" s="4">
        <f>(N4+N6*N8+N10)/4</f>
        <v>3.1875</v>
      </c>
      <c r="F9" s="4">
        <f>(N5+N7+N9+N11)/4</f>
        <v>5.125</v>
      </c>
      <c r="H9" s="1">
        <v>1</v>
      </c>
      <c r="I9" s="1">
        <v>-1</v>
      </c>
      <c r="J9" s="1">
        <v>1</v>
      </c>
      <c r="K9" s="2">
        <v>2</v>
      </c>
      <c r="L9" s="2">
        <v>4</v>
      </c>
      <c r="M9" s="2"/>
      <c r="N9" s="4">
        <f t="shared" si="0"/>
        <v>3</v>
      </c>
      <c r="P9" s="4">
        <f t="shared" si="3"/>
        <v>3</v>
      </c>
      <c r="Q9" s="4">
        <f t="shared" si="4"/>
        <v>-3</v>
      </c>
      <c r="R9" s="3">
        <f t="shared" si="2"/>
        <v>3</v>
      </c>
      <c r="X9" s="14" t="s">
        <v>21</v>
      </c>
      <c r="Y9" s="3">
        <v>3.4660000000000002</v>
      </c>
    </row>
    <row r="10" spans="2:26">
      <c r="C10" s="9" t="s">
        <v>25</v>
      </c>
      <c r="D10" s="4">
        <f>F10-E10</f>
        <v>3.5</v>
      </c>
      <c r="E10" s="4">
        <f>(N4+N5+N8+N9)/4</f>
        <v>2.25</v>
      </c>
      <c r="F10" s="4">
        <f>(N6+N7+N10+N11)/4</f>
        <v>5.75</v>
      </c>
      <c r="H10" s="1">
        <v>-1</v>
      </c>
      <c r="I10" s="1">
        <v>1</v>
      </c>
      <c r="J10" s="1">
        <v>1</v>
      </c>
      <c r="K10" s="2">
        <v>6</v>
      </c>
      <c r="L10" s="2">
        <v>5</v>
      </c>
      <c r="M10" s="2"/>
      <c r="N10" s="4">
        <f t="shared" si="0"/>
        <v>5.5</v>
      </c>
      <c r="P10" s="4">
        <f t="shared" si="3"/>
        <v>-5.5</v>
      </c>
      <c r="Q10" s="4">
        <f t="shared" si="4"/>
        <v>5.5</v>
      </c>
      <c r="R10" s="3">
        <f t="shared" si="2"/>
        <v>5.5</v>
      </c>
      <c r="X10" s="3" t="s">
        <v>23</v>
      </c>
      <c r="Y10" s="3">
        <f>(P4-$Y$3)^2</f>
        <v>4.515625</v>
      </c>
      <c r="Z10" s="3" t="s">
        <v>24</v>
      </c>
    </row>
    <row r="11" spans="2:26">
      <c r="C11" s="9" t="s">
        <v>45</v>
      </c>
      <c r="D11" s="4">
        <f>F11-E11</f>
        <v>2</v>
      </c>
      <c r="E11" s="4">
        <f>(N4+N5+N6+N7)/4</f>
        <v>3</v>
      </c>
      <c r="F11" s="4">
        <f>(N8+N9+N10+N11)/4</f>
        <v>5</v>
      </c>
      <c r="H11" s="1">
        <v>1</v>
      </c>
      <c r="I11" s="1">
        <v>1</v>
      </c>
      <c r="J11" s="1">
        <v>1</v>
      </c>
      <c r="K11" s="2">
        <v>9</v>
      </c>
      <c r="L11" s="2">
        <v>9</v>
      </c>
      <c r="M11" s="2"/>
      <c r="N11" s="4">
        <f t="shared" si="0"/>
        <v>9</v>
      </c>
      <c r="P11" s="4">
        <f t="shared" si="3"/>
        <v>9</v>
      </c>
      <c r="Q11" s="4">
        <f t="shared" si="4"/>
        <v>9</v>
      </c>
      <c r="R11" s="3">
        <f t="shared" si="2"/>
        <v>9</v>
      </c>
      <c r="X11" s="3" t="s">
        <v>23</v>
      </c>
      <c r="Y11" s="3">
        <f t="shared" ref="Y11:Y17" si="5">(P5-$Y$3)^2</f>
        <v>1.890625</v>
      </c>
      <c r="Z11" s="3">
        <f>_xlfn.VAR.S(P4:P11)</f>
        <v>23.696428571428573</v>
      </c>
    </row>
    <row r="12" spans="2:26">
      <c r="C12" s="8"/>
      <c r="D12" s="8"/>
      <c r="E12" s="8"/>
      <c r="F12" s="8"/>
      <c r="H12" s="12"/>
      <c r="I12" s="12"/>
      <c r="J12" s="12"/>
      <c r="L12" s="26" t="s">
        <v>20</v>
      </c>
      <c r="M12" s="28"/>
      <c r="N12" s="4">
        <f>AVERAGE(N1:N4)</f>
        <v>1</v>
      </c>
      <c r="X12" s="3" t="s">
        <v>23</v>
      </c>
      <c r="Y12" s="3">
        <f t="shared" si="5"/>
        <v>13.140625</v>
      </c>
    </row>
    <row r="13" spans="2:26">
      <c r="X13" s="3" t="s">
        <v>23</v>
      </c>
      <c r="Y13" s="3">
        <f t="shared" si="5"/>
        <v>23.765625</v>
      </c>
    </row>
    <row r="14" spans="2:26">
      <c r="P14" s="22" t="s">
        <v>26</v>
      </c>
      <c r="Q14" s="22"/>
      <c r="R14" s="22"/>
      <c r="X14" s="3" t="s">
        <v>23</v>
      </c>
      <c r="Y14" s="3">
        <f t="shared" si="5"/>
        <v>13.140625</v>
      </c>
    </row>
    <row r="15" spans="2:26">
      <c r="P15" s="23" t="s">
        <v>27</v>
      </c>
      <c r="Q15" s="23"/>
      <c r="R15" s="4">
        <f>Y3</f>
        <v>1.125</v>
      </c>
      <c r="X15" s="3" t="s">
        <v>23</v>
      </c>
      <c r="Y15" s="3">
        <f t="shared" si="5"/>
        <v>3.515625</v>
      </c>
    </row>
    <row r="16" spans="2:26">
      <c r="K16" s="11"/>
      <c r="P16" s="23" t="s">
        <v>30</v>
      </c>
      <c r="Q16" s="23"/>
      <c r="R16" s="4">
        <f>Y4</f>
        <v>1.75</v>
      </c>
      <c r="X16" s="3" t="s">
        <v>23</v>
      </c>
      <c r="Y16" s="3">
        <f t="shared" si="5"/>
        <v>43.890625</v>
      </c>
    </row>
    <row r="17" spans="9:26">
      <c r="K17" s="11">
        <f>CORREL(H4:H11,N4:N11)</f>
        <v>0.45927932677184591</v>
      </c>
      <c r="P17" s="23" t="s">
        <v>46</v>
      </c>
      <c r="Q17" s="23"/>
      <c r="R17" s="4">
        <f>Y5</f>
        <v>1</v>
      </c>
      <c r="X17" s="3" t="s">
        <v>23</v>
      </c>
      <c r="Y17" s="3">
        <f t="shared" si="5"/>
        <v>62.015625</v>
      </c>
    </row>
    <row r="18" spans="9:26">
      <c r="K18" s="11">
        <f>CORREL(I4:I11,N4:N11)</f>
        <v>0.71443450831176036</v>
      </c>
      <c r="P18" s="23" t="s">
        <v>24</v>
      </c>
      <c r="Q18" s="23"/>
      <c r="R18" s="13">
        <f>Z11</f>
        <v>23.696428571428573</v>
      </c>
      <c r="X18" s="3" t="s">
        <v>28</v>
      </c>
      <c r="Y18" s="3">
        <f>(Q4-$Y$4)^2</f>
        <v>7.5625</v>
      </c>
      <c r="Z18" s="3" t="s">
        <v>29</v>
      </c>
    </row>
    <row r="19" spans="9:26">
      <c r="K19" s="11">
        <f>CORREL(J4:J11,N4:N11)</f>
        <v>0.40824829046386307</v>
      </c>
      <c r="P19" s="23" t="s">
        <v>29</v>
      </c>
      <c r="Q19" s="23"/>
      <c r="R19" s="13">
        <f>Z19</f>
        <v>21.642857142857142</v>
      </c>
      <c r="X19" s="3" t="s">
        <v>28</v>
      </c>
      <c r="Y19" s="3">
        <f t="shared" ref="Y19:Y25" si="6">(Q5-$Y$4)^2</f>
        <v>18.0625</v>
      </c>
      <c r="Z19" s="3">
        <f>_xlfn.VAR.S(Q4:Q11)</f>
        <v>21.642857142857142</v>
      </c>
    </row>
    <row r="20" spans="9:26">
      <c r="P20" s="23" t="s">
        <v>47</v>
      </c>
      <c r="Q20" s="23"/>
      <c r="R20" s="13">
        <f>Z27</f>
        <v>24</v>
      </c>
      <c r="X20" s="3" t="s">
        <v>28</v>
      </c>
      <c r="Y20" s="3">
        <f t="shared" si="6"/>
        <v>0.5625</v>
      </c>
    </row>
    <row r="21" spans="9:26">
      <c r="X21" s="3" t="s">
        <v>28</v>
      </c>
      <c r="Y21" s="3">
        <f t="shared" si="6"/>
        <v>18.0625</v>
      </c>
    </row>
    <row r="22" spans="9:26">
      <c r="P22" s="22" t="s">
        <v>32</v>
      </c>
      <c r="Q22" s="22"/>
      <c r="R22" s="22"/>
      <c r="X22" s="3" t="s">
        <v>28</v>
      </c>
      <c r="Y22" s="3">
        <f t="shared" si="6"/>
        <v>18.0625</v>
      </c>
    </row>
    <row r="23" spans="9:26">
      <c r="P23" s="23" t="s">
        <v>34</v>
      </c>
      <c r="Q23" s="23"/>
      <c r="R23" s="19">
        <f>Y34</f>
        <v>23.113095238095237</v>
      </c>
      <c r="X23" s="3" t="s">
        <v>28</v>
      </c>
      <c r="Y23" s="3">
        <f t="shared" si="6"/>
        <v>22.5625</v>
      </c>
    </row>
    <row r="24" spans="9:26">
      <c r="I24" s="10"/>
      <c r="J24" s="10"/>
      <c r="P24" s="23" t="s">
        <v>36</v>
      </c>
      <c r="Q24" s="23"/>
      <c r="R24" s="13">
        <f>Y35</f>
        <v>1.2916666666666665</v>
      </c>
      <c r="X24" s="3" t="s">
        <v>28</v>
      </c>
      <c r="Y24" s="3">
        <f t="shared" si="6"/>
        <v>14.0625</v>
      </c>
    </row>
    <row r="25" spans="9:26">
      <c r="P25" s="23" t="s">
        <v>38</v>
      </c>
      <c r="Q25" s="23"/>
      <c r="R25" s="4">
        <f>Y9</f>
        <v>3.4660000000000002</v>
      </c>
      <c r="X25" s="3" t="s">
        <v>28</v>
      </c>
      <c r="Y25" s="3">
        <f t="shared" si="6"/>
        <v>52.5625</v>
      </c>
    </row>
    <row r="26" spans="9:26">
      <c r="P26" s="23" t="s">
        <v>39</v>
      </c>
      <c r="Q26" s="23"/>
      <c r="R26" s="13">
        <f>Y36</f>
        <v>5.5884625289724432E-2</v>
      </c>
      <c r="X26" s="3" t="s">
        <v>48</v>
      </c>
      <c r="Y26" s="3">
        <f>(R4-$Y$5)^2</f>
        <v>4</v>
      </c>
      <c r="Z26" s="17" t="s">
        <v>47</v>
      </c>
    </row>
    <row r="27" spans="9:26">
      <c r="P27" s="23" t="s">
        <v>40</v>
      </c>
      <c r="Q27" s="23"/>
      <c r="R27" s="20">
        <f>Y37</f>
        <v>0.94578838236313656</v>
      </c>
      <c r="X27" s="3" t="s">
        <v>48</v>
      </c>
      <c r="Y27" s="3">
        <f t="shared" ref="Y27:Y33" si="7">(R5-$Y$5)^2</f>
        <v>12.25</v>
      </c>
      <c r="Z27" s="17">
        <f>_xlfn.VAR.S(R4:R11)</f>
        <v>24</v>
      </c>
    </row>
    <row r="28" spans="9:26">
      <c r="X28" s="3" t="s">
        <v>48</v>
      </c>
      <c r="Y28" s="3">
        <f t="shared" si="7"/>
        <v>12.25</v>
      </c>
    </row>
    <row r="29" spans="9:26">
      <c r="X29" s="3" t="s">
        <v>48</v>
      </c>
      <c r="Y29" s="3">
        <f t="shared" si="7"/>
        <v>49</v>
      </c>
    </row>
    <row r="30" spans="9:26">
      <c r="X30" s="3" t="s">
        <v>48</v>
      </c>
      <c r="Y30" s="3">
        <f t="shared" si="7"/>
        <v>2.25</v>
      </c>
    </row>
    <row r="31" spans="9:26">
      <c r="X31" s="3" t="s">
        <v>48</v>
      </c>
      <c r="Y31" s="3">
        <f t="shared" si="7"/>
        <v>4</v>
      </c>
    </row>
    <row r="32" spans="9:26">
      <c r="X32" s="3" t="s">
        <v>48</v>
      </c>
      <c r="Y32" s="3">
        <f t="shared" si="7"/>
        <v>20.25</v>
      </c>
    </row>
    <row r="33" spans="24:25">
      <c r="X33" s="3" t="s">
        <v>48</v>
      </c>
      <c r="Y33" s="3">
        <f t="shared" si="7"/>
        <v>64</v>
      </c>
    </row>
    <row r="34" spans="24:25">
      <c r="X34" s="3" t="s">
        <v>31</v>
      </c>
      <c r="Y34" s="3">
        <f>SUM(Y10:Y33)/21</f>
        <v>23.113095238095237</v>
      </c>
    </row>
    <row r="35" spans="24:25">
      <c r="X35" s="3" t="s">
        <v>33</v>
      </c>
      <c r="Y35" s="3">
        <f>(8*((Y3-Y6)^2 )+ 8*((Y4-Y6)^2 )+8*((Y5-Y6)^2))/2</f>
        <v>1.2916666666666665</v>
      </c>
    </row>
    <row r="36" spans="24:25">
      <c r="X36" s="3" t="s">
        <v>35</v>
      </c>
      <c r="Y36" s="3">
        <f>Y35/Y34</f>
        <v>5.5884625289724432E-2</v>
      </c>
    </row>
    <row r="37" spans="24:25">
      <c r="X37" s="3" t="s">
        <v>37</v>
      </c>
      <c r="Y37" s="18">
        <f>FDIST(Y36,2,21)</f>
        <v>0.94578838236313656</v>
      </c>
    </row>
  </sheetData>
  <mergeCells count="20">
    <mergeCell ref="P23:Q23"/>
    <mergeCell ref="P24:Q24"/>
    <mergeCell ref="P25:Q25"/>
    <mergeCell ref="P26:Q26"/>
    <mergeCell ref="P27:Q27"/>
    <mergeCell ref="P17:Q17"/>
    <mergeCell ref="P18:Q18"/>
    <mergeCell ref="P19:Q19"/>
    <mergeCell ref="P20:Q20"/>
    <mergeCell ref="P22:R22"/>
    <mergeCell ref="L12:M12"/>
    <mergeCell ref="C6:D6"/>
    <mergeCell ref="P14:R14"/>
    <mergeCell ref="P15:Q15"/>
    <mergeCell ref="P16:Q16"/>
    <mergeCell ref="X2:Y2"/>
    <mergeCell ref="P2:R2"/>
    <mergeCell ref="K2:M2"/>
    <mergeCell ref="C4:D4"/>
    <mergeCell ref="C5:D5"/>
  </mergeCells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BCD5-6AA8-4FB5-A148-B9965E3ABA83}">
  <dimension ref="B2:AB78"/>
  <sheetViews>
    <sheetView showGridLines="0" tabSelected="1" zoomScaleNormal="100" workbookViewId="0">
      <selection activeCell="V21" sqref="V21"/>
    </sheetView>
  </sheetViews>
  <sheetFormatPr defaultColWidth="11.42578125" defaultRowHeight="15"/>
  <cols>
    <col min="1" max="1" width="2.42578125" customWidth="1"/>
    <col min="2" max="2" width="8.5703125" bestFit="1" customWidth="1"/>
    <col min="3" max="4" width="16.85546875" bestFit="1" customWidth="1"/>
    <col min="5" max="5" width="24.85546875" customWidth="1"/>
    <col min="6" max="6" width="18.85546875" customWidth="1"/>
    <col min="7" max="7" width="8" bestFit="1" customWidth="1"/>
    <col min="8" max="8" width="16.140625" bestFit="1" customWidth="1"/>
    <col min="12" max="12" width="10.42578125" bestFit="1" customWidth="1"/>
    <col min="16" max="16" width="4.5703125" customWidth="1"/>
    <col min="17" max="17" width="15.7109375" customWidth="1"/>
    <col min="18" max="18" width="14.28515625" customWidth="1"/>
    <col min="28" max="28" width="15" bestFit="1" customWidth="1"/>
    <col min="31" max="31" width="34" bestFit="1" customWidth="1"/>
    <col min="32" max="32" width="20.5703125" bestFit="1" customWidth="1"/>
    <col min="33" max="33" width="17.85546875" bestFit="1" customWidth="1"/>
    <col min="34" max="34" width="27.85546875" bestFit="1" customWidth="1"/>
    <col min="35" max="35" width="13.28515625" bestFit="1" customWidth="1"/>
  </cols>
  <sheetData>
    <row r="2" spans="2:28">
      <c r="L2" s="26" t="s">
        <v>0</v>
      </c>
      <c r="M2" s="27"/>
      <c r="N2" s="28"/>
      <c r="Q2" s="22" t="s">
        <v>1</v>
      </c>
      <c r="R2" s="22"/>
      <c r="S2" s="22"/>
      <c r="T2" s="22"/>
      <c r="Z2" s="22" t="s">
        <v>2</v>
      </c>
      <c r="AA2" s="22"/>
    </row>
    <row r="3" spans="2:28" ht="18">
      <c r="E3" s="6" t="s">
        <v>3</v>
      </c>
      <c r="F3" s="6" t="s">
        <v>4</v>
      </c>
      <c r="H3" s="6" t="s">
        <v>5</v>
      </c>
      <c r="I3" s="6" t="s">
        <v>6</v>
      </c>
      <c r="J3" s="6" t="s">
        <v>41</v>
      </c>
      <c r="K3" s="6" t="s">
        <v>49</v>
      </c>
      <c r="L3" s="6">
        <v>1</v>
      </c>
      <c r="M3" s="6">
        <v>2</v>
      </c>
      <c r="N3" s="6">
        <v>3</v>
      </c>
      <c r="O3" s="6" t="s">
        <v>7</v>
      </c>
      <c r="Q3" s="21" t="s">
        <v>5</v>
      </c>
      <c r="R3" s="21" t="s">
        <v>6</v>
      </c>
      <c r="S3" s="21" t="s">
        <v>41</v>
      </c>
      <c r="T3" s="6" t="s">
        <v>49</v>
      </c>
      <c r="Z3" s="14" t="s">
        <v>8</v>
      </c>
      <c r="AA3" s="3">
        <f>AVERAGE(Q4:Q19)</f>
        <v>0.65625</v>
      </c>
    </row>
    <row r="4" spans="2:28" ht="18">
      <c r="B4" s="7" t="s">
        <v>9</v>
      </c>
      <c r="C4" s="24" t="s">
        <v>10</v>
      </c>
      <c r="D4" s="25"/>
      <c r="E4" s="5" t="s">
        <v>11</v>
      </c>
      <c r="F4" s="5" t="s">
        <v>12</v>
      </c>
      <c r="H4" s="1">
        <v>-1</v>
      </c>
      <c r="I4" s="1">
        <v>-1</v>
      </c>
      <c r="J4" s="1">
        <v>-1</v>
      </c>
      <c r="K4" s="1">
        <v>-1</v>
      </c>
      <c r="L4" s="2">
        <v>1</v>
      </c>
      <c r="M4" s="2">
        <v>1</v>
      </c>
      <c r="N4" s="2"/>
      <c r="O4" s="4">
        <f>AVERAGE(L4:N4)</f>
        <v>1</v>
      </c>
      <c r="P4" s="8"/>
      <c r="Q4" s="4">
        <f>H4*$O4</f>
        <v>-1</v>
      </c>
      <c r="R4" s="4">
        <f>I4*$O4</f>
        <v>-1</v>
      </c>
      <c r="S4" s="4">
        <f>J4*$O4</f>
        <v>-1</v>
      </c>
      <c r="T4" s="4">
        <f>K4*$O4</f>
        <v>-1</v>
      </c>
      <c r="Z4" s="14" t="s">
        <v>13</v>
      </c>
      <c r="AA4" s="3">
        <f>AVERAGE(R4:R19)</f>
        <v>0.84375</v>
      </c>
    </row>
    <row r="5" spans="2:28" ht="18">
      <c r="B5" s="7" t="s">
        <v>14</v>
      </c>
      <c r="C5" s="24" t="s">
        <v>15</v>
      </c>
      <c r="D5" s="25"/>
      <c r="E5" s="5" t="s">
        <v>11</v>
      </c>
      <c r="F5" s="5" t="s">
        <v>12</v>
      </c>
      <c r="H5" s="1">
        <v>1</v>
      </c>
      <c r="I5" s="1">
        <v>-1</v>
      </c>
      <c r="J5" s="1">
        <v>-1</v>
      </c>
      <c r="K5" s="1">
        <v>-1</v>
      </c>
      <c r="L5" s="2">
        <v>2</v>
      </c>
      <c r="M5" s="2">
        <v>1</v>
      </c>
      <c r="N5" s="2"/>
      <c r="O5" s="4">
        <f t="shared" ref="O5:O11" si="0">AVERAGE(L5:N5)</f>
        <v>1.5</v>
      </c>
      <c r="P5" s="8"/>
      <c r="Q5" s="4">
        <f t="shared" ref="Q5:Q19" si="1">H5*$O5</f>
        <v>1.5</v>
      </c>
      <c r="R5" s="4">
        <f t="shared" ref="R5:R19" si="2">I5*$O5</f>
        <v>-1.5</v>
      </c>
      <c r="S5" s="4">
        <f t="shared" ref="S5:S19" si="3">J5*$O5</f>
        <v>-1.5</v>
      </c>
      <c r="T5" s="4">
        <f t="shared" ref="T5:T19" si="4">K5*$O5</f>
        <v>-1.5</v>
      </c>
      <c r="Z5" s="14" t="s">
        <v>42</v>
      </c>
      <c r="AA5" s="3">
        <f>AVERAGE(S4:S19)</f>
        <v>1.34375</v>
      </c>
    </row>
    <row r="6" spans="2:28" ht="18">
      <c r="B6" s="7" t="s">
        <v>43</v>
      </c>
      <c r="C6" s="24" t="s">
        <v>44</v>
      </c>
      <c r="D6" s="25"/>
      <c r="E6" s="5" t="s">
        <v>11</v>
      </c>
      <c r="F6" s="5" t="s">
        <v>12</v>
      </c>
      <c r="H6" s="1">
        <v>-1</v>
      </c>
      <c r="I6" s="1">
        <v>1</v>
      </c>
      <c r="J6" s="1">
        <v>-1</v>
      </c>
      <c r="K6" s="1">
        <v>-1</v>
      </c>
      <c r="L6" s="2">
        <v>2</v>
      </c>
      <c r="M6" s="2">
        <v>1</v>
      </c>
      <c r="N6" s="2"/>
      <c r="O6" s="4">
        <f t="shared" si="0"/>
        <v>1.5</v>
      </c>
      <c r="P6" s="8"/>
      <c r="Q6" s="4">
        <f t="shared" si="1"/>
        <v>-1.5</v>
      </c>
      <c r="R6" s="4">
        <f t="shared" si="2"/>
        <v>1.5</v>
      </c>
      <c r="S6" s="4">
        <f t="shared" si="3"/>
        <v>-1.5</v>
      </c>
      <c r="T6" s="4">
        <f t="shared" si="4"/>
        <v>-1.5</v>
      </c>
      <c r="Z6" s="14" t="s">
        <v>50</v>
      </c>
      <c r="AA6" s="3">
        <f>AVERAGE(T4:T19)</f>
        <v>1.90625</v>
      </c>
    </row>
    <row r="7" spans="2:28" ht="18">
      <c r="B7" s="7" t="s">
        <v>51</v>
      </c>
      <c r="C7" s="24" t="s">
        <v>52</v>
      </c>
      <c r="D7" s="25"/>
      <c r="E7" s="5" t="s">
        <v>11</v>
      </c>
      <c r="F7" s="5" t="s">
        <v>12</v>
      </c>
      <c r="H7" s="1">
        <v>1</v>
      </c>
      <c r="I7" s="1">
        <v>1</v>
      </c>
      <c r="J7" s="1">
        <v>-1</v>
      </c>
      <c r="K7" s="1">
        <v>-1</v>
      </c>
      <c r="L7" s="2">
        <v>4</v>
      </c>
      <c r="M7" s="2">
        <v>1</v>
      </c>
      <c r="N7" s="2"/>
      <c r="O7" s="4">
        <f t="shared" si="0"/>
        <v>2.5</v>
      </c>
      <c r="P7" s="8"/>
      <c r="Q7" s="4">
        <f t="shared" si="1"/>
        <v>2.5</v>
      </c>
      <c r="R7" s="4">
        <f t="shared" si="2"/>
        <v>2.5</v>
      </c>
      <c r="S7" s="4">
        <f t="shared" si="3"/>
        <v>-2.5</v>
      </c>
      <c r="T7" s="4">
        <f t="shared" si="4"/>
        <v>-2.5</v>
      </c>
      <c r="Z7" s="14" t="s">
        <v>16</v>
      </c>
      <c r="AA7" s="3">
        <f>AVERAGE(Q4:T19)</f>
        <v>1.1875</v>
      </c>
    </row>
    <row r="8" spans="2:28">
      <c r="H8" s="1">
        <v>-1</v>
      </c>
      <c r="I8" s="1">
        <v>-1</v>
      </c>
      <c r="J8" s="1">
        <v>1</v>
      </c>
      <c r="K8" s="1">
        <v>-1</v>
      </c>
      <c r="L8" s="2">
        <v>1</v>
      </c>
      <c r="M8" s="2">
        <v>3</v>
      </c>
      <c r="N8" s="2"/>
      <c r="O8" s="4">
        <f t="shared" si="0"/>
        <v>2</v>
      </c>
      <c r="P8" s="8"/>
      <c r="Q8" s="4">
        <f t="shared" si="1"/>
        <v>-2</v>
      </c>
      <c r="R8" s="4">
        <f t="shared" si="2"/>
        <v>-2</v>
      </c>
      <c r="S8" s="4">
        <f t="shared" si="3"/>
        <v>2</v>
      </c>
      <c r="T8" s="4">
        <f t="shared" si="4"/>
        <v>-2</v>
      </c>
      <c r="Z8" s="14" t="s">
        <v>17</v>
      </c>
      <c r="AA8" s="3">
        <v>3</v>
      </c>
    </row>
    <row r="9" spans="2:28">
      <c r="D9" s="6" t="s">
        <v>19</v>
      </c>
      <c r="E9" s="6" t="s">
        <v>3</v>
      </c>
      <c r="F9" s="6" t="s">
        <v>4</v>
      </c>
      <c r="H9" s="1">
        <v>1</v>
      </c>
      <c r="I9" s="1">
        <v>-1</v>
      </c>
      <c r="J9" s="1">
        <v>1</v>
      </c>
      <c r="K9" s="1">
        <v>-1</v>
      </c>
      <c r="L9" s="2">
        <v>5</v>
      </c>
      <c r="M9" s="2">
        <v>1</v>
      </c>
      <c r="N9" s="2"/>
      <c r="O9" s="4">
        <f t="shared" si="0"/>
        <v>3</v>
      </c>
      <c r="Q9" s="4">
        <f t="shared" si="1"/>
        <v>3</v>
      </c>
      <c r="R9" s="4">
        <f t="shared" si="2"/>
        <v>-3</v>
      </c>
      <c r="S9" s="4">
        <f t="shared" si="3"/>
        <v>3</v>
      </c>
      <c r="T9" s="4">
        <f t="shared" si="4"/>
        <v>-3</v>
      </c>
      <c r="Z9" s="14" t="s">
        <v>18</v>
      </c>
      <c r="AA9" s="3">
        <v>60</v>
      </c>
    </row>
    <row r="10" spans="2:28">
      <c r="C10" s="9" t="s">
        <v>22</v>
      </c>
      <c r="D10" s="13">
        <f>F10-E10</f>
        <v>1.375</v>
      </c>
      <c r="E10" s="13">
        <f>(O4+O6*O8+O10+O12+O14+O16+O18)/8</f>
        <v>3.8125</v>
      </c>
      <c r="F10" s="13">
        <f>(O5+O7+O9+O11+O13+O15+O17+O19)/8</f>
        <v>5.1875</v>
      </c>
      <c r="H10" s="1">
        <v>-1</v>
      </c>
      <c r="I10" s="1">
        <v>1</v>
      </c>
      <c r="J10" s="1">
        <v>1</v>
      </c>
      <c r="K10" s="1">
        <v>-1</v>
      </c>
      <c r="L10" s="2">
        <v>4</v>
      </c>
      <c r="M10" s="2">
        <v>4</v>
      </c>
      <c r="N10" s="2"/>
      <c r="O10" s="4">
        <f t="shared" si="0"/>
        <v>4</v>
      </c>
      <c r="Q10" s="4">
        <f t="shared" si="1"/>
        <v>-4</v>
      </c>
      <c r="R10" s="4">
        <f t="shared" si="2"/>
        <v>4</v>
      </c>
      <c r="S10" s="4">
        <f t="shared" si="3"/>
        <v>4</v>
      </c>
      <c r="T10" s="4">
        <f t="shared" si="4"/>
        <v>-4</v>
      </c>
      <c r="Z10" s="14" t="s">
        <v>21</v>
      </c>
      <c r="AA10" s="3">
        <v>2.76</v>
      </c>
    </row>
    <row r="11" spans="2:28">
      <c r="C11" s="9" t="s">
        <v>25</v>
      </c>
      <c r="D11" s="13">
        <f>F11-E11</f>
        <v>1.6875</v>
      </c>
      <c r="E11" s="13">
        <f>(O4+O5+O8+O9+O12+O13+O16+O17)/8</f>
        <v>3.6875</v>
      </c>
      <c r="F11" s="13">
        <f>(O6+O7+O10+O11+O14+O15+O18+O19)/8</f>
        <v>5.375</v>
      </c>
      <c r="H11" s="1">
        <v>1</v>
      </c>
      <c r="I11" s="1">
        <v>1</v>
      </c>
      <c r="J11" s="1">
        <v>1</v>
      </c>
      <c r="K11" s="1">
        <v>-1</v>
      </c>
      <c r="L11" s="2">
        <v>5</v>
      </c>
      <c r="M11" s="2">
        <v>6</v>
      </c>
      <c r="N11" s="2"/>
      <c r="O11" s="4">
        <f t="shared" si="0"/>
        <v>5.5</v>
      </c>
      <c r="Q11" s="4">
        <f t="shared" si="1"/>
        <v>5.5</v>
      </c>
      <c r="R11" s="4">
        <f t="shared" si="2"/>
        <v>5.5</v>
      </c>
      <c r="S11" s="4">
        <f t="shared" si="3"/>
        <v>5.5</v>
      </c>
      <c r="T11" s="4">
        <f t="shared" si="4"/>
        <v>-5.5</v>
      </c>
      <c r="Z11" s="3" t="s">
        <v>23</v>
      </c>
      <c r="AA11" s="3">
        <f>(Q4-$AA$3)^2</f>
        <v>2.7431640625</v>
      </c>
      <c r="AB11" s="3" t="s">
        <v>24</v>
      </c>
    </row>
    <row r="12" spans="2:28">
      <c r="C12" s="9" t="s">
        <v>45</v>
      </c>
      <c r="D12" s="13">
        <f>F12-E12</f>
        <v>2.6875</v>
      </c>
      <c r="E12" s="13">
        <f>(O4+O5+O6+O7+O12+O13+O14+O15)/8</f>
        <v>3.1875</v>
      </c>
      <c r="F12" s="13">
        <f>(O8+O9+O10+O11+O16+O17+O18+O19)/8</f>
        <v>5.875</v>
      </c>
      <c r="H12" s="1">
        <v>-1</v>
      </c>
      <c r="I12" s="1">
        <v>-1</v>
      </c>
      <c r="J12" s="1">
        <v>-1</v>
      </c>
      <c r="K12" s="1">
        <v>1</v>
      </c>
      <c r="L12" s="2">
        <v>2</v>
      </c>
      <c r="M12" s="2">
        <v>2</v>
      </c>
      <c r="N12" s="2"/>
      <c r="O12" s="4">
        <f t="shared" ref="O12:O19" si="5">AVERAGE(L12:N12)</f>
        <v>2</v>
      </c>
      <c r="Q12" s="4">
        <f t="shared" si="1"/>
        <v>-2</v>
      </c>
      <c r="R12" s="4">
        <f t="shared" si="2"/>
        <v>-2</v>
      </c>
      <c r="S12" s="4">
        <f t="shared" si="3"/>
        <v>-2</v>
      </c>
      <c r="T12" s="4">
        <f t="shared" si="4"/>
        <v>2</v>
      </c>
      <c r="Z12" s="3" t="s">
        <v>23</v>
      </c>
      <c r="AA12" s="3">
        <f t="shared" ref="AA12:AA24" si="6">(Q5-$AA$3)^2</f>
        <v>0.7119140625</v>
      </c>
      <c r="AB12" s="3">
        <f>_xlfn.VAR.S(Q4:Q19)</f>
        <v>29.090624999999999</v>
      </c>
    </row>
    <row r="13" spans="2:28">
      <c r="C13" s="9" t="s">
        <v>53</v>
      </c>
      <c r="D13" s="13">
        <f>F13-E13</f>
        <v>3.8125</v>
      </c>
      <c r="E13" s="13">
        <f>(O4+O5+O6+O7+O8+O9+O10+O11)/8</f>
        <v>2.625</v>
      </c>
      <c r="F13" s="13">
        <f>(O12+O13+O14+O15+O16+O17+O18+O19)/8</f>
        <v>6.4375</v>
      </c>
      <c r="H13" s="4">
        <v>1</v>
      </c>
      <c r="I13" s="4">
        <v>-1</v>
      </c>
      <c r="J13" s="4">
        <v>-1</v>
      </c>
      <c r="K13" s="4">
        <v>1</v>
      </c>
      <c r="L13" s="2">
        <v>5</v>
      </c>
      <c r="M13" s="2">
        <v>5</v>
      </c>
      <c r="N13" s="2"/>
      <c r="O13" s="4">
        <f t="shared" si="5"/>
        <v>5</v>
      </c>
      <c r="Q13" s="4">
        <f t="shared" si="1"/>
        <v>5</v>
      </c>
      <c r="R13" s="4">
        <f t="shared" si="2"/>
        <v>-5</v>
      </c>
      <c r="S13" s="4">
        <f t="shared" si="3"/>
        <v>-5</v>
      </c>
      <c r="T13" s="4">
        <f t="shared" si="4"/>
        <v>5</v>
      </c>
      <c r="Z13" s="3" t="s">
        <v>23</v>
      </c>
      <c r="AA13" s="3">
        <f t="shared" si="6"/>
        <v>4.6494140625</v>
      </c>
    </row>
    <row r="14" spans="2:28">
      <c r="H14" s="4">
        <v>-1</v>
      </c>
      <c r="I14" s="4">
        <v>1</v>
      </c>
      <c r="J14" s="4">
        <v>-1</v>
      </c>
      <c r="K14" s="4">
        <v>1</v>
      </c>
      <c r="L14" s="2">
        <v>5</v>
      </c>
      <c r="M14" s="2">
        <v>5</v>
      </c>
      <c r="N14" s="2"/>
      <c r="O14" s="4">
        <f t="shared" si="5"/>
        <v>5</v>
      </c>
      <c r="Q14" s="4">
        <f t="shared" si="1"/>
        <v>-5</v>
      </c>
      <c r="R14" s="4">
        <f t="shared" si="2"/>
        <v>5</v>
      </c>
      <c r="S14" s="4">
        <f t="shared" si="3"/>
        <v>-5</v>
      </c>
      <c r="T14" s="4">
        <f t="shared" si="4"/>
        <v>5</v>
      </c>
      <c r="Z14" s="3" t="s">
        <v>23</v>
      </c>
      <c r="AA14" s="3">
        <f t="shared" si="6"/>
        <v>3.3994140625</v>
      </c>
    </row>
    <row r="15" spans="2:28">
      <c r="H15" s="4">
        <v>1</v>
      </c>
      <c r="I15" s="4">
        <v>1</v>
      </c>
      <c r="J15" s="4">
        <v>-1</v>
      </c>
      <c r="K15" s="4">
        <v>1</v>
      </c>
      <c r="L15" s="2">
        <v>7</v>
      </c>
      <c r="M15" s="2">
        <v>7</v>
      </c>
      <c r="N15" s="2"/>
      <c r="O15" s="4">
        <f t="shared" si="5"/>
        <v>7</v>
      </c>
      <c r="Q15" s="4">
        <f t="shared" si="1"/>
        <v>7</v>
      </c>
      <c r="R15" s="4">
        <f t="shared" si="2"/>
        <v>7</v>
      </c>
      <c r="S15" s="4">
        <f t="shared" si="3"/>
        <v>-7</v>
      </c>
      <c r="T15" s="4">
        <f t="shared" si="4"/>
        <v>7</v>
      </c>
      <c r="Z15" s="3" t="s">
        <v>23</v>
      </c>
      <c r="AA15" s="3">
        <f t="shared" si="6"/>
        <v>7.0556640625</v>
      </c>
    </row>
    <row r="16" spans="2:28">
      <c r="H16" s="4">
        <v>-1</v>
      </c>
      <c r="I16" s="4">
        <v>-1</v>
      </c>
      <c r="J16" s="4">
        <v>1</v>
      </c>
      <c r="K16" s="4">
        <v>1</v>
      </c>
      <c r="L16" s="2">
        <v>8</v>
      </c>
      <c r="M16" s="2">
        <v>8</v>
      </c>
      <c r="N16" s="2"/>
      <c r="O16" s="4">
        <f t="shared" si="5"/>
        <v>8</v>
      </c>
      <c r="Q16" s="4">
        <f t="shared" si="1"/>
        <v>-8</v>
      </c>
      <c r="R16" s="4">
        <f t="shared" si="2"/>
        <v>-8</v>
      </c>
      <c r="S16" s="4">
        <f t="shared" si="3"/>
        <v>8</v>
      </c>
      <c r="T16" s="4">
        <f t="shared" si="4"/>
        <v>8</v>
      </c>
      <c r="Z16" s="3" t="s">
        <v>23</v>
      </c>
      <c r="AA16" s="3">
        <f t="shared" si="6"/>
        <v>5.4931640625</v>
      </c>
    </row>
    <row r="17" spans="8:28">
      <c r="H17" s="4">
        <v>1</v>
      </c>
      <c r="I17" s="4">
        <v>-1</v>
      </c>
      <c r="J17" s="4">
        <v>1</v>
      </c>
      <c r="K17" s="4">
        <v>1</v>
      </c>
      <c r="L17" s="2">
        <v>5</v>
      </c>
      <c r="M17" s="2">
        <v>9</v>
      </c>
      <c r="N17" s="2"/>
      <c r="O17" s="4">
        <f t="shared" si="5"/>
        <v>7</v>
      </c>
      <c r="Q17" s="4">
        <f t="shared" si="1"/>
        <v>7</v>
      </c>
      <c r="R17" s="4">
        <f t="shared" si="2"/>
        <v>-7</v>
      </c>
      <c r="S17" s="4">
        <f t="shared" si="3"/>
        <v>7</v>
      </c>
      <c r="T17" s="4">
        <f t="shared" si="4"/>
        <v>7</v>
      </c>
      <c r="Z17" s="3" t="s">
        <v>23</v>
      </c>
      <c r="AA17" s="3">
        <f t="shared" si="6"/>
        <v>21.6806640625</v>
      </c>
    </row>
    <row r="18" spans="8:28">
      <c r="H18" s="4">
        <v>-1</v>
      </c>
      <c r="I18" s="4">
        <v>1</v>
      </c>
      <c r="J18" s="4">
        <v>1</v>
      </c>
      <c r="K18" s="4">
        <v>1</v>
      </c>
      <c r="L18" s="2">
        <v>8</v>
      </c>
      <c r="M18" s="2">
        <v>7</v>
      </c>
      <c r="N18" s="2"/>
      <c r="O18" s="4">
        <f t="shared" si="5"/>
        <v>7.5</v>
      </c>
      <c r="Q18" s="4">
        <f t="shared" si="1"/>
        <v>-7.5</v>
      </c>
      <c r="R18" s="4">
        <f t="shared" si="2"/>
        <v>7.5</v>
      </c>
      <c r="S18" s="4">
        <f t="shared" si="3"/>
        <v>7.5</v>
      </c>
      <c r="T18" s="4">
        <f t="shared" si="4"/>
        <v>7.5</v>
      </c>
      <c r="Z18" s="3" t="s">
        <v>23</v>
      </c>
      <c r="AA18" s="3">
        <f t="shared" si="6"/>
        <v>23.4619140625</v>
      </c>
    </row>
    <row r="19" spans="8:28">
      <c r="H19" s="4">
        <v>1</v>
      </c>
      <c r="I19" s="4">
        <v>1</v>
      </c>
      <c r="J19" s="4">
        <v>1</v>
      </c>
      <c r="K19" s="4">
        <v>1</v>
      </c>
      <c r="L19" s="2">
        <v>10</v>
      </c>
      <c r="M19" s="2">
        <v>10</v>
      </c>
      <c r="N19" s="2"/>
      <c r="O19" s="4">
        <f t="shared" si="5"/>
        <v>10</v>
      </c>
      <c r="Q19" s="4">
        <f t="shared" si="1"/>
        <v>10</v>
      </c>
      <c r="R19" s="4">
        <f t="shared" si="2"/>
        <v>10</v>
      </c>
      <c r="S19" s="4">
        <f t="shared" si="3"/>
        <v>10</v>
      </c>
      <c r="T19" s="4">
        <f t="shared" si="4"/>
        <v>10</v>
      </c>
      <c r="Z19" s="3" t="s">
        <v>23</v>
      </c>
      <c r="AA19" s="3">
        <f t="shared" si="6"/>
        <v>7.0556640625</v>
      </c>
    </row>
    <row r="20" spans="8:28">
      <c r="M20" s="26" t="s">
        <v>20</v>
      </c>
      <c r="N20" s="28"/>
      <c r="O20" s="13">
        <f>AVERAGE(O4:O19)</f>
        <v>4.53125</v>
      </c>
      <c r="Z20" s="3" t="s">
        <v>23</v>
      </c>
      <c r="AA20" s="3">
        <f t="shared" si="6"/>
        <v>18.8681640625</v>
      </c>
    </row>
    <row r="21" spans="8:28">
      <c r="Z21" s="3" t="s">
        <v>23</v>
      </c>
      <c r="AA21" s="3">
        <f t="shared" si="6"/>
        <v>31.9931640625</v>
      </c>
    </row>
    <row r="22" spans="8:28">
      <c r="R22" s="22" t="s">
        <v>26</v>
      </c>
      <c r="S22" s="22"/>
      <c r="T22" s="22"/>
      <c r="Z22" s="3" t="s">
        <v>23</v>
      </c>
      <c r="AA22" s="3">
        <f t="shared" si="6"/>
        <v>40.2431640625</v>
      </c>
    </row>
    <row r="23" spans="8:28">
      <c r="J23">
        <f>CORREL(H4:H19,O4:O19)</f>
        <v>0.24506570002917835</v>
      </c>
      <c r="R23" s="29" t="s">
        <v>27</v>
      </c>
      <c r="S23" s="30"/>
      <c r="T23" s="13">
        <f>AA3</f>
        <v>0.65625</v>
      </c>
      <c r="Z23" s="3" t="s">
        <v>23</v>
      </c>
      <c r="AA23" s="3">
        <f t="shared" si="6"/>
        <v>74.9306640625</v>
      </c>
    </row>
    <row r="24" spans="8:28">
      <c r="I24" s="10"/>
      <c r="J24" s="10">
        <f>CORREL(I4:I19,O4:O19)</f>
        <v>0.31508447146608642</v>
      </c>
      <c r="K24" s="10"/>
      <c r="R24" s="29" t="s">
        <v>30</v>
      </c>
      <c r="S24" s="30"/>
      <c r="T24" s="13">
        <f>AA4</f>
        <v>0.84375</v>
      </c>
      <c r="Z24" s="3" t="s">
        <v>23</v>
      </c>
      <c r="AA24" s="3">
        <f t="shared" si="6"/>
        <v>40.2431640625</v>
      </c>
    </row>
    <row r="25" spans="8:28">
      <c r="J25">
        <f>CORREL(J4:J19,O4:O19)</f>
        <v>0.5018011952978414</v>
      </c>
      <c r="R25" s="29" t="s">
        <v>46</v>
      </c>
      <c r="S25" s="30"/>
      <c r="T25" s="13">
        <f>AA5</f>
        <v>1.34375</v>
      </c>
      <c r="Z25" s="3" t="s">
        <v>23</v>
      </c>
      <c r="AA25" s="3">
        <f t="shared" ref="AA25:AA26" si="7">(Q18-$AA$3)^2</f>
        <v>66.5244140625</v>
      </c>
    </row>
    <row r="26" spans="8:28">
      <c r="J26">
        <f>CORREL(K4:K19,O4:O19)</f>
        <v>0.71185750960856564</v>
      </c>
      <c r="R26" s="29" t="s">
        <v>54</v>
      </c>
      <c r="S26" s="30"/>
      <c r="T26" s="13">
        <f>AA6</f>
        <v>1.90625</v>
      </c>
      <c r="Z26" s="3" t="s">
        <v>23</v>
      </c>
      <c r="AA26" s="3">
        <f t="shared" si="7"/>
        <v>87.3056640625</v>
      </c>
    </row>
    <row r="27" spans="8:28">
      <c r="Z27" s="3" t="s">
        <v>28</v>
      </c>
      <c r="AA27" s="3">
        <f>(R4-$AA$4)^2</f>
        <v>3.3994140625</v>
      </c>
      <c r="AB27" s="3" t="s">
        <v>29</v>
      </c>
    </row>
    <row r="28" spans="8:28">
      <c r="R28" s="26" t="s">
        <v>32</v>
      </c>
      <c r="S28" s="27"/>
      <c r="T28" s="28"/>
      <c r="Z28" s="3" t="s">
        <v>28</v>
      </c>
      <c r="AA28" s="3">
        <f t="shared" ref="AA28:AA42" si="8">(R5-$AA$4)^2</f>
        <v>5.4931640625</v>
      </c>
      <c r="AB28" s="3">
        <f>_xlfn.VAR.S(R4:R19)</f>
        <v>28.790624999999999</v>
      </c>
    </row>
    <row r="29" spans="8:28">
      <c r="R29" s="29" t="s">
        <v>34</v>
      </c>
      <c r="S29" s="30"/>
      <c r="T29" s="19">
        <f>AA75</f>
        <v>27.794791666666665</v>
      </c>
      <c r="Z29" s="3" t="s">
        <v>28</v>
      </c>
      <c r="AA29" s="3">
        <f t="shared" si="8"/>
        <v>0.4306640625</v>
      </c>
    </row>
    <row r="30" spans="8:28">
      <c r="R30" s="29" t="s">
        <v>36</v>
      </c>
      <c r="S30" s="30"/>
      <c r="T30" s="13">
        <f>AA76</f>
        <v>5.020833333333333</v>
      </c>
      <c r="Z30" s="3" t="s">
        <v>28</v>
      </c>
      <c r="AA30" s="3">
        <f t="shared" si="8"/>
        <v>2.7431640625</v>
      </c>
    </row>
    <row r="31" spans="8:28">
      <c r="R31" s="29" t="s">
        <v>38</v>
      </c>
      <c r="S31" s="30"/>
      <c r="T31" s="4">
        <f>AA10</f>
        <v>2.76</v>
      </c>
      <c r="Z31" s="3" t="s">
        <v>28</v>
      </c>
      <c r="AA31" s="3">
        <f t="shared" si="8"/>
        <v>8.0869140625</v>
      </c>
    </row>
    <row r="32" spans="8:28">
      <c r="R32" s="29" t="s">
        <v>39</v>
      </c>
      <c r="S32" s="30"/>
      <c r="T32" s="13">
        <f>AA77</f>
        <v>0.18063935839298428</v>
      </c>
      <c r="Z32" s="3" t="s">
        <v>28</v>
      </c>
      <c r="AA32" s="3">
        <f t="shared" si="8"/>
        <v>14.7744140625</v>
      </c>
    </row>
    <row r="33" spans="18:28">
      <c r="R33" s="29" t="s">
        <v>40</v>
      </c>
      <c r="S33" s="30"/>
      <c r="T33" s="20">
        <f>AA78</f>
        <v>0.90919399428635694</v>
      </c>
      <c r="Z33" s="3" t="s">
        <v>28</v>
      </c>
      <c r="AA33" s="3">
        <f t="shared" si="8"/>
        <v>9.9619140625</v>
      </c>
    </row>
    <row r="34" spans="18:28">
      <c r="Z34" s="3" t="s">
        <v>28</v>
      </c>
      <c r="AA34" s="3">
        <f t="shared" si="8"/>
        <v>21.6806640625</v>
      </c>
    </row>
    <row r="35" spans="18:28">
      <c r="Z35" s="3" t="s">
        <v>28</v>
      </c>
      <c r="AA35" s="3">
        <f t="shared" si="8"/>
        <v>8.0869140625</v>
      </c>
    </row>
    <row r="36" spans="18:28">
      <c r="Z36" s="3" t="s">
        <v>28</v>
      </c>
      <c r="AA36" s="3">
        <f t="shared" si="8"/>
        <v>34.1494140625</v>
      </c>
    </row>
    <row r="37" spans="18:28">
      <c r="Z37" s="3" t="s">
        <v>28</v>
      </c>
      <c r="AA37" s="3">
        <f t="shared" si="8"/>
        <v>17.2744140625</v>
      </c>
    </row>
    <row r="38" spans="18:28">
      <c r="Z38" s="3" t="s">
        <v>28</v>
      </c>
      <c r="AA38" s="3">
        <f t="shared" si="8"/>
        <v>37.8994140625</v>
      </c>
    </row>
    <row r="39" spans="18:28">
      <c r="Z39" s="3" t="s">
        <v>28</v>
      </c>
      <c r="AA39" s="3">
        <f t="shared" si="8"/>
        <v>78.2119140625</v>
      </c>
    </row>
    <row r="40" spans="18:28">
      <c r="Z40" s="3" t="s">
        <v>28</v>
      </c>
      <c r="AA40" s="3">
        <f t="shared" si="8"/>
        <v>61.5244140625</v>
      </c>
    </row>
    <row r="41" spans="18:28">
      <c r="Z41" s="3" t="s">
        <v>28</v>
      </c>
      <c r="AA41" s="3">
        <f t="shared" si="8"/>
        <v>44.3056640625</v>
      </c>
    </row>
    <row r="42" spans="18:28">
      <c r="Z42" s="3" t="s">
        <v>28</v>
      </c>
      <c r="AA42" s="3">
        <f t="shared" si="8"/>
        <v>83.8369140625</v>
      </c>
    </row>
    <row r="43" spans="18:28">
      <c r="Z43" s="3" t="s">
        <v>48</v>
      </c>
      <c r="AA43" s="3">
        <f>(S4-$AA$5)^2</f>
        <v>5.4931640625</v>
      </c>
      <c r="AB43" s="3" t="s">
        <v>47</v>
      </c>
    </row>
    <row r="44" spans="18:28">
      <c r="Z44" s="3" t="s">
        <v>48</v>
      </c>
      <c r="AA44" s="3">
        <f t="shared" ref="AA44:AA58" si="9">(S5-$AA$5)^2</f>
        <v>8.0869140625</v>
      </c>
      <c r="AB44" s="3">
        <f>_xlfn.VAR.S(S4:S19)</f>
        <v>27.623958333333334</v>
      </c>
    </row>
    <row r="45" spans="18:28">
      <c r="Z45" s="3" t="s">
        <v>48</v>
      </c>
      <c r="AA45" s="3">
        <f t="shared" si="9"/>
        <v>8.0869140625</v>
      </c>
    </row>
    <row r="46" spans="18:28">
      <c r="Z46" s="3" t="s">
        <v>48</v>
      </c>
      <c r="AA46" s="3">
        <f t="shared" si="9"/>
        <v>14.7744140625</v>
      </c>
    </row>
    <row r="47" spans="18:28">
      <c r="Z47" s="3" t="s">
        <v>48</v>
      </c>
      <c r="AA47" s="3">
        <f t="shared" si="9"/>
        <v>0.4306640625</v>
      </c>
    </row>
    <row r="48" spans="18:28">
      <c r="Z48" s="3" t="s">
        <v>48</v>
      </c>
      <c r="AA48" s="3">
        <f t="shared" si="9"/>
        <v>2.7431640625</v>
      </c>
    </row>
    <row r="49" spans="26:28">
      <c r="Z49" s="3" t="s">
        <v>48</v>
      </c>
      <c r="AA49" s="3">
        <f t="shared" si="9"/>
        <v>7.0556640625</v>
      </c>
    </row>
    <row r="50" spans="26:28">
      <c r="Z50" s="3" t="s">
        <v>48</v>
      </c>
      <c r="AA50" s="3">
        <f t="shared" si="9"/>
        <v>17.2744140625</v>
      </c>
    </row>
    <row r="51" spans="26:28">
      <c r="Z51" s="3" t="s">
        <v>48</v>
      </c>
      <c r="AA51" s="3">
        <f t="shared" si="9"/>
        <v>11.1806640625</v>
      </c>
    </row>
    <row r="52" spans="26:28">
      <c r="Z52" s="3" t="s">
        <v>48</v>
      </c>
      <c r="AA52" s="3">
        <f t="shared" si="9"/>
        <v>40.2431640625</v>
      </c>
    </row>
    <row r="53" spans="26:28">
      <c r="Z53" s="3" t="s">
        <v>48</v>
      </c>
      <c r="AA53" s="3">
        <f t="shared" si="9"/>
        <v>40.2431640625</v>
      </c>
    </row>
    <row r="54" spans="26:28">
      <c r="Z54" s="3" t="s">
        <v>48</v>
      </c>
      <c r="AA54" s="3">
        <f t="shared" si="9"/>
        <v>69.6181640625</v>
      </c>
    </row>
    <row r="55" spans="26:28">
      <c r="Z55" s="3" t="s">
        <v>48</v>
      </c>
      <c r="AA55" s="3">
        <f t="shared" si="9"/>
        <v>44.3056640625</v>
      </c>
    </row>
    <row r="56" spans="26:28">
      <c r="Z56" s="3" t="s">
        <v>48</v>
      </c>
      <c r="AA56" s="3">
        <f t="shared" si="9"/>
        <v>31.9931640625</v>
      </c>
    </row>
    <row r="57" spans="26:28">
      <c r="Z57" s="3" t="s">
        <v>48</v>
      </c>
      <c r="AA57" s="3">
        <f t="shared" si="9"/>
        <v>37.8994140625</v>
      </c>
    </row>
    <row r="58" spans="26:28">
      <c r="Z58" s="3" t="s">
        <v>48</v>
      </c>
      <c r="AA58" s="3">
        <f t="shared" si="9"/>
        <v>74.9306640625</v>
      </c>
    </row>
    <row r="59" spans="26:28">
      <c r="Z59" s="3" t="s">
        <v>55</v>
      </c>
      <c r="AA59" s="3">
        <f>(T4-$AA$6)^2</f>
        <v>8.4462890625</v>
      </c>
      <c r="AB59" s="3" t="s">
        <v>56</v>
      </c>
    </row>
    <row r="60" spans="26:28">
      <c r="Z60" s="3" t="s">
        <v>55</v>
      </c>
      <c r="AA60" s="3">
        <f t="shared" ref="AA60:AA74" si="10">(T5-$AA$6)^2</f>
        <v>11.6025390625</v>
      </c>
      <c r="AB60" s="3">
        <f>_xlfn.VAR.S(T4:T19)</f>
        <v>25.673958333333335</v>
      </c>
    </row>
    <row r="61" spans="26:28">
      <c r="Z61" s="3" t="s">
        <v>55</v>
      </c>
      <c r="AA61" s="3">
        <f t="shared" si="10"/>
        <v>11.6025390625</v>
      </c>
    </row>
    <row r="62" spans="26:28">
      <c r="Z62" s="3" t="s">
        <v>55</v>
      </c>
      <c r="AA62" s="3">
        <f t="shared" si="10"/>
        <v>19.4150390625</v>
      </c>
    </row>
    <row r="63" spans="26:28">
      <c r="Z63" s="3" t="s">
        <v>55</v>
      </c>
      <c r="AA63" s="3">
        <f t="shared" si="10"/>
        <v>15.2587890625</v>
      </c>
    </row>
    <row r="64" spans="26:28">
      <c r="Z64" s="3" t="s">
        <v>55</v>
      </c>
      <c r="AA64" s="3">
        <f t="shared" si="10"/>
        <v>24.0712890625</v>
      </c>
    </row>
    <row r="65" spans="26:27">
      <c r="Z65" s="3" t="s">
        <v>55</v>
      </c>
      <c r="AA65" s="3">
        <f t="shared" si="10"/>
        <v>34.8837890625</v>
      </c>
    </row>
    <row r="66" spans="26:27">
      <c r="Z66" s="3" t="s">
        <v>55</v>
      </c>
      <c r="AA66" s="3">
        <f t="shared" si="10"/>
        <v>54.8525390625</v>
      </c>
    </row>
    <row r="67" spans="26:27">
      <c r="Z67" s="3" t="s">
        <v>55</v>
      </c>
      <c r="AA67" s="3">
        <f t="shared" si="10"/>
        <v>8.7890625E-3</v>
      </c>
    </row>
    <row r="68" spans="26:27">
      <c r="Z68" s="3" t="s">
        <v>55</v>
      </c>
      <c r="AA68" s="3">
        <f t="shared" si="10"/>
        <v>9.5712890625</v>
      </c>
    </row>
    <row r="69" spans="26:27">
      <c r="Z69" s="3" t="s">
        <v>55</v>
      </c>
      <c r="AA69" s="3">
        <f t="shared" si="10"/>
        <v>9.5712890625</v>
      </c>
    </row>
    <row r="70" spans="26:27">
      <c r="Z70" s="3" t="s">
        <v>55</v>
      </c>
      <c r="AA70" s="3">
        <f t="shared" si="10"/>
        <v>25.9462890625</v>
      </c>
    </row>
    <row r="71" spans="26:27">
      <c r="Z71" s="3" t="s">
        <v>55</v>
      </c>
      <c r="AA71" s="3">
        <f t="shared" si="10"/>
        <v>37.1337890625</v>
      </c>
    </row>
    <row r="72" spans="26:27">
      <c r="Z72" s="3" t="s">
        <v>55</v>
      </c>
      <c r="AA72" s="3">
        <f t="shared" si="10"/>
        <v>25.9462890625</v>
      </c>
    </row>
    <row r="73" spans="26:27">
      <c r="Z73" s="3" t="s">
        <v>55</v>
      </c>
      <c r="AA73" s="3">
        <f t="shared" si="10"/>
        <v>31.2900390625</v>
      </c>
    </row>
    <row r="74" spans="26:27">
      <c r="Z74" s="3" t="s">
        <v>55</v>
      </c>
      <c r="AA74" s="3">
        <f t="shared" si="10"/>
        <v>65.5087890625</v>
      </c>
    </row>
    <row r="75" spans="26:27">
      <c r="Z75" s="3" t="s">
        <v>31</v>
      </c>
      <c r="AA75" s="3">
        <f>SUM(AA11:AA74)/60</f>
        <v>27.794791666666665</v>
      </c>
    </row>
    <row r="76" spans="26:27">
      <c r="Z76" s="3" t="s">
        <v>33</v>
      </c>
      <c r="AA76" s="3">
        <f>(16*((AA3-AA7)^2 )+ 16*((AA4-AA7)^2 )+16*((AA5-AA7)^2)+16*(AA6-AA7)^2)/3</f>
        <v>5.020833333333333</v>
      </c>
    </row>
    <row r="77" spans="26:27">
      <c r="Z77" s="3" t="s">
        <v>35</v>
      </c>
      <c r="AA77" s="3">
        <f>AA76/AA75</f>
        <v>0.18063935839298428</v>
      </c>
    </row>
    <row r="78" spans="26:27">
      <c r="Z78" s="3" t="s">
        <v>37</v>
      </c>
      <c r="AA78" s="15">
        <f>FDIST(AA77,3,69)</f>
        <v>0.90919399428635694</v>
      </c>
    </row>
  </sheetData>
  <mergeCells count="19">
    <mergeCell ref="R23:S23"/>
    <mergeCell ref="R26:S26"/>
    <mergeCell ref="R28:T28"/>
    <mergeCell ref="R30:S30"/>
    <mergeCell ref="R31:S31"/>
    <mergeCell ref="R32:S32"/>
    <mergeCell ref="R33:S33"/>
    <mergeCell ref="R24:S24"/>
    <mergeCell ref="R25:S25"/>
    <mergeCell ref="R29:S29"/>
    <mergeCell ref="Z2:AA2"/>
    <mergeCell ref="Q2:T2"/>
    <mergeCell ref="R22:T22"/>
    <mergeCell ref="M20:N20"/>
    <mergeCell ref="C7:D7"/>
    <mergeCell ref="L2:N2"/>
    <mergeCell ref="C4:D4"/>
    <mergeCell ref="C5:D5"/>
    <mergeCell ref="C6:D6"/>
  </mergeCells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Ulrich</dc:creator>
  <cp:keywords/>
  <dc:description/>
  <cp:lastModifiedBy>Jan Ulrich</cp:lastModifiedBy>
  <cp:revision/>
  <dcterms:created xsi:type="dcterms:W3CDTF">2021-07-04T14:25:33Z</dcterms:created>
  <dcterms:modified xsi:type="dcterms:W3CDTF">2022-08-08T11:54:02Z</dcterms:modified>
  <cp:category/>
  <cp:contentStatus/>
</cp:coreProperties>
</file>