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ul\OneDrive\6-sigma\"/>
    </mc:Choice>
  </mc:AlternateContent>
  <xr:revisionPtr revIDLastSave="0" documentId="13_ncr:1_{F3FC7A7D-2971-4EF9-BF74-AFEAC60A9E89}" xr6:coauthVersionLast="47" xr6:coauthVersionMax="47" xr10:uidLastSave="{00000000-0000-0000-0000-000000000000}"/>
  <bookViews>
    <workbookView xWindow="-120" yWindow="-120" windowWidth="29040" windowHeight="15840" activeTab="1" xr2:uid="{C6846263-809B-4116-9932-694BE22223C5}"/>
  </bookViews>
  <sheets>
    <sheet name="Beschreibung" sheetId="9" r:id="rId1"/>
    <sheet name="x quer&amp;R" sheetId="6" r:id="rId2"/>
    <sheet name="x quer&amp;s" sheetId="7" r:id="rId3"/>
    <sheet name="p-chart" sheetId="1" r:id="rId4"/>
    <sheet name="np-chart" sheetId="2" r:id="rId5"/>
    <sheet name="u-chart" sheetId="4" r:id="rId6"/>
    <sheet name="c-chart" sheetId="5" r:id="rId7"/>
    <sheet name="ImR" sheetId="8" r:id="rId8"/>
  </sheets>
  <definedNames>
    <definedName name="_xlchart.v1.0" hidden="1">'x quer&amp;R'!$C$9:$L$9</definedName>
    <definedName name="_xlchart.v1.1" hidden="1">'x quer&amp;s'!$C$9:$L$9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7" l="1"/>
  <c r="M7" i="6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4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C13" i="8"/>
  <c r="T7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C12" i="8"/>
  <c r="T6" i="8"/>
  <c r="T5" i="8"/>
  <c r="T4" i="8"/>
  <c r="T3" i="8"/>
  <c r="E5" i="8"/>
  <c r="F5" i="8"/>
  <c r="G5" i="8"/>
  <c r="H5" i="8"/>
  <c r="I5" i="8"/>
  <c r="J5" i="8"/>
  <c r="K5" i="8"/>
  <c r="L5" i="8"/>
  <c r="D5" i="8"/>
  <c r="N11" i="8"/>
  <c r="D17" i="7"/>
  <c r="E17" i="7"/>
  <c r="F17" i="7"/>
  <c r="G17" i="7"/>
  <c r="H17" i="7"/>
  <c r="I17" i="7"/>
  <c r="J17" i="7"/>
  <c r="K17" i="7"/>
  <c r="L17" i="7"/>
  <c r="C17" i="7"/>
  <c r="D10" i="7"/>
  <c r="E10" i="7"/>
  <c r="F10" i="7"/>
  <c r="G10" i="7"/>
  <c r="H10" i="7"/>
  <c r="I10" i="7"/>
  <c r="J10" i="7"/>
  <c r="K10" i="7"/>
  <c r="L10" i="7"/>
  <c r="C10" i="7"/>
  <c r="L9" i="7"/>
  <c r="K9" i="7"/>
  <c r="J9" i="7"/>
  <c r="I9" i="7"/>
  <c r="H9" i="7"/>
  <c r="G9" i="7"/>
  <c r="F9" i="7"/>
  <c r="E9" i="7"/>
  <c r="D9" i="7"/>
  <c r="C9" i="7"/>
  <c r="M9" i="7" s="1"/>
  <c r="G12" i="7" s="1"/>
  <c r="M6" i="7"/>
  <c r="M5" i="7"/>
  <c r="M4" i="7"/>
  <c r="D10" i="6"/>
  <c r="E10" i="6"/>
  <c r="F10" i="6"/>
  <c r="G10" i="6"/>
  <c r="H10" i="6"/>
  <c r="I10" i="6"/>
  <c r="J10" i="6"/>
  <c r="K10" i="6"/>
  <c r="L10" i="6"/>
  <c r="C10" i="6"/>
  <c r="D9" i="6"/>
  <c r="E9" i="6"/>
  <c r="F9" i="6"/>
  <c r="G9" i="6"/>
  <c r="H9" i="6"/>
  <c r="I9" i="6"/>
  <c r="J9" i="6"/>
  <c r="K9" i="6"/>
  <c r="L9" i="6"/>
  <c r="C9" i="6"/>
  <c r="M6" i="6"/>
  <c r="M5" i="6"/>
  <c r="M4" i="6"/>
  <c r="Q3" i="1"/>
  <c r="T5" i="5"/>
  <c r="T4" i="5"/>
  <c r="T3" i="5"/>
  <c r="Q11" i="5" s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1" i="4"/>
  <c r="T6" i="4"/>
  <c r="T5" i="4"/>
  <c r="T4" i="4"/>
  <c r="T3" i="4"/>
  <c r="O6" i="4"/>
  <c r="P6" i="4"/>
  <c r="Q6" i="4"/>
  <c r="N6" i="4"/>
  <c r="M6" i="4"/>
  <c r="L6" i="4"/>
  <c r="K6" i="4"/>
  <c r="J6" i="4"/>
  <c r="I6" i="4"/>
  <c r="H6" i="4"/>
  <c r="G6" i="4"/>
  <c r="F6" i="4"/>
  <c r="E6" i="4"/>
  <c r="D6" i="4"/>
  <c r="C6" i="4"/>
  <c r="T3" i="2"/>
  <c r="D11" i="2" s="1"/>
  <c r="D11" i="1"/>
  <c r="E11" i="1"/>
  <c r="F11" i="1"/>
  <c r="G11" i="1"/>
  <c r="H11" i="1"/>
  <c r="I11" i="1"/>
  <c r="J11" i="1"/>
  <c r="K11" i="1"/>
  <c r="L11" i="1"/>
  <c r="M11" i="1"/>
  <c r="N11" i="1"/>
  <c r="C11" i="1"/>
  <c r="Q4" i="1"/>
  <c r="Q6" i="1" s="1"/>
  <c r="E10" i="1" s="1"/>
  <c r="D6" i="1"/>
  <c r="E6" i="1"/>
  <c r="F6" i="1"/>
  <c r="G6" i="1"/>
  <c r="H6" i="1"/>
  <c r="I6" i="1"/>
  <c r="J6" i="1"/>
  <c r="K6" i="1"/>
  <c r="L6" i="1"/>
  <c r="M6" i="1"/>
  <c r="N6" i="1"/>
  <c r="C6" i="1"/>
  <c r="J12" i="7" l="1"/>
  <c r="F12" i="7"/>
  <c r="C12" i="7"/>
  <c r="I12" i="7"/>
  <c r="E12" i="7"/>
  <c r="L12" i="7"/>
  <c r="H12" i="7"/>
  <c r="D12" i="7"/>
  <c r="K12" i="7"/>
  <c r="K11" i="8"/>
  <c r="P11" i="8"/>
  <c r="N9" i="8"/>
  <c r="E11" i="8"/>
  <c r="O10" i="8"/>
  <c r="G11" i="8"/>
  <c r="L11" i="8"/>
  <c r="Q11" i="8"/>
  <c r="C11" i="8"/>
  <c r="H11" i="8"/>
  <c r="M11" i="8"/>
  <c r="D11" i="8"/>
  <c r="I11" i="8"/>
  <c r="O11" i="8"/>
  <c r="E9" i="8"/>
  <c r="I9" i="8"/>
  <c r="F10" i="8"/>
  <c r="E10" i="8"/>
  <c r="I10" i="8"/>
  <c r="Q10" i="8"/>
  <c r="F11" i="8"/>
  <c r="J11" i="8"/>
  <c r="G10" i="8"/>
  <c r="K10" i="8"/>
  <c r="M10" i="7"/>
  <c r="P4" i="7" s="1"/>
  <c r="M9" i="6"/>
  <c r="M10" i="6"/>
  <c r="D10" i="1"/>
  <c r="L10" i="1"/>
  <c r="H10" i="1"/>
  <c r="C10" i="1"/>
  <c r="K10" i="1"/>
  <c r="G10" i="1"/>
  <c r="M10" i="1"/>
  <c r="I10" i="1"/>
  <c r="N10" i="1"/>
  <c r="J10" i="1"/>
  <c r="F10" i="1"/>
  <c r="N10" i="5"/>
  <c r="G11" i="5"/>
  <c r="L11" i="5"/>
  <c r="Q9" i="5"/>
  <c r="E11" i="5"/>
  <c r="K11" i="5"/>
  <c r="C11" i="5"/>
  <c r="H11" i="5"/>
  <c r="M11" i="5"/>
  <c r="N11" i="5"/>
  <c r="D11" i="5"/>
  <c r="I11" i="5"/>
  <c r="O11" i="5"/>
  <c r="P11" i="5"/>
  <c r="H10" i="5"/>
  <c r="I10" i="5"/>
  <c r="F11" i="5"/>
  <c r="J11" i="5"/>
  <c r="Q11" i="2"/>
  <c r="P11" i="2"/>
  <c r="O11" i="2"/>
  <c r="C11" i="2"/>
  <c r="K11" i="2"/>
  <c r="G11" i="2"/>
  <c r="N11" i="2"/>
  <c r="J11" i="2"/>
  <c r="F11" i="2"/>
  <c r="T4" i="2"/>
  <c r="M11" i="2"/>
  <c r="I11" i="2"/>
  <c r="E11" i="2"/>
  <c r="T5" i="2"/>
  <c r="L11" i="2"/>
  <c r="H11" i="2"/>
  <c r="Q5" i="1"/>
  <c r="K14" i="7" l="1"/>
  <c r="D14" i="7"/>
  <c r="H14" i="7"/>
  <c r="L14" i="7"/>
  <c r="E14" i="7"/>
  <c r="I14" i="7"/>
  <c r="C14" i="7"/>
  <c r="F14" i="7"/>
  <c r="J14" i="7"/>
  <c r="G14" i="7"/>
  <c r="P6" i="7"/>
  <c r="E13" i="7"/>
  <c r="I13" i="7"/>
  <c r="F13" i="7"/>
  <c r="J13" i="7"/>
  <c r="G13" i="7"/>
  <c r="K13" i="7"/>
  <c r="D13" i="7"/>
  <c r="H13" i="7"/>
  <c r="L13" i="7"/>
  <c r="C13" i="7"/>
  <c r="P5" i="7"/>
  <c r="P9" i="8"/>
  <c r="C10" i="8"/>
  <c r="M10" i="8"/>
  <c r="P10" i="8"/>
  <c r="J9" i="8"/>
  <c r="F9" i="8"/>
  <c r="H10" i="8"/>
  <c r="D10" i="8"/>
  <c r="H9" i="8"/>
  <c r="D9" i="8"/>
  <c r="K9" i="8"/>
  <c r="L9" i="8"/>
  <c r="L10" i="8"/>
  <c r="C9" i="8"/>
  <c r="N10" i="8"/>
  <c r="O9" i="8"/>
  <c r="J10" i="8"/>
  <c r="G9" i="8"/>
  <c r="Q9" i="8"/>
  <c r="M9" i="8"/>
  <c r="D13" i="6"/>
  <c r="H13" i="6"/>
  <c r="L13" i="6"/>
  <c r="E13" i="6"/>
  <c r="I13" i="6"/>
  <c r="C13" i="6"/>
  <c r="F13" i="6"/>
  <c r="J13" i="6"/>
  <c r="G13" i="6"/>
  <c r="K13" i="6"/>
  <c r="D18" i="6"/>
  <c r="H18" i="6"/>
  <c r="L18" i="6"/>
  <c r="P6" i="6"/>
  <c r="I18" i="6"/>
  <c r="C18" i="6"/>
  <c r="E18" i="6"/>
  <c r="F18" i="6"/>
  <c r="J18" i="6"/>
  <c r="K18" i="6"/>
  <c r="G18" i="6"/>
  <c r="P5" i="6"/>
  <c r="P4" i="6"/>
  <c r="F9" i="1"/>
  <c r="J9" i="1"/>
  <c r="N9" i="1"/>
  <c r="E9" i="1"/>
  <c r="I9" i="1"/>
  <c r="M9" i="1"/>
  <c r="G9" i="1"/>
  <c r="K9" i="1"/>
  <c r="C9" i="1"/>
  <c r="D9" i="1"/>
  <c r="H9" i="1"/>
  <c r="L9" i="1"/>
  <c r="J10" i="5"/>
  <c r="Q10" i="5"/>
  <c r="P10" i="5"/>
  <c r="K10" i="5"/>
  <c r="E10" i="5"/>
  <c r="O10" i="5"/>
  <c r="F10" i="5"/>
  <c r="M10" i="5"/>
  <c r="L10" i="5"/>
  <c r="G10" i="5"/>
  <c r="D10" i="5"/>
  <c r="C10" i="5"/>
  <c r="E9" i="5"/>
  <c r="L9" i="5"/>
  <c r="K9" i="5"/>
  <c r="J9" i="5"/>
  <c r="H9" i="5"/>
  <c r="G9" i="5"/>
  <c r="F9" i="5"/>
  <c r="M9" i="5"/>
  <c r="D9" i="5"/>
  <c r="C9" i="5"/>
  <c r="I9" i="5"/>
  <c r="P9" i="5"/>
  <c r="O9" i="5"/>
  <c r="N9" i="5"/>
  <c r="Q10" i="4"/>
  <c r="P10" i="4"/>
  <c r="O10" i="4"/>
  <c r="P9" i="4"/>
  <c r="Q9" i="4"/>
  <c r="O9" i="4"/>
  <c r="N9" i="4"/>
  <c r="J9" i="4"/>
  <c r="F9" i="4"/>
  <c r="G9" i="4"/>
  <c r="M9" i="4"/>
  <c r="I9" i="4"/>
  <c r="E9" i="4"/>
  <c r="L9" i="4"/>
  <c r="H9" i="4"/>
  <c r="D9" i="4"/>
  <c r="K9" i="4"/>
  <c r="C9" i="4"/>
  <c r="N10" i="4"/>
  <c r="J10" i="4"/>
  <c r="F10" i="4"/>
  <c r="G10" i="4"/>
  <c r="M10" i="4"/>
  <c r="I10" i="4"/>
  <c r="E10" i="4"/>
  <c r="C10" i="4"/>
  <c r="L10" i="4"/>
  <c r="H10" i="4"/>
  <c r="D10" i="4"/>
  <c r="K10" i="4"/>
  <c r="M10" i="2"/>
  <c r="P10" i="2"/>
  <c r="Q10" i="2"/>
  <c r="O10" i="2"/>
  <c r="Q9" i="2"/>
  <c r="O9" i="2"/>
  <c r="P9" i="2"/>
  <c r="E10" i="2"/>
  <c r="F10" i="2"/>
  <c r="L10" i="2"/>
  <c r="C10" i="2"/>
  <c r="H10" i="2"/>
  <c r="N10" i="2"/>
  <c r="D10" i="2"/>
  <c r="K10" i="2"/>
  <c r="I10" i="2"/>
  <c r="J10" i="2"/>
  <c r="G10" i="2"/>
  <c r="M9" i="2"/>
  <c r="I9" i="2"/>
  <c r="E9" i="2"/>
  <c r="J9" i="2"/>
  <c r="L9" i="2"/>
  <c r="H9" i="2"/>
  <c r="D9" i="2"/>
  <c r="K9" i="2"/>
  <c r="G9" i="2"/>
  <c r="C9" i="2"/>
  <c r="N9" i="2"/>
  <c r="F9" i="2"/>
  <c r="F16" i="7" l="1"/>
  <c r="G16" i="7"/>
  <c r="K16" i="7"/>
  <c r="D16" i="7"/>
  <c r="H16" i="7"/>
  <c r="L16" i="7"/>
  <c r="E16" i="7"/>
  <c r="I16" i="7"/>
  <c r="C16" i="7"/>
  <c r="J16" i="7"/>
  <c r="E15" i="7"/>
  <c r="I15" i="7"/>
  <c r="C15" i="7"/>
  <c r="F15" i="7"/>
  <c r="J15" i="7"/>
  <c r="G15" i="7"/>
  <c r="K15" i="7"/>
  <c r="D15" i="7"/>
  <c r="H15" i="7"/>
  <c r="L15" i="7"/>
  <c r="C14" i="6"/>
  <c r="F14" i="6"/>
  <c r="J14" i="6"/>
  <c r="G14" i="6"/>
  <c r="K14" i="6"/>
  <c r="D14" i="6"/>
  <c r="H14" i="6"/>
  <c r="L14" i="6"/>
  <c r="E14" i="6"/>
  <c r="I14" i="6"/>
  <c r="D15" i="6"/>
  <c r="H15" i="6"/>
  <c r="L15" i="6"/>
  <c r="E15" i="6"/>
  <c r="I15" i="6"/>
  <c r="C15" i="6"/>
  <c r="F15" i="6"/>
  <c r="J15" i="6"/>
  <c r="G15" i="6"/>
  <c r="K15" i="6"/>
  <c r="F16" i="6"/>
  <c r="J16" i="6"/>
  <c r="G16" i="6"/>
  <c r="K16" i="6"/>
  <c r="D16" i="6"/>
  <c r="H16" i="6"/>
  <c r="L16" i="6"/>
  <c r="E16" i="6"/>
  <c r="I16" i="6"/>
  <c r="C16" i="6"/>
</calcChain>
</file>

<file path=xl/sharedStrings.xml><?xml version="1.0" encoding="utf-8"?>
<sst xmlns="http://schemas.openxmlformats.org/spreadsheetml/2006/main" count="130" uniqueCount="73">
  <si>
    <t>Treffer (np)</t>
  </si>
  <si>
    <t>Stichprobengröße (n)</t>
  </si>
  <si>
    <t>Verhältnis (p)</t>
  </si>
  <si>
    <t>n quer</t>
  </si>
  <si>
    <t>p quer</t>
  </si>
  <si>
    <t>Upper Control Limit (UCL)</t>
  </si>
  <si>
    <t>Lower Control Limit (LCL)</t>
  </si>
  <si>
    <t xml:space="preserve">Stichprobe </t>
  </si>
  <si>
    <t>p-Chart</t>
  </si>
  <si>
    <t>ucl</t>
  </si>
  <si>
    <t>lcl</t>
  </si>
  <si>
    <t>np quer</t>
  </si>
  <si>
    <t>np-Chart</t>
  </si>
  <si>
    <t>u-Chart</t>
  </si>
  <si>
    <t>u quer</t>
  </si>
  <si>
    <t>c quer</t>
  </si>
  <si>
    <t>c-Chart</t>
  </si>
  <si>
    <t>Stichproben pro Versuch</t>
  </si>
  <si>
    <t>Versuche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</si>
  <si>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</si>
  <si>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</si>
  <si>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</si>
  <si>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</si>
  <si>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</si>
  <si>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</si>
  <si>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</si>
  <si>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</si>
  <si>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</si>
  <si>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Durchschnitt</t>
  </si>
  <si>
    <t>2</t>
  </si>
  <si>
    <t>Spannweite</t>
  </si>
  <si>
    <t>UCL (x quer)</t>
  </si>
  <si>
    <t>LCL (x quer)</t>
  </si>
  <si>
    <t>durchschnitt</t>
  </si>
  <si>
    <t>ave</t>
  </si>
  <si>
    <t>UCL (r quer)</t>
  </si>
  <si>
    <t>LCL (r quer)</t>
  </si>
  <si>
    <t>ucl r</t>
  </si>
  <si>
    <t>lcl r</t>
  </si>
  <si>
    <t>ave r</t>
  </si>
  <si>
    <t>UCL (s)</t>
  </si>
  <si>
    <t>LCL (s)</t>
  </si>
  <si>
    <t>std</t>
  </si>
  <si>
    <t>ucl x</t>
  </si>
  <si>
    <t>lcl x</t>
  </si>
  <si>
    <t>ucl s</t>
  </si>
  <si>
    <t>lcl s</t>
  </si>
  <si>
    <t>Standardabweichung</t>
  </si>
  <si>
    <t>ImR-char</t>
  </si>
  <si>
    <t>Daten</t>
  </si>
  <si>
    <t>Moving R</t>
  </si>
  <si>
    <t>x quer</t>
  </si>
  <si>
    <t>r quer</t>
  </si>
  <si>
    <t>Upper Control Limit (UCL x)</t>
  </si>
  <si>
    <t>Lower Control Limit (LCL x)</t>
  </si>
  <si>
    <t>Upper Control Limit (UCL r)</t>
  </si>
  <si>
    <t>Lower Control Limit (LCL r)</t>
  </si>
  <si>
    <t>variable sample size</t>
  </si>
  <si>
    <t>constant sample size</t>
  </si>
  <si>
    <t>Defective (nonconformance)</t>
  </si>
  <si>
    <t>Proportion defective</t>
  </si>
  <si>
    <t>Number of defectives</t>
  </si>
  <si>
    <t>Binomial</t>
  </si>
  <si>
    <t xml:space="preserve">p </t>
  </si>
  <si>
    <t>np</t>
  </si>
  <si>
    <t>Defect (Nonconformity)</t>
  </si>
  <si>
    <t>Number of defects/unit</t>
  </si>
  <si>
    <t>Number of defects</t>
  </si>
  <si>
    <t>Poisson</t>
  </si>
  <si>
    <t>u</t>
  </si>
  <si>
    <t>c</t>
  </si>
  <si>
    <t>Ragged Limits</t>
  </si>
  <si>
    <t>Fixes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</si>
</sst>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Futura Lt BT"/>
      <family val="2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3" borderId="1" xfId="0" applyFill="1" applyBorder="1"/>
    <xf numFmtId="0" fontId="0" fillId="3" borderId="1" xfId="0" applyFill="1" applyBorder="1" applyAlignment="1"/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9" xfId="0" applyFont="1" applyFill="1" applyBorder="1"/>
    <xf numFmtId="2" fontId="0" fillId="0" borderId="0" xfId="0" applyNumberFormat="1"/>
    <xf numFmtId="164" fontId="2" fillId="3" borderId="7" xfId="0" applyNumberFormat="1" applyFont="1" applyFill="1" applyBorder="1" applyProtection="1">
      <protection locked="0"/>
    </xf>
    <xf numFmtId="164" fontId="2" fillId="3" borderId="8" xfId="0" applyNumberFormat="1" applyFont="1" applyFill="1" applyBorder="1" applyProtection="1">
      <protection locked="0"/>
    </xf>
    <xf numFmtId="164" fontId="2" fillId="3" borderId="8" xfId="0" applyNumberFormat="1" applyFont="1" applyFill="1" applyBorder="1"/>
    <xf numFmtId="164" fontId="2" fillId="4" borderId="8" xfId="0" applyNumberFormat="1" applyFont="1" applyFill="1" applyBorder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2" xfId="0" applyNumberFormat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 quer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12700" cap="rnd">
              <a:solidFill>
                <a:srgbClr val="00B050">
                  <a:alpha val="45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quer&amp;R'!$C$13:$L$13</c:f>
              <c:numCache>
                <c:formatCode>0.00</c:formatCode>
                <c:ptCount val="10"/>
                <c:pt idx="0">
                  <c:v>7.1263249999999996</c:v>
                </c:pt>
                <c:pt idx="1">
                  <c:v>7.1263249999999996</c:v>
                </c:pt>
                <c:pt idx="2">
                  <c:v>7.1263249999999996</c:v>
                </c:pt>
                <c:pt idx="3">
                  <c:v>7.1263249999999996</c:v>
                </c:pt>
                <c:pt idx="4">
                  <c:v>7.1263249999999996</c:v>
                </c:pt>
                <c:pt idx="5">
                  <c:v>7.1263249999999996</c:v>
                </c:pt>
                <c:pt idx="6">
                  <c:v>7.1263249999999996</c:v>
                </c:pt>
                <c:pt idx="7">
                  <c:v>7.1263249999999996</c:v>
                </c:pt>
                <c:pt idx="8">
                  <c:v>7.1263249999999996</c:v>
                </c:pt>
                <c:pt idx="9">
                  <c:v>7.1263249999999996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E7-4894-9E66-D092331D188B}"/>
            </c:ext>
          </c:extLst>
        </c:ser>
        <c:ser>
          <c:idx val="5"/>
          <c:order val="1"/>
          <c:spPr>
            <a:ln w="12700" cap="rnd">
              <a:solidFill>
                <a:srgbClr val="FF0000">
                  <a:alpha val="49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quer&amp;R'!$C$14:$L$14</c:f>
              <c:numCache>
                <c:formatCode>0.00</c:formatCode>
                <c:ptCount val="10"/>
                <c:pt idx="0">
                  <c:v>7.1299699999999993</c:v>
                </c:pt>
                <c:pt idx="1">
                  <c:v>7.1299699999999993</c:v>
                </c:pt>
                <c:pt idx="2">
                  <c:v>7.1299699999999993</c:v>
                </c:pt>
                <c:pt idx="3">
                  <c:v>7.1299699999999993</c:v>
                </c:pt>
                <c:pt idx="4">
                  <c:v>7.1299699999999993</c:v>
                </c:pt>
                <c:pt idx="5">
                  <c:v>7.1299699999999993</c:v>
                </c:pt>
                <c:pt idx="6">
                  <c:v>7.1299699999999993</c:v>
                </c:pt>
                <c:pt idx="7">
                  <c:v>7.1299699999999993</c:v>
                </c:pt>
                <c:pt idx="8">
                  <c:v>7.1299699999999993</c:v>
                </c:pt>
                <c:pt idx="9">
                  <c:v>7.1299699999999993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E7-4894-9E66-D092331D188B}"/>
            </c:ext>
          </c:extLst>
        </c:ser>
        <c:ser>
          <c:idx val="6"/>
          <c:order val="2"/>
          <c:spPr>
            <a:ln w="12700" cap="rnd">
              <a:solidFill>
                <a:srgbClr val="FF0000">
                  <a:alpha val="49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quer&amp;R'!$C$15:$L$15</c:f>
              <c:numCache>
                <c:formatCode>0.00</c:formatCode>
                <c:ptCount val="10"/>
                <c:pt idx="0">
                  <c:v>7.1226799999999999</c:v>
                </c:pt>
                <c:pt idx="1">
                  <c:v>7.1226799999999999</c:v>
                </c:pt>
                <c:pt idx="2">
                  <c:v>7.1226799999999999</c:v>
                </c:pt>
                <c:pt idx="3">
                  <c:v>7.1226799999999999</c:v>
                </c:pt>
                <c:pt idx="4">
                  <c:v>7.1226799999999999</c:v>
                </c:pt>
                <c:pt idx="5">
                  <c:v>7.1226799999999999</c:v>
                </c:pt>
                <c:pt idx="6">
                  <c:v>7.1226799999999999</c:v>
                </c:pt>
                <c:pt idx="7">
                  <c:v>7.1226799999999999</c:v>
                </c:pt>
                <c:pt idx="8">
                  <c:v>7.1226799999999999</c:v>
                </c:pt>
                <c:pt idx="9">
                  <c:v>7.1226799999999999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E7-4894-9E66-D092331D188B}"/>
            </c:ext>
          </c:extLst>
        </c:ser>
        <c:ser>
          <c:idx val="7"/>
          <c:order val="3"/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quer&amp;R'!$C$9:$L$9</c:f>
              <c:numCache>
                <c:formatCode>0.000</c:formatCode>
                <c:ptCount val="10"/>
                <c:pt idx="0">
                  <c:v>7.1315</c:v>
                </c:pt>
                <c:pt idx="1">
                  <c:v>7.1234999999999999</c:v>
                </c:pt>
                <c:pt idx="2">
                  <c:v>7.1262499999999998</c:v>
                </c:pt>
                <c:pt idx="3">
                  <c:v>7.12575</c:v>
                </c:pt>
                <c:pt idx="4">
                  <c:v>7.1265000000000001</c:v>
                </c:pt>
                <c:pt idx="5">
                  <c:v>7.1262499999999998</c:v>
                </c:pt>
                <c:pt idx="6">
                  <c:v>7.12425</c:v>
                </c:pt>
                <c:pt idx="7">
                  <c:v>7.1267500000000004</c:v>
                </c:pt>
                <c:pt idx="8">
                  <c:v>7.1282499999999995</c:v>
                </c:pt>
                <c:pt idx="9">
                  <c:v>7.12425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E7-4894-9E66-D092331D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81616"/>
        <c:axId val="428683912"/>
      </c:lineChart>
      <c:catAx>
        <c:axId val="4286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83912"/>
        <c:crosses val="autoZero"/>
        <c:auto val="1"/>
        <c:lblAlgn val="ctr"/>
        <c:lblOffset val="100"/>
        <c:noMultiLvlLbl val="0"/>
      </c:catAx>
      <c:valAx>
        <c:axId val="4286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ImR-Chart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ImR!$C$5:$L$5</c:f>
              <c:numCache>
                <c:formatCode>General</c:formatCode>
                <c:ptCount val="10"/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8-46C4-A1A6-4B22B058D7B8}"/>
            </c:ext>
          </c:extLst>
        </c:ser>
        <c:ser>
          <c:idx val="1"/>
          <c:order val="1"/>
          <c:tx>
            <c:v>UCL</c:v>
          </c:tx>
          <c:spPr>
            <a:ln w="12700" cap="rnd">
              <a:solidFill>
                <a:srgbClr val="FF0000">
                  <a:alpha val="43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ImR!$C$13:$Q$13</c:f>
              <c:numCache>
                <c:formatCode>0.00</c:formatCode>
                <c:ptCount val="15"/>
                <c:pt idx="0">
                  <c:v>9.4379999999999988</c:v>
                </c:pt>
                <c:pt idx="1">
                  <c:v>9.4379999999999988</c:v>
                </c:pt>
                <c:pt idx="2">
                  <c:v>9.4379999999999988</c:v>
                </c:pt>
                <c:pt idx="3">
                  <c:v>9.4379999999999988</c:v>
                </c:pt>
                <c:pt idx="4">
                  <c:v>9.4379999999999988</c:v>
                </c:pt>
                <c:pt idx="5">
                  <c:v>9.4379999999999988</c:v>
                </c:pt>
                <c:pt idx="6">
                  <c:v>9.4379999999999988</c:v>
                </c:pt>
                <c:pt idx="7">
                  <c:v>9.4379999999999988</c:v>
                </c:pt>
                <c:pt idx="8">
                  <c:v>9.4379999999999988</c:v>
                </c:pt>
                <c:pt idx="9">
                  <c:v>9.4379999999999988</c:v>
                </c:pt>
                <c:pt idx="10">
                  <c:v>9.4379999999999988</c:v>
                </c:pt>
                <c:pt idx="11">
                  <c:v>9.4379999999999988</c:v>
                </c:pt>
                <c:pt idx="12">
                  <c:v>9.4379999999999988</c:v>
                </c:pt>
                <c:pt idx="13">
                  <c:v>9.4379999999999988</c:v>
                </c:pt>
                <c:pt idx="14">
                  <c:v>9.4379999999999988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8-46C4-A1A6-4B22B058D7B8}"/>
            </c:ext>
          </c:extLst>
        </c:ser>
        <c:ser>
          <c:idx val="2"/>
          <c:order val="2"/>
          <c:tx>
            <c:v>LCL</c:v>
          </c:tx>
          <c:spPr>
            <a:ln w="12700" cap="rnd">
              <a:solidFill>
                <a:srgbClr val="FF0000">
                  <a:alpha val="44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ImR!$C$14:$Q$14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8-46C4-A1A6-4B22B058D7B8}"/>
            </c:ext>
          </c:extLst>
        </c:ser>
        <c:ser>
          <c:idx val="3"/>
          <c:order val="3"/>
          <c:tx>
            <c:v>Mittelwert</c:v>
          </c:tx>
          <c:spPr>
            <a:ln w="12700" cap="rnd">
              <a:solidFill>
                <a:srgbClr val="00B050">
                  <a:alpha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ImR!$C$12:$Q$12</c:f>
              <c:numCache>
                <c:formatCode>0.00</c:formatCode>
                <c:ptCount val="15"/>
                <c:pt idx="0">
                  <c:v>2.8888888888888888</c:v>
                </c:pt>
                <c:pt idx="1">
                  <c:v>2.8888888888888888</c:v>
                </c:pt>
                <c:pt idx="2">
                  <c:v>2.8888888888888888</c:v>
                </c:pt>
                <c:pt idx="3">
                  <c:v>2.8888888888888888</c:v>
                </c:pt>
                <c:pt idx="4">
                  <c:v>2.8888888888888888</c:v>
                </c:pt>
                <c:pt idx="5">
                  <c:v>2.8888888888888888</c:v>
                </c:pt>
                <c:pt idx="6">
                  <c:v>2.8888888888888888</c:v>
                </c:pt>
                <c:pt idx="7">
                  <c:v>2.8888888888888888</c:v>
                </c:pt>
                <c:pt idx="8">
                  <c:v>2.8888888888888888</c:v>
                </c:pt>
                <c:pt idx="9">
                  <c:v>2.8888888888888888</c:v>
                </c:pt>
                <c:pt idx="10">
                  <c:v>2.8888888888888888</c:v>
                </c:pt>
                <c:pt idx="11">
                  <c:v>2.8888888888888888</c:v>
                </c:pt>
                <c:pt idx="12">
                  <c:v>2.8888888888888888</c:v>
                </c:pt>
                <c:pt idx="13">
                  <c:v>2.8888888888888888</c:v>
                </c:pt>
                <c:pt idx="14">
                  <c:v>2.8888888888888888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8-46C4-A1A6-4B22B058D7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459512"/>
        <c:axId val="391454264"/>
      </c:lineChart>
      <c:catAx>
        <c:axId val="39145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4264"/>
        <c:crosses val="autoZero"/>
        <c:auto val="1"/>
        <c:lblAlgn val="ctr"/>
        <c:lblOffset val="100"/>
        <c:noMultiLvlLbl val="0"/>
      </c:catAx>
      <c:valAx>
        <c:axId val="39145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ucl r</c:v>
          </c:tx>
          <c:spPr>
            <a:ln w="9525" cap="rnd">
              <a:solidFill>
                <a:srgbClr val="FF0000">
                  <a:alpha val="47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quer&amp;R'!$C$16:$L$16</c:f>
              <c:numCache>
                <c:formatCode>0.00</c:formatCode>
                <c:ptCount val="10"/>
                <c:pt idx="0">
                  <c:v>1.1409999999999757E-2</c:v>
                </c:pt>
                <c:pt idx="1">
                  <c:v>1.1409999999999757E-2</c:v>
                </c:pt>
                <c:pt idx="2">
                  <c:v>1.1409999999999757E-2</c:v>
                </c:pt>
                <c:pt idx="3">
                  <c:v>1.1409999999999757E-2</c:v>
                </c:pt>
                <c:pt idx="4">
                  <c:v>1.1409999999999757E-2</c:v>
                </c:pt>
                <c:pt idx="5">
                  <c:v>1.1409999999999757E-2</c:v>
                </c:pt>
                <c:pt idx="6">
                  <c:v>1.1409999999999757E-2</c:v>
                </c:pt>
                <c:pt idx="7">
                  <c:v>1.1409999999999757E-2</c:v>
                </c:pt>
                <c:pt idx="8">
                  <c:v>1.1409999999999757E-2</c:v>
                </c:pt>
                <c:pt idx="9">
                  <c:v>1.1409999999999757E-2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F6-4B6A-B2E6-EAA5634373CF}"/>
            </c:ext>
          </c:extLst>
        </c:ser>
        <c:ser>
          <c:idx val="0"/>
          <c:order val="1"/>
          <c:tx>
            <c:v>lcl r</c:v>
          </c:tx>
          <c:spPr>
            <a:ln w="9525" cap="rnd">
              <a:solidFill>
                <a:srgbClr val="FF0000">
                  <a:alpha val="47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quer&amp;R'!$C$17:$L$17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F6-4B6A-B2E6-EAA5634373CF}"/>
            </c:ext>
          </c:extLst>
        </c:ser>
        <c:ser>
          <c:idx val="1"/>
          <c:order val="2"/>
          <c:tx>
            <c:v>r werte</c:v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quer&amp;R'!$C$10:$L$10</c:f>
              <c:numCache>
                <c:formatCode>0.000</c:formatCode>
                <c:ptCount val="10"/>
                <c:pt idx="0">
                  <c:v>1.699999999999946E-2</c:v>
                </c:pt>
                <c:pt idx="1">
                  <c:v>4.9999999999998934E-3</c:v>
                </c:pt>
                <c:pt idx="2">
                  <c:v>5.9999999999993392E-3</c:v>
                </c:pt>
                <c:pt idx="3">
                  <c:v>3.0000000000001137E-3</c:v>
                </c:pt>
                <c:pt idx="4">
                  <c:v>3.0000000000001137E-3</c:v>
                </c:pt>
                <c:pt idx="5">
                  <c:v>3.0000000000001137E-3</c:v>
                </c:pt>
                <c:pt idx="6">
                  <c:v>3.0000000000001137E-3</c:v>
                </c:pt>
                <c:pt idx="7">
                  <c:v>1.9999999999997797E-3</c:v>
                </c:pt>
                <c:pt idx="8">
                  <c:v>1.9999999999997797E-3</c:v>
                </c:pt>
                <c:pt idx="9">
                  <c:v>6.0000000000002274E-3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F6-4B6A-B2E6-EAA5634373CF}"/>
            </c:ext>
          </c:extLst>
        </c:ser>
        <c:ser>
          <c:idx val="2"/>
          <c:order val="3"/>
          <c:tx>
            <c:v>ave r</c:v>
          </c:tx>
          <c:spPr>
            <a:ln w="12700" cap="rnd">
              <a:solidFill>
                <a:srgbClr val="00B050">
                  <a:alpha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quer&amp;R'!$C$18:$L$18</c:f>
              <c:numCache>
                <c:formatCode>0.000</c:formatCode>
                <c:ptCount val="10"/>
                <c:pt idx="0">
                  <c:v>4.9999999999998934E-3</c:v>
                </c:pt>
                <c:pt idx="1">
                  <c:v>4.9999999999998934E-3</c:v>
                </c:pt>
                <c:pt idx="2">
                  <c:v>4.9999999999998934E-3</c:v>
                </c:pt>
                <c:pt idx="3">
                  <c:v>4.9999999999998934E-3</c:v>
                </c:pt>
                <c:pt idx="4">
                  <c:v>4.9999999999998934E-3</c:v>
                </c:pt>
                <c:pt idx="5">
                  <c:v>4.9999999999998934E-3</c:v>
                </c:pt>
                <c:pt idx="6">
                  <c:v>4.9999999999998934E-3</c:v>
                </c:pt>
                <c:pt idx="7">
                  <c:v>4.9999999999998934E-3</c:v>
                </c:pt>
                <c:pt idx="8">
                  <c:v>4.9999999999998934E-3</c:v>
                </c:pt>
                <c:pt idx="9">
                  <c:v>4.9999999999998934E-3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F6-4B6A-B2E6-EAA56343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81616"/>
        <c:axId val="428683912"/>
      </c:lineChart>
      <c:catAx>
        <c:axId val="4286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83912"/>
        <c:crosses val="autoZero"/>
        <c:auto val="1"/>
        <c:lblAlgn val="ctr"/>
        <c:lblOffset val="100"/>
        <c:noMultiLvlLbl val="0"/>
      </c:catAx>
      <c:valAx>
        <c:axId val="4286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x-quer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x quer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quer&amp;s'!$C$9:$L$9</c:f>
              <c:numCache>
                <c:formatCode>0.000</c:formatCode>
                <c:ptCount val="10"/>
                <c:pt idx="0">
                  <c:v>7.1247500000000006</c:v>
                </c:pt>
                <c:pt idx="1">
                  <c:v>7.1234999999999999</c:v>
                </c:pt>
                <c:pt idx="2">
                  <c:v>7.1262499999999998</c:v>
                </c:pt>
                <c:pt idx="3">
                  <c:v>7.12575</c:v>
                </c:pt>
                <c:pt idx="4">
                  <c:v>7.1265000000000001</c:v>
                </c:pt>
                <c:pt idx="5">
                  <c:v>7.1262499999999998</c:v>
                </c:pt>
                <c:pt idx="6">
                  <c:v>7.12425</c:v>
                </c:pt>
                <c:pt idx="7">
                  <c:v>7.1267500000000004</c:v>
                </c:pt>
                <c:pt idx="8">
                  <c:v>7.1289999999999996</c:v>
                </c:pt>
                <c:pt idx="9">
                  <c:v>7.12425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74-4AC9-9593-9C4AB2395E0E}"/>
            </c:ext>
          </c:extLst>
        </c:ser>
        <c:ser>
          <c:idx val="5"/>
          <c:order val="1"/>
          <c:tx>
            <c:v>durchschnit</c:v>
          </c:tx>
          <c:spPr>
            <a:ln w="127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quer&amp;s'!$C$12:$L$12</c:f>
              <c:numCache>
                <c:formatCode>0.000</c:formatCode>
                <c:ptCount val="10"/>
                <c:pt idx="0">
                  <c:v>7.125725000000001</c:v>
                </c:pt>
                <c:pt idx="1">
                  <c:v>7.125725000000001</c:v>
                </c:pt>
                <c:pt idx="2">
                  <c:v>7.125725000000001</c:v>
                </c:pt>
                <c:pt idx="3">
                  <c:v>7.125725000000001</c:v>
                </c:pt>
                <c:pt idx="4">
                  <c:v>7.125725000000001</c:v>
                </c:pt>
                <c:pt idx="5">
                  <c:v>7.125725000000001</c:v>
                </c:pt>
                <c:pt idx="6">
                  <c:v>7.125725000000001</c:v>
                </c:pt>
                <c:pt idx="7">
                  <c:v>7.125725000000001</c:v>
                </c:pt>
                <c:pt idx="8">
                  <c:v>7.125725000000001</c:v>
                </c:pt>
                <c:pt idx="9">
                  <c:v>7.125725000000001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74-4AC9-9593-9C4AB2395E0E}"/>
            </c:ext>
          </c:extLst>
        </c:ser>
        <c:ser>
          <c:idx val="6"/>
          <c:order val="2"/>
          <c:tx>
            <c:v>ucl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quer&amp;s'!$C$14:$L$14</c:f>
              <c:numCache>
                <c:formatCode>0.00</c:formatCode>
                <c:ptCount val="10"/>
                <c:pt idx="0">
                  <c:v>7.1288478646296785</c:v>
                </c:pt>
                <c:pt idx="1">
                  <c:v>7.1288478646296785</c:v>
                </c:pt>
                <c:pt idx="2">
                  <c:v>7.1288478646296785</c:v>
                </c:pt>
                <c:pt idx="3">
                  <c:v>7.1288478646296785</c:v>
                </c:pt>
                <c:pt idx="4">
                  <c:v>7.1288478646296785</c:v>
                </c:pt>
                <c:pt idx="5">
                  <c:v>7.1288478646296785</c:v>
                </c:pt>
                <c:pt idx="6">
                  <c:v>7.1288478646296785</c:v>
                </c:pt>
                <c:pt idx="7">
                  <c:v>7.1288478646296785</c:v>
                </c:pt>
                <c:pt idx="8">
                  <c:v>7.1288478646296785</c:v>
                </c:pt>
                <c:pt idx="9">
                  <c:v>7.1288478646296785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74-4AC9-9593-9C4AB2395E0E}"/>
            </c:ext>
          </c:extLst>
        </c:ser>
        <c:ser>
          <c:idx val="7"/>
          <c:order val="3"/>
          <c:tx>
            <c:v>lcl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quer&amp;s'!$C$15:$L$15</c:f>
              <c:numCache>
                <c:formatCode>0.00</c:formatCode>
                <c:ptCount val="10"/>
                <c:pt idx="0">
                  <c:v>7.1226021353703235</c:v>
                </c:pt>
                <c:pt idx="1">
                  <c:v>7.1226021353703235</c:v>
                </c:pt>
                <c:pt idx="2">
                  <c:v>7.1226021353703235</c:v>
                </c:pt>
                <c:pt idx="3">
                  <c:v>7.1226021353703235</c:v>
                </c:pt>
                <c:pt idx="4">
                  <c:v>7.1226021353703235</c:v>
                </c:pt>
                <c:pt idx="5">
                  <c:v>7.1226021353703235</c:v>
                </c:pt>
                <c:pt idx="6">
                  <c:v>7.1226021353703235</c:v>
                </c:pt>
                <c:pt idx="7">
                  <c:v>7.1226021353703235</c:v>
                </c:pt>
                <c:pt idx="8">
                  <c:v>7.1226021353703235</c:v>
                </c:pt>
                <c:pt idx="9">
                  <c:v>7.1226021353703235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74-4AC9-9593-9C4AB239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81616"/>
        <c:axId val="428683912"/>
      </c:lineChart>
      <c:catAx>
        <c:axId val="4286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83912"/>
        <c:crosses val="autoZero"/>
        <c:auto val="1"/>
        <c:lblAlgn val="ctr"/>
        <c:lblOffset val="100"/>
        <c:noMultiLvlLbl val="0"/>
      </c:catAx>
      <c:valAx>
        <c:axId val="4286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std</c:v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quer&amp;s'!$C$10:$L$10</c:f>
              <c:numCache>
                <c:formatCode>0.000</c:formatCode>
                <c:ptCount val="10"/>
                <c:pt idx="0">
                  <c:v>2.0615528128086931E-3</c:v>
                </c:pt>
                <c:pt idx="1">
                  <c:v>2.3804761428476034E-3</c:v>
                </c:pt>
                <c:pt idx="2">
                  <c:v>3.2015621187161756E-3</c:v>
                </c:pt>
                <c:pt idx="3">
                  <c:v>1.5000000000000074E-3</c:v>
                </c:pt>
                <c:pt idx="4">
                  <c:v>1.2909944487357783E-3</c:v>
                </c:pt>
                <c:pt idx="5">
                  <c:v>1.5000000000000074E-3</c:v>
                </c:pt>
                <c:pt idx="6">
                  <c:v>1.5000000000000074E-3</c:v>
                </c:pt>
                <c:pt idx="7">
                  <c:v>9.5742710775619411E-4</c:v>
                </c:pt>
                <c:pt idx="8">
                  <c:v>2.160246899469186E-3</c:v>
                </c:pt>
                <c:pt idx="9">
                  <c:v>2.6299556396766456E-3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5-461F-A65E-71B44CBC420B}"/>
            </c:ext>
          </c:extLst>
        </c:ser>
        <c:ser>
          <c:idx val="5"/>
          <c:order val="1"/>
          <c:tx>
            <c:v>durchschnit</c:v>
          </c:tx>
          <c:spPr>
            <a:ln w="12700" cap="rnd">
              <a:solidFill>
                <a:srgbClr val="00B050">
                  <a:alpha val="45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quer&amp;s'!$C$13:$L$13</c:f>
              <c:numCache>
                <c:formatCode>0.000</c:formatCode>
                <c:ptCount val="10"/>
                <c:pt idx="0">
                  <c:v>1.91822151700103E-3</c:v>
                </c:pt>
                <c:pt idx="1">
                  <c:v>1.91822151700103E-3</c:v>
                </c:pt>
                <c:pt idx="2">
                  <c:v>1.91822151700103E-3</c:v>
                </c:pt>
                <c:pt idx="3">
                  <c:v>1.91822151700103E-3</c:v>
                </c:pt>
                <c:pt idx="4">
                  <c:v>1.91822151700103E-3</c:v>
                </c:pt>
                <c:pt idx="5">
                  <c:v>1.91822151700103E-3</c:v>
                </c:pt>
                <c:pt idx="6">
                  <c:v>1.91822151700103E-3</c:v>
                </c:pt>
                <c:pt idx="7">
                  <c:v>1.91822151700103E-3</c:v>
                </c:pt>
                <c:pt idx="8">
                  <c:v>1.91822151700103E-3</c:v>
                </c:pt>
                <c:pt idx="9">
                  <c:v>1.91822151700103E-3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5-461F-A65E-71B44CBC420B}"/>
            </c:ext>
          </c:extLst>
        </c:ser>
        <c:ser>
          <c:idx val="6"/>
          <c:order val="2"/>
          <c:tx>
            <c:v>ucl</c:v>
          </c:tx>
          <c:spPr>
            <a:ln w="12700" cap="rnd">
              <a:solidFill>
                <a:srgbClr val="FF0000">
                  <a:alpha val="43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quer&amp;s'!$C$16:$L$16</c:f>
              <c:numCache>
                <c:formatCode>0.00</c:formatCode>
                <c:ptCount val="10"/>
                <c:pt idx="0">
                  <c:v>4.3466899575243341E-3</c:v>
                </c:pt>
                <c:pt idx="1">
                  <c:v>4.3466899575243341E-3</c:v>
                </c:pt>
                <c:pt idx="2">
                  <c:v>4.3466899575243341E-3</c:v>
                </c:pt>
                <c:pt idx="3">
                  <c:v>4.3466899575243341E-3</c:v>
                </c:pt>
                <c:pt idx="4">
                  <c:v>4.3466899575243341E-3</c:v>
                </c:pt>
                <c:pt idx="5">
                  <c:v>4.3466899575243341E-3</c:v>
                </c:pt>
                <c:pt idx="6">
                  <c:v>4.3466899575243341E-3</c:v>
                </c:pt>
                <c:pt idx="7">
                  <c:v>4.3466899575243341E-3</c:v>
                </c:pt>
                <c:pt idx="8">
                  <c:v>4.3466899575243341E-3</c:v>
                </c:pt>
                <c:pt idx="9">
                  <c:v>4.3466899575243341E-3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5-461F-A65E-71B44CBC420B}"/>
            </c:ext>
          </c:extLst>
        </c:ser>
        <c:ser>
          <c:idx val="7"/>
          <c:order val="3"/>
          <c:tx>
            <c:v>lcl</c:v>
          </c:tx>
          <c:spPr>
            <a:ln w="12700" cap="rnd">
              <a:solidFill>
                <a:srgbClr val="FF0000">
                  <a:alpha val="46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'x quer&amp;s'!$C$17:$L$17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5-461F-A65E-71B44CBC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81616"/>
        <c:axId val="428683912"/>
      </c:lineChart>
      <c:catAx>
        <c:axId val="4286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83912"/>
        <c:crosses val="autoZero"/>
        <c:auto val="1"/>
        <c:lblAlgn val="ctr"/>
        <c:lblOffset val="100"/>
        <c:noMultiLvlLbl val="0"/>
      </c:catAx>
      <c:valAx>
        <c:axId val="4286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'p-chart'!$C$6:$N$6</c:f>
              <c:numCache>
                <c:formatCode>0.00</c:formatCode>
                <c:ptCount val="12"/>
                <c:pt idx="0">
                  <c:v>0.112</c:v>
                </c:pt>
                <c:pt idx="1">
                  <c:v>0.16216216216216217</c:v>
                </c:pt>
                <c:pt idx="2">
                  <c:v>9.7744360902255634E-2</c:v>
                </c:pt>
                <c:pt idx="3">
                  <c:v>0.14166666666666666</c:v>
                </c:pt>
                <c:pt idx="4">
                  <c:v>0.1271186440677966</c:v>
                </c:pt>
                <c:pt idx="5">
                  <c:v>0.10948905109489052</c:v>
                </c:pt>
                <c:pt idx="6">
                  <c:v>0.14814814814814814</c:v>
                </c:pt>
                <c:pt idx="7">
                  <c:v>0.1</c:v>
                </c:pt>
                <c:pt idx="8">
                  <c:v>0.11290322580645161</c:v>
                </c:pt>
                <c:pt idx="9">
                  <c:v>0.1015625</c:v>
                </c:pt>
                <c:pt idx="10">
                  <c:v>9.7222222222222224E-2</c:v>
                </c:pt>
                <c:pt idx="11">
                  <c:v>0.12318840579710146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1-4F0C-9EC3-9F6AC6206FBD}"/>
            </c:ext>
          </c:extLst>
        </c:ser>
        <c:ser>
          <c:idx val="1"/>
          <c:order val="1"/>
          <c:tx>
            <c:v>UCL</c:v>
          </c:tx>
          <c:spPr>
            <a:ln w="12700" cap="rnd">
              <a:solidFill>
                <a:srgbClr val="FF0000">
                  <a:alpha val="52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'p-chart'!$C$9:$N$9</c:f>
              <c:numCache>
                <c:formatCode>General</c:formatCode>
                <c:ptCount val="12"/>
                <c:pt idx="0">
                  <c:v>0.2050962818436608</c:v>
                </c:pt>
                <c:pt idx="1">
                  <c:v>0.2050962818436608</c:v>
                </c:pt>
                <c:pt idx="2">
                  <c:v>0.2050962818436608</c:v>
                </c:pt>
                <c:pt idx="3">
                  <c:v>0.2050962818436608</c:v>
                </c:pt>
                <c:pt idx="4">
                  <c:v>0.2050962818436608</c:v>
                </c:pt>
                <c:pt idx="5">
                  <c:v>0.2050962818436608</c:v>
                </c:pt>
                <c:pt idx="6">
                  <c:v>0.2050962818436608</c:v>
                </c:pt>
                <c:pt idx="7">
                  <c:v>0.2050962818436608</c:v>
                </c:pt>
                <c:pt idx="8">
                  <c:v>0.2050962818436608</c:v>
                </c:pt>
                <c:pt idx="9">
                  <c:v>0.2050962818436608</c:v>
                </c:pt>
                <c:pt idx="10">
                  <c:v>0.2050962818436608</c:v>
                </c:pt>
                <c:pt idx="11">
                  <c:v>0.2050962818436608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1-4F0C-9EC3-9F6AC6206FBD}"/>
            </c:ext>
          </c:extLst>
        </c:ser>
        <c:ser>
          <c:idx val="2"/>
          <c:order val="2"/>
          <c:tx>
            <c:v>LCL</c:v>
          </c:tx>
          <c:spPr>
            <a:ln w="12700" cap="rnd">
              <a:solidFill>
                <a:srgbClr val="FF0000">
                  <a:alpha val="43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'p-chart'!$C$10:$N$10</c:f>
              <c:numCache>
                <c:formatCode>General</c:formatCode>
                <c:ptCount val="12"/>
                <c:pt idx="0">
                  <c:v>3.1534734199119951E-2</c:v>
                </c:pt>
                <c:pt idx="1">
                  <c:v>3.1534734199119951E-2</c:v>
                </c:pt>
                <c:pt idx="2">
                  <c:v>3.1534734199119951E-2</c:v>
                </c:pt>
                <c:pt idx="3">
                  <c:v>3.1534734199119951E-2</c:v>
                </c:pt>
                <c:pt idx="4">
                  <c:v>3.1534734199119951E-2</c:v>
                </c:pt>
                <c:pt idx="5">
                  <c:v>3.1534734199119951E-2</c:v>
                </c:pt>
                <c:pt idx="6">
                  <c:v>3.1534734199119951E-2</c:v>
                </c:pt>
                <c:pt idx="7">
                  <c:v>3.1534734199119951E-2</c:v>
                </c:pt>
                <c:pt idx="8">
                  <c:v>3.1534734199119951E-2</c:v>
                </c:pt>
                <c:pt idx="9">
                  <c:v>3.1534734199119951E-2</c:v>
                </c:pt>
                <c:pt idx="10">
                  <c:v>3.1534734199119951E-2</c:v>
                </c:pt>
                <c:pt idx="11">
                  <c:v>3.1534734199119951E-2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1-4F0C-9EC3-9F6AC6206FBD}"/>
            </c:ext>
          </c:extLst>
        </c:ser>
        <c:ser>
          <c:idx val="3"/>
          <c:order val="3"/>
          <c:tx>
            <c:v>Mittelwert</c:v>
          </c:tx>
          <c:spPr>
            <a:ln w="12700" cap="rnd">
              <a:solidFill>
                <a:srgbClr val="00B050">
                  <a:alpha val="41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'p-chart'!$C$11:$N$11</c:f>
              <c:numCache>
                <c:formatCode>General</c:formatCode>
                <c:ptCount val="12"/>
                <c:pt idx="0">
                  <c:v>0.11831550802139038</c:v>
                </c:pt>
                <c:pt idx="1">
                  <c:v>0.11831550802139038</c:v>
                </c:pt>
                <c:pt idx="2">
                  <c:v>0.11831550802139038</c:v>
                </c:pt>
                <c:pt idx="3">
                  <c:v>0.11831550802139038</c:v>
                </c:pt>
                <c:pt idx="4">
                  <c:v>0.11831550802139038</c:v>
                </c:pt>
                <c:pt idx="5">
                  <c:v>0.11831550802139038</c:v>
                </c:pt>
                <c:pt idx="6">
                  <c:v>0.11831550802139038</c:v>
                </c:pt>
                <c:pt idx="7">
                  <c:v>0.11831550802139038</c:v>
                </c:pt>
                <c:pt idx="8">
                  <c:v>0.11831550802139038</c:v>
                </c:pt>
                <c:pt idx="9">
                  <c:v>0.11831550802139038</c:v>
                </c:pt>
                <c:pt idx="10">
                  <c:v>0.11831550802139038</c:v>
                </c:pt>
                <c:pt idx="11">
                  <c:v>0.11831550802139038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1-4F0C-9EC3-9F6AC6206F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459512"/>
        <c:axId val="391454264"/>
      </c:lineChart>
      <c:catAx>
        <c:axId val="39145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4264"/>
        <c:crosses val="autoZero"/>
        <c:auto val="1"/>
        <c:lblAlgn val="ctr"/>
        <c:lblOffset val="100"/>
        <c:noMultiLvlLbl val="0"/>
      </c:catAx>
      <c:valAx>
        <c:axId val="3914542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np-chart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'np-chart'!$C$5:$Q$5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0</c:v>
                </c:pt>
                <c:pt idx="8">
                  <c:v>12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4-404D-AE4C-BA7D2462664E}"/>
            </c:ext>
          </c:extLst>
        </c:ser>
        <c:ser>
          <c:idx val="1"/>
          <c:order val="1"/>
          <c:tx>
            <c:v>UCL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'np-chart'!$C$9:$Q$9</c:f>
              <c:numCache>
                <c:formatCode>General</c:formatCode>
                <c:ptCount val="15"/>
                <c:pt idx="0">
                  <c:v>18.365619783632482</c:v>
                </c:pt>
                <c:pt idx="1">
                  <c:v>18.365619783632482</c:v>
                </c:pt>
                <c:pt idx="2">
                  <c:v>18.365619783632482</c:v>
                </c:pt>
                <c:pt idx="3">
                  <c:v>18.365619783632482</c:v>
                </c:pt>
                <c:pt idx="4">
                  <c:v>18.365619783632482</c:v>
                </c:pt>
                <c:pt idx="5">
                  <c:v>18.365619783632482</c:v>
                </c:pt>
                <c:pt idx="6">
                  <c:v>18.365619783632482</c:v>
                </c:pt>
                <c:pt idx="7">
                  <c:v>18.365619783632482</c:v>
                </c:pt>
                <c:pt idx="8">
                  <c:v>18.365619783632482</c:v>
                </c:pt>
                <c:pt idx="9">
                  <c:v>18.365619783632482</c:v>
                </c:pt>
                <c:pt idx="10">
                  <c:v>18.365619783632482</c:v>
                </c:pt>
                <c:pt idx="11">
                  <c:v>18.365619783632482</c:v>
                </c:pt>
                <c:pt idx="12">
                  <c:v>18.365619783632482</c:v>
                </c:pt>
                <c:pt idx="13">
                  <c:v>18.365619783632482</c:v>
                </c:pt>
                <c:pt idx="14">
                  <c:v>18.365619783632482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4-404D-AE4C-BA7D2462664E}"/>
            </c:ext>
          </c:extLst>
        </c:ser>
        <c:ser>
          <c:idx val="2"/>
          <c:order val="2"/>
          <c:tx>
            <c:v>LCL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'np-chart'!$C$10:$Q$10</c:f>
              <c:numCache>
                <c:formatCode>General</c:formatCode>
                <c:ptCount val="15"/>
                <c:pt idx="0">
                  <c:v>0.17983476182206459</c:v>
                </c:pt>
                <c:pt idx="1">
                  <c:v>0.17983476182206459</c:v>
                </c:pt>
                <c:pt idx="2">
                  <c:v>0.17983476182206459</c:v>
                </c:pt>
                <c:pt idx="3">
                  <c:v>0.17983476182206459</c:v>
                </c:pt>
                <c:pt idx="4">
                  <c:v>0.17983476182206459</c:v>
                </c:pt>
                <c:pt idx="5">
                  <c:v>0.17983476182206459</c:v>
                </c:pt>
                <c:pt idx="6">
                  <c:v>0.17983476182206459</c:v>
                </c:pt>
                <c:pt idx="7">
                  <c:v>0.17983476182206459</c:v>
                </c:pt>
                <c:pt idx="8">
                  <c:v>0.17983476182206459</c:v>
                </c:pt>
                <c:pt idx="9">
                  <c:v>0.17983476182206459</c:v>
                </c:pt>
                <c:pt idx="10">
                  <c:v>0.17983476182206459</c:v>
                </c:pt>
                <c:pt idx="11">
                  <c:v>0.17983476182206459</c:v>
                </c:pt>
                <c:pt idx="12">
                  <c:v>0.17983476182206459</c:v>
                </c:pt>
                <c:pt idx="13">
                  <c:v>0.17983476182206459</c:v>
                </c:pt>
                <c:pt idx="14">
                  <c:v>0.17983476182206459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4-404D-AE4C-BA7D2462664E}"/>
            </c:ext>
          </c:extLst>
        </c:ser>
        <c:ser>
          <c:idx val="3"/>
          <c:order val="3"/>
          <c:tx>
            <c:v>Mittelwert</c:v>
          </c:tx>
          <c:spPr>
            <a:ln w="1587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'np-chart'!$C$11:$Q$11</c:f>
              <c:numCache>
                <c:formatCode>General</c:formatCode>
                <c:ptCount val="15"/>
                <c:pt idx="0">
                  <c:v>9.2727272727272734</c:v>
                </c:pt>
                <c:pt idx="1">
                  <c:v>9.2727272727272734</c:v>
                </c:pt>
                <c:pt idx="2">
                  <c:v>9.2727272727272734</c:v>
                </c:pt>
                <c:pt idx="3">
                  <c:v>9.2727272727272734</c:v>
                </c:pt>
                <c:pt idx="4">
                  <c:v>9.2727272727272734</c:v>
                </c:pt>
                <c:pt idx="5">
                  <c:v>9.2727272727272734</c:v>
                </c:pt>
                <c:pt idx="6">
                  <c:v>9.2727272727272734</c:v>
                </c:pt>
                <c:pt idx="7">
                  <c:v>9.2727272727272734</c:v>
                </c:pt>
                <c:pt idx="8">
                  <c:v>9.2727272727272734</c:v>
                </c:pt>
                <c:pt idx="9">
                  <c:v>9.2727272727272734</c:v>
                </c:pt>
                <c:pt idx="10">
                  <c:v>9.2727272727272734</c:v>
                </c:pt>
                <c:pt idx="11">
                  <c:v>9.2727272727272734</c:v>
                </c:pt>
                <c:pt idx="12">
                  <c:v>9.2727272727272734</c:v>
                </c:pt>
                <c:pt idx="13">
                  <c:v>9.2727272727272734</c:v>
                </c:pt>
                <c:pt idx="14">
                  <c:v>9.2727272727272734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4-404D-AE4C-BA7D246266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459512"/>
        <c:axId val="391454264"/>
      </c:lineChart>
      <c:catAx>
        <c:axId val="39145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4264"/>
        <c:crosses val="autoZero"/>
        <c:auto val="1"/>
        <c:lblAlgn val="ctr"/>
        <c:lblOffset val="100"/>
        <c:noMultiLvlLbl val="0"/>
      </c:catAx>
      <c:valAx>
        <c:axId val="39145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'u-chart'!$C$6:$Q$6</c:f>
              <c:numCache>
                <c:formatCode>0.00</c:formatCode>
                <c:ptCount val="15"/>
                <c:pt idx="0">
                  <c:v>3.2000000000000001E-2</c:v>
                </c:pt>
                <c:pt idx="1">
                  <c:v>7.2072072072072071E-2</c:v>
                </c:pt>
                <c:pt idx="2">
                  <c:v>2.2556390977443608E-2</c:v>
                </c:pt>
                <c:pt idx="3">
                  <c:v>5.8333333333333334E-2</c:v>
                </c:pt>
                <c:pt idx="4">
                  <c:v>4.2372881355932202E-2</c:v>
                </c:pt>
                <c:pt idx="5">
                  <c:v>3.6496350364963501E-2</c:v>
                </c:pt>
                <c:pt idx="6">
                  <c:v>5.5555555555555552E-2</c:v>
                </c:pt>
                <c:pt idx="7">
                  <c:v>9.0909090909090912E-2</c:v>
                </c:pt>
                <c:pt idx="8">
                  <c:v>3.2258064516129031E-2</c:v>
                </c:pt>
                <c:pt idx="9">
                  <c:v>2.34375E-2</c:v>
                </c:pt>
                <c:pt idx="10">
                  <c:v>2.7777777777777776E-2</c:v>
                </c:pt>
                <c:pt idx="11">
                  <c:v>5.0724637681159424E-2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E-4466-B87B-1936D9A7FA4D}"/>
            </c:ext>
          </c:extLst>
        </c:ser>
        <c:ser>
          <c:idx val="1"/>
          <c:order val="1"/>
          <c:tx>
            <c:v>UCL</c:v>
          </c:tx>
          <c:spPr>
            <a:ln w="12700" cap="rnd">
              <a:solidFill>
                <a:srgbClr val="FF0000">
                  <a:alpha val="52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'u-chart'!$C$9:$Q$9</c:f>
              <c:numCache>
                <c:formatCode>General</c:formatCode>
                <c:ptCount val="15"/>
                <c:pt idx="0">
                  <c:v>0.10055313080001452</c:v>
                </c:pt>
                <c:pt idx="1">
                  <c:v>0.10055313080001452</c:v>
                </c:pt>
                <c:pt idx="2">
                  <c:v>0.10055313080001452</c:v>
                </c:pt>
                <c:pt idx="3">
                  <c:v>0.10055313080001452</c:v>
                </c:pt>
                <c:pt idx="4">
                  <c:v>0.10055313080001452</c:v>
                </c:pt>
                <c:pt idx="5">
                  <c:v>0.10055313080001452</c:v>
                </c:pt>
                <c:pt idx="6">
                  <c:v>0.10055313080001452</c:v>
                </c:pt>
                <c:pt idx="7">
                  <c:v>0.10055313080001452</c:v>
                </c:pt>
                <c:pt idx="8">
                  <c:v>0.10055313080001452</c:v>
                </c:pt>
                <c:pt idx="9">
                  <c:v>0.10055313080001452</c:v>
                </c:pt>
                <c:pt idx="10">
                  <c:v>0.10055313080001452</c:v>
                </c:pt>
                <c:pt idx="11">
                  <c:v>0.10055313080001452</c:v>
                </c:pt>
                <c:pt idx="12">
                  <c:v>0.10055313080001452</c:v>
                </c:pt>
                <c:pt idx="13">
                  <c:v>0.10055313080001452</c:v>
                </c:pt>
                <c:pt idx="14">
                  <c:v>0.10055313080001452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E-4466-B87B-1936D9A7FA4D}"/>
            </c:ext>
          </c:extLst>
        </c:ser>
        <c:ser>
          <c:idx val="2"/>
          <c:order val="2"/>
          <c:tx>
            <c:v>LCL</c:v>
          </c:tx>
          <c:spPr>
            <a:ln w="12700" cap="rnd">
              <a:solidFill>
                <a:srgbClr val="FF0000">
                  <a:alpha val="43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'u-chart'!$C$10:$Q$10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E-4466-B87B-1936D9A7FA4D}"/>
            </c:ext>
          </c:extLst>
        </c:ser>
        <c:ser>
          <c:idx val="3"/>
          <c:order val="3"/>
          <c:tx>
            <c:v>Mittelwert</c:v>
          </c:tx>
          <c:spPr>
            <a:ln w="12700" cap="rnd">
              <a:solidFill>
                <a:srgbClr val="00B050">
                  <a:alpha val="41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'u-chart'!$C$11:$Q$11</c:f>
              <c:numCache>
                <c:formatCode>General</c:formatCode>
                <c:ptCount val="15"/>
                <c:pt idx="0">
                  <c:v>4.4117647058823532E-2</c:v>
                </c:pt>
                <c:pt idx="1">
                  <c:v>4.4117647058823532E-2</c:v>
                </c:pt>
                <c:pt idx="2">
                  <c:v>4.4117647058823532E-2</c:v>
                </c:pt>
                <c:pt idx="3">
                  <c:v>4.4117647058823532E-2</c:v>
                </c:pt>
                <c:pt idx="4">
                  <c:v>4.4117647058823532E-2</c:v>
                </c:pt>
                <c:pt idx="5">
                  <c:v>4.4117647058823532E-2</c:v>
                </c:pt>
                <c:pt idx="6">
                  <c:v>4.4117647058823532E-2</c:v>
                </c:pt>
                <c:pt idx="7">
                  <c:v>4.4117647058823532E-2</c:v>
                </c:pt>
                <c:pt idx="8">
                  <c:v>4.4117647058823532E-2</c:v>
                </c:pt>
                <c:pt idx="9">
                  <c:v>4.4117647058823532E-2</c:v>
                </c:pt>
                <c:pt idx="10">
                  <c:v>4.4117647058823532E-2</c:v>
                </c:pt>
                <c:pt idx="11">
                  <c:v>4.4117647058823532E-2</c:v>
                </c:pt>
                <c:pt idx="12">
                  <c:v>4.4117647058823532E-2</c:v>
                </c:pt>
                <c:pt idx="13">
                  <c:v>4.4117647058823532E-2</c:v>
                </c:pt>
                <c:pt idx="14">
                  <c:v>4.4117647058823532E-2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E-4466-B87B-1936D9A7F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459512"/>
        <c:axId val="391454264"/>
      </c:lineChart>
      <c:catAx>
        <c:axId val="39145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4264"/>
        <c:crosses val="autoZero"/>
        <c:auto val="1"/>
        <c:lblAlgn val="ctr"/>
        <c:lblOffset val="100"/>
        <c:noMultiLvlLbl val="0"/>
      </c:catAx>
      <c:valAx>
        <c:axId val="3914542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'c-chart'!$C$5:$Q$5</c:f>
              <c:numCache>
                <c:formatCode>General</c:formatCode>
                <c:ptCount val="15"/>
                <c:pt idx="0">
                  <c:v>19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3-4A52-9F13-7EB0112B1176}"/>
            </c:ext>
          </c:extLst>
        </c:ser>
        <c:ser>
          <c:idx val="1"/>
          <c:order val="1"/>
          <c:tx>
            <c:v>UCL</c:v>
          </c:tx>
          <c:spPr>
            <a:ln w="12700" cap="rnd">
              <a:solidFill>
                <a:srgbClr val="FF0000">
                  <a:alpha val="52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'c-chart'!$C$9:$Q$9</c:f>
              <c:numCache>
                <c:formatCode>General</c:formatCode>
                <c:ptCount val="15"/>
                <c:pt idx="0">
                  <c:v>28.949173899898003</c:v>
                </c:pt>
                <c:pt idx="1">
                  <c:v>28.949173899898003</c:v>
                </c:pt>
                <c:pt idx="2">
                  <c:v>28.949173899898003</c:v>
                </c:pt>
                <c:pt idx="3">
                  <c:v>28.949173899898003</c:v>
                </c:pt>
                <c:pt idx="4">
                  <c:v>28.949173899898003</c:v>
                </c:pt>
                <c:pt idx="5">
                  <c:v>28.949173899898003</c:v>
                </c:pt>
                <c:pt idx="6">
                  <c:v>28.949173899898003</c:v>
                </c:pt>
                <c:pt idx="7">
                  <c:v>28.949173899898003</c:v>
                </c:pt>
                <c:pt idx="8">
                  <c:v>28.949173899898003</c:v>
                </c:pt>
                <c:pt idx="9">
                  <c:v>28.949173899898003</c:v>
                </c:pt>
                <c:pt idx="10">
                  <c:v>28.949173899898003</c:v>
                </c:pt>
                <c:pt idx="11">
                  <c:v>28.949173899898003</c:v>
                </c:pt>
                <c:pt idx="12">
                  <c:v>28.949173899898003</c:v>
                </c:pt>
                <c:pt idx="13">
                  <c:v>28.949173899898003</c:v>
                </c:pt>
                <c:pt idx="14">
                  <c:v>28.949173899898003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3-4A52-9F13-7EB0112B1176}"/>
            </c:ext>
          </c:extLst>
        </c:ser>
        <c:ser>
          <c:idx val="2"/>
          <c:order val="2"/>
          <c:tx>
            <c:v>LCL</c:v>
          </c:tx>
          <c:spPr>
            <a:ln w="12700" cap="rnd">
              <a:solidFill>
                <a:srgbClr val="FF0000">
                  <a:alpha val="43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'c-chart'!$C$10:$Q$10</c:f>
              <c:numCache>
                <c:formatCode>General</c:formatCode>
                <c:ptCount val="15"/>
                <c:pt idx="0">
                  <c:v>4.4354414847173835</c:v>
                </c:pt>
                <c:pt idx="1">
                  <c:v>4.4354414847173835</c:v>
                </c:pt>
                <c:pt idx="2">
                  <c:v>4.4354414847173835</c:v>
                </c:pt>
                <c:pt idx="3">
                  <c:v>4.4354414847173835</c:v>
                </c:pt>
                <c:pt idx="4">
                  <c:v>4.4354414847173835</c:v>
                </c:pt>
                <c:pt idx="5">
                  <c:v>4.4354414847173835</c:v>
                </c:pt>
                <c:pt idx="6">
                  <c:v>4.4354414847173835</c:v>
                </c:pt>
                <c:pt idx="7">
                  <c:v>4.4354414847173835</c:v>
                </c:pt>
                <c:pt idx="8">
                  <c:v>4.4354414847173835</c:v>
                </c:pt>
                <c:pt idx="9">
                  <c:v>4.4354414847173835</c:v>
                </c:pt>
                <c:pt idx="10">
                  <c:v>4.4354414847173835</c:v>
                </c:pt>
                <c:pt idx="11">
                  <c:v>4.4354414847173835</c:v>
                </c:pt>
                <c:pt idx="12">
                  <c:v>4.4354414847173835</c:v>
                </c:pt>
                <c:pt idx="13">
                  <c:v>4.4354414847173835</c:v>
                </c:pt>
                <c:pt idx="14">
                  <c:v>4.4354414847173835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3-4A52-9F13-7EB0112B1176}"/>
            </c:ext>
          </c:extLst>
        </c:ser>
        <c:ser>
          <c:idx val="3"/>
          <c:order val="3"/>
          <c:tx>
            <c:v>Mittelwert</c:v>
          </c:tx>
          <c:spPr>
            <a:ln w="12700" cap="rnd">
              <a:solidFill>
                <a:srgbClr val="00B050">
                  <a:alpha val="41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'c-chart'!$C$11:$Q$11</c:f>
              <c:numCache>
                <c:formatCode>General</c:formatCode>
                <c:ptCount val="15"/>
                <c:pt idx="0">
                  <c:v>16.692307692307693</c:v>
                </c:pt>
                <c:pt idx="1">
                  <c:v>16.692307692307693</c:v>
                </c:pt>
                <c:pt idx="2">
                  <c:v>16.692307692307693</c:v>
                </c:pt>
                <c:pt idx="3">
                  <c:v>16.692307692307693</c:v>
                </c:pt>
                <c:pt idx="4">
                  <c:v>16.692307692307693</c:v>
                </c:pt>
                <c:pt idx="5">
                  <c:v>16.692307692307693</c:v>
                </c:pt>
                <c:pt idx="6">
                  <c:v>16.692307692307693</c:v>
                </c:pt>
                <c:pt idx="7">
                  <c:v>16.692307692307693</c:v>
                </c:pt>
                <c:pt idx="8">
                  <c:v>16.692307692307693</c:v>
                </c:pt>
                <c:pt idx="9">
                  <c:v>16.692307692307693</c:v>
                </c:pt>
                <c:pt idx="10">
                  <c:v>16.692307692307693</c:v>
                </c:pt>
                <c:pt idx="11">
                  <c:v>16.692307692307693</c:v>
                </c:pt>
                <c:pt idx="12">
                  <c:v>16.692307692307693</c:v>
                </c:pt>
                <c:pt idx="13">
                  <c:v>16.692307692307693</c:v>
                </c:pt>
                <c:pt idx="14">
                  <c:v>16.692307692307693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3-4A52-9F13-7EB0112B11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459512"/>
        <c:axId val="391454264"/>
      </c:lineChart>
      <c:catAx>
        <c:axId val="39145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4264"/>
        <c:crosses val="autoZero"/>
        <c:auto val="1"/>
        <c:lblAlgn val="ctr"/>
        <c:lblOffset val="100"/>
        <c:noMultiLvlLbl val="0"/>
      </c:catAx>
      <c:valAx>
        <c:axId val="39145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ImR-Chart x quer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ImR!$C$4:$Q$4</c:f>
              <c:numCache>
                <c:formatCode>General</c:formatCode>
                <c:ptCount val="15"/>
                <c:pt idx="0">
                  <c:v>290</c:v>
                </c:pt>
                <c:pt idx="1">
                  <c:v>288</c:v>
                </c:pt>
                <c:pt idx="2">
                  <c:v>285</c:v>
                </c:pt>
                <c:pt idx="3">
                  <c:v>290</c:v>
                </c:pt>
                <c:pt idx="4">
                  <c:v>291</c:v>
                </c:pt>
                <c:pt idx="5">
                  <c:v>287</c:v>
                </c:pt>
                <c:pt idx="6">
                  <c:v>284</c:v>
                </c:pt>
                <c:pt idx="7">
                  <c:v>290</c:v>
                </c:pt>
                <c:pt idx="8">
                  <c:v>290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6-413F-BC10-CD2EE98CBDEC}"/>
            </c:ext>
          </c:extLst>
        </c:ser>
        <c:ser>
          <c:idx val="1"/>
          <c:order val="1"/>
          <c:tx>
            <c:v>UCL</c:v>
          </c:tx>
          <c:spPr>
            <a:ln w="12700" cap="rnd">
              <a:solidFill>
                <a:srgbClr val="FF0000">
                  <a:alpha val="52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ImR!$C$9:$Q$9</c:f>
              <c:numCache>
                <c:formatCode>General</c:formatCode>
                <c:ptCount val="15"/>
                <c:pt idx="0">
                  <c:v>295.98444444444448</c:v>
                </c:pt>
                <c:pt idx="1">
                  <c:v>295.98444444444448</c:v>
                </c:pt>
                <c:pt idx="2">
                  <c:v>295.98444444444448</c:v>
                </c:pt>
                <c:pt idx="3">
                  <c:v>295.98444444444448</c:v>
                </c:pt>
                <c:pt idx="4">
                  <c:v>295.98444444444448</c:v>
                </c:pt>
                <c:pt idx="5">
                  <c:v>295.98444444444448</c:v>
                </c:pt>
                <c:pt idx="6">
                  <c:v>295.98444444444448</c:v>
                </c:pt>
                <c:pt idx="7">
                  <c:v>295.98444444444448</c:v>
                </c:pt>
                <c:pt idx="8">
                  <c:v>295.98444444444448</c:v>
                </c:pt>
                <c:pt idx="9">
                  <c:v>295.98444444444448</c:v>
                </c:pt>
                <c:pt idx="10">
                  <c:v>295.98444444444448</c:v>
                </c:pt>
                <c:pt idx="11">
                  <c:v>295.98444444444448</c:v>
                </c:pt>
                <c:pt idx="12">
                  <c:v>295.98444444444448</c:v>
                </c:pt>
                <c:pt idx="13">
                  <c:v>295.98444444444448</c:v>
                </c:pt>
                <c:pt idx="14">
                  <c:v>295.98444444444448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6-413F-BC10-CD2EE98CBDEC}"/>
            </c:ext>
          </c:extLst>
        </c:ser>
        <c:ser>
          <c:idx val="2"/>
          <c:order val="2"/>
          <c:tx>
            <c:v>LCL</c:v>
          </c:tx>
          <c:spPr>
            <a:ln w="12700" cap="rnd">
              <a:solidFill>
                <a:srgbClr val="FF0000">
                  <a:alpha val="43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ImR!$C$10:$Q$10</c:f>
              <c:numCache>
                <c:formatCode>General</c:formatCode>
                <c:ptCount val="15"/>
                <c:pt idx="0">
                  <c:v>280.61555555555555</c:v>
                </c:pt>
                <c:pt idx="1">
                  <c:v>280.61555555555555</c:v>
                </c:pt>
                <c:pt idx="2">
                  <c:v>280.61555555555555</c:v>
                </c:pt>
                <c:pt idx="3">
                  <c:v>280.61555555555555</c:v>
                </c:pt>
                <c:pt idx="4">
                  <c:v>280.61555555555555</c:v>
                </c:pt>
                <c:pt idx="5">
                  <c:v>280.61555555555555</c:v>
                </c:pt>
                <c:pt idx="6">
                  <c:v>280.61555555555555</c:v>
                </c:pt>
                <c:pt idx="7">
                  <c:v>280.61555555555555</c:v>
                </c:pt>
                <c:pt idx="8">
                  <c:v>280.61555555555555</c:v>
                </c:pt>
                <c:pt idx="9">
                  <c:v>280.61555555555555</c:v>
                </c:pt>
                <c:pt idx="10">
                  <c:v>280.61555555555555</c:v>
                </c:pt>
                <c:pt idx="11">
                  <c:v>280.61555555555555</c:v>
                </c:pt>
                <c:pt idx="12">
                  <c:v>280.61555555555555</c:v>
                </c:pt>
                <c:pt idx="13">
                  <c:v>280.61555555555555</c:v>
                </c:pt>
                <c:pt idx="14">
                  <c:v>280.61555555555555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6-413F-BC10-CD2EE98CBDEC}"/>
            </c:ext>
          </c:extLst>
        </c:ser>
        <c:ser>
          <c:idx val="3"/>
          <c:order val="3"/>
          <c:tx>
            <c:v>Mittelwert</c:v>
          </c:tx>
          <c:spPr>
            <a:ln w="12700" cap="rnd">
              <a:solidFill>
                <a:srgbClr val="00B050">
                  <a:alpha val="41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ImR!$C$11:$Q$11</c:f>
              <c:numCache>
                <c:formatCode>General</c:formatCode>
                <c:ptCount val="15"/>
                <c:pt idx="0">
                  <c:v>288.3</c:v>
                </c:pt>
                <c:pt idx="1">
                  <c:v>288.3</c:v>
                </c:pt>
                <c:pt idx="2">
                  <c:v>288.3</c:v>
                </c:pt>
                <c:pt idx="3">
                  <c:v>288.3</c:v>
                </c:pt>
                <c:pt idx="4">
                  <c:v>288.3</c:v>
                </c:pt>
                <c:pt idx="5">
                  <c:v>288.3</c:v>
                </c:pt>
                <c:pt idx="6">
                  <c:v>288.3</c:v>
                </c:pt>
                <c:pt idx="7">
                  <c:v>288.3</c:v>
                </c:pt>
                <c:pt idx="8">
                  <c:v>288.3</c:v>
                </c:pt>
                <c:pt idx="9">
                  <c:v>288.3</c:v>
                </c:pt>
                <c:pt idx="10">
                  <c:v>288.3</c:v>
                </c:pt>
                <c:pt idx="11">
                  <c:v>288.3</c:v>
                </c:pt>
                <c:pt idx="12">
                  <c:v>288.3</c:v>
                </c:pt>
                <c:pt idx="13">
                  <c:v>288.3</c:v>
                </c:pt>
                <c:pt idx="14">
                  <c:v>288.3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6-413F-BC10-CD2EE98CB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459512"/>
        <c:axId val="391454264"/>
      </c:lineChart>
      <c:catAx>
        <c:axId val="39145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4264"/>
        <c:crosses val="autoZero"/>
        <c:auto val="1"/>
        <c:lblAlgn val="ctr"/>
        <c:lblOffset val="100"/>
        <c:noMultiLvlLbl val="0"/>
      </c:catAx>
      <c:valAx>
        <c:axId val="39145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45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F37288AA-0EFC-4E42-91C6-AD680C2C5C6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4251E6E-163C-425C-8FC9-1A0529154F1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10</xdr:row>
      <xdr:rowOff>69850</xdr:rowOff>
    </xdr:from>
    <xdr:to>
      <xdr:col>14</xdr:col>
      <xdr:colOff>120650</xdr:colOff>
      <xdr:row>24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BAD70B-1C62-451C-83AE-E8A994B11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146050</xdr:colOff>
      <xdr:row>10</xdr:row>
      <xdr:rowOff>69850</xdr:rowOff>
    </xdr:from>
    <xdr:to>
      <xdr:col>21</xdr:col>
      <xdr:colOff>622300</xdr:colOff>
      <xdr:row>24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7C20DF5-9240-470E-8CC5-E60F04462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44450</xdr:colOff>
      <xdr:row>0</xdr:row>
      <xdr:rowOff>31750</xdr:rowOff>
    </xdr:from>
    <xdr:to>
      <xdr:col>21</xdr:col>
      <xdr:colOff>628650</xdr:colOff>
      <xdr:row>10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BC348414-62BD-472C-838B-4CF76F055A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1075" y="31750"/>
              <a:ext cx="4394200" cy="189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58614</xdr:rowOff>
    </xdr:from>
    <xdr:to>
      <xdr:col>13</xdr:col>
      <xdr:colOff>428625</xdr:colOff>
      <xdr:row>26</xdr:row>
      <xdr:rowOff>74840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B1AEBD-AB8B-4BF2-AA9F-EDE6669FC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528063</xdr:colOff>
      <xdr:row>10</xdr:row>
      <xdr:rowOff>50766</xdr:rowOff>
    </xdr:from>
    <xdr:to>
      <xdr:col>21</xdr:col>
      <xdr:colOff>748393</xdr:colOff>
      <xdr:row>26</xdr:row>
      <xdr:rowOff>54430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83B3B4-892F-4E2E-9DC0-D24C5A033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149677</xdr:colOff>
      <xdr:row>0</xdr:row>
      <xdr:rowOff>68036</xdr:rowOff>
    </xdr:from>
    <xdr:to>
      <xdr:col>21</xdr:col>
      <xdr:colOff>755196</xdr:colOff>
      <xdr:row>10</xdr:row>
      <xdr:rowOff>6804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662D5190-43CD-4C52-A5DD-8ECFEAA625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1152" y="68036"/>
              <a:ext cx="4415519" cy="1843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119062</xdr:rowOff>
    </xdr:from>
    <xdr:to>
      <xdr:col>17</xdr:col>
      <xdr:colOff>0</xdr:colOff>
      <xdr:row>21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DEC9D4-0CB3-4A94-B4A2-C04E9980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13310</xdr:colOff>
      <xdr:row>5</xdr:row>
      <xdr:rowOff>119061</xdr:rowOff>
    </xdr:from>
    <xdr:to>
      <xdr:col>19</xdr:col>
      <xdr:colOff>757407</xdr:colOff>
      <xdr:row>20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69F8984-27E0-4B4F-9BD2-69BB9F367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747770</xdr:colOff>
      <xdr:row>6</xdr:row>
      <xdr:rowOff>78896</xdr:rowOff>
    </xdr:from>
    <xdr:to>
      <xdr:col>19</xdr:col>
      <xdr:colOff>728720</xdr:colOff>
      <xdr:row>20</xdr:row>
      <xdr:rowOff>153949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E06AB3-EC75-4655-B2E8-B4B92789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7708</xdr:colOff>
      <xdr:row>5</xdr:row>
      <xdr:rowOff>102252</xdr:rowOff>
    </xdr:from>
    <xdr:to>
      <xdr:col>19</xdr:col>
      <xdr:colOff>751805</xdr:colOff>
      <xdr:row>19</xdr:row>
      <xdr:rowOff>178453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E35A45-0294-41D5-A004-6FDBD1DE5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172640</xdr:colOff>
      <xdr:row>5</xdr:row>
      <xdr:rowOff>38518</xdr:rowOff>
    </xdr:from>
    <xdr:to>
      <xdr:col>17</xdr:col>
      <xdr:colOff>241973</xdr:colOff>
      <xdr:row>22</xdr:row>
      <xdr:rowOff>77390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CD233F-9683-47B6-8B67-15A60D019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279797</xdr:colOff>
      <xdr:row>8</xdr:row>
      <xdr:rowOff>29766</xdr:rowOff>
    </xdr:from>
    <xdr:to>
      <xdr:col>22</xdr:col>
      <xdr:colOff>506015</xdr:colOff>
      <xdr:row>22</xdr:row>
      <xdr:rowOff>53578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5027A4-7EE1-43E6-B4FE-8B7A6DAB9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97E7-2709-4424-9744-F739014C8BEC}">
  <dimension ref="B3:E8"/>
  <sheetViews>
    <sheetView showGridLines="0" zoomScale="150" zoomScaleNormal="150" workbookViewId="0">
      <selection activeCell="G7" sqref="G7"/>
    </sheetView>
  </sheetViews>
  <sheetFormatPr baseColWidth="10" defaultRowHeight="15"/>
  <cols>
    <col min="2" max="2" width="3.7109375" bestFit="1" customWidth="1"/>
    <col min="3" max="3" width="22.28515625" bestFit="1" customWidth="1"/>
    <col min="4" max="4" width="21.5703125" customWidth="1"/>
    <col min="5" max="5" width="3.7109375" bestFit="1" customWidth="1"/>
  </cols>
  <sheetData>
    <row r="3" spans="2:5">
      <c r="C3" s="30" t="s">
        <v>57</v>
      </c>
      <c r="D3" s="30" t="s">
        <v>58</v>
      </c>
    </row>
    <row r="4" spans="2:5">
      <c r="B4" s="31" t="s">
        <v>59</v>
      </c>
      <c r="C4" s="32" t="s">
        <v>60</v>
      </c>
      <c r="D4" s="32" t="s">
        <v>61</v>
      </c>
      <c r="E4" s="31" t="s">
        <v>62</v>
      </c>
    </row>
    <row r="5" spans="2:5" ht="129" customHeight="1">
      <c r="B5" s="31"/>
      <c r="C5" s="33" t="s">
        <v>63</v>
      </c>
      <c r="D5" s="33" t="s">
        <v>64</v>
      </c>
      <c r="E5" s="31"/>
    </row>
    <row r="6" spans="2:5">
      <c r="B6" s="31" t="s">
        <v>65</v>
      </c>
      <c r="C6" s="34" t="s">
        <v>66</v>
      </c>
      <c r="D6" s="34" t="s">
        <v>67</v>
      </c>
      <c r="E6" s="31" t="s">
        <v>68</v>
      </c>
    </row>
    <row r="7" spans="2:5" ht="108" customHeight="1">
      <c r="B7" s="31"/>
      <c r="C7" s="33" t="s">
        <v>69</v>
      </c>
      <c r="D7" s="33" t="s">
        <v>70</v>
      </c>
      <c r="E7" s="31"/>
    </row>
    <row r="8" spans="2:5">
      <c r="C8" s="30" t="s">
        <v>71</v>
      </c>
      <c r="D8" s="30" t="s">
        <v>72</v>
      </c>
    </row>
  </sheetData>
  <mergeCells count="4">
    <mergeCell ref="B4:B5"/>
    <mergeCell ref="E4:E5"/>
    <mergeCell ref="B6:B7"/>
    <mergeCell ref="E6:E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B25-D1EF-4DF4-8D8B-94A5DA52F9CF}">
  <dimension ref="B2:P18"/>
  <sheetViews>
    <sheetView showGridLines="0" tabSelected="1" zoomScale="150" zoomScaleNormal="150" workbookViewId="0">
      <selection activeCell="C10" sqref="C10"/>
    </sheetView>
  </sheetViews>
  <sheetFormatPr baseColWidth="10" defaultRowHeight="15"/>
  <cols>
    <col min="1" max="1" width="2" customWidth="1"/>
    <col min="2" max="2" width="8.7109375" bestFit="1" customWidth="1"/>
    <col min="3" max="12" width="5.5703125" customWidth="1"/>
    <col min="13" max="13" width="8.5703125" bestFit="1" customWidth="1"/>
  </cols>
  <sheetData>
    <row r="2" spans="2:16">
      <c r="B2" s="15"/>
      <c r="C2" s="28" t="s">
        <v>17</v>
      </c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6">
      <c r="B3" s="16" t="s">
        <v>18</v>
      </c>
      <c r="C3" s="16" t="s">
        <v>19</v>
      </c>
      <c r="D3" s="16">
        <v>2</v>
      </c>
      <c r="E3" s="16" t="s">
        <v>20</v>
      </c>
      <c r="F3" s="16" t="s">
        <v>21</v>
      </c>
      <c r="G3" s="16" t="s">
        <v>22</v>
      </c>
      <c r="H3" s="16" t="s">
        <v>23</v>
      </c>
      <c r="I3" s="16" t="s">
        <v>24</v>
      </c>
      <c r="J3" s="16" t="s">
        <v>25</v>
      </c>
      <c r="K3" s="16" t="s">
        <v>26</v>
      </c>
      <c r="L3" s="16" t="s">
        <v>27</v>
      </c>
      <c r="M3" s="16" t="s">
        <v>28</v>
      </c>
    </row>
    <row r="4" spans="2:16">
      <c r="B4" s="17" t="s">
        <v>19</v>
      </c>
      <c r="C4" s="21">
        <v>7.14</v>
      </c>
      <c r="D4" s="21">
        <v>7.125</v>
      </c>
      <c r="E4" s="21">
        <v>7.1230000000000002</v>
      </c>
      <c r="F4" s="21">
        <v>7.1269999999999998</v>
      </c>
      <c r="G4" s="21">
        <v>7.1280000000000001</v>
      </c>
      <c r="H4" s="21">
        <v>7.125</v>
      </c>
      <c r="I4" s="21">
        <v>7.1260000000000003</v>
      </c>
      <c r="J4" s="21">
        <v>7.1260000000000003</v>
      </c>
      <c r="K4" s="21">
        <v>7.1269999999999998</v>
      </c>
      <c r="L4" s="21">
        <v>7.1280000000000001</v>
      </c>
      <c r="M4" s="24">
        <f>AVERAGE(C4:L4)</f>
        <v>7.1274999999999995</v>
      </c>
      <c r="O4" s="8" t="s">
        <v>31</v>
      </c>
      <c r="P4" s="2">
        <f>IF(COUNT(C4:C8)=3,M9+1.023*M10,IF(COUNT(C4:C8)=4,M9+0.729*M10,M9+0.577*M10))</f>
        <v>7.1299699999999993</v>
      </c>
    </row>
    <row r="5" spans="2:16">
      <c r="B5" s="18" t="s">
        <v>29</v>
      </c>
      <c r="C5" s="22">
        <v>7.1230000000000002</v>
      </c>
      <c r="D5" s="22">
        <v>7.1260000000000003</v>
      </c>
      <c r="E5" s="22">
        <v>7.1289999999999996</v>
      </c>
      <c r="F5" s="22">
        <v>7.1269999999999998</v>
      </c>
      <c r="G5" s="22">
        <v>7.125</v>
      </c>
      <c r="H5" s="22">
        <v>7.125</v>
      </c>
      <c r="I5" s="22">
        <v>7.1230000000000002</v>
      </c>
      <c r="J5" s="22">
        <v>7.1260000000000003</v>
      </c>
      <c r="K5" s="22">
        <v>7.1289999999999996</v>
      </c>
      <c r="L5" s="22">
        <v>7.1230000000000002</v>
      </c>
      <c r="M5" s="24">
        <f>AVERAGE(C5:L5)</f>
        <v>7.1256000000000004</v>
      </c>
      <c r="O5" s="8" t="s">
        <v>32</v>
      </c>
      <c r="P5" s="2">
        <f>IF(COUNT(C4:C8)=3,M9-1.023*M10,IF(COUNT(C4:C8)=4,M9-0.729*M10,M9-0.577*M10))</f>
        <v>7.1226799999999999</v>
      </c>
    </row>
    <row r="6" spans="2:16">
      <c r="B6" s="18" t="s">
        <v>20</v>
      </c>
      <c r="C6" s="23">
        <v>7.1230000000000002</v>
      </c>
      <c r="D6" s="23">
        <v>7.1210000000000004</v>
      </c>
      <c r="E6" s="23">
        <v>7.1289999999999996</v>
      </c>
      <c r="F6" s="23">
        <v>7.1239999999999997</v>
      </c>
      <c r="G6" s="23">
        <v>7.1260000000000003</v>
      </c>
      <c r="H6" s="23">
        <v>7.1269999999999998</v>
      </c>
      <c r="I6" s="23">
        <v>7.1230000000000002</v>
      </c>
      <c r="J6" s="23">
        <v>7.1269999999999998</v>
      </c>
      <c r="K6" s="23">
        <v>7.1280000000000001</v>
      </c>
      <c r="L6" s="23">
        <v>7.1219999999999999</v>
      </c>
      <c r="M6" s="24">
        <f>AVERAGE(C6:L6)</f>
        <v>7.125</v>
      </c>
      <c r="O6" s="8" t="s">
        <v>35</v>
      </c>
      <c r="P6" s="2">
        <f>IF(COUNT(C4:C8)=3,M10*2.574,IF(COUNT(C4:C8)=4,M10*2.282,M10*2.114))</f>
        <v>1.1409999999999757E-2</v>
      </c>
    </row>
    <row r="7" spans="2:16">
      <c r="B7" s="18">
        <v>4</v>
      </c>
      <c r="C7" s="23">
        <v>7.14</v>
      </c>
      <c r="D7" s="23">
        <v>7.1219999999999999</v>
      </c>
      <c r="E7" s="23">
        <v>7.1239999999999997</v>
      </c>
      <c r="F7" s="23">
        <v>7.125</v>
      </c>
      <c r="G7" s="23">
        <v>7.1269999999999998</v>
      </c>
      <c r="H7" s="23">
        <v>7.1280000000000001</v>
      </c>
      <c r="I7" s="23">
        <v>7.125</v>
      </c>
      <c r="J7" s="23">
        <v>7.1280000000000001</v>
      </c>
      <c r="K7" s="23">
        <v>7.1289999999999996</v>
      </c>
      <c r="L7" s="23">
        <v>7.1239999999999997</v>
      </c>
      <c r="M7" s="24">
        <f>AVERAGE(C7:L7)</f>
        <v>7.1271999999999993</v>
      </c>
      <c r="O7" s="8" t="s">
        <v>36</v>
      </c>
      <c r="P7" s="1">
        <v>0</v>
      </c>
    </row>
    <row r="8" spans="2:16">
      <c r="B8" s="18">
        <v>5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</row>
    <row r="9" spans="2:16">
      <c r="B9" s="19" t="s">
        <v>28</v>
      </c>
      <c r="C9" s="24">
        <f>AVERAGE(C4:C8)</f>
        <v>7.1315</v>
      </c>
      <c r="D9" s="24">
        <f t="shared" ref="D9:L9" si="0">AVERAGE(D4:D8)</f>
        <v>7.1234999999999999</v>
      </c>
      <c r="E9" s="24">
        <f t="shared" si="0"/>
        <v>7.1262499999999998</v>
      </c>
      <c r="F9" s="24">
        <f t="shared" si="0"/>
        <v>7.12575</v>
      </c>
      <c r="G9" s="24">
        <f t="shared" si="0"/>
        <v>7.1265000000000001</v>
      </c>
      <c r="H9" s="24">
        <f t="shared" si="0"/>
        <v>7.1262499999999998</v>
      </c>
      <c r="I9" s="24">
        <f t="shared" si="0"/>
        <v>7.12425</v>
      </c>
      <c r="J9" s="24">
        <f t="shared" si="0"/>
        <v>7.1267500000000004</v>
      </c>
      <c r="K9" s="24">
        <f t="shared" si="0"/>
        <v>7.1282499999999995</v>
      </c>
      <c r="L9" s="24">
        <f t="shared" si="0"/>
        <v>7.12425</v>
      </c>
      <c r="M9" s="24">
        <f>AVERAGE(C9:L9)</f>
        <v>7.1263249999999996</v>
      </c>
    </row>
    <row r="10" spans="2:16">
      <c r="B10" s="19" t="s">
        <v>30</v>
      </c>
      <c r="C10" s="24">
        <f>MAX(C4:C8)-MIN(C4:C8)</f>
        <v>1.699999999999946E-2</v>
      </c>
      <c r="D10" s="24">
        <f t="shared" ref="D10:L10" si="1">MAX(D4:D8)-MIN(D4:D8)</f>
        <v>4.9999999999998934E-3</v>
      </c>
      <c r="E10" s="24">
        <f t="shared" si="1"/>
        <v>5.9999999999993392E-3</v>
      </c>
      <c r="F10" s="24">
        <f t="shared" si="1"/>
        <v>3.0000000000001137E-3</v>
      </c>
      <c r="G10" s="24">
        <f t="shared" si="1"/>
        <v>3.0000000000001137E-3</v>
      </c>
      <c r="H10" s="24">
        <f t="shared" si="1"/>
        <v>3.0000000000001137E-3</v>
      </c>
      <c r="I10" s="24">
        <f t="shared" si="1"/>
        <v>3.0000000000001137E-3</v>
      </c>
      <c r="J10" s="24">
        <f t="shared" si="1"/>
        <v>1.9999999999997797E-3</v>
      </c>
      <c r="K10" s="24">
        <f t="shared" si="1"/>
        <v>1.9999999999997797E-3</v>
      </c>
      <c r="L10" s="24">
        <f t="shared" si="1"/>
        <v>6.0000000000002274E-3</v>
      </c>
      <c r="M10" s="24">
        <f>AVERAGE(C10:L10)</f>
        <v>4.9999999999998934E-3</v>
      </c>
    </row>
    <row r="13" spans="2:16">
      <c r="B13" s="25" t="s">
        <v>34</v>
      </c>
      <c r="C13" s="20">
        <f>$M$9</f>
        <v>7.1263249999999996</v>
      </c>
      <c r="D13" s="20">
        <f t="shared" ref="D13:L13" si="2">$M$9</f>
        <v>7.1263249999999996</v>
      </c>
      <c r="E13" s="20">
        <f t="shared" si="2"/>
        <v>7.1263249999999996</v>
      </c>
      <c r="F13" s="20">
        <f t="shared" si="2"/>
        <v>7.1263249999999996</v>
      </c>
      <c r="G13" s="20">
        <f t="shared" si="2"/>
        <v>7.1263249999999996</v>
      </c>
      <c r="H13" s="20">
        <f t="shared" si="2"/>
        <v>7.1263249999999996</v>
      </c>
      <c r="I13" s="20">
        <f t="shared" si="2"/>
        <v>7.1263249999999996</v>
      </c>
      <c r="J13" s="20">
        <f t="shared" si="2"/>
        <v>7.1263249999999996</v>
      </c>
      <c r="K13" s="20">
        <f t="shared" si="2"/>
        <v>7.1263249999999996</v>
      </c>
      <c r="L13" s="20">
        <f t="shared" si="2"/>
        <v>7.1263249999999996</v>
      </c>
    </row>
    <row r="14" spans="2:16">
      <c r="B14" s="25" t="s">
        <v>9</v>
      </c>
      <c r="C14" s="20">
        <f>$P$4</f>
        <v>7.1299699999999993</v>
      </c>
      <c r="D14" s="20">
        <f t="shared" ref="D14:L14" si="3">$P$4</f>
        <v>7.1299699999999993</v>
      </c>
      <c r="E14" s="20">
        <f t="shared" si="3"/>
        <v>7.1299699999999993</v>
      </c>
      <c r="F14" s="20">
        <f t="shared" si="3"/>
        <v>7.1299699999999993</v>
      </c>
      <c r="G14" s="20">
        <f t="shared" si="3"/>
        <v>7.1299699999999993</v>
      </c>
      <c r="H14" s="20">
        <f t="shared" si="3"/>
        <v>7.1299699999999993</v>
      </c>
      <c r="I14" s="20">
        <f t="shared" si="3"/>
        <v>7.1299699999999993</v>
      </c>
      <c r="J14" s="20">
        <f t="shared" si="3"/>
        <v>7.1299699999999993</v>
      </c>
      <c r="K14" s="20">
        <f t="shared" si="3"/>
        <v>7.1299699999999993</v>
      </c>
      <c r="L14" s="20">
        <f t="shared" si="3"/>
        <v>7.1299699999999993</v>
      </c>
    </row>
    <row r="15" spans="2:16">
      <c r="B15" s="25" t="s">
        <v>10</v>
      </c>
      <c r="C15" s="20">
        <f>$P$5</f>
        <v>7.1226799999999999</v>
      </c>
      <c r="D15" s="20">
        <f t="shared" ref="D15:L15" si="4">$P$5</f>
        <v>7.1226799999999999</v>
      </c>
      <c r="E15" s="20">
        <f t="shared" si="4"/>
        <v>7.1226799999999999</v>
      </c>
      <c r="F15" s="20">
        <f t="shared" si="4"/>
        <v>7.1226799999999999</v>
      </c>
      <c r="G15" s="20">
        <f t="shared" si="4"/>
        <v>7.1226799999999999</v>
      </c>
      <c r="H15" s="20">
        <f t="shared" si="4"/>
        <v>7.1226799999999999</v>
      </c>
      <c r="I15" s="20">
        <f t="shared" si="4"/>
        <v>7.1226799999999999</v>
      </c>
      <c r="J15" s="20">
        <f t="shared" si="4"/>
        <v>7.1226799999999999</v>
      </c>
      <c r="K15" s="20">
        <f t="shared" si="4"/>
        <v>7.1226799999999999</v>
      </c>
      <c r="L15" s="20">
        <f t="shared" si="4"/>
        <v>7.1226799999999999</v>
      </c>
    </row>
    <row r="16" spans="2:16">
      <c r="B16" s="25" t="s">
        <v>37</v>
      </c>
      <c r="C16" s="20">
        <f>$P$6</f>
        <v>1.1409999999999757E-2</v>
      </c>
      <c r="D16" s="20">
        <f t="shared" ref="D16:L16" si="5">$P$6</f>
        <v>1.1409999999999757E-2</v>
      </c>
      <c r="E16" s="20">
        <f t="shared" si="5"/>
        <v>1.1409999999999757E-2</v>
      </c>
      <c r="F16" s="20">
        <f t="shared" si="5"/>
        <v>1.1409999999999757E-2</v>
      </c>
      <c r="G16" s="20">
        <f t="shared" si="5"/>
        <v>1.1409999999999757E-2</v>
      </c>
      <c r="H16" s="20">
        <f t="shared" si="5"/>
        <v>1.1409999999999757E-2</v>
      </c>
      <c r="I16" s="20">
        <f t="shared" si="5"/>
        <v>1.1409999999999757E-2</v>
      </c>
      <c r="J16" s="20">
        <f t="shared" si="5"/>
        <v>1.1409999999999757E-2</v>
      </c>
      <c r="K16" s="20">
        <f t="shared" si="5"/>
        <v>1.1409999999999757E-2</v>
      </c>
      <c r="L16" s="20">
        <f t="shared" si="5"/>
        <v>1.1409999999999757E-2</v>
      </c>
    </row>
    <row r="17" spans="2:12">
      <c r="B17" s="25" t="s">
        <v>38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>
      <c r="B18" s="25" t="s">
        <v>39</v>
      </c>
      <c r="C18" s="26">
        <f>$M$10</f>
        <v>4.9999999999998934E-3</v>
      </c>
      <c r="D18" s="26">
        <f t="shared" ref="D18:L18" si="6">$M$10</f>
        <v>4.9999999999998934E-3</v>
      </c>
      <c r="E18" s="26">
        <f t="shared" si="6"/>
        <v>4.9999999999998934E-3</v>
      </c>
      <c r="F18" s="26">
        <f t="shared" si="6"/>
        <v>4.9999999999998934E-3</v>
      </c>
      <c r="G18" s="26">
        <f t="shared" si="6"/>
        <v>4.9999999999998934E-3</v>
      </c>
      <c r="H18" s="26">
        <f t="shared" si="6"/>
        <v>4.9999999999998934E-3</v>
      </c>
      <c r="I18" s="26">
        <f t="shared" si="6"/>
        <v>4.9999999999998934E-3</v>
      </c>
      <c r="J18" s="26">
        <f t="shared" si="6"/>
        <v>4.9999999999998934E-3</v>
      </c>
      <c r="K18" s="26">
        <f t="shared" si="6"/>
        <v>4.9999999999998934E-3</v>
      </c>
      <c r="L18" s="26">
        <f t="shared" si="6"/>
        <v>4.9999999999998934E-3</v>
      </c>
    </row>
  </sheetData>
  <mergeCells count="1">
    <mergeCell ref="C2:M2"/>
  </mergeCells>
  <conditionalFormatting sqref="C9:L9">
    <cfRule type="cellIs" dxfId="3" priority="4" operator="greaterThan">
      <formula>$P$4</formula>
    </cfRule>
    <cfRule type="cellIs" dxfId="2" priority="3" operator="lessThan">
      <formula>$P$5</formula>
    </cfRule>
  </conditionalFormatting>
  <conditionalFormatting sqref="C10:L10">
    <cfRule type="cellIs" dxfId="1" priority="2" operator="greaterThan">
      <formula>$P$6</formula>
    </cfRule>
    <cfRule type="cellIs" dxfId="0" priority="1" operator="lessThan">
      <formula>$P$7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8EF7-0A45-4BD5-8AC1-F7793E009852}">
  <dimension ref="B2:P17"/>
  <sheetViews>
    <sheetView showGridLines="0" zoomScale="140" zoomScaleNormal="140" workbookViewId="0">
      <selection activeCell="M10" sqref="M10"/>
    </sheetView>
  </sheetViews>
  <sheetFormatPr baseColWidth="10" defaultRowHeight="15"/>
  <cols>
    <col min="1" max="1" width="3.140625" customWidth="1"/>
    <col min="2" max="2" width="15.5703125" bestFit="1" customWidth="1"/>
    <col min="3" max="12" width="5.7109375" customWidth="1"/>
    <col min="13" max="13" width="9.7109375" bestFit="1" customWidth="1"/>
  </cols>
  <sheetData>
    <row r="2" spans="2:16">
      <c r="B2" s="15"/>
      <c r="C2" s="28" t="s">
        <v>17</v>
      </c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6">
      <c r="B3" s="16" t="s">
        <v>18</v>
      </c>
      <c r="C3" s="16" t="s">
        <v>19</v>
      </c>
      <c r="D3" s="16">
        <v>2</v>
      </c>
      <c r="E3" s="16" t="s">
        <v>20</v>
      </c>
      <c r="F3" s="16" t="s">
        <v>21</v>
      </c>
      <c r="G3" s="16" t="s">
        <v>22</v>
      </c>
      <c r="H3" s="16" t="s">
        <v>23</v>
      </c>
      <c r="I3" s="16" t="s">
        <v>24</v>
      </c>
      <c r="J3" s="16" t="s">
        <v>25</v>
      </c>
      <c r="K3" s="16" t="s">
        <v>26</v>
      </c>
      <c r="L3" s="16" t="s">
        <v>27</v>
      </c>
      <c r="M3" s="16" t="s">
        <v>28</v>
      </c>
    </row>
    <row r="4" spans="2:16">
      <c r="B4" s="17" t="s">
        <v>19</v>
      </c>
      <c r="C4" s="21">
        <v>7.1269999999999998</v>
      </c>
      <c r="D4" s="21">
        <v>7.125</v>
      </c>
      <c r="E4" s="21">
        <v>7.1230000000000002</v>
      </c>
      <c r="F4" s="21">
        <v>7.1269999999999998</v>
      </c>
      <c r="G4" s="21">
        <v>7.1280000000000001</v>
      </c>
      <c r="H4" s="21">
        <v>7.125</v>
      </c>
      <c r="I4" s="21">
        <v>7.1260000000000003</v>
      </c>
      <c r="J4" s="21">
        <v>7.1260000000000003</v>
      </c>
      <c r="K4" s="21">
        <v>7.1269999999999998</v>
      </c>
      <c r="L4" s="21">
        <v>7.1280000000000001</v>
      </c>
      <c r="M4" s="24">
        <f>AVERAGE(C4:L4)</f>
        <v>7.126199999999999</v>
      </c>
      <c r="O4" s="8" t="s">
        <v>31</v>
      </c>
      <c r="P4" s="2">
        <f>IF(COUNT($C$4:$C$8)=3,$M$9+1.954*$M$10,IF(COUNT($C$4:$C$8)=4,$M$9+1.628*$M$10,$M$9+1.427*$M$10))</f>
        <v>7.1288478646296785</v>
      </c>
    </row>
    <row r="5" spans="2:16">
      <c r="B5" s="18" t="s">
        <v>29</v>
      </c>
      <c r="C5" s="22">
        <v>7.1230000000000002</v>
      </c>
      <c r="D5" s="22">
        <v>7.1260000000000003</v>
      </c>
      <c r="E5" s="22">
        <v>7.1289999999999996</v>
      </c>
      <c r="F5" s="22">
        <v>7.1269999999999998</v>
      </c>
      <c r="G5" s="22">
        <v>7.125</v>
      </c>
      <c r="H5" s="22">
        <v>7.125</v>
      </c>
      <c r="I5" s="22">
        <v>7.1230000000000002</v>
      </c>
      <c r="J5" s="22">
        <v>7.1260000000000003</v>
      </c>
      <c r="K5" s="22">
        <v>7.1289999999999996</v>
      </c>
      <c r="L5" s="22">
        <v>7.1230000000000002</v>
      </c>
      <c r="M5" s="24">
        <f>AVERAGE(C5:L5)</f>
        <v>7.1256000000000004</v>
      </c>
      <c r="O5" s="8" t="s">
        <v>32</v>
      </c>
      <c r="P5" s="2">
        <f>IF(COUNT($C$4:$C$8)=3,$M$9-1.954*$M$10,IF(COUNT($C$4:$C$8)=4,$M$9-1.628*$M$10,$M$9-1.427*$M$10))</f>
        <v>7.1226021353703235</v>
      </c>
    </row>
    <row r="6" spans="2:16">
      <c r="B6" s="18" t="s">
        <v>20</v>
      </c>
      <c r="C6" s="23">
        <v>7.1230000000000002</v>
      </c>
      <c r="D6" s="23">
        <v>7.1210000000000004</v>
      </c>
      <c r="E6" s="23">
        <v>7.1289999999999996</v>
      </c>
      <c r="F6" s="23">
        <v>7.1239999999999997</v>
      </c>
      <c r="G6" s="23">
        <v>7.1260000000000003</v>
      </c>
      <c r="H6" s="23">
        <v>7.1269999999999998</v>
      </c>
      <c r="I6" s="23">
        <v>7.1230000000000002</v>
      </c>
      <c r="J6" s="23">
        <v>7.1269999999999998</v>
      </c>
      <c r="K6" s="23">
        <v>7.1280000000000001</v>
      </c>
      <c r="L6" s="23">
        <v>7.1219999999999999</v>
      </c>
      <c r="M6" s="24">
        <f>AVERAGE(C6:L6)</f>
        <v>7.125</v>
      </c>
      <c r="O6" s="8" t="s">
        <v>40</v>
      </c>
      <c r="P6" s="2">
        <f>IF(COUNT(C4:C8)=3,M10*2.568,IF(COUNT(C4:C8)=4,M10*2.266,M10*2.089))</f>
        <v>4.3466899575243341E-3</v>
      </c>
    </row>
    <row r="7" spans="2:16">
      <c r="B7" s="18">
        <v>4</v>
      </c>
      <c r="C7" s="23">
        <v>7.1260000000000003</v>
      </c>
      <c r="D7" s="23">
        <v>7.1219999999999999</v>
      </c>
      <c r="E7" s="23">
        <v>7.1239999999999997</v>
      </c>
      <c r="F7" s="23">
        <v>7.125</v>
      </c>
      <c r="G7" s="23">
        <v>7.1269999999999998</v>
      </c>
      <c r="H7" s="23">
        <v>7.1280000000000001</v>
      </c>
      <c r="I7" s="23">
        <v>7.125</v>
      </c>
      <c r="J7" s="23">
        <v>7.1280000000000001</v>
      </c>
      <c r="K7" s="23">
        <v>7.1319999999999997</v>
      </c>
      <c r="L7" s="23">
        <v>7.1239999999999997</v>
      </c>
      <c r="M7" s="24">
        <f>AVERAGE(C7:L7)</f>
        <v>7.1260999999999992</v>
      </c>
      <c r="O7" s="8" t="s">
        <v>41</v>
      </c>
      <c r="P7" s="1">
        <v>0</v>
      </c>
    </row>
    <row r="8" spans="2:16">
      <c r="B8" s="18">
        <v>5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</row>
    <row r="9" spans="2:16">
      <c r="B9" s="19" t="s">
        <v>28</v>
      </c>
      <c r="C9" s="24">
        <f>AVERAGE(C4:C8)</f>
        <v>7.1247500000000006</v>
      </c>
      <c r="D9" s="24">
        <f t="shared" ref="D9:L9" si="0">AVERAGE(D4:D8)</f>
        <v>7.1234999999999999</v>
      </c>
      <c r="E9" s="24">
        <f t="shared" si="0"/>
        <v>7.1262499999999998</v>
      </c>
      <c r="F9" s="24">
        <f t="shared" si="0"/>
        <v>7.12575</v>
      </c>
      <c r="G9" s="24">
        <f t="shared" si="0"/>
        <v>7.1265000000000001</v>
      </c>
      <c r="H9" s="24">
        <f t="shared" si="0"/>
        <v>7.1262499999999998</v>
      </c>
      <c r="I9" s="24">
        <f t="shared" si="0"/>
        <v>7.12425</v>
      </c>
      <c r="J9" s="24">
        <f t="shared" si="0"/>
        <v>7.1267500000000004</v>
      </c>
      <c r="K9" s="24">
        <f t="shared" si="0"/>
        <v>7.1289999999999996</v>
      </c>
      <c r="L9" s="24">
        <f t="shared" si="0"/>
        <v>7.12425</v>
      </c>
      <c r="M9" s="24">
        <f>AVERAGE(C9:L9)</f>
        <v>7.125725000000001</v>
      </c>
    </row>
    <row r="10" spans="2:16">
      <c r="B10" s="19" t="s">
        <v>47</v>
      </c>
      <c r="C10" s="24">
        <f>_xlfn.STDEV.S(C4:C8)</f>
        <v>2.0615528128086931E-3</v>
      </c>
      <c r="D10" s="24">
        <f t="shared" ref="D10:L10" si="1">_xlfn.STDEV.S(D4:D8)</f>
        <v>2.3804761428476034E-3</v>
      </c>
      <c r="E10" s="24">
        <f t="shared" si="1"/>
        <v>3.2015621187161756E-3</v>
      </c>
      <c r="F10" s="24">
        <f t="shared" si="1"/>
        <v>1.5000000000000074E-3</v>
      </c>
      <c r="G10" s="24">
        <f t="shared" si="1"/>
        <v>1.2909944487357783E-3</v>
      </c>
      <c r="H10" s="24">
        <f t="shared" si="1"/>
        <v>1.5000000000000074E-3</v>
      </c>
      <c r="I10" s="24">
        <f t="shared" si="1"/>
        <v>1.5000000000000074E-3</v>
      </c>
      <c r="J10" s="24">
        <f t="shared" si="1"/>
        <v>9.5742710775619411E-4</v>
      </c>
      <c r="K10" s="24">
        <f t="shared" si="1"/>
        <v>2.160246899469186E-3</v>
      </c>
      <c r="L10" s="24">
        <f t="shared" si="1"/>
        <v>2.6299556396766456E-3</v>
      </c>
      <c r="M10" s="24">
        <f>AVERAGE(C10:L10)</f>
        <v>1.91822151700103E-3</v>
      </c>
    </row>
    <row r="12" spans="2:16">
      <c r="B12" t="s">
        <v>33</v>
      </c>
      <c r="C12" s="26">
        <f>$M$9</f>
        <v>7.125725000000001</v>
      </c>
      <c r="D12" s="26">
        <f t="shared" ref="D12:L12" si="2">$M$9</f>
        <v>7.125725000000001</v>
      </c>
      <c r="E12" s="26">
        <f t="shared" si="2"/>
        <v>7.125725000000001</v>
      </c>
      <c r="F12" s="26">
        <f t="shared" si="2"/>
        <v>7.125725000000001</v>
      </c>
      <c r="G12" s="26">
        <f t="shared" si="2"/>
        <v>7.125725000000001</v>
      </c>
      <c r="H12" s="26">
        <f t="shared" si="2"/>
        <v>7.125725000000001</v>
      </c>
      <c r="I12" s="26">
        <f t="shared" si="2"/>
        <v>7.125725000000001</v>
      </c>
      <c r="J12" s="26">
        <f t="shared" si="2"/>
        <v>7.125725000000001</v>
      </c>
      <c r="K12" s="26">
        <f t="shared" si="2"/>
        <v>7.125725000000001</v>
      </c>
      <c r="L12" s="26">
        <f t="shared" si="2"/>
        <v>7.125725000000001</v>
      </c>
    </row>
    <row r="13" spans="2:16">
      <c r="B13" t="s">
        <v>42</v>
      </c>
      <c r="C13" s="26">
        <f>$M$10</f>
        <v>1.91822151700103E-3</v>
      </c>
      <c r="D13" s="26">
        <f t="shared" ref="D13:L13" si="3">$M$10</f>
        <v>1.91822151700103E-3</v>
      </c>
      <c r="E13" s="26">
        <f t="shared" si="3"/>
        <v>1.91822151700103E-3</v>
      </c>
      <c r="F13" s="26">
        <f t="shared" si="3"/>
        <v>1.91822151700103E-3</v>
      </c>
      <c r="G13" s="26">
        <f t="shared" si="3"/>
        <v>1.91822151700103E-3</v>
      </c>
      <c r="H13" s="26">
        <f t="shared" si="3"/>
        <v>1.91822151700103E-3</v>
      </c>
      <c r="I13" s="26">
        <f t="shared" si="3"/>
        <v>1.91822151700103E-3</v>
      </c>
      <c r="J13" s="26">
        <f t="shared" si="3"/>
        <v>1.91822151700103E-3</v>
      </c>
      <c r="K13" s="26">
        <f t="shared" si="3"/>
        <v>1.91822151700103E-3</v>
      </c>
      <c r="L13" s="26">
        <f t="shared" si="3"/>
        <v>1.91822151700103E-3</v>
      </c>
    </row>
    <row r="14" spans="2:16">
      <c r="B14" t="s">
        <v>43</v>
      </c>
      <c r="C14" s="20">
        <f>$P$4</f>
        <v>7.1288478646296785</v>
      </c>
      <c r="D14" s="20">
        <f t="shared" ref="D14:L14" si="4">$P$4</f>
        <v>7.1288478646296785</v>
      </c>
      <c r="E14" s="20">
        <f t="shared" si="4"/>
        <v>7.1288478646296785</v>
      </c>
      <c r="F14" s="20">
        <f t="shared" si="4"/>
        <v>7.1288478646296785</v>
      </c>
      <c r="G14" s="20">
        <f t="shared" si="4"/>
        <v>7.1288478646296785</v>
      </c>
      <c r="H14" s="20">
        <f t="shared" si="4"/>
        <v>7.1288478646296785</v>
      </c>
      <c r="I14" s="20">
        <f t="shared" si="4"/>
        <v>7.1288478646296785</v>
      </c>
      <c r="J14" s="20">
        <f t="shared" si="4"/>
        <v>7.1288478646296785</v>
      </c>
      <c r="K14" s="20">
        <f t="shared" si="4"/>
        <v>7.1288478646296785</v>
      </c>
      <c r="L14" s="20">
        <f t="shared" si="4"/>
        <v>7.1288478646296785</v>
      </c>
    </row>
    <row r="15" spans="2:16">
      <c r="B15" t="s">
        <v>44</v>
      </c>
      <c r="C15" s="20">
        <f>$P$5</f>
        <v>7.1226021353703235</v>
      </c>
      <c r="D15" s="20">
        <f t="shared" ref="D15:L15" si="5">$P$5</f>
        <v>7.1226021353703235</v>
      </c>
      <c r="E15" s="20">
        <f t="shared" si="5"/>
        <v>7.1226021353703235</v>
      </c>
      <c r="F15" s="20">
        <f t="shared" si="5"/>
        <v>7.1226021353703235</v>
      </c>
      <c r="G15" s="20">
        <f t="shared" si="5"/>
        <v>7.1226021353703235</v>
      </c>
      <c r="H15" s="20">
        <f t="shared" si="5"/>
        <v>7.1226021353703235</v>
      </c>
      <c r="I15" s="20">
        <f t="shared" si="5"/>
        <v>7.1226021353703235</v>
      </c>
      <c r="J15" s="20">
        <f t="shared" si="5"/>
        <v>7.1226021353703235</v>
      </c>
      <c r="K15" s="20">
        <f t="shared" si="5"/>
        <v>7.1226021353703235</v>
      </c>
      <c r="L15" s="20">
        <f t="shared" si="5"/>
        <v>7.1226021353703235</v>
      </c>
    </row>
    <row r="16" spans="2:16">
      <c r="B16" t="s">
        <v>45</v>
      </c>
      <c r="C16" s="20">
        <f>$P$6</f>
        <v>4.3466899575243341E-3</v>
      </c>
      <c r="D16" s="20">
        <f t="shared" ref="D16:L16" si="6">$P$6</f>
        <v>4.3466899575243341E-3</v>
      </c>
      <c r="E16" s="20">
        <f t="shared" si="6"/>
        <v>4.3466899575243341E-3</v>
      </c>
      <c r="F16" s="20">
        <f t="shared" si="6"/>
        <v>4.3466899575243341E-3</v>
      </c>
      <c r="G16" s="20">
        <f t="shared" si="6"/>
        <v>4.3466899575243341E-3</v>
      </c>
      <c r="H16" s="20">
        <f t="shared" si="6"/>
        <v>4.3466899575243341E-3</v>
      </c>
      <c r="I16" s="20">
        <f t="shared" si="6"/>
        <v>4.3466899575243341E-3</v>
      </c>
      <c r="J16" s="20">
        <f t="shared" si="6"/>
        <v>4.3466899575243341E-3</v>
      </c>
      <c r="K16" s="20">
        <f t="shared" si="6"/>
        <v>4.3466899575243341E-3</v>
      </c>
      <c r="L16" s="20">
        <f t="shared" si="6"/>
        <v>4.3466899575243341E-3</v>
      </c>
    </row>
    <row r="17" spans="2:12">
      <c r="B17" t="s">
        <v>46</v>
      </c>
      <c r="C17">
        <f>P7</f>
        <v>0</v>
      </c>
      <c r="D17">
        <f t="shared" ref="D17:L17" si="7">Q7</f>
        <v>0</v>
      </c>
      <c r="E17">
        <f t="shared" si="7"/>
        <v>0</v>
      </c>
      <c r="F17">
        <f t="shared" si="7"/>
        <v>0</v>
      </c>
      <c r="G17">
        <f t="shared" si="7"/>
        <v>0</v>
      </c>
      <c r="H17">
        <f t="shared" si="7"/>
        <v>0</v>
      </c>
      <c r="I17">
        <f t="shared" si="7"/>
        <v>0</v>
      </c>
      <c r="J17">
        <f t="shared" si="7"/>
        <v>0</v>
      </c>
      <c r="K17">
        <f t="shared" si="7"/>
        <v>0</v>
      </c>
      <c r="L17">
        <f t="shared" si="7"/>
        <v>0</v>
      </c>
    </row>
  </sheetData>
  <mergeCells count="1">
    <mergeCell ref="C2:M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E5CA-ADC7-4A04-B5D1-19087D86B5E0}">
  <dimension ref="B2:Q11"/>
  <sheetViews>
    <sheetView showGridLines="0" zoomScale="160" zoomScaleNormal="160" workbookViewId="0">
      <selection activeCell="C6" sqref="C6:N6"/>
    </sheetView>
  </sheetViews>
  <sheetFormatPr baseColWidth="10" defaultRowHeight="15"/>
  <cols>
    <col min="1" max="1" width="6.140625" customWidth="1"/>
    <col min="2" max="2" width="20" bestFit="1" customWidth="1"/>
    <col min="3" max="14" width="4.7109375" customWidth="1"/>
    <col min="15" max="15" width="4.28515625" customWidth="1"/>
    <col min="16" max="16" width="23.7109375" bestFit="1" customWidth="1"/>
  </cols>
  <sheetData>
    <row r="2" spans="2:17">
      <c r="B2" s="29" t="s">
        <v>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2:17">
      <c r="B3" s="5" t="s">
        <v>7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P3" s="5" t="s">
        <v>3</v>
      </c>
      <c r="Q3" s="3">
        <f>AVERAGE(C5:N5)</f>
        <v>124.66666666666667</v>
      </c>
    </row>
    <row r="4" spans="2:17">
      <c r="B4" s="7" t="s">
        <v>0</v>
      </c>
      <c r="C4" s="13">
        <v>14</v>
      </c>
      <c r="D4" s="13">
        <v>18</v>
      </c>
      <c r="E4" s="13">
        <v>13</v>
      </c>
      <c r="F4" s="13">
        <v>17</v>
      </c>
      <c r="G4" s="13">
        <v>15</v>
      </c>
      <c r="H4" s="13">
        <v>15</v>
      </c>
      <c r="I4" s="13">
        <v>16</v>
      </c>
      <c r="J4" s="13">
        <v>11</v>
      </c>
      <c r="K4" s="13">
        <v>14</v>
      </c>
      <c r="L4" s="13">
        <v>13</v>
      </c>
      <c r="M4" s="13">
        <v>14</v>
      </c>
      <c r="N4" s="13">
        <v>17</v>
      </c>
      <c r="P4" s="7" t="s">
        <v>4</v>
      </c>
      <c r="Q4" s="1">
        <f>SUM(C4:N4)/SUM(C5:N5)</f>
        <v>0.11831550802139038</v>
      </c>
    </row>
    <row r="5" spans="2:17">
      <c r="B5" s="7" t="s">
        <v>1</v>
      </c>
      <c r="C5" s="13">
        <v>125</v>
      </c>
      <c r="D5" s="13">
        <v>111</v>
      </c>
      <c r="E5" s="13">
        <v>133</v>
      </c>
      <c r="F5" s="13">
        <v>120</v>
      </c>
      <c r="G5" s="13">
        <v>118</v>
      </c>
      <c r="H5" s="13">
        <v>137</v>
      </c>
      <c r="I5" s="13">
        <v>108</v>
      </c>
      <c r="J5" s="13">
        <v>110</v>
      </c>
      <c r="K5" s="13">
        <v>124</v>
      </c>
      <c r="L5" s="13">
        <v>128</v>
      </c>
      <c r="M5" s="13">
        <v>144</v>
      </c>
      <c r="N5" s="13">
        <v>138</v>
      </c>
      <c r="P5" s="7" t="s">
        <v>5</v>
      </c>
      <c r="Q5" s="1">
        <f>Q4+3*SQRT((Q4*(1-Q4))/Q3)</f>
        <v>0.2050962818436608</v>
      </c>
    </row>
    <row r="6" spans="2:17">
      <c r="B6" s="7" t="s">
        <v>2</v>
      </c>
      <c r="C6" s="2">
        <f>C4/C5</f>
        <v>0.112</v>
      </c>
      <c r="D6" s="2">
        <f t="shared" ref="D6:N6" si="0">D4/D5</f>
        <v>0.16216216216216217</v>
      </c>
      <c r="E6" s="2">
        <f t="shared" si="0"/>
        <v>9.7744360902255634E-2</v>
      </c>
      <c r="F6" s="2">
        <f t="shared" si="0"/>
        <v>0.14166666666666666</v>
      </c>
      <c r="G6" s="2">
        <f t="shared" si="0"/>
        <v>0.1271186440677966</v>
      </c>
      <c r="H6" s="2">
        <f t="shared" si="0"/>
        <v>0.10948905109489052</v>
      </c>
      <c r="I6" s="2">
        <f t="shared" si="0"/>
        <v>0.14814814814814814</v>
      </c>
      <c r="J6" s="2">
        <f t="shared" si="0"/>
        <v>0.1</v>
      </c>
      <c r="K6" s="2">
        <f t="shared" si="0"/>
        <v>0.11290322580645161</v>
      </c>
      <c r="L6" s="2">
        <f t="shared" si="0"/>
        <v>0.1015625</v>
      </c>
      <c r="M6" s="2">
        <f t="shared" si="0"/>
        <v>9.7222222222222224E-2</v>
      </c>
      <c r="N6" s="2">
        <f t="shared" si="0"/>
        <v>0.12318840579710146</v>
      </c>
      <c r="P6" s="7" t="s">
        <v>6</v>
      </c>
      <c r="Q6" s="1">
        <f>Q4-3*SQRT((Q4*(1-Q4))/Q3)</f>
        <v>3.1534734199119951E-2</v>
      </c>
    </row>
    <row r="9" spans="2:17">
      <c r="B9" s="4" t="s">
        <v>9</v>
      </c>
      <c r="C9">
        <f>$Q$5</f>
        <v>0.2050962818436608</v>
      </c>
      <c r="D9">
        <f t="shared" ref="D9:N9" si="1">$Q$5</f>
        <v>0.2050962818436608</v>
      </c>
      <c r="E9">
        <f t="shared" si="1"/>
        <v>0.2050962818436608</v>
      </c>
      <c r="F9">
        <f t="shared" si="1"/>
        <v>0.2050962818436608</v>
      </c>
      <c r="G9">
        <f t="shared" si="1"/>
        <v>0.2050962818436608</v>
      </c>
      <c r="H9">
        <f t="shared" si="1"/>
        <v>0.2050962818436608</v>
      </c>
      <c r="I9">
        <f t="shared" si="1"/>
        <v>0.2050962818436608</v>
      </c>
      <c r="J9">
        <f t="shared" si="1"/>
        <v>0.2050962818436608</v>
      </c>
      <c r="K9">
        <f t="shared" si="1"/>
        <v>0.2050962818436608</v>
      </c>
      <c r="L9">
        <f t="shared" si="1"/>
        <v>0.2050962818436608</v>
      </c>
      <c r="M9">
        <f t="shared" si="1"/>
        <v>0.2050962818436608</v>
      </c>
      <c r="N9">
        <f t="shared" si="1"/>
        <v>0.2050962818436608</v>
      </c>
    </row>
    <row r="10" spans="2:17">
      <c r="B10" s="4" t="s">
        <v>10</v>
      </c>
      <c r="C10">
        <f>$Q$6</f>
        <v>3.1534734199119951E-2</v>
      </c>
      <c r="D10">
        <f t="shared" ref="D10:N10" si="2">$Q$6</f>
        <v>3.1534734199119951E-2</v>
      </c>
      <c r="E10">
        <f t="shared" si="2"/>
        <v>3.1534734199119951E-2</v>
      </c>
      <c r="F10">
        <f t="shared" si="2"/>
        <v>3.1534734199119951E-2</v>
      </c>
      <c r="G10">
        <f t="shared" si="2"/>
        <v>3.1534734199119951E-2</v>
      </c>
      <c r="H10">
        <f t="shared" si="2"/>
        <v>3.1534734199119951E-2</v>
      </c>
      <c r="I10">
        <f t="shared" si="2"/>
        <v>3.1534734199119951E-2</v>
      </c>
      <c r="J10">
        <f t="shared" si="2"/>
        <v>3.1534734199119951E-2</v>
      </c>
      <c r="K10">
        <f t="shared" si="2"/>
        <v>3.1534734199119951E-2</v>
      </c>
      <c r="L10">
        <f t="shared" si="2"/>
        <v>3.1534734199119951E-2</v>
      </c>
      <c r="M10">
        <f t="shared" si="2"/>
        <v>3.1534734199119951E-2</v>
      </c>
      <c r="N10">
        <f t="shared" si="2"/>
        <v>3.1534734199119951E-2</v>
      </c>
    </row>
    <row r="11" spans="2:17">
      <c r="B11" s="4" t="s">
        <v>4</v>
      </c>
      <c r="C11">
        <f>$Q$4</f>
        <v>0.11831550802139038</v>
      </c>
      <c r="D11">
        <f t="shared" ref="D11:N11" si="3">$Q$4</f>
        <v>0.11831550802139038</v>
      </c>
      <c r="E11">
        <f t="shared" si="3"/>
        <v>0.11831550802139038</v>
      </c>
      <c r="F11">
        <f t="shared" si="3"/>
        <v>0.11831550802139038</v>
      </c>
      <c r="G11">
        <f t="shared" si="3"/>
        <v>0.11831550802139038</v>
      </c>
      <c r="H11">
        <f t="shared" si="3"/>
        <v>0.11831550802139038</v>
      </c>
      <c r="I11">
        <f t="shared" si="3"/>
        <v>0.11831550802139038</v>
      </c>
      <c r="J11">
        <f t="shared" si="3"/>
        <v>0.11831550802139038</v>
      </c>
      <c r="K11">
        <f t="shared" si="3"/>
        <v>0.11831550802139038</v>
      </c>
      <c r="L11">
        <f t="shared" si="3"/>
        <v>0.11831550802139038</v>
      </c>
      <c r="M11">
        <f t="shared" si="3"/>
        <v>0.11831550802139038</v>
      </c>
      <c r="N11">
        <f t="shared" si="3"/>
        <v>0.11831550802139038</v>
      </c>
    </row>
  </sheetData>
  <mergeCells count="1">
    <mergeCell ref="B2:Q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39AD-58A9-4E78-8B1A-A398B2421445}">
  <dimension ref="B2:T11"/>
  <sheetViews>
    <sheetView showGridLines="0" zoomScale="170" zoomScaleNormal="170" workbookViewId="0">
      <selection activeCell="C3" sqref="C3"/>
    </sheetView>
  </sheetViews>
  <sheetFormatPr baseColWidth="10" defaultRowHeight="15"/>
  <cols>
    <col min="1" max="1" width="2.7109375" customWidth="1"/>
    <col min="2" max="2" width="20" bestFit="1" customWidth="1"/>
    <col min="3" max="3" width="6" customWidth="1"/>
    <col min="4" max="17" width="4.7109375" customWidth="1"/>
    <col min="18" max="18" width="4.28515625" customWidth="1"/>
    <col min="19" max="19" width="23.7109375" bestFit="1" customWidth="1"/>
  </cols>
  <sheetData>
    <row r="2" spans="2:20">
      <c r="B2" s="29" t="s">
        <v>12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2:20">
      <c r="B3" s="5" t="s">
        <v>1</v>
      </c>
      <c r="C3" s="14">
        <v>1000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10"/>
      <c r="P3" s="10"/>
      <c r="Q3" s="10"/>
      <c r="S3" s="7" t="s">
        <v>11</v>
      </c>
      <c r="T3" s="1">
        <f>AVERAGE(C5:Q5)</f>
        <v>9.2727272727272734</v>
      </c>
    </row>
    <row r="4" spans="2:20">
      <c r="B4" s="5" t="s">
        <v>7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8">
        <v>12</v>
      </c>
      <c r="O4" s="8">
        <v>13</v>
      </c>
      <c r="P4" s="8">
        <v>14</v>
      </c>
      <c r="Q4" s="8">
        <v>15</v>
      </c>
      <c r="S4" s="5" t="s">
        <v>5</v>
      </c>
      <c r="T4" s="3">
        <f>T3+3*SQRT(T3*(1-(T3/C3)))</f>
        <v>18.365619783632482</v>
      </c>
    </row>
    <row r="5" spans="2:20">
      <c r="B5" s="7" t="s">
        <v>0</v>
      </c>
      <c r="C5" s="13">
        <v>9</v>
      </c>
      <c r="D5" s="13">
        <v>12</v>
      </c>
      <c r="E5" s="13">
        <v>13</v>
      </c>
      <c r="F5" s="13">
        <v>12</v>
      </c>
      <c r="G5" s="13">
        <v>11</v>
      </c>
      <c r="H5" s="13">
        <v>9</v>
      </c>
      <c r="I5" s="13">
        <v>7</v>
      </c>
      <c r="J5" s="13">
        <v>0</v>
      </c>
      <c r="K5" s="13">
        <v>12</v>
      </c>
      <c r="L5" s="13">
        <v>8</v>
      </c>
      <c r="M5" s="13">
        <v>9</v>
      </c>
      <c r="N5" s="13"/>
      <c r="O5" s="13"/>
      <c r="P5" s="13"/>
      <c r="Q5" s="13"/>
      <c r="R5" s="9"/>
      <c r="S5" s="7" t="s">
        <v>6</v>
      </c>
      <c r="T5" s="3">
        <f>T3-3*SQRT(T3*(1-(T3/C3)))</f>
        <v>0.17983476182206459</v>
      </c>
    </row>
    <row r="9" spans="2:20">
      <c r="B9" s="4" t="s">
        <v>9</v>
      </c>
      <c r="C9">
        <f t="shared" ref="C9:N9" si="0">$T$4</f>
        <v>18.365619783632482</v>
      </c>
      <c r="D9">
        <f t="shared" si="0"/>
        <v>18.365619783632482</v>
      </c>
      <c r="E9">
        <f t="shared" si="0"/>
        <v>18.365619783632482</v>
      </c>
      <c r="F9">
        <f t="shared" si="0"/>
        <v>18.365619783632482</v>
      </c>
      <c r="G9">
        <f t="shared" si="0"/>
        <v>18.365619783632482</v>
      </c>
      <c r="H9">
        <f t="shared" si="0"/>
        <v>18.365619783632482</v>
      </c>
      <c r="I9">
        <f t="shared" si="0"/>
        <v>18.365619783632482</v>
      </c>
      <c r="J9">
        <f t="shared" si="0"/>
        <v>18.365619783632482</v>
      </c>
      <c r="K9">
        <f t="shared" si="0"/>
        <v>18.365619783632482</v>
      </c>
      <c r="L9">
        <f t="shared" si="0"/>
        <v>18.365619783632482</v>
      </c>
      <c r="M9">
        <f t="shared" si="0"/>
        <v>18.365619783632482</v>
      </c>
      <c r="N9">
        <f t="shared" si="0"/>
        <v>18.365619783632482</v>
      </c>
      <c r="O9">
        <f t="shared" ref="O9:Q9" si="1">$T$4</f>
        <v>18.365619783632482</v>
      </c>
      <c r="P9">
        <f t="shared" si="1"/>
        <v>18.365619783632482</v>
      </c>
      <c r="Q9">
        <f t="shared" si="1"/>
        <v>18.365619783632482</v>
      </c>
    </row>
    <row r="10" spans="2:20">
      <c r="B10" s="4" t="s">
        <v>10</v>
      </c>
      <c r="C10">
        <f t="shared" ref="C10:N10" si="2">$T$5</f>
        <v>0.17983476182206459</v>
      </c>
      <c r="D10">
        <f t="shared" si="2"/>
        <v>0.17983476182206459</v>
      </c>
      <c r="E10">
        <f t="shared" si="2"/>
        <v>0.17983476182206459</v>
      </c>
      <c r="F10">
        <f t="shared" si="2"/>
        <v>0.17983476182206459</v>
      </c>
      <c r="G10">
        <f t="shared" si="2"/>
        <v>0.17983476182206459</v>
      </c>
      <c r="H10">
        <f t="shared" si="2"/>
        <v>0.17983476182206459</v>
      </c>
      <c r="I10">
        <f t="shared" si="2"/>
        <v>0.17983476182206459</v>
      </c>
      <c r="J10">
        <f t="shared" si="2"/>
        <v>0.17983476182206459</v>
      </c>
      <c r="K10">
        <f t="shared" si="2"/>
        <v>0.17983476182206459</v>
      </c>
      <c r="L10">
        <f t="shared" si="2"/>
        <v>0.17983476182206459</v>
      </c>
      <c r="M10">
        <f t="shared" si="2"/>
        <v>0.17983476182206459</v>
      </c>
      <c r="N10">
        <f t="shared" si="2"/>
        <v>0.17983476182206459</v>
      </c>
      <c r="O10">
        <f t="shared" ref="O10:Q10" si="3">$T$5</f>
        <v>0.17983476182206459</v>
      </c>
      <c r="P10">
        <f t="shared" si="3"/>
        <v>0.17983476182206459</v>
      </c>
      <c r="Q10">
        <f t="shared" si="3"/>
        <v>0.17983476182206459</v>
      </c>
    </row>
    <row r="11" spans="2:20">
      <c r="B11" s="4" t="s">
        <v>4</v>
      </c>
      <c r="C11">
        <f>$T$3</f>
        <v>9.2727272727272734</v>
      </c>
      <c r="D11">
        <f t="shared" ref="D11:Q11" si="4">$T$3</f>
        <v>9.2727272727272734</v>
      </c>
      <c r="E11">
        <f t="shared" si="4"/>
        <v>9.2727272727272734</v>
      </c>
      <c r="F11">
        <f t="shared" si="4"/>
        <v>9.2727272727272734</v>
      </c>
      <c r="G11">
        <f t="shared" si="4"/>
        <v>9.2727272727272734</v>
      </c>
      <c r="H11">
        <f t="shared" si="4"/>
        <v>9.2727272727272734</v>
      </c>
      <c r="I11">
        <f t="shared" si="4"/>
        <v>9.2727272727272734</v>
      </c>
      <c r="J11">
        <f t="shared" si="4"/>
        <v>9.2727272727272734</v>
      </c>
      <c r="K11">
        <f t="shared" si="4"/>
        <v>9.2727272727272734</v>
      </c>
      <c r="L11">
        <f t="shared" si="4"/>
        <v>9.2727272727272734</v>
      </c>
      <c r="M11">
        <f t="shared" si="4"/>
        <v>9.2727272727272734</v>
      </c>
      <c r="N11">
        <f t="shared" si="4"/>
        <v>9.2727272727272734</v>
      </c>
      <c r="O11">
        <f t="shared" si="4"/>
        <v>9.2727272727272734</v>
      </c>
      <c r="P11">
        <f t="shared" si="4"/>
        <v>9.2727272727272734</v>
      </c>
      <c r="Q11">
        <f t="shared" si="4"/>
        <v>9.2727272727272734</v>
      </c>
    </row>
  </sheetData>
  <mergeCells count="1">
    <mergeCell ref="B2:T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E186-7C97-4B39-A94E-9911202112DF}">
  <dimension ref="B2:T11"/>
  <sheetViews>
    <sheetView showGridLines="0" zoomScale="170" zoomScaleNormal="170" workbookViewId="0">
      <selection activeCell="U11" sqref="U11"/>
    </sheetView>
  </sheetViews>
  <sheetFormatPr baseColWidth="10" defaultRowHeight="15"/>
  <cols>
    <col min="1" max="1" width="6.140625" customWidth="1"/>
    <col min="2" max="2" width="20" bestFit="1" customWidth="1"/>
    <col min="3" max="17" width="4.7109375" customWidth="1"/>
    <col min="18" max="18" width="4.28515625" customWidth="1"/>
    <col min="19" max="19" width="23.7109375" bestFit="1" customWidth="1"/>
  </cols>
  <sheetData>
    <row r="2" spans="2:20">
      <c r="B2" s="29" t="s">
        <v>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2:20">
      <c r="B3" s="5" t="s">
        <v>7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8">
        <v>13</v>
      </c>
      <c r="P3" s="8">
        <v>14</v>
      </c>
      <c r="Q3" s="8">
        <v>15</v>
      </c>
      <c r="S3" s="5" t="s">
        <v>14</v>
      </c>
      <c r="T3" s="3">
        <f>SUM(C4:Q4)/SUM(C5:Q5)</f>
        <v>4.4117647058823532E-2</v>
      </c>
    </row>
    <row r="4" spans="2:20">
      <c r="B4" s="7" t="s">
        <v>0</v>
      </c>
      <c r="C4" s="13">
        <v>4</v>
      </c>
      <c r="D4" s="13">
        <v>8</v>
      </c>
      <c r="E4" s="13">
        <v>3</v>
      </c>
      <c r="F4" s="13">
        <v>7</v>
      </c>
      <c r="G4" s="13">
        <v>5</v>
      </c>
      <c r="H4" s="13">
        <v>5</v>
      </c>
      <c r="I4" s="13">
        <v>6</v>
      </c>
      <c r="J4" s="13">
        <v>10</v>
      </c>
      <c r="K4" s="13">
        <v>4</v>
      </c>
      <c r="L4" s="13">
        <v>3</v>
      </c>
      <c r="M4" s="13">
        <v>4</v>
      </c>
      <c r="N4" s="13">
        <v>7</v>
      </c>
      <c r="O4" s="13"/>
      <c r="P4" s="13"/>
      <c r="Q4" s="13"/>
      <c r="S4" s="7" t="s">
        <v>3</v>
      </c>
      <c r="T4" s="1">
        <f>AVERAGE(C5:Q5)</f>
        <v>124.66666666666667</v>
      </c>
    </row>
    <row r="5" spans="2:20">
      <c r="B5" s="7" t="s">
        <v>1</v>
      </c>
      <c r="C5" s="13">
        <v>125</v>
      </c>
      <c r="D5" s="13">
        <v>111</v>
      </c>
      <c r="E5" s="13">
        <v>133</v>
      </c>
      <c r="F5" s="13">
        <v>120</v>
      </c>
      <c r="G5" s="13">
        <v>118</v>
      </c>
      <c r="H5" s="13">
        <v>137</v>
      </c>
      <c r="I5" s="13">
        <v>108</v>
      </c>
      <c r="J5" s="13">
        <v>110</v>
      </c>
      <c r="K5" s="13">
        <v>124</v>
      </c>
      <c r="L5" s="13">
        <v>128</v>
      </c>
      <c r="M5" s="13">
        <v>144</v>
      </c>
      <c r="N5" s="13">
        <v>138</v>
      </c>
      <c r="O5" s="13"/>
      <c r="P5" s="13"/>
      <c r="Q5" s="13"/>
      <c r="S5" s="7" t="s">
        <v>5</v>
      </c>
      <c r="T5" s="1">
        <f>T3+3*SQRT(T3)/SQRT(T4)</f>
        <v>0.10055313080001452</v>
      </c>
    </row>
    <row r="6" spans="2:20">
      <c r="B6" s="7" t="s">
        <v>2</v>
      </c>
      <c r="C6" s="2">
        <f>C4/C5</f>
        <v>3.2000000000000001E-2</v>
      </c>
      <c r="D6" s="2">
        <f t="shared" ref="D6:N6" si="0">D4/D5</f>
        <v>7.2072072072072071E-2</v>
      </c>
      <c r="E6" s="2">
        <f t="shared" si="0"/>
        <v>2.2556390977443608E-2</v>
      </c>
      <c r="F6" s="2">
        <f t="shared" si="0"/>
        <v>5.8333333333333334E-2</v>
      </c>
      <c r="G6" s="2">
        <f t="shared" si="0"/>
        <v>4.2372881355932202E-2</v>
      </c>
      <c r="H6" s="2">
        <f t="shared" si="0"/>
        <v>3.6496350364963501E-2</v>
      </c>
      <c r="I6" s="2">
        <f t="shared" si="0"/>
        <v>5.5555555555555552E-2</v>
      </c>
      <c r="J6" s="2">
        <f t="shared" si="0"/>
        <v>9.0909090909090912E-2</v>
      </c>
      <c r="K6" s="2">
        <f t="shared" si="0"/>
        <v>3.2258064516129031E-2</v>
      </c>
      <c r="L6" s="2">
        <f t="shared" si="0"/>
        <v>2.34375E-2</v>
      </c>
      <c r="M6" s="2">
        <f t="shared" si="0"/>
        <v>2.7777777777777776E-2</v>
      </c>
      <c r="N6" s="2">
        <f t="shared" si="0"/>
        <v>5.0724637681159424E-2</v>
      </c>
      <c r="O6" s="2" t="e">
        <f t="shared" ref="O6" si="1">O4/O5</f>
        <v>#DIV/0!</v>
      </c>
      <c r="P6" s="2" t="e">
        <f t="shared" ref="P6" si="2">P4/P5</f>
        <v>#DIV/0!</v>
      </c>
      <c r="Q6" s="2" t="e">
        <f t="shared" ref="Q6" si="3">Q4/Q5</f>
        <v>#DIV/0!</v>
      </c>
      <c r="S6" s="7" t="s">
        <v>6</v>
      </c>
      <c r="T6" s="1">
        <f>IF(T3-3*SQRT(T3)/SQRT(T4)&lt;0,0,T3-3*SQRT(T3)/SQRT(T4))</f>
        <v>0</v>
      </c>
    </row>
    <row r="9" spans="2:20">
      <c r="B9" s="4" t="s">
        <v>9</v>
      </c>
      <c r="C9">
        <f>$T$5</f>
        <v>0.10055313080001452</v>
      </c>
      <c r="D9">
        <f t="shared" ref="D9:Q9" si="4">$T$5</f>
        <v>0.10055313080001452</v>
      </c>
      <c r="E9">
        <f t="shared" si="4"/>
        <v>0.10055313080001452</v>
      </c>
      <c r="F9">
        <f t="shared" si="4"/>
        <v>0.10055313080001452</v>
      </c>
      <c r="G9">
        <f t="shared" si="4"/>
        <v>0.10055313080001452</v>
      </c>
      <c r="H9">
        <f t="shared" si="4"/>
        <v>0.10055313080001452</v>
      </c>
      <c r="I9">
        <f t="shared" si="4"/>
        <v>0.10055313080001452</v>
      </c>
      <c r="J9">
        <f t="shared" si="4"/>
        <v>0.10055313080001452</v>
      </c>
      <c r="K9">
        <f t="shared" si="4"/>
        <v>0.10055313080001452</v>
      </c>
      <c r="L9">
        <f t="shared" si="4"/>
        <v>0.10055313080001452</v>
      </c>
      <c r="M9">
        <f t="shared" si="4"/>
        <v>0.10055313080001452</v>
      </c>
      <c r="N9">
        <f t="shared" si="4"/>
        <v>0.10055313080001452</v>
      </c>
      <c r="O9">
        <f t="shared" si="4"/>
        <v>0.10055313080001452</v>
      </c>
      <c r="P9">
        <f t="shared" si="4"/>
        <v>0.10055313080001452</v>
      </c>
      <c r="Q9">
        <f t="shared" si="4"/>
        <v>0.10055313080001452</v>
      </c>
    </row>
    <row r="10" spans="2:20">
      <c r="B10" s="4" t="s">
        <v>10</v>
      </c>
      <c r="C10">
        <f>$T$6</f>
        <v>0</v>
      </c>
      <c r="D10">
        <f t="shared" ref="D10:Q10" si="5">$T$6</f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</row>
    <row r="11" spans="2:20">
      <c r="B11" s="4" t="s">
        <v>4</v>
      </c>
      <c r="C11">
        <f>$T$3</f>
        <v>4.4117647058823532E-2</v>
      </c>
      <c r="D11">
        <f t="shared" ref="D11:Q11" si="6">$T$3</f>
        <v>4.4117647058823532E-2</v>
      </c>
      <c r="E11">
        <f t="shared" si="6"/>
        <v>4.4117647058823532E-2</v>
      </c>
      <c r="F11">
        <f t="shared" si="6"/>
        <v>4.4117647058823532E-2</v>
      </c>
      <c r="G11">
        <f t="shared" si="6"/>
        <v>4.4117647058823532E-2</v>
      </c>
      <c r="H11">
        <f t="shared" si="6"/>
        <v>4.4117647058823532E-2</v>
      </c>
      <c r="I11">
        <f t="shared" si="6"/>
        <v>4.4117647058823532E-2</v>
      </c>
      <c r="J11">
        <f t="shared" si="6"/>
        <v>4.4117647058823532E-2</v>
      </c>
      <c r="K11">
        <f t="shared" si="6"/>
        <v>4.4117647058823532E-2</v>
      </c>
      <c r="L11">
        <f t="shared" si="6"/>
        <v>4.4117647058823532E-2</v>
      </c>
      <c r="M11">
        <f t="shared" si="6"/>
        <v>4.4117647058823532E-2</v>
      </c>
      <c r="N11">
        <f t="shared" si="6"/>
        <v>4.4117647058823532E-2</v>
      </c>
      <c r="O11">
        <f t="shared" si="6"/>
        <v>4.4117647058823532E-2</v>
      </c>
      <c r="P11">
        <f t="shared" si="6"/>
        <v>4.4117647058823532E-2</v>
      </c>
      <c r="Q11">
        <f t="shared" si="6"/>
        <v>4.4117647058823532E-2</v>
      </c>
    </row>
  </sheetData>
  <mergeCells count="1">
    <mergeCell ref="B2:T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AA09-24F2-45A9-9BA5-9AA4DBB7AE64}">
  <dimension ref="B2:T11"/>
  <sheetViews>
    <sheetView showGridLines="0" zoomScale="170" zoomScaleNormal="170" workbookViewId="0">
      <selection activeCell="C3" sqref="C3"/>
    </sheetView>
  </sheetViews>
  <sheetFormatPr baseColWidth="10" defaultRowHeight="15"/>
  <cols>
    <col min="1" max="1" width="2.7109375" customWidth="1"/>
    <col min="2" max="2" width="20" bestFit="1" customWidth="1"/>
    <col min="3" max="3" width="6" customWidth="1"/>
    <col min="4" max="17" width="4.7109375" customWidth="1"/>
    <col min="18" max="18" width="4.28515625" customWidth="1"/>
    <col min="19" max="19" width="23.7109375" bestFit="1" customWidth="1"/>
  </cols>
  <sheetData>
    <row r="2" spans="2:20">
      <c r="B2" s="29" t="s">
        <v>16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2:20">
      <c r="B3" s="5" t="s">
        <v>1</v>
      </c>
      <c r="C3" s="14">
        <v>150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10"/>
      <c r="P3" s="10"/>
      <c r="Q3" s="10"/>
      <c r="S3" s="7" t="s">
        <v>15</v>
      </c>
      <c r="T3" s="1">
        <f>AVERAGE(C5:Q5)</f>
        <v>16.692307692307693</v>
      </c>
    </row>
    <row r="4" spans="2:20">
      <c r="B4" s="5" t="s">
        <v>7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8">
        <v>12</v>
      </c>
      <c r="O4" s="8">
        <v>13</v>
      </c>
      <c r="P4" s="8">
        <v>14</v>
      </c>
      <c r="Q4" s="8">
        <v>15</v>
      </c>
      <c r="S4" s="5" t="s">
        <v>5</v>
      </c>
      <c r="T4" s="3">
        <f>T3+3*SQRT(T3)</f>
        <v>28.949173899898003</v>
      </c>
    </row>
    <row r="5" spans="2:20">
      <c r="B5" s="7" t="s">
        <v>0</v>
      </c>
      <c r="C5" s="13">
        <v>19</v>
      </c>
      <c r="D5" s="13">
        <v>12</v>
      </c>
      <c r="E5" s="13">
        <v>13</v>
      </c>
      <c r="F5" s="13">
        <v>12</v>
      </c>
      <c r="G5" s="13">
        <v>18</v>
      </c>
      <c r="H5" s="13">
        <v>19</v>
      </c>
      <c r="I5" s="13">
        <v>17</v>
      </c>
      <c r="J5" s="13">
        <v>20</v>
      </c>
      <c r="K5" s="13">
        <v>22</v>
      </c>
      <c r="L5" s="13">
        <v>18</v>
      </c>
      <c r="M5" s="13">
        <v>19</v>
      </c>
      <c r="N5" s="13">
        <v>17</v>
      </c>
      <c r="O5" s="13">
        <v>11</v>
      </c>
      <c r="P5" s="13"/>
      <c r="Q5" s="13"/>
      <c r="R5" s="9"/>
      <c r="S5" s="7" t="s">
        <v>6</v>
      </c>
      <c r="T5" s="3">
        <f>T3-3*SQRT(T3)</f>
        <v>4.4354414847173835</v>
      </c>
    </row>
    <row r="9" spans="2:20">
      <c r="B9" s="4" t="s">
        <v>9</v>
      </c>
      <c r="C9">
        <f t="shared" ref="C9:Q9" si="0">$T$4</f>
        <v>28.949173899898003</v>
      </c>
      <c r="D9">
        <f t="shared" si="0"/>
        <v>28.949173899898003</v>
      </c>
      <c r="E9">
        <f t="shared" si="0"/>
        <v>28.949173899898003</v>
      </c>
      <c r="F9">
        <f t="shared" si="0"/>
        <v>28.949173899898003</v>
      </c>
      <c r="G9">
        <f t="shared" si="0"/>
        <v>28.949173899898003</v>
      </c>
      <c r="H9">
        <f t="shared" si="0"/>
        <v>28.949173899898003</v>
      </c>
      <c r="I9">
        <f t="shared" si="0"/>
        <v>28.949173899898003</v>
      </c>
      <c r="J9">
        <f t="shared" si="0"/>
        <v>28.949173899898003</v>
      </c>
      <c r="K9">
        <f t="shared" si="0"/>
        <v>28.949173899898003</v>
      </c>
      <c r="L9">
        <f t="shared" si="0"/>
        <v>28.949173899898003</v>
      </c>
      <c r="M9">
        <f t="shared" si="0"/>
        <v>28.949173899898003</v>
      </c>
      <c r="N9">
        <f t="shared" si="0"/>
        <v>28.949173899898003</v>
      </c>
      <c r="O9">
        <f t="shared" si="0"/>
        <v>28.949173899898003</v>
      </c>
      <c r="P9">
        <f t="shared" si="0"/>
        <v>28.949173899898003</v>
      </c>
      <c r="Q9">
        <f t="shared" si="0"/>
        <v>28.949173899898003</v>
      </c>
    </row>
    <row r="10" spans="2:20">
      <c r="B10" s="4" t="s">
        <v>10</v>
      </c>
      <c r="C10">
        <f t="shared" ref="C10:Q10" si="1">$T$5</f>
        <v>4.4354414847173835</v>
      </c>
      <c r="D10">
        <f t="shared" si="1"/>
        <v>4.4354414847173835</v>
      </c>
      <c r="E10">
        <f t="shared" si="1"/>
        <v>4.4354414847173835</v>
      </c>
      <c r="F10">
        <f t="shared" si="1"/>
        <v>4.4354414847173835</v>
      </c>
      <c r="G10">
        <f t="shared" si="1"/>
        <v>4.4354414847173835</v>
      </c>
      <c r="H10">
        <f t="shared" si="1"/>
        <v>4.4354414847173835</v>
      </c>
      <c r="I10">
        <f t="shared" si="1"/>
        <v>4.4354414847173835</v>
      </c>
      <c r="J10">
        <f t="shared" si="1"/>
        <v>4.4354414847173835</v>
      </c>
      <c r="K10">
        <f t="shared" si="1"/>
        <v>4.4354414847173835</v>
      </c>
      <c r="L10">
        <f t="shared" si="1"/>
        <v>4.4354414847173835</v>
      </c>
      <c r="M10">
        <f t="shared" si="1"/>
        <v>4.4354414847173835</v>
      </c>
      <c r="N10">
        <f t="shared" si="1"/>
        <v>4.4354414847173835</v>
      </c>
      <c r="O10">
        <f t="shared" si="1"/>
        <v>4.4354414847173835</v>
      </c>
      <c r="P10">
        <f t="shared" si="1"/>
        <v>4.4354414847173835</v>
      </c>
      <c r="Q10">
        <f t="shared" si="1"/>
        <v>4.4354414847173835</v>
      </c>
    </row>
    <row r="11" spans="2:20">
      <c r="B11" s="4" t="s">
        <v>4</v>
      </c>
      <c r="C11">
        <f>$T$3</f>
        <v>16.692307692307693</v>
      </c>
      <c r="D11">
        <f t="shared" ref="D11:Q11" si="2">$T$3</f>
        <v>16.692307692307693</v>
      </c>
      <c r="E11">
        <f t="shared" si="2"/>
        <v>16.692307692307693</v>
      </c>
      <c r="F11">
        <f t="shared" si="2"/>
        <v>16.692307692307693</v>
      </c>
      <c r="G11">
        <f t="shared" si="2"/>
        <v>16.692307692307693</v>
      </c>
      <c r="H11">
        <f t="shared" si="2"/>
        <v>16.692307692307693</v>
      </c>
      <c r="I11">
        <f t="shared" si="2"/>
        <v>16.692307692307693</v>
      </c>
      <c r="J11">
        <f t="shared" si="2"/>
        <v>16.692307692307693</v>
      </c>
      <c r="K11">
        <f t="shared" si="2"/>
        <v>16.692307692307693</v>
      </c>
      <c r="L11">
        <f t="shared" si="2"/>
        <v>16.692307692307693</v>
      </c>
      <c r="M11">
        <f t="shared" si="2"/>
        <v>16.692307692307693</v>
      </c>
      <c r="N11">
        <f t="shared" si="2"/>
        <v>16.692307692307693</v>
      </c>
      <c r="O11">
        <f t="shared" si="2"/>
        <v>16.692307692307693</v>
      </c>
      <c r="P11">
        <f t="shared" si="2"/>
        <v>16.692307692307693</v>
      </c>
      <c r="Q11">
        <f t="shared" si="2"/>
        <v>16.692307692307693</v>
      </c>
    </row>
  </sheetData>
  <mergeCells count="1">
    <mergeCell ref="B2:T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57EC-5FC9-4112-8311-6D844929353B}">
  <dimension ref="B2:T14"/>
  <sheetViews>
    <sheetView showGridLines="0" zoomScale="160" zoomScaleNormal="160" workbookViewId="0">
      <selection activeCell="V7" sqref="V7"/>
    </sheetView>
  </sheetViews>
  <sheetFormatPr baseColWidth="10" defaultRowHeight="15"/>
  <cols>
    <col min="1" max="1" width="2.7109375" customWidth="1"/>
    <col min="2" max="2" width="20" bestFit="1" customWidth="1"/>
    <col min="3" max="3" width="6" customWidth="1"/>
    <col min="4" max="17" width="4.7109375" customWidth="1"/>
    <col min="18" max="18" width="4.28515625" customWidth="1"/>
    <col min="19" max="19" width="23.7109375" bestFit="1" customWidth="1"/>
  </cols>
  <sheetData>
    <row r="2" spans="2:20">
      <c r="B2" s="29" t="s">
        <v>48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2:20">
      <c r="B3" s="5" t="s">
        <v>7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8">
        <v>12</v>
      </c>
      <c r="O3" s="8">
        <v>13</v>
      </c>
      <c r="P3" s="8">
        <v>14</v>
      </c>
      <c r="Q3" s="8">
        <v>15</v>
      </c>
      <c r="S3" s="7" t="s">
        <v>51</v>
      </c>
      <c r="T3" s="2">
        <f>AVERAGE(C4:Q4)</f>
        <v>288.3</v>
      </c>
    </row>
    <row r="4" spans="2:20">
      <c r="B4" s="7" t="s">
        <v>49</v>
      </c>
      <c r="C4" s="13">
        <v>290</v>
      </c>
      <c r="D4" s="13">
        <v>288</v>
      </c>
      <c r="E4" s="13">
        <v>285</v>
      </c>
      <c r="F4" s="13">
        <v>290</v>
      </c>
      <c r="G4" s="13">
        <v>291</v>
      </c>
      <c r="H4" s="13">
        <v>287</v>
      </c>
      <c r="I4" s="13">
        <v>284</v>
      </c>
      <c r="J4" s="13">
        <v>290</v>
      </c>
      <c r="K4" s="13">
        <v>290</v>
      </c>
      <c r="L4" s="13">
        <v>288</v>
      </c>
      <c r="M4" s="13"/>
      <c r="N4" s="13"/>
      <c r="O4" s="13"/>
      <c r="P4" s="13"/>
      <c r="Q4" s="13"/>
      <c r="S4" s="7" t="s">
        <v>52</v>
      </c>
      <c r="T4" s="2">
        <f>AVERAGE(C5:Q5)</f>
        <v>2.8888888888888888</v>
      </c>
    </row>
    <row r="5" spans="2:20">
      <c r="B5" s="7" t="s">
        <v>50</v>
      </c>
      <c r="C5" s="1"/>
      <c r="D5" s="1">
        <f>ABS(C4-D4)</f>
        <v>2</v>
      </c>
      <c r="E5" s="1">
        <f t="shared" ref="E5:L5" si="0">ABS(D4-E4)</f>
        <v>3</v>
      </c>
      <c r="F5" s="1">
        <f t="shared" si="0"/>
        <v>5</v>
      </c>
      <c r="G5" s="1">
        <f t="shared" si="0"/>
        <v>1</v>
      </c>
      <c r="H5" s="1">
        <f t="shared" si="0"/>
        <v>4</v>
      </c>
      <c r="I5" s="1">
        <f t="shared" si="0"/>
        <v>3</v>
      </c>
      <c r="J5" s="1">
        <f t="shared" si="0"/>
        <v>6</v>
      </c>
      <c r="K5" s="1">
        <f t="shared" si="0"/>
        <v>0</v>
      </c>
      <c r="L5" s="1">
        <f t="shared" si="0"/>
        <v>2</v>
      </c>
      <c r="M5" s="1"/>
      <c r="N5" s="1"/>
      <c r="O5" s="1"/>
      <c r="P5" s="1"/>
      <c r="Q5" s="1"/>
      <c r="R5" s="9"/>
      <c r="S5" s="5" t="s">
        <v>53</v>
      </c>
      <c r="T5" s="27">
        <f>T3+2.66*T4</f>
        <v>295.98444444444448</v>
      </c>
    </row>
    <row r="6" spans="2:20">
      <c r="S6" s="7" t="s">
        <v>54</v>
      </c>
      <c r="T6" s="27">
        <f>T3-2.66*T4</f>
        <v>280.61555555555555</v>
      </c>
    </row>
    <row r="7" spans="2:20">
      <c r="S7" s="5" t="s">
        <v>55</v>
      </c>
      <c r="T7" s="27">
        <f>3.267*T4</f>
        <v>9.4379999999999988</v>
      </c>
    </row>
    <row r="8" spans="2:20">
      <c r="S8" s="7" t="s">
        <v>56</v>
      </c>
      <c r="T8" s="27">
        <v>0</v>
      </c>
    </row>
    <row r="9" spans="2:20">
      <c r="B9" s="4" t="s">
        <v>9</v>
      </c>
      <c r="C9">
        <f t="shared" ref="C9:Q9" si="1">$T$5</f>
        <v>295.98444444444448</v>
      </c>
      <c r="D9">
        <f t="shared" si="1"/>
        <v>295.98444444444448</v>
      </c>
      <c r="E9">
        <f t="shared" si="1"/>
        <v>295.98444444444448</v>
      </c>
      <c r="F9">
        <f t="shared" si="1"/>
        <v>295.98444444444448</v>
      </c>
      <c r="G9">
        <f t="shared" si="1"/>
        <v>295.98444444444448</v>
      </c>
      <c r="H9">
        <f t="shared" si="1"/>
        <v>295.98444444444448</v>
      </c>
      <c r="I9">
        <f t="shared" si="1"/>
        <v>295.98444444444448</v>
      </c>
      <c r="J9">
        <f t="shared" si="1"/>
        <v>295.98444444444448</v>
      </c>
      <c r="K9">
        <f t="shared" si="1"/>
        <v>295.98444444444448</v>
      </c>
      <c r="L9">
        <f t="shared" si="1"/>
        <v>295.98444444444448</v>
      </c>
      <c r="M9">
        <f t="shared" si="1"/>
        <v>295.98444444444448</v>
      </c>
      <c r="N9">
        <f t="shared" si="1"/>
        <v>295.98444444444448</v>
      </c>
      <c r="O9">
        <f t="shared" si="1"/>
        <v>295.98444444444448</v>
      </c>
      <c r="P9">
        <f t="shared" si="1"/>
        <v>295.98444444444448</v>
      </c>
      <c r="Q9">
        <f t="shared" si="1"/>
        <v>295.98444444444448</v>
      </c>
    </row>
    <row r="10" spans="2:20">
      <c r="B10" s="4" t="s">
        <v>10</v>
      </c>
      <c r="C10">
        <f t="shared" ref="C10:Q10" si="2">$T$6</f>
        <v>280.61555555555555</v>
      </c>
      <c r="D10">
        <f t="shared" si="2"/>
        <v>280.61555555555555</v>
      </c>
      <c r="E10">
        <f t="shared" si="2"/>
        <v>280.61555555555555</v>
      </c>
      <c r="F10">
        <f t="shared" si="2"/>
        <v>280.61555555555555</v>
      </c>
      <c r="G10">
        <f t="shared" si="2"/>
        <v>280.61555555555555</v>
      </c>
      <c r="H10">
        <f t="shared" si="2"/>
        <v>280.61555555555555</v>
      </c>
      <c r="I10">
        <f t="shared" si="2"/>
        <v>280.61555555555555</v>
      </c>
      <c r="J10">
        <f t="shared" si="2"/>
        <v>280.61555555555555</v>
      </c>
      <c r="K10">
        <f t="shared" si="2"/>
        <v>280.61555555555555</v>
      </c>
      <c r="L10">
        <f t="shared" si="2"/>
        <v>280.61555555555555</v>
      </c>
      <c r="M10">
        <f t="shared" si="2"/>
        <v>280.61555555555555</v>
      </c>
      <c r="N10">
        <f t="shared" si="2"/>
        <v>280.61555555555555</v>
      </c>
      <c r="O10">
        <f t="shared" si="2"/>
        <v>280.61555555555555</v>
      </c>
      <c r="P10">
        <f t="shared" si="2"/>
        <v>280.61555555555555</v>
      </c>
      <c r="Q10">
        <f t="shared" si="2"/>
        <v>280.61555555555555</v>
      </c>
    </row>
    <row r="11" spans="2:20">
      <c r="B11" s="4" t="s">
        <v>51</v>
      </c>
      <c r="C11">
        <f>$T$3</f>
        <v>288.3</v>
      </c>
      <c r="D11">
        <f t="shared" ref="D11:Q11" si="3">$T$3</f>
        <v>288.3</v>
      </c>
      <c r="E11">
        <f t="shared" si="3"/>
        <v>288.3</v>
      </c>
      <c r="F11">
        <f t="shared" si="3"/>
        <v>288.3</v>
      </c>
      <c r="G11">
        <f t="shared" si="3"/>
        <v>288.3</v>
      </c>
      <c r="H11">
        <f t="shared" si="3"/>
        <v>288.3</v>
      </c>
      <c r="I11">
        <f t="shared" si="3"/>
        <v>288.3</v>
      </c>
      <c r="J11">
        <f t="shared" si="3"/>
        <v>288.3</v>
      </c>
      <c r="K11">
        <f t="shared" si="3"/>
        <v>288.3</v>
      </c>
      <c r="L11">
        <f t="shared" si="3"/>
        <v>288.3</v>
      </c>
      <c r="M11">
        <f t="shared" si="3"/>
        <v>288.3</v>
      </c>
      <c r="N11">
        <f t="shared" si="3"/>
        <v>288.3</v>
      </c>
      <c r="O11">
        <f t="shared" si="3"/>
        <v>288.3</v>
      </c>
      <c r="P11">
        <f t="shared" si="3"/>
        <v>288.3</v>
      </c>
      <c r="Q11">
        <f t="shared" si="3"/>
        <v>288.3</v>
      </c>
    </row>
    <row r="12" spans="2:20">
      <c r="B12" s="4" t="s">
        <v>52</v>
      </c>
      <c r="C12" s="20">
        <f>$T$4</f>
        <v>2.8888888888888888</v>
      </c>
      <c r="D12" s="20">
        <f t="shared" ref="D12:Q12" si="4">$T$4</f>
        <v>2.8888888888888888</v>
      </c>
      <c r="E12" s="20">
        <f t="shared" si="4"/>
        <v>2.8888888888888888</v>
      </c>
      <c r="F12" s="20">
        <f t="shared" si="4"/>
        <v>2.8888888888888888</v>
      </c>
      <c r="G12" s="20">
        <f t="shared" si="4"/>
        <v>2.8888888888888888</v>
      </c>
      <c r="H12" s="20">
        <f t="shared" si="4"/>
        <v>2.8888888888888888</v>
      </c>
      <c r="I12" s="20">
        <f t="shared" si="4"/>
        <v>2.8888888888888888</v>
      </c>
      <c r="J12" s="20">
        <f t="shared" si="4"/>
        <v>2.8888888888888888</v>
      </c>
      <c r="K12" s="20">
        <f t="shared" si="4"/>
        <v>2.8888888888888888</v>
      </c>
      <c r="L12" s="20">
        <f t="shared" si="4"/>
        <v>2.8888888888888888</v>
      </c>
      <c r="M12" s="20">
        <f t="shared" si="4"/>
        <v>2.8888888888888888</v>
      </c>
      <c r="N12" s="20">
        <f t="shared" si="4"/>
        <v>2.8888888888888888</v>
      </c>
      <c r="O12" s="20">
        <f t="shared" si="4"/>
        <v>2.8888888888888888</v>
      </c>
      <c r="P12" s="20">
        <f t="shared" si="4"/>
        <v>2.8888888888888888</v>
      </c>
      <c r="Q12" s="20">
        <f t="shared" si="4"/>
        <v>2.8888888888888888</v>
      </c>
    </row>
    <row r="13" spans="2:20">
      <c r="B13" s="4" t="s">
        <v>37</v>
      </c>
      <c r="C13" s="20">
        <f>$T$7</f>
        <v>9.4379999999999988</v>
      </c>
      <c r="D13" s="20">
        <f t="shared" ref="D13:Q13" si="5">$T$7</f>
        <v>9.4379999999999988</v>
      </c>
      <c r="E13" s="20">
        <f t="shared" si="5"/>
        <v>9.4379999999999988</v>
      </c>
      <c r="F13" s="20">
        <f t="shared" si="5"/>
        <v>9.4379999999999988</v>
      </c>
      <c r="G13" s="20">
        <f t="shared" si="5"/>
        <v>9.4379999999999988</v>
      </c>
      <c r="H13" s="20">
        <f t="shared" si="5"/>
        <v>9.4379999999999988</v>
      </c>
      <c r="I13" s="20">
        <f t="shared" si="5"/>
        <v>9.4379999999999988</v>
      </c>
      <c r="J13" s="20">
        <f t="shared" si="5"/>
        <v>9.4379999999999988</v>
      </c>
      <c r="K13" s="20">
        <f t="shared" si="5"/>
        <v>9.4379999999999988</v>
      </c>
      <c r="L13" s="20">
        <f t="shared" si="5"/>
        <v>9.4379999999999988</v>
      </c>
      <c r="M13" s="20">
        <f t="shared" si="5"/>
        <v>9.4379999999999988</v>
      </c>
      <c r="N13" s="20">
        <f t="shared" si="5"/>
        <v>9.4379999999999988</v>
      </c>
      <c r="O13" s="20">
        <f t="shared" si="5"/>
        <v>9.4379999999999988</v>
      </c>
      <c r="P13" s="20">
        <f t="shared" si="5"/>
        <v>9.4379999999999988</v>
      </c>
      <c r="Q13" s="20">
        <f t="shared" si="5"/>
        <v>9.4379999999999988</v>
      </c>
    </row>
    <row r="14" spans="2:20">
      <c r="B14" s="4" t="s">
        <v>38</v>
      </c>
      <c r="C14">
        <f>0</f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</row>
  </sheetData>
  <mergeCells count="1">
    <mergeCell ref="B2:T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Beschreibung</vt:lpstr>
      <vt:lpstr>x quer&amp;R</vt:lpstr>
      <vt:lpstr>x quer&amp;s</vt:lpstr>
      <vt:lpstr>p-chart</vt:lpstr>
      <vt:lpstr>np-chart</vt:lpstr>
      <vt:lpstr>u-chart</vt:lpstr>
      <vt:lpstr>c-chart</vt:lpstr>
      <vt:lpstr>ImR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Ulrich</dc:creator>
  <cp:lastModifiedBy>Jan Ulrich</cp:lastModifiedBy>
  <dcterms:created xsi:type="dcterms:W3CDTF">2021-05-16T04:11:17Z</dcterms:created>
  <dcterms:modified xsi:type="dcterms:W3CDTF">2022-08-07T14:17:38Z</dcterms:modified>
</cp:coreProperties>
</file>