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tabRatio="412" activeTab="1"/>
  </bookViews>
  <sheets>
    <sheet name="18 months" sheetId="1" r:id="rId1"/>
    <sheet name="18 months AUD" sheetId="6" r:id="rId2"/>
    <sheet name="Summary" sheetId="7" r:id="rId3"/>
    <sheet name="Cost of manufacturing" sheetId="4" r:id="rId4"/>
    <sheet name="Sales Number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6" l="1"/>
  <c r="Q12" i="6"/>
  <c r="R12" i="6"/>
  <c r="S12" i="6"/>
  <c r="T12" i="6"/>
  <c r="U12" i="6"/>
  <c r="V12" i="6"/>
  <c r="W12" i="6"/>
  <c r="P13" i="6"/>
  <c r="Q13" i="6"/>
  <c r="R13" i="6"/>
  <c r="S13" i="6"/>
  <c r="T13" i="6"/>
  <c r="U13" i="6"/>
  <c r="V13" i="6"/>
  <c r="W13" i="6"/>
  <c r="P14" i="6"/>
  <c r="Q14" i="6"/>
  <c r="R14" i="6"/>
  <c r="S14" i="6"/>
  <c r="T14" i="6"/>
  <c r="U14" i="6"/>
  <c r="V14" i="6"/>
  <c r="W14" i="6"/>
  <c r="P15" i="6"/>
  <c r="Q15" i="6"/>
  <c r="R15" i="6"/>
  <c r="S15" i="6"/>
  <c r="T15" i="6"/>
  <c r="U15" i="6"/>
  <c r="V15" i="6"/>
  <c r="W15" i="6"/>
  <c r="P16" i="6"/>
  <c r="Q16" i="6"/>
  <c r="R16" i="6"/>
  <c r="S16" i="6"/>
  <c r="T16" i="6"/>
  <c r="U16" i="6"/>
  <c r="V16" i="6"/>
  <c r="W16" i="6"/>
  <c r="P17" i="6"/>
  <c r="Q17" i="6"/>
  <c r="R17" i="6"/>
  <c r="S17" i="6"/>
  <c r="T17" i="6"/>
  <c r="U17" i="6"/>
  <c r="V17" i="6"/>
  <c r="W17" i="6"/>
  <c r="P18" i="6"/>
  <c r="Q18" i="6"/>
  <c r="R18" i="6"/>
  <c r="S18" i="6"/>
  <c r="T18" i="6"/>
  <c r="U18" i="6"/>
  <c r="V18" i="6"/>
  <c r="W18" i="6"/>
  <c r="P19" i="6"/>
  <c r="Q19" i="6"/>
  <c r="R19" i="6"/>
  <c r="S19" i="6"/>
  <c r="T19" i="6"/>
  <c r="U19" i="6"/>
  <c r="V19" i="6"/>
  <c r="W19" i="6"/>
  <c r="P20" i="6"/>
  <c r="Q20" i="6"/>
  <c r="R20" i="6"/>
  <c r="S20" i="6"/>
  <c r="T20" i="6"/>
  <c r="U20" i="6"/>
  <c r="V20" i="6"/>
  <c r="W20" i="6"/>
  <c r="P21" i="6"/>
  <c r="Q21" i="6"/>
  <c r="R21" i="6"/>
  <c r="S21" i="6"/>
  <c r="T21" i="6"/>
  <c r="U21" i="6"/>
  <c r="V21" i="6"/>
  <c r="W21" i="6"/>
  <c r="P22" i="6"/>
  <c r="Q22" i="6"/>
  <c r="R22" i="6"/>
  <c r="S22" i="6"/>
  <c r="T22" i="6"/>
  <c r="U22" i="6"/>
  <c r="V22" i="6"/>
  <c r="W22" i="6"/>
  <c r="P23" i="6"/>
  <c r="Q23" i="6"/>
  <c r="R23" i="6"/>
  <c r="S23" i="6"/>
  <c r="T23" i="6"/>
  <c r="U23" i="6"/>
  <c r="V23" i="6"/>
  <c r="W23" i="6"/>
  <c r="P24" i="6"/>
  <c r="Q24" i="6"/>
  <c r="R24" i="6"/>
  <c r="S24" i="6"/>
  <c r="T24" i="6"/>
  <c r="U24" i="6"/>
  <c r="V24" i="6"/>
  <c r="W24" i="6"/>
  <c r="P25" i="6"/>
  <c r="Q25" i="6"/>
  <c r="R25" i="6"/>
  <c r="S25" i="6"/>
  <c r="T25" i="6"/>
  <c r="U25" i="6"/>
  <c r="V25" i="6"/>
  <c r="W25" i="6"/>
  <c r="P26" i="6"/>
  <c r="Q26" i="6"/>
  <c r="R26" i="6"/>
  <c r="S26" i="6"/>
  <c r="T26" i="6"/>
  <c r="U26" i="6"/>
  <c r="V26" i="6"/>
  <c r="W26" i="6"/>
  <c r="P27" i="6"/>
  <c r="Q27" i="6"/>
  <c r="R27" i="6"/>
  <c r="S27" i="6"/>
  <c r="T27" i="6"/>
  <c r="U27" i="6"/>
  <c r="V27" i="6"/>
  <c r="W27" i="6"/>
  <c r="P28" i="6"/>
  <c r="Q28" i="6"/>
  <c r="R28" i="6"/>
  <c r="S28" i="6"/>
  <c r="T28" i="6"/>
  <c r="U28" i="6"/>
  <c r="V28" i="6"/>
  <c r="W28" i="6"/>
  <c r="P29" i="6"/>
  <c r="Q29" i="6"/>
  <c r="R29" i="6"/>
  <c r="S29" i="6"/>
  <c r="T29" i="6"/>
  <c r="U29" i="6"/>
  <c r="V29" i="6"/>
  <c r="W29" i="6"/>
  <c r="P30" i="6"/>
  <c r="Q30" i="6"/>
  <c r="R30" i="6"/>
  <c r="S30" i="6"/>
  <c r="T30" i="6"/>
  <c r="U30" i="6"/>
  <c r="V30" i="6"/>
  <c r="W30" i="6"/>
  <c r="P31" i="6"/>
  <c r="Q31" i="6"/>
  <c r="R31" i="6"/>
  <c r="S31" i="6"/>
  <c r="T31" i="6"/>
  <c r="U31" i="6"/>
  <c r="V31" i="6"/>
  <c r="W31" i="6"/>
  <c r="P32" i="6"/>
  <c r="Q32" i="6"/>
  <c r="R32" i="6"/>
  <c r="S32" i="6"/>
  <c r="T32" i="6"/>
  <c r="U32" i="6"/>
  <c r="V32" i="6"/>
  <c r="W32" i="6"/>
  <c r="P33" i="6"/>
  <c r="Q33" i="6"/>
  <c r="R33" i="6"/>
  <c r="S33" i="6"/>
  <c r="T33" i="6"/>
  <c r="U33" i="6"/>
  <c r="V33" i="6"/>
  <c r="W33" i="6"/>
  <c r="P34" i="6"/>
  <c r="Q34" i="6"/>
  <c r="R34" i="6"/>
  <c r="S34" i="6"/>
  <c r="T34" i="6"/>
  <c r="U34" i="6"/>
  <c r="V34" i="6"/>
  <c r="W34" i="6"/>
  <c r="P35" i="6"/>
  <c r="Q35" i="6"/>
  <c r="R35" i="6"/>
  <c r="S35" i="6"/>
  <c r="T35" i="6"/>
  <c r="U35" i="6"/>
  <c r="V35" i="6"/>
  <c r="W35" i="6"/>
  <c r="P36" i="6"/>
  <c r="Q36" i="6"/>
  <c r="R36" i="6"/>
  <c r="S36" i="6"/>
  <c r="T36" i="6"/>
  <c r="U36" i="6"/>
  <c r="V36" i="6"/>
  <c r="W36" i="6"/>
  <c r="P37" i="6"/>
  <c r="Q37" i="6"/>
  <c r="R37" i="6"/>
  <c r="S37" i="6"/>
  <c r="T37" i="6"/>
  <c r="U37" i="6"/>
  <c r="V37" i="6"/>
  <c r="W37" i="6"/>
  <c r="P38" i="6"/>
  <c r="Q38" i="6"/>
  <c r="R38" i="6"/>
  <c r="S38" i="6"/>
  <c r="T38" i="6"/>
  <c r="U38" i="6"/>
  <c r="V38" i="6"/>
  <c r="W38" i="6"/>
  <c r="P39" i="6"/>
  <c r="Q39" i="6"/>
  <c r="R39" i="6"/>
  <c r="S39" i="6"/>
  <c r="T39" i="6"/>
  <c r="U39" i="6"/>
  <c r="V39" i="6"/>
  <c r="W39" i="6"/>
  <c r="P40" i="6"/>
  <c r="Q40" i="6"/>
  <c r="R40" i="6"/>
  <c r="S40" i="6"/>
  <c r="T40" i="6"/>
  <c r="U40" i="6"/>
  <c r="V40" i="6"/>
  <c r="W40" i="6"/>
  <c r="P41" i="6"/>
  <c r="Q41" i="6"/>
  <c r="R41" i="6"/>
  <c r="S41" i="6"/>
  <c r="T41" i="6"/>
  <c r="U41" i="6"/>
  <c r="V41" i="6"/>
  <c r="W41" i="6"/>
  <c r="P11" i="6"/>
  <c r="Q11" i="6"/>
  <c r="R11" i="6"/>
  <c r="S11" i="6"/>
  <c r="T11" i="6"/>
  <c r="U11" i="6"/>
  <c r="V11" i="6"/>
  <c r="W11" i="6"/>
  <c r="W34" i="1" l="1"/>
  <c r="W36" i="1"/>
  <c r="W31" i="1"/>
  <c r="W30" i="1"/>
  <c r="W29" i="1"/>
  <c r="W28" i="1"/>
  <c r="W27" i="1"/>
  <c r="D43" i="1"/>
  <c r="W16" i="1"/>
  <c r="W14" i="1"/>
  <c r="W13" i="1"/>
  <c r="E5" i="7" l="1"/>
  <c r="W32" i="1" l="1"/>
  <c r="W23" i="1"/>
  <c r="W24" i="1"/>
  <c r="W25" i="1"/>
  <c r="W26" i="1"/>
  <c r="B8" i="7" l="1"/>
  <c r="B7" i="7"/>
  <c r="B10" i="7"/>
  <c r="B6" i="7"/>
  <c r="C4" i="7"/>
  <c r="C6" i="7" s="1"/>
  <c r="C8" i="7" s="1"/>
  <c r="C10" i="7" s="1"/>
  <c r="I45" i="1"/>
  <c r="E43" i="1"/>
  <c r="F43" i="1"/>
  <c r="G43" i="1"/>
  <c r="H43" i="1"/>
  <c r="I43" i="1"/>
  <c r="J43" i="1"/>
  <c r="K43" i="1"/>
  <c r="L43" i="1"/>
  <c r="M43" i="1"/>
  <c r="N43" i="1"/>
  <c r="O43" i="1"/>
  <c r="O45" i="1" s="1"/>
  <c r="D4" i="7" s="1"/>
  <c r="C5" i="7"/>
  <c r="D5" i="7"/>
  <c r="F5" i="7"/>
  <c r="G5" i="7"/>
  <c r="H5" i="7"/>
  <c r="I5" i="7"/>
  <c r="J5" i="7"/>
  <c r="K5" i="7"/>
  <c r="L5" i="7"/>
  <c r="B5" i="7"/>
  <c r="B15" i="4"/>
  <c r="C15" i="4"/>
  <c r="D15" i="4"/>
  <c r="J15" i="4"/>
  <c r="K15" i="4"/>
  <c r="L15" i="4"/>
  <c r="F15" i="4"/>
  <c r="G15" i="4"/>
  <c r="H15" i="4"/>
  <c r="I15" i="4"/>
  <c r="E15" i="4"/>
  <c r="B3" i="5"/>
  <c r="B3" i="7" s="1"/>
  <c r="C3" i="5"/>
  <c r="D3" i="5"/>
  <c r="F3" i="5"/>
  <c r="G3" i="5"/>
  <c r="H3" i="5"/>
  <c r="I3" i="5"/>
  <c r="I3" i="7" s="1"/>
  <c r="J3" i="5"/>
  <c r="K3" i="5"/>
  <c r="L3" i="5"/>
  <c r="E3" i="5"/>
  <c r="C5" i="5"/>
  <c r="C3" i="7"/>
  <c r="D3" i="7"/>
  <c r="E3" i="7"/>
  <c r="F3" i="7"/>
  <c r="G3" i="7"/>
  <c r="H3" i="7"/>
  <c r="J3" i="7"/>
  <c r="K3" i="7"/>
  <c r="L3" i="7"/>
  <c r="D3" i="4"/>
  <c r="E11" i="6"/>
  <c r="F11" i="6"/>
  <c r="G11" i="6"/>
  <c r="H11" i="6"/>
  <c r="I11" i="6"/>
  <c r="J11" i="6"/>
  <c r="K11" i="6"/>
  <c r="L11" i="6"/>
  <c r="M11" i="6"/>
  <c r="N11" i="6"/>
  <c r="O11" i="6"/>
  <c r="E12" i="6"/>
  <c r="F12" i="6"/>
  <c r="G12" i="6"/>
  <c r="H12" i="6"/>
  <c r="I12" i="6"/>
  <c r="J12" i="6"/>
  <c r="K12" i="6"/>
  <c r="L12" i="6"/>
  <c r="M12" i="6"/>
  <c r="N12" i="6"/>
  <c r="O12" i="6"/>
  <c r="E13" i="6"/>
  <c r="F13" i="6"/>
  <c r="G13" i="6"/>
  <c r="H13" i="6"/>
  <c r="I13" i="6"/>
  <c r="J13" i="6"/>
  <c r="K13" i="6"/>
  <c r="L13" i="6"/>
  <c r="M13" i="6"/>
  <c r="N13" i="6"/>
  <c r="O13" i="6"/>
  <c r="E14" i="6"/>
  <c r="F14" i="6"/>
  <c r="G14" i="6"/>
  <c r="H14" i="6"/>
  <c r="I14" i="6"/>
  <c r="J14" i="6"/>
  <c r="K14" i="6"/>
  <c r="L14" i="6"/>
  <c r="M14" i="6"/>
  <c r="N14" i="6"/>
  <c r="O14" i="6"/>
  <c r="E15" i="6"/>
  <c r="F15" i="6"/>
  <c r="G15" i="6"/>
  <c r="H15" i="6"/>
  <c r="I15" i="6"/>
  <c r="J15" i="6"/>
  <c r="K15" i="6"/>
  <c r="L15" i="6"/>
  <c r="M15" i="6"/>
  <c r="N15" i="6"/>
  <c r="O15" i="6"/>
  <c r="E16" i="6"/>
  <c r="F16" i="6"/>
  <c r="G16" i="6"/>
  <c r="H16" i="6"/>
  <c r="I16" i="6"/>
  <c r="J16" i="6"/>
  <c r="K16" i="6"/>
  <c r="L16" i="6"/>
  <c r="M16" i="6"/>
  <c r="N16" i="6"/>
  <c r="O16" i="6"/>
  <c r="E17" i="6"/>
  <c r="F17" i="6"/>
  <c r="G17" i="6"/>
  <c r="H17" i="6"/>
  <c r="I17" i="6"/>
  <c r="J17" i="6"/>
  <c r="K17" i="6"/>
  <c r="L17" i="6"/>
  <c r="M17" i="6"/>
  <c r="N17" i="6"/>
  <c r="O17" i="6"/>
  <c r="E18" i="6"/>
  <c r="F18" i="6"/>
  <c r="G18" i="6"/>
  <c r="H18" i="6"/>
  <c r="I18" i="6"/>
  <c r="J18" i="6"/>
  <c r="K18" i="6"/>
  <c r="L18" i="6"/>
  <c r="M18" i="6"/>
  <c r="N18" i="6"/>
  <c r="O18" i="6"/>
  <c r="E19" i="6"/>
  <c r="F19" i="6"/>
  <c r="G19" i="6"/>
  <c r="H19" i="6"/>
  <c r="I19" i="6"/>
  <c r="J19" i="6"/>
  <c r="K19" i="6"/>
  <c r="L19" i="6"/>
  <c r="M19" i="6"/>
  <c r="N19" i="6"/>
  <c r="O19" i="6"/>
  <c r="E20" i="6"/>
  <c r="F20" i="6"/>
  <c r="G20" i="6"/>
  <c r="H20" i="6"/>
  <c r="I20" i="6"/>
  <c r="J20" i="6"/>
  <c r="K20" i="6"/>
  <c r="L20" i="6"/>
  <c r="M20" i="6"/>
  <c r="N20" i="6"/>
  <c r="O20" i="6"/>
  <c r="E21" i="6"/>
  <c r="F21" i="6"/>
  <c r="G21" i="6"/>
  <c r="H21" i="6"/>
  <c r="I21" i="6"/>
  <c r="J21" i="6"/>
  <c r="K21" i="6"/>
  <c r="L21" i="6"/>
  <c r="M21" i="6"/>
  <c r="N21" i="6"/>
  <c r="O21" i="6"/>
  <c r="E22" i="6"/>
  <c r="F22" i="6"/>
  <c r="G22" i="6"/>
  <c r="H22" i="6"/>
  <c r="I22" i="6"/>
  <c r="J22" i="6"/>
  <c r="K22" i="6"/>
  <c r="L22" i="6"/>
  <c r="M22" i="6"/>
  <c r="N22" i="6"/>
  <c r="O22" i="6"/>
  <c r="E23" i="6"/>
  <c r="F23" i="6"/>
  <c r="G23" i="6"/>
  <c r="H23" i="6"/>
  <c r="I23" i="6"/>
  <c r="J23" i="6"/>
  <c r="K23" i="6"/>
  <c r="L23" i="6"/>
  <c r="M23" i="6"/>
  <c r="N23" i="6"/>
  <c r="O23" i="6"/>
  <c r="E24" i="6"/>
  <c r="F24" i="6"/>
  <c r="G24" i="6"/>
  <c r="H24" i="6"/>
  <c r="I24" i="6"/>
  <c r="J24" i="6"/>
  <c r="K24" i="6"/>
  <c r="L24" i="6"/>
  <c r="M24" i="6"/>
  <c r="N24" i="6"/>
  <c r="O24" i="6"/>
  <c r="E25" i="6"/>
  <c r="F25" i="6"/>
  <c r="G25" i="6"/>
  <c r="H25" i="6"/>
  <c r="I25" i="6"/>
  <c r="J25" i="6"/>
  <c r="K25" i="6"/>
  <c r="L25" i="6"/>
  <c r="M25" i="6"/>
  <c r="N25" i="6"/>
  <c r="O25" i="6"/>
  <c r="E26" i="6"/>
  <c r="F26" i="6"/>
  <c r="G26" i="6"/>
  <c r="H26" i="6"/>
  <c r="I26" i="6"/>
  <c r="J26" i="6"/>
  <c r="K26" i="6"/>
  <c r="L26" i="6"/>
  <c r="M26" i="6"/>
  <c r="N26" i="6"/>
  <c r="O26" i="6"/>
  <c r="E27" i="6"/>
  <c r="F27" i="6"/>
  <c r="G27" i="6"/>
  <c r="H27" i="6"/>
  <c r="I27" i="6"/>
  <c r="J27" i="6"/>
  <c r="K27" i="6"/>
  <c r="L27" i="6"/>
  <c r="M27" i="6"/>
  <c r="N27" i="6"/>
  <c r="O27" i="6"/>
  <c r="E28" i="6"/>
  <c r="F28" i="6"/>
  <c r="G28" i="6"/>
  <c r="H28" i="6"/>
  <c r="I28" i="6"/>
  <c r="J28" i="6"/>
  <c r="K28" i="6"/>
  <c r="L28" i="6"/>
  <c r="M28" i="6"/>
  <c r="N28" i="6"/>
  <c r="O28" i="6"/>
  <c r="E29" i="6"/>
  <c r="F29" i="6"/>
  <c r="G29" i="6"/>
  <c r="H29" i="6"/>
  <c r="I29" i="6"/>
  <c r="J29" i="6"/>
  <c r="K29" i="6"/>
  <c r="L29" i="6"/>
  <c r="M29" i="6"/>
  <c r="N29" i="6"/>
  <c r="O29" i="6"/>
  <c r="E30" i="6"/>
  <c r="F30" i="6"/>
  <c r="G30" i="6"/>
  <c r="H30" i="6"/>
  <c r="I30" i="6"/>
  <c r="J30" i="6"/>
  <c r="K30" i="6"/>
  <c r="L30" i="6"/>
  <c r="M30" i="6"/>
  <c r="N30" i="6"/>
  <c r="O30" i="6"/>
  <c r="E31" i="6"/>
  <c r="F31" i="6"/>
  <c r="G31" i="6"/>
  <c r="H31" i="6"/>
  <c r="I31" i="6"/>
  <c r="J31" i="6"/>
  <c r="K31" i="6"/>
  <c r="L31" i="6"/>
  <c r="M31" i="6"/>
  <c r="N31" i="6"/>
  <c r="O31" i="6"/>
  <c r="E32" i="6"/>
  <c r="F32" i="6"/>
  <c r="G32" i="6"/>
  <c r="H32" i="6"/>
  <c r="I32" i="6"/>
  <c r="J32" i="6"/>
  <c r="K32" i="6"/>
  <c r="L32" i="6"/>
  <c r="M32" i="6"/>
  <c r="N32" i="6"/>
  <c r="O32" i="6"/>
  <c r="E33" i="6"/>
  <c r="F33" i="6"/>
  <c r="G33" i="6"/>
  <c r="H33" i="6"/>
  <c r="I33" i="6"/>
  <c r="J33" i="6"/>
  <c r="K33" i="6"/>
  <c r="L33" i="6"/>
  <c r="M33" i="6"/>
  <c r="N33" i="6"/>
  <c r="O33" i="6"/>
  <c r="E34" i="6"/>
  <c r="F34" i="6"/>
  <c r="G34" i="6"/>
  <c r="H34" i="6"/>
  <c r="I34" i="6"/>
  <c r="J34" i="6"/>
  <c r="K34" i="6"/>
  <c r="L34" i="6"/>
  <c r="M34" i="6"/>
  <c r="N34" i="6"/>
  <c r="O34" i="6"/>
  <c r="E35" i="6"/>
  <c r="F35" i="6"/>
  <c r="G35" i="6"/>
  <c r="H35" i="6"/>
  <c r="I35" i="6"/>
  <c r="J35" i="6"/>
  <c r="K35" i="6"/>
  <c r="L35" i="6"/>
  <c r="M35" i="6"/>
  <c r="N35" i="6"/>
  <c r="O35" i="6"/>
  <c r="E36" i="6"/>
  <c r="F36" i="6"/>
  <c r="G36" i="6"/>
  <c r="H36" i="6"/>
  <c r="I36" i="6"/>
  <c r="J36" i="6"/>
  <c r="K36" i="6"/>
  <c r="L36" i="6"/>
  <c r="M36" i="6"/>
  <c r="N36" i="6"/>
  <c r="O36" i="6"/>
  <c r="E37" i="6"/>
  <c r="F37" i="6"/>
  <c r="G37" i="6"/>
  <c r="H37" i="6"/>
  <c r="I37" i="6"/>
  <c r="J37" i="6"/>
  <c r="K37" i="6"/>
  <c r="L37" i="6"/>
  <c r="M37" i="6"/>
  <c r="N37" i="6"/>
  <c r="O37" i="6"/>
  <c r="E38" i="6"/>
  <c r="F38" i="6"/>
  <c r="G38" i="6"/>
  <c r="H38" i="6"/>
  <c r="I38" i="6"/>
  <c r="J38" i="6"/>
  <c r="K38" i="6"/>
  <c r="L38" i="6"/>
  <c r="M38" i="6"/>
  <c r="N38" i="6"/>
  <c r="O38" i="6"/>
  <c r="E39" i="6"/>
  <c r="F39" i="6"/>
  <c r="G39" i="6"/>
  <c r="H39" i="6"/>
  <c r="I39" i="6"/>
  <c r="J39" i="6"/>
  <c r="K39" i="6"/>
  <c r="L39" i="6"/>
  <c r="M39" i="6"/>
  <c r="N39" i="6"/>
  <c r="O39" i="6"/>
  <c r="E40" i="6"/>
  <c r="F40" i="6"/>
  <c r="G40" i="6"/>
  <c r="H40" i="6"/>
  <c r="I40" i="6"/>
  <c r="J40" i="6"/>
  <c r="K40" i="6"/>
  <c r="L40" i="6"/>
  <c r="M40" i="6"/>
  <c r="N40" i="6"/>
  <c r="O40" i="6"/>
  <c r="E4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E4" i="7" l="1"/>
  <c r="D6" i="7"/>
  <c r="D8" i="7" s="1"/>
  <c r="E6" i="7"/>
  <c r="E7" i="7" s="1"/>
  <c r="E8" i="7" s="1"/>
  <c r="F4" i="7"/>
  <c r="I41" i="1"/>
  <c r="I41" i="6" s="1"/>
  <c r="J41" i="1"/>
  <c r="J41" i="6" s="1"/>
  <c r="K41" i="1"/>
  <c r="K41" i="6" s="1"/>
  <c r="L41" i="1"/>
  <c r="L41" i="6" s="1"/>
  <c r="M41" i="1"/>
  <c r="M41" i="6" s="1"/>
  <c r="N41" i="1"/>
  <c r="N41" i="6" s="1"/>
  <c r="E41" i="1"/>
  <c r="F41" i="1"/>
  <c r="F41" i="6" s="1"/>
  <c r="G41" i="1"/>
  <c r="G41" i="6" s="1"/>
  <c r="H41" i="1"/>
  <c r="H41" i="6" s="1"/>
  <c r="O41" i="1"/>
  <c r="O41" i="6" s="1"/>
  <c r="D41" i="1"/>
  <c r="D41" i="6" s="1"/>
  <c r="F6" i="7" l="1"/>
  <c r="G4" i="7"/>
  <c r="E10" i="7"/>
  <c r="D10" i="7"/>
  <c r="H4" i="7" l="1"/>
  <c r="G6" i="7"/>
  <c r="F7" i="7"/>
  <c r="F8" i="7" s="1"/>
  <c r="F10" i="7" s="1"/>
  <c r="D11" i="6"/>
  <c r="D11" i="4"/>
  <c r="F7" i="4"/>
  <c r="F10" i="4"/>
  <c r="F5" i="4"/>
  <c r="F9" i="4"/>
  <c r="F3" i="4"/>
  <c r="G7" i="7" l="1"/>
  <c r="G8" i="7" s="1"/>
  <c r="G10" i="7" s="1"/>
  <c r="I4" i="7"/>
  <c r="H6" i="7"/>
  <c r="F11" i="4"/>
  <c r="H7" i="7" l="1"/>
  <c r="H8" i="7" s="1"/>
  <c r="H10" i="7" s="1"/>
  <c r="I6" i="7"/>
  <c r="J4" i="7"/>
  <c r="J6" i="7" l="1"/>
  <c r="K4" i="7"/>
  <c r="I7" i="7"/>
  <c r="I8" i="7" s="1"/>
  <c r="I10" i="7" s="1"/>
  <c r="L4" i="7" l="1"/>
  <c r="L6" i="7" s="1"/>
  <c r="K6" i="7"/>
  <c r="J7" i="7"/>
  <c r="J8" i="7" s="1"/>
  <c r="J10" i="7" s="1"/>
  <c r="K7" i="7" l="1"/>
  <c r="K8" i="7" s="1"/>
  <c r="K10" i="7" s="1"/>
  <c r="L7" i="7"/>
  <c r="L8" i="7" s="1"/>
  <c r="L10" i="7" s="1"/>
  <c r="W37" i="1"/>
  <c r="W38" i="1"/>
  <c r="W39" i="1"/>
  <c r="W40" i="1"/>
  <c r="W15" i="1"/>
  <c r="W17" i="1"/>
  <c r="W18" i="1"/>
  <c r="W19" i="1"/>
  <c r="W20" i="1"/>
  <c r="W21" i="1"/>
  <c r="W22" i="1"/>
  <c r="W33" i="1"/>
  <c r="W35" i="1"/>
  <c r="W41" i="1" l="1"/>
  <c r="B2" i="7" l="1"/>
  <c r="B12" i="7" s="1"/>
  <c r="C12" i="7" s="1"/>
  <c r="D12" i="7" s="1"/>
  <c r="E12" i="7" s="1"/>
  <c r="F12" i="7" s="1"/>
  <c r="G12" i="7" s="1"/>
  <c r="H12" i="7" s="1"/>
  <c r="I12" i="7" s="1"/>
  <c r="J12" i="7" s="1"/>
  <c r="K12" i="7" s="1"/>
  <c r="L12" i="7" s="1"/>
  <c r="W43" i="1"/>
  <c r="W44" i="1"/>
</calcChain>
</file>

<file path=xl/sharedStrings.xml><?xml version="1.0" encoding="utf-8"?>
<sst xmlns="http://schemas.openxmlformats.org/spreadsheetml/2006/main" count="183" uniqueCount="108">
  <si>
    <t>USD - INR conversion</t>
  </si>
  <si>
    <t>Days in month</t>
  </si>
  <si>
    <t>Tax</t>
  </si>
  <si>
    <t>Cost</t>
  </si>
  <si>
    <t>Watch manufacturing</t>
  </si>
  <si>
    <t>Shipping to consumers</t>
  </si>
  <si>
    <t>Software Development</t>
  </si>
  <si>
    <t>Hardware Update and Maintenance</t>
  </si>
  <si>
    <t>Support Network</t>
  </si>
  <si>
    <t>Backend Security</t>
  </si>
  <si>
    <t>Blockchain Development</t>
  </si>
  <si>
    <t>Marketing</t>
  </si>
  <si>
    <t>Infrastructure</t>
  </si>
  <si>
    <t>cloud storage</t>
  </si>
  <si>
    <t>blockchain storage</t>
  </si>
  <si>
    <t>office rent</t>
  </si>
  <si>
    <t>-</t>
  </si>
  <si>
    <t>2x Developers</t>
  </si>
  <si>
    <t>1x Electro Engg</t>
  </si>
  <si>
    <t>1x Developer</t>
  </si>
  <si>
    <t>1x Receptionist</t>
  </si>
  <si>
    <t>1x Backend Security</t>
  </si>
  <si>
    <t>Social Media Marketing</t>
  </si>
  <si>
    <t>1x SMM</t>
  </si>
  <si>
    <t>Marketing Salesperson</t>
  </si>
  <si>
    <t>Brand Building</t>
  </si>
  <si>
    <t>Promotional Marketing</t>
  </si>
  <si>
    <t xml:space="preserve">Misceleneous </t>
  </si>
  <si>
    <t>Office Furniture and stationery</t>
  </si>
  <si>
    <t>Founders</t>
  </si>
  <si>
    <t>Management</t>
  </si>
  <si>
    <t>CEO,CFO,CTO</t>
  </si>
  <si>
    <t>Accounting</t>
  </si>
  <si>
    <t>Legal</t>
  </si>
  <si>
    <t>Registration</t>
  </si>
  <si>
    <t>Months</t>
  </si>
  <si>
    <t>Month 1</t>
  </si>
  <si>
    <t>Month 2</t>
  </si>
  <si>
    <t>Month 3</t>
  </si>
  <si>
    <t>Month 4</t>
  </si>
  <si>
    <t>Month 5</t>
  </si>
  <si>
    <t>Month 6</t>
  </si>
  <si>
    <t xml:space="preserve">Prices stated below are estimates only. </t>
  </si>
  <si>
    <t>Color codes</t>
  </si>
  <si>
    <t>No cost</t>
  </si>
  <si>
    <t>Cost not calculated at the moment</t>
  </si>
  <si>
    <t>Total Cost</t>
  </si>
  <si>
    <t>Grand Total</t>
  </si>
  <si>
    <t>AUD</t>
  </si>
  <si>
    <t>USD</t>
  </si>
  <si>
    <t>Revenues</t>
  </si>
  <si>
    <t>NPBT (Net Profit before Tax)</t>
  </si>
  <si>
    <t>PAT (Profit after Tax)</t>
  </si>
  <si>
    <t>Add back non-cash expenses</t>
  </si>
  <si>
    <t>Cash Flow After Tax</t>
  </si>
  <si>
    <t>300 per consumer</t>
  </si>
  <si>
    <t>Manufacturing cost</t>
  </si>
  <si>
    <t>Packaging</t>
  </si>
  <si>
    <t>shipping to here</t>
  </si>
  <si>
    <t>shipping to customers</t>
  </si>
  <si>
    <t>in AUD</t>
  </si>
  <si>
    <t>Notes</t>
  </si>
  <si>
    <t>Price in INR per item</t>
  </si>
  <si>
    <t>Urgent Delivery in 2 3 days</t>
  </si>
  <si>
    <t>Regular Delivery in 1 to 8 days</t>
  </si>
  <si>
    <t xml:space="preserve">Alibaba Shipping </t>
  </si>
  <si>
    <t>From manufacturer</t>
  </si>
  <si>
    <t>Optional</t>
  </si>
  <si>
    <t>Total</t>
  </si>
  <si>
    <t>AUD - INR conversion</t>
  </si>
  <si>
    <t>Investment</t>
  </si>
  <si>
    <t>Operational Cost</t>
  </si>
  <si>
    <t>COGS</t>
  </si>
  <si>
    <t>Month 7</t>
  </si>
  <si>
    <t>Month 8</t>
  </si>
  <si>
    <t>Month 9</t>
  </si>
  <si>
    <t>Month 10</t>
  </si>
  <si>
    <t>Month 11</t>
  </si>
  <si>
    <t>Month 12</t>
  </si>
  <si>
    <t>Watch Designing</t>
  </si>
  <si>
    <t>Testing Update and Maintenance</t>
  </si>
  <si>
    <t>2x Salesman</t>
  </si>
  <si>
    <t>Computer systems</t>
  </si>
  <si>
    <t>Computer high end system</t>
  </si>
  <si>
    <t>1x</t>
  </si>
  <si>
    <t>3x</t>
  </si>
  <si>
    <t>Internet Service provider</t>
  </si>
  <si>
    <t>Large Display screen</t>
  </si>
  <si>
    <t>4200 per customer</t>
  </si>
  <si>
    <t>All prices in AUD</t>
  </si>
  <si>
    <t>No of users</t>
  </si>
  <si>
    <t>Avg price/product</t>
  </si>
  <si>
    <t>Revenue Generated</t>
  </si>
  <si>
    <t>Cost of Manufacturing</t>
  </si>
  <si>
    <t>Per 6 months in AUD</t>
  </si>
  <si>
    <t>Tax in percentage</t>
  </si>
  <si>
    <t>Available funds</t>
  </si>
  <si>
    <t>Month 13</t>
  </si>
  <si>
    <t>Month 14</t>
  </si>
  <si>
    <t>Month 15</t>
  </si>
  <si>
    <t>Month 16</t>
  </si>
  <si>
    <t>Month 17</t>
  </si>
  <si>
    <t>Month 18</t>
  </si>
  <si>
    <t>6500 per customer</t>
  </si>
  <si>
    <t>3x Developers</t>
  </si>
  <si>
    <t>2x Receptionist</t>
  </si>
  <si>
    <t>3x Salesman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</si>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</sst>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₹&quot;\ #,##0.00"/>
    <numFmt numFmtId="165" formatCode="_-* #,##0_-;\-* #,##0_-;_-* &quot;-&quot;??_-;_-@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Alignment="1"/>
    <xf numFmtId="9" fontId="0" fillId="0" borderId="0" xfId="0" applyNumberFormat="1"/>
    <xf numFmtId="164" fontId="0" fillId="0" borderId="0" xfId="0" applyNumberFormat="1"/>
    <xf numFmtId="0" fontId="2" fillId="3" borderId="0" xfId="2"/>
    <xf numFmtId="164" fontId="1" fillId="2" borderId="0" xfId="1" applyNumberFormat="1"/>
    <xf numFmtId="0" fontId="1" fillId="2" borderId="0" xfId="1"/>
    <xf numFmtId="164" fontId="2" fillId="3" borderId="0" xfId="2" applyNumberFormat="1"/>
    <xf numFmtId="165" fontId="0" fillId="0" borderId="0" xfId="0" applyNumberFormat="1" applyFont="1"/>
    <xf numFmtId="165" fontId="0" fillId="0" borderId="0" xfId="0" applyNumberFormat="1" applyFont="1" applyAlignment="1"/>
    <xf numFmtId="0" fontId="0" fillId="0" borderId="1" xfId="0" applyFont="1" applyBorder="1"/>
    <xf numFmtId="165" fontId="0" fillId="0" borderId="1" xfId="0" applyNumberFormat="1" applyFont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" fillId="3" borderId="0" xfId="2" applyBorder="1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165" fontId="5" fillId="0" borderId="0" xfId="0" applyNumberFormat="1" applyFont="1"/>
    <xf numFmtId="0" fontId="0" fillId="0" borderId="0" xfId="0"/>
    <xf numFmtId="0" fontId="0" fillId="0" borderId="12" xfId="0" applyBorder="1"/>
    <xf numFmtId="2" fontId="2" fillId="3" borderId="0" xfId="2" applyNumberFormat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5" xfId="0" applyFont="1" applyBorder="1" applyAlignment="1"/>
    <xf numFmtId="0" fontId="0" fillId="0" borderId="17" xfId="0" applyBorder="1"/>
    <xf numFmtId="0" fontId="0" fillId="0" borderId="13" xfId="0" applyBorder="1"/>
    <xf numFmtId="0" fontId="0" fillId="0" borderId="0" xfId="0" applyFont="1" applyBorder="1" applyAlignment="1"/>
    <xf numFmtId="165" fontId="0" fillId="0" borderId="0" xfId="0" applyNumberFormat="1" applyFont="1" applyBorder="1"/>
    <xf numFmtId="1" fontId="0" fillId="0" borderId="0" xfId="3" applyNumberFormat="1" applyFont="1" applyAlignment="1"/>
    <xf numFmtId="166" fontId="0" fillId="0" borderId="0" xfId="3" applyNumberFormat="1" applyFont="1" applyAlignment="1"/>
    <xf numFmtId="0" fontId="5" fillId="0" borderId="0" xfId="0" applyFont="1"/>
    <xf numFmtId="166" fontId="5" fillId="0" borderId="0" xfId="3" applyNumberFormat="1" applyFont="1" applyAlignment="1"/>
    <xf numFmtId="166" fontId="0" fillId="0" borderId="0" xfId="3" applyNumberFormat="1" applyFont="1"/>
    <xf numFmtId="2" fontId="0" fillId="0" borderId="0" xfId="0" applyNumberFormat="1" applyFont="1" applyAlignment="1"/>
    <xf numFmtId="43" fontId="0" fillId="0" borderId="2" xfId="0" applyNumberFormat="1" applyFont="1" applyBorder="1"/>
    <xf numFmtId="0" fontId="2" fillId="3" borderId="0" xfId="2" applyAlignment="1">
      <alignment horizontal="center"/>
    </xf>
    <xf numFmtId="2" fontId="6" fillId="4" borderId="0" xfId="2" applyNumberFormat="1" applyFont="1" applyFill="1"/>
    <xf numFmtId="2" fontId="2" fillId="3" borderId="3" xfId="2" applyNumberFormat="1" applyBorder="1"/>
    <xf numFmtId="2" fontId="2" fillId="3" borderId="19" xfId="2" applyNumberFormat="1" applyBorder="1"/>
    <xf numFmtId="2" fontId="0" fillId="0" borderId="20" xfId="0" applyNumberFormat="1" applyBorder="1"/>
    <xf numFmtId="2" fontId="2" fillId="3" borderId="14" xfId="2" applyNumberFormat="1" applyBorder="1"/>
    <xf numFmtId="2" fontId="2" fillId="3" borderId="21" xfId="2" applyNumberFormat="1" applyBorder="1"/>
  </cellXfs>
  <cellStyles count="5">
    <cellStyle name="Bad" xfId="1" builtinId="27"/>
    <cellStyle name="Comma" xfId="3" builtinId="3"/>
    <cellStyle name="Comma 2" xfId="4"/>
    <cellStyle name="Neutral" xfId="2" builtinId="28"/>
    <cellStyle name="Normal" xfId="0" builtinId="0"/>
  </cellStyles>
  <dxfs count="3"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7"/>
  <sheetViews>
    <sheetView topLeftCell="A22" workbookViewId="0">
      <selection activeCell="J25" sqref="J25"/>
    </sheetView>
  </sheetViews>
  <sheetFormatPr defaultRowHeight="14.4" x14ac:dyDescent="0.3"/>
  <cols>
    <col min="2" max="2" width="30.5546875" bestFit="1" customWidth="1"/>
    <col min="3" max="3" width="18" customWidth="1"/>
    <col min="4" max="4" width="13.44140625" bestFit="1" customWidth="1"/>
    <col min="5" max="5" width="14.109375" customWidth="1"/>
    <col min="6" max="6" width="14.88671875" customWidth="1"/>
    <col min="7" max="8" width="12.33203125" bestFit="1" customWidth="1"/>
    <col min="9" max="9" width="12.88671875" style="29" bestFit="1" customWidth="1"/>
    <col min="10" max="14" width="12.33203125" style="29" bestFit="1" customWidth="1"/>
    <col min="15" max="15" width="12.88671875" bestFit="1" customWidth="1"/>
    <col min="16" max="21" width="12.88671875" style="29" bestFit="1" customWidth="1"/>
    <col min="22" max="22" width="12.88671875" bestFit="1" customWidth="1"/>
    <col min="23" max="23" width="13.44140625" bestFit="1" customWidth="1"/>
    <col min="25" max="25" width="11.109375" customWidth="1"/>
  </cols>
  <sheetData>
    <row r="2" spans="2:23" x14ac:dyDescent="0.3">
      <c r="B2" t="s">
        <v>42</v>
      </c>
      <c r="D2" t="s">
        <v>43</v>
      </c>
      <c r="E2" s="48" t="s">
        <v>45</v>
      </c>
      <c r="F2" s="48"/>
      <c r="H2" s="6" t="s">
        <v>44</v>
      </c>
      <c r="I2" s="6"/>
      <c r="J2" s="6"/>
      <c r="K2" s="6"/>
      <c r="L2" s="6"/>
      <c r="M2" s="6"/>
      <c r="N2" s="6"/>
    </row>
    <row r="4" spans="2:23" x14ac:dyDescent="0.3">
      <c r="B4" s="1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s="29" t="s">
        <v>41</v>
      </c>
      <c r="J4" s="29" t="s">
        <v>73</v>
      </c>
      <c r="K4" s="29" t="s">
        <v>74</v>
      </c>
      <c r="L4" s="29" t="s">
        <v>75</v>
      </c>
      <c r="M4" s="29" t="s">
        <v>76</v>
      </c>
      <c r="N4" s="29" t="s">
        <v>77</v>
      </c>
      <c r="O4" s="29" t="s">
        <v>78</v>
      </c>
      <c r="P4" s="29" t="s">
        <v>97</v>
      </c>
      <c r="Q4" s="29" t="s">
        <v>98</v>
      </c>
      <c r="R4" s="29" t="s">
        <v>99</v>
      </c>
      <c r="S4" s="29" t="s">
        <v>100</v>
      </c>
      <c r="T4" s="29" t="s">
        <v>101</v>
      </c>
      <c r="U4" s="29" t="s">
        <v>102</v>
      </c>
      <c r="V4" s="29"/>
      <c r="W4" t="s">
        <v>46</v>
      </c>
    </row>
    <row r="5" spans="2:23" x14ac:dyDescent="0.3">
      <c r="B5" s="1" t="s">
        <v>0</v>
      </c>
      <c r="C5">
        <v>70</v>
      </c>
    </row>
    <row r="6" spans="2:23" x14ac:dyDescent="0.3">
      <c r="B6" s="1" t="s">
        <v>1</v>
      </c>
      <c r="C6">
        <v>30</v>
      </c>
    </row>
    <row r="7" spans="2:23" x14ac:dyDescent="0.3">
      <c r="B7" s="1"/>
    </row>
    <row r="8" spans="2:23" x14ac:dyDescent="0.3">
      <c r="B8" t="s">
        <v>2</v>
      </c>
      <c r="C8" s="2"/>
    </row>
    <row r="10" spans="2:23" x14ac:dyDescent="0.3">
      <c r="B10" t="s">
        <v>3</v>
      </c>
    </row>
    <row r="11" spans="2:23" x14ac:dyDescent="0.3">
      <c r="B11" t="s">
        <v>4</v>
      </c>
      <c r="C11" t="s">
        <v>103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2:23" x14ac:dyDescent="0.3">
      <c r="B12" t="s">
        <v>5</v>
      </c>
      <c r="C12" t="s">
        <v>55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 x14ac:dyDescent="0.3">
      <c r="B13" t="s">
        <v>6</v>
      </c>
      <c r="C13" t="s">
        <v>104</v>
      </c>
      <c r="D13" s="3">
        <v>36000</v>
      </c>
      <c r="E13" s="3">
        <v>36000</v>
      </c>
      <c r="F13" s="3">
        <v>36000</v>
      </c>
      <c r="G13" s="3">
        <v>36000</v>
      </c>
      <c r="H13" s="3">
        <v>36000</v>
      </c>
      <c r="I13" s="3">
        <v>36000</v>
      </c>
      <c r="J13" s="3">
        <v>36000</v>
      </c>
      <c r="K13" s="3">
        <v>36000</v>
      </c>
      <c r="L13" s="3">
        <v>36000</v>
      </c>
      <c r="M13" s="3">
        <v>36000</v>
      </c>
      <c r="N13" s="3">
        <v>36000</v>
      </c>
      <c r="O13" s="3">
        <v>36000</v>
      </c>
      <c r="P13" s="3">
        <v>36000</v>
      </c>
      <c r="Q13" s="3">
        <v>48000</v>
      </c>
      <c r="R13" s="3">
        <v>48000</v>
      </c>
      <c r="S13" s="3">
        <v>48000</v>
      </c>
      <c r="T13" s="3">
        <v>48000</v>
      </c>
      <c r="U13" s="3">
        <v>48000</v>
      </c>
      <c r="V13" s="3"/>
      <c r="W13" s="3">
        <f>SUM(D13:U13)</f>
        <v>708000</v>
      </c>
    </row>
    <row r="14" spans="2:23" x14ac:dyDescent="0.3">
      <c r="B14" t="s">
        <v>7</v>
      </c>
      <c r="C14" t="s">
        <v>18</v>
      </c>
      <c r="D14" s="3">
        <v>18000</v>
      </c>
      <c r="E14" s="3">
        <v>18000</v>
      </c>
      <c r="F14" s="3">
        <v>18000</v>
      </c>
      <c r="G14" s="3">
        <v>18000</v>
      </c>
      <c r="H14" s="3">
        <v>18000</v>
      </c>
      <c r="I14" s="3">
        <v>18000</v>
      </c>
      <c r="J14" s="3">
        <v>18000</v>
      </c>
      <c r="K14" s="3">
        <v>18000</v>
      </c>
      <c r="L14" s="3">
        <v>18000</v>
      </c>
      <c r="M14" s="3">
        <v>18000</v>
      </c>
      <c r="N14" s="3">
        <v>18000</v>
      </c>
      <c r="O14" s="3">
        <v>18000</v>
      </c>
      <c r="P14" s="3">
        <v>18000</v>
      </c>
      <c r="Q14" s="3">
        <v>18000</v>
      </c>
      <c r="R14" s="3">
        <v>18000</v>
      </c>
      <c r="S14" s="3">
        <v>18000</v>
      </c>
      <c r="T14" s="3">
        <v>18000</v>
      </c>
      <c r="U14" s="3">
        <v>18000</v>
      </c>
      <c r="V14" s="3"/>
      <c r="W14" s="3">
        <f>SUM(D14:U14)</f>
        <v>324000</v>
      </c>
    </row>
    <row r="15" spans="2:23" x14ac:dyDescent="0.3">
      <c r="B15" t="s">
        <v>80</v>
      </c>
      <c r="C15" t="s">
        <v>19</v>
      </c>
      <c r="D15" s="3">
        <v>12000</v>
      </c>
      <c r="E15" s="3">
        <v>12000</v>
      </c>
      <c r="F15" s="3">
        <v>12000</v>
      </c>
      <c r="G15" s="3">
        <v>12000</v>
      </c>
      <c r="H15" s="3">
        <v>12000</v>
      </c>
      <c r="I15" s="3">
        <v>12000</v>
      </c>
      <c r="J15" s="3">
        <v>12000</v>
      </c>
      <c r="K15" s="3">
        <v>12000</v>
      </c>
      <c r="L15" s="3">
        <v>12000</v>
      </c>
      <c r="M15" s="3">
        <v>12000</v>
      </c>
      <c r="N15" s="3">
        <v>12000</v>
      </c>
      <c r="O15" s="3">
        <v>12000</v>
      </c>
      <c r="P15" s="3">
        <v>12000</v>
      </c>
      <c r="Q15" s="3">
        <v>12000</v>
      </c>
      <c r="R15" s="3">
        <v>12000</v>
      </c>
      <c r="S15" s="3">
        <v>12000</v>
      </c>
      <c r="T15" s="3">
        <v>12000</v>
      </c>
      <c r="U15" s="3">
        <v>12000</v>
      </c>
      <c r="V15" s="3"/>
      <c r="W15" s="3">
        <f t="shared" ref="W15:W40" si="0">SUM(D15:O15)</f>
        <v>144000</v>
      </c>
    </row>
    <row r="16" spans="2:23" x14ac:dyDescent="0.3">
      <c r="B16" t="s">
        <v>8</v>
      </c>
      <c r="C16" t="s">
        <v>105</v>
      </c>
      <c r="D16" s="3">
        <v>8500</v>
      </c>
      <c r="E16" s="3">
        <v>8500</v>
      </c>
      <c r="F16" s="3">
        <v>8500</v>
      </c>
      <c r="G16" s="3">
        <v>8500</v>
      </c>
      <c r="H16" s="3">
        <v>8500</v>
      </c>
      <c r="I16" s="3">
        <v>8500</v>
      </c>
      <c r="J16" s="3">
        <v>8500</v>
      </c>
      <c r="K16" s="3">
        <v>8500</v>
      </c>
      <c r="L16" s="3">
        <v>8500</v>
      </c>
      <c r="M16" s="3">
        <v>8500</v>
      </c>
      <c r="N16" s="3">
        <v>8500</v>
      </c>
      <c r="O16" s="3">
        <v>8500</v>
      </c>
      <c r="P16" s="3">
        <v>17000</v>
      </c>
      <c r="Q16" s="3">
        <v>17000</v>
      </c>
      <c r="R16" s="3">
        <v>17000</v>
      </c>
      <c r="S16" s="3">
        <v>17000</v>
      </c>
      <c r="T16" s="3">
        <v>17000</v>
      </c>
      <c r="U16" s="3">
        <v>17000</v>
      </c>
      <c r="V16" s="3"/>
      <c r="W16" s="3">
        <f>SUM(D16:P16)</f>
        <v>119000</v>
      </c>
    </row>
    <row r="17" spans="2:23" x14ac:dyDescent="0.3">
      <c r="B17" t="s">
        <v>9</v>
      </c>
      <c r="C17" t="s">
        <v>21</v>
      </c>
      <c r="D17" s="3">
        <v>18000</v>
      </c>
      <c r="E17" s="3">
        <v>18000</v>
      </c>
      <c r="F17" s="3">
        <v>18000</v>
      </c>
      <c r="G17" s="3">
        <v>18000</v>
      </c>
      <c r="H17" s="3">
        <v>18000</v>
      </c>
      <c r="I17" s="3">
        <v>18000</v>
      </c>
      <c r="J17" s="3">
        <v>18000</v>
      </c>
      <c r="K17" s="3">
        <v>18000</v>
      </c>
      <c r="L17" s="3">
        <v>18000</v>
      </c>
      <c r="M17" s="3">
        <v>18000</v>
      </c>
      <c r="N17" s="3">
        <v>18000</v>
      </c>
      <c r="O17" s="3">
        <v>18000</v>
      </c>
      <c r="P17" s="3">
        <v>18000</v>
      </c>
      <c r="Q17" s="3">
        <v>18000</v>
      </c>
      <c r="R17" s="3">
        <v>18000</v>
      </c>
      <c r="S17" s="3">
        <v>18000</v>
      </c>
      <c r="T17" s="3">
        <v>18000</v>
      </c>
      <c r="U17" s="3">
        <v>18000</v>
      </c>
      <c r="V17" s="3"/>
      <c r="W17" s="3">
        <f t="shared" si="0"/>
        <v>216000</v>
      </c>
    </row>
    <row r="18" spans="2:23" x14ac:dyDescent="0.3">
      <c r="B18" t="s">
        <v>10</v>
      </c>
      <c r="C18" t="s">
        <v>19</v>
      </c>
      <c r="D18" s="3">
        <v>20000</v>
      </c>
      <c r="E18" s="3">
        <v>20000</v>
      </c>
      <c r="F18" s="3">
        <v>20000</v>
      </c>
      <c r="G18" s="3">
        <v>20000</v>
      </c>
      <c r="H18" s="3">
        <v>20000</v>
      </c>
      <c r="I18" s="3">
        <v>20000</v>
      </c>
      <c r="J18" s="3">
        <v>20000</v>
      </c>
      <c r="K18" s="3">
        <v>20000</v>
      </c>
      <c r="L18" s="3">
        <v>20000</v>
      </c>
      <c r="M18" s="3">
        <v>20000</v>
      </c>
      <c r="N18" s="3">
        <v>20000</v>
      </c>
      <c r="O18" s="3">
        <v>20000</v>
      </c>
      <c r="P18" s="3">
        <v>20000</v>
      </c>
      <c r="Q18" s="3">
        <v>20000</v>
      </c>
      <c r="R18" s="3">
        <v>20000</v>
      </c>
      <c r="S18" s="3">
        <v>20000</v>
      </c>
      <c r="T18" s="3">
        <v>20000</v>
      </c>
      <c r="U18" s="3">
        <v>20000</v>
      </c>
      <c r="V18" s="3"/>
      <c r="W18" s="3">
        <f t="shared" si="0"/>
        <v>240000</v>
      </c>
    </row>
    <row r="19" spans="2:23" x14ac:dyDescent="0.3">
      <c r="B19" t="s">
        <v>11</v>
      </c>
      <c r="D19" s="3">
        <v>350000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f t="shared" si="0"/>
        <v>350000</v>
      </c>
    </row>
    <row r="20" spans="2:23" x14ac:dyDescent="0.3">
      <c r="B20" t="s">
        <v>22</v>
      </c>
      <c r="C20" t="s">
        <v>23</v>
      </c>
      <c r="D20" s="5">
        <v>0</v>
      </c>
      <c r="E20" s="3">
        <v>15000</v>
      </c>
      <c r="F20" s="3">
        <v>15000</v>
      </c>
      <c r="G20" s="3">
        <v>15000</v>
      </c>
      <c r="H20" s="3">
        <v>15000</v>
      </c>
      <c r="I20" s="3">
        <v>15000</v>
      </c>
      <c r="J20" s="3">
        <v>15000</v>
      </c>
      <c r="K20" s="3">
        <v>15000</v>
      </c>
      <c r="L20" s="3">
        <v>15000</v>
      </c>
      <c r="M20" s="3">
        <v>15000</v>
      </c>
      <c r="N20" s="3">
        <v>15000</v>
      </c>
      <c r="O20" s="3">
        <v>15000</v>
      </c>
      <c r="P20" s="3">
        <v>15000</v>
      </c>
      <c r="Q20" s="3">
        <v>15000</v>
      </c>
      <c r="R20" s="3">
        <v>15000</v>
      </c>
      <c r="S20" s="3">
        <v>15000</v>
      </c>
      <c r="T20" s="3">
        <v>15000</v>
      </c>
      <c r="U20" s="3">
        <v>15000</v>
      </c>
      <c r="V20" s="3"/>
      <c r="W20" s="3">
        <f t="shared" si="0"/>
        <v>165000</v>
      </c>
    </row>
    <row r="21" spans="2:23" x14ac:dyDescent="0.3">
      <c r="B21" t="s">
        <v>24</v>
      </c>
      <c r="C21" t="s">
        <v>106</v>
      </c>
      <c r="D21" s="5">
        <v>0</v>
      </c>
      <c r="E21" s="5">
        <v>0</v>
      </c>
      <c r="F21" s="3">
        <v>10000</v>
      </c>
      <c r="G21" s="3">
        <v>10000</v>
      </c>
      <c r="H21" s="3">
        <v>10000</v>
      </c>
      <c r="I21" s="3">
        <v>10000</v>
      </c>
      <c r="J21" s="3">
        <v>10000</v>
      </c>
      <c r="K21" s="3">
        <v>20000</v>
      </c>
      <c r="L21" s="3">
        <v>20000</v>
      </c>
      <c r="M21" s="3">
        <v>20000</v>
      </c>
      <c r="N21" s="3">
        <v>20000</v>
      </c>
      <c r="O21" s="3">
        <v>20000</v>
      </c>
      <c r="P21" s="3">
        <v>20000</v>
      </c>
      <c r="Q21" s="3">
        <v>30000</v>
      </c>
      <c r="R21" s="3">
        <v>30000</v>
      </c>
      <c r="S21" s="3">
        <v>30000</v>
      </c>
      <c r="T21" s="3">
        <v>30000</v>
      </c>
      <c r="U21" s="3">
        <v>30000</v>
      </c>
      <c r="V21" s="3"/>
      <c r="W21" s="3">
        <f t="shared" si="0"/>
        <v>150000</v>
      </c>
    </row>
    <row r="22" spans="2:23" x14ac:dyDescent="0.3">
      <c r="B22" t="s">
        <v>26</v>
      </c>
      <c r="D22" s="5">
        <v>0</v>
      </c>
      <c r="E22" s="5">
        <v>0</v>
      </c>
      <c r="F22" s="3">
        <v>30000</v>
      </c>
      <c r="G22" s="3">
        <v>30000</v>
      </c>
      <c r="H22" s="3">
        <v>50000</v>
      </c>
      <c r="I22" s="3">
        <v>50000</v>
      </c>
      <c r="J22" s="3">
        <v>50000</v>
      </c>
      <c r="K22" s="3">
        <v>50000</v>
      </c>
      <c r="L22" s="3">
        <v>50000</v>
      </c>
      <c r="M22" s="3">
        <v>50000</v>
      </c>
      <c r="N22" s="3">
        <v>50000</v>
      </c>
      <c r="O22" s="3">
        <v>50000</v>
      </c>
      <c r="P22" s="3">
        <v>50000</v>
      </c>
      <c r="Q22" s="3">
        <v>75000</v>
      </c>
      <c r="R22" s="3">
        <v>50000</v>
      </c>
      <c r="S22" s="3">
        <v>50000</v>
      </c>
      <c r="T22" s="3">
        <v>50000</v>
      </c>
      <c r="U22" s="3">
        <v>50000</v>
      </c>
      <c r="V22" s="3"/>
      <c r="W22" s="3">
        <f t="shared" si="0"/>
        <v>460000</v>
      </c>
    </row>
    <row r="23" spans="2:23" x14ac:dyDescent="0.3">
      <c r="B23" t="s">
        <v>12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W23" s="3">
        <f t="shared" si="0"/>
        <v>0</v>
      </c>
    </row>
    <row r="24" spans="2:23" s="29" customFormat="1" x14ac:dyDescent="0.3">
      <c r="B24" s="29" t="s">
        <v>83</v>
      </c>
      <c r="C24" s="29" t="s">
        <v>84</v>
      </c>
      <c r="D24" s="3">
        <v>83000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W24" s="3">
        <f t="shared" si="0"/>
        <v>83000</v>
      </c>
    </row>
    <row r="25" spans="2:23" s="29" customFormat="1" x14ac:dyDescent="0.3">
      <c r="B25" s="29" t="s">
        <v>87</v>
      </c>
      <c r="C25" s="29" t="s">
        <v>84</v>
      </c>
      <c r="D25" s="3">
        <v>60000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W25" s="3">
        <f t="shared" si="0"/>
        <v>60000</v>
      </c>
    </row>
    <row r="26" spans="2:23" s="29" customFormat="1" x14ac:dyDescent="0.3">
      <c r="B26" s="29" t="s">
        <v>82</v>
      </c>
      <c r="C26" s="29" t="s">
        <v>85</v>
      </c>
      <c r="D26" s="3">
        <v>120000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W26" s="3">
        <f t="shared" si="0"/>
        <v>120000</v>
      </c>
    </row>
    <row r="27" spans="2:23" s="29" customFormat="1" x14ac:dyDescent="0.3">
      <c r="B27" s="29" t="s">
        <v>86</v>
      </c>
      <c r="D27" s="3">
        <v>4000</v>
      </c>
      <c r="E27" s="3">
        <v>4000</v>
      </c>
      <c r="F27" s="3">
        <v>4000</v>
      </c>
      <c r="G27" s="3">
        <v>4000</v>
      </c>
      <c r="H27" s="3">
        <v>4000</v>
      </c>
      <c r="I27" s="3">
        <v>4000</v>
      </c>
      <c r="J27" s="3">
        <v>4000</v>
      </c>
      <c r="K27" s="3">
        <v>4000</v>
      </c>
      <c r="L27" s="3">
        <v>4000</v>
      </c>
      <c r="M27" s="3">
        <v>4000</v>
      </c>
      <c r="N27" s="3">
        <v>4000</v>
      </c>
      <c r="O27" s="3">
        <v>4000</v>
      </c>
      <c r="P27" s="3">
        <v>4000</v>
      </c>
      <c r="Q27" s="3">
        <v>4000</v>
      </c>
      <c r="R27" s="3">
        <v>4000</v>
      </c>
      <c r="S27" s="3">
        <v>4000</v>
      </c>
      <c r="T27" s="3">
        <v>4000</v>
      </c>
      <c r="U27" s="3">
        <v>4000</v>
      </c>
      <c r="W27" s="3">
        <f>SUM(D27:U27)</f>
        <v>72000</v>
      </c>
    </row>
    <row r="28" spans="2:23" x14ac:dyDescent="0.3">
      <c r="B28" t="s">
        <v>15</v>
      </c>
      <c r="D28" s="3">
        <v>30000</v>
      </c>
      <c r="E28" s="3">
        <v>30000</v>
      </c>
      <c r="F28" s="3">
        <v>30000</v>
      </c>
      <c r="G28" s="3">
        <v>30000</v>
      </c>
      <c r="H28" s="3">
        <v>30000</v>
      </c>
      <c r="I28" s="3">
        <v>30000</v>
      </c>
      <c r="J28" s="3">
        <v>30000</v>
      </c>
      <c r="K28" s="3">
        <v>30000</v>
      </c>
      <c r="L28" s="3">
        <v>30000</v>
      </c>
      <c r="M28" s="3">
        <v>30000</v>
      </c>
      <c r="N28" s="3">
        <v>30000</v>
      </c>
      <c r="O28" s="3">
        <v>30000</v>
      </c>
      <c r="P28" s="3">
        <v>35000</v>
      </c>
      <c r="Q28" s="3">
        <v>35000</v>
      </c>
      <c r="R28" s="3">
        <v>35000</v>
      </c>
      <c r="S28" s="3">
        <v>35000</v>
      </c>
      <c r="T28" s="3">
        <v>35000</v>
      </c>
      <c r="U28" s="3">
        <v>35000</v>
      </c>
      <c r="V28" s="3"/>
      <c r="W28" s="3">
        <f>SUM(D28:U28)</f>
        <v>570000</v>
      </c>
    </row>
    <row r="29" spans="2:23" x14ac:dyDescent="0.3">
      <c r="B29" t="s">
        <v>28</v>
      </c>
      <c r="D29" s="3">
        <v>100000</v>
      </c>
      <c r="E29" s="3">
        <v>5000</v>
      </c>
      <c r="F29" s="3">
        <v>5000</v>
      </c>
      <c r="G29" s="3">
        <v>5000</v>
      </c>
      <c r="H29" s="3">
        <v>5000</v>
      </c>
      <c r="I29" s="3">
        <v>5000</v>
      </c>
      <c r="J29" s="3">
        <v>5000</v>
      </c>
      <c r="K29" s="3">
        <v>5000</v>
      </c>
      <c r="L29" s="3">
        <v>5000</v>
      </c>
      <c r="M29" s="3">
        <v>5000</v>
      </c>
      <c r="N29" s="3">
        <v>5000</v>
      </c>
      <c r="O29" s="3">
        <v>5000</v>
      </c>
      <c r="P29" s="3">
        <v>5000</v>
      </c>
      <c r="Q29" s="3">
        <v>5000</v>
      </c>
      <c r="R29" s="3">
        <v>5000</v>
      </c>
      <c r="S29" s="3">
        <v>5000</v>
      </c>
      <c r="T29" s="3">
        <v>5000</v>
      </c>
      <c r="U29" s="3">
        <v>5000</v>
      </c>
      <c r="V29" s="3"/>
      <c r="W29" s="3">
        <f>SUM(D29:U29)</f>
        <v>185000</v>
      </c>
    </row>
    <row r="30" spans="2:23" x14ac:dyDescent="0.3">
      <c r="B30" t="s">
        <v>13</v>
      </c>
      <c r="E30" s="3"/>
      <c r="F30" s="3"/>
      <c r="G30" s="3">
        <v>10000</v>
      </c>
      <c r="H30" s="3">
        <v>10000</v>
      </c>
      <c r="I30" s="3">
        <v>10000</v>
      </c>
      <c r="J30" s="3">
        <v>10000</v>
      </c>
      <c r="K30" s="3">
        <v>10000</v>
      </c>
      <c r="L30" s="3">
        <v>10000</v>
      </c>
      <c r="M30" s="3">
        <v>10000</v>
      </c>
      <c r="N30" s="3">
        <v>10000</v>
      </c>
      <c r="O30" s="3">
        <v>10000</v>
      </c>
      <c r="P30" s="3">
        <v>15000</v>
      </c>
      <c r="Q30" s="3">
        <v>15000</v>
      </c>
      <c r="R30" s="3">
        <v>15000</v>
      </c>
      <c r="S30" s="3">
        <v>15000</v>
      </c>
      <c r="T30" s="3">
        <v>15000</v>
      </c>
      <c r="U30" s="3">
        <v>15000</v>
      </c>
      <c r="V30" s="3"/>
      <c r="W30" s="3">
        <f>SUM(E30:U30)</f>
        <v>180000</v>
      </c>
    </row>
    <row r="31" spans="2:23" x14ac:dyDescent="0.3">
      <c r="B31" t="s">
        <v>14</v>
      </c>
      <c r="E31" s="3"/>
      <c r="F31" s="3">
        <v>50000</v>
      </c>
      <c r="G31" s="3">
        <v>50000</v>
      </c>
      <c r="H31" s="3">
        <v>50000</v>
      </c>
      <c r="I31" s="3">
        <v>50000</v>
      </c>
      <c r="J31" s="3">
        <v>50000</v>
      </c>
      <c r="K31" s="3">
        <v>50000</v>
      </c>
      <c r="L31" s="3">
        <v>50000</v>
      </c>
      <c r="M31" s="3">
        <v>50000</v>
      </c>
      <c r="N31" s="3">
        <v>50000</v>
      </c>
      <c r="O31" s="3">
        <v>50000</v>
      </c>
      <c r="P31" s="3">
        <v>75000</v>
      </c>
      <c r="Q31" s="3">
        <v>75000</v>
      </c>
      <c r="R31" s="3">
        <v>75000</v>
      </c>
      <c r="S31" s="3">
        <v>75000</v>
      </c>
      <c r="T31" s="3">
        <v>75000</v>
      </c>
      <c r="U31" s="3">
        <v>75000</v>
      </c>
      <c r="V31" s="3"/>
      <c r="W31" s="3">
        <f>SUM(E31:U31)</f>
        <v>950000</v>
      </c>
    </row>
    <row r="32" spans="2:23" s="29" customFormat="1" x14ac:dyDescent="0.3">
      <c r="B32" s="29" t="s">
        <v>79</v>
      </c>
      <c r="D32" s="3"/>
      <c r="E32" s="3">
        <v>100000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f>SUM(E32:O32)</f>
        <v>100000</v>
      </c>
    </row>
    <row r="33" spans="2:25" x14ac:dyDescent="0.3">
      <c r="B33" t="s">
        <v>25</v>
      </c>
      <c r="D33" s="3">
        <v>125000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f t="shared" si="0"/>
        <v>125000</v>
      </c>
    </row>
    <row r="34" spans="2:25" x14ac:dyDescent="0.3">
      <c r="B34" t="s">
        <v>27</v>
      </c>
      <c r="D34" s="3">
        <v>30000</v>
      </c>
      <c r="E34" s="3">
        <v>10000</v>
      </c>
      <c r="F34" s="3">
        <v>10000</v>
      </c>
      <c r="G34" s="3">
        <v>10000</v>
      </c>
      <c r="H34" s="3">
        <v>10000</v>
      </c>
      <c r="I34" s="3">
        <v>30000</v>
      </c>
      <c r="J34" s="3">
        <v>10000</v>
      </c>
      <c r="K34" s="3">
        <v>10000</v>
      </c>
      <c r="L34" s="3">
        <v>10000</v>
      </c>
      <c r="M34" s="3">
        <v>10000</v>
      </c>
      <c r="N34" s="3">
        <v>10000</v>
      </c>
      <c r="O34" s="3">
        <v>50000</v>
      </c>
      <c r="P34" s="3">
        <v>10000</v>
      </c>
      <c r="Q34" s="3">
        <v>10000</v>
      </c>
      <c r="R34" s="3">
        <v>30000</v>
      </c>
      <c r="S34" s="3">
        <v>10000</v>
      </c>
      <c r="T34" s="3">
        <v>10000</v>
      </c>
      <c r="U34" s="3">
        <v>10000</v>
      </c>
      <c r="V34" s="3"/>
      <c r="W34" s="3">
        <f>SUM(D34:U34)</f>
        <v>280000</v>
      </c>
    </row>
    <row r="35" spans="2:25" x14ac:dyDescent="0.3">
      <c r="B35" t="s">
        <v>29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3">
        <f t="shared" si="0"/>
        <v>0</v>
      </c>
    </row>
    <row r="36" spans="2:25" x14ac:dyDescent="0.3">
      <c r="B36" t="s">
        <v>30</v>
      </c>
      <c r="C36" t="s">
        <v>31</v>
      </c>
      <c r="D36" s="3">
        <v>60000</v>
      </c>
      <c r="E36" s="3">
        <v>60000</v>
      </c>
      <c r="F36" s="3">
        <v>60000</v>
      </c>
      <c r="G36" s="3">
        <v>60000</v>
      </c>
      <c r="H36" s="3">
        <v>60000</v>
      </c>
      <c r="I36" s="3">
        <v>60000</v>
      </c>
      <c r="J36" s="3">
        <v>80000</v>
      </c>
      <c r="K36" s="3">
        <v>80000</v>
      </c>
      <c r="L36" s="3">
        <v>80000</v>
      </c>
      <c r="M36" s="3">
        <v>80000</v>
      </c>
      <c r="N36" s="3">
        <v>80000</v>
      </c>
      <c r="O36" s="3">
        <v>80000</v>
      </c>
      <c r="P36" s="3">
        <v>80000</v>
      </c>
      <c r="Q36" s="3">
        <v>80000</v>
      </c>
      <c r="R36" s="3">
        <v>80000</v>
      </c>
      <c r="S36" s="3">
        <v>80000</v>
      </c>
      <c r="T36" s="3">
        <v>80000</v>
      </c>
      <c r="U36" s="3">
        <v>80000</v>
      </c>
      <c r="V36" s="3"/>
      <c r="W36" s="3">
        <f>SUM(D36:U36)</f>
        <v>1320000</v>
      </c>
    </row>
    <row r="37" spans="2:25" x14ac:dyDescent="0.3">
      <c r="W37" s="3">
        <f>SUM(D37:O37)</f>
        <v>0</v>
      </c>
    </row>
    <row r="38" spans="2:25" x14ac:dyDescent="0.3">
      <c r="B38" t="s">
        <v>32</v>
      </c>
      <c r="D38" s="7">
        <v>40000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3">
        <f t="shared" si="0"/>
        <v>40000</v>
      </c>
    </row>
    <row r="39" spans="2:25" x14ac:dyDescent="0.3">
      <c r="B39" t="s">
        <v>34</v>
      </c>
      <c r="D39" s="7">
        <v>40000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3">
        <f t="shared" si="0"/>
        <v>40000</v>
      </c>
    </row>
    <row r="40" spans="2:25" x14ac:dyDescent="0.3">
      <c r="B40" t="s">
        <v>33</v>
      </c>
      <c r="D40" s="7">
        <v>80000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4"/>
      <c r="Q40" s="4"/>
      <c r="R40" s="4"/>
      <c r="S40" s="4"/>
      <c r="T40" s="4"/>
      <c r="U40" s="4"/>
      <c r="V40" s="4"/>
      <c r="W40" s="3">
        <f t="shared" si="0"/>
        <v>80000</v>
      </c>
    </row>
    <row r="41" spans="2:25" x14ac:dyDescent="0.3">
      <c r="D41" s="3">
        <f>SUM(D11:D40)</f>
        <v>1234500</v>
      </c>
      <c r="E41" s="3">
        <f t="shared" ref="E41:O41" si="1">SUM(E11:E40)</f>
        <v>336500</v>
      </c>
      <c r="F41" s="3">
        <f t="shared" si="1"/>
        <v>326500</v>
      </c>
      <c r="G41" s="3">
        <f t="shared" si="1"/>
        <v>336500</v>
      </c>
      <c r="H41" s="3">
        <f t="shared" si="1"/>
        <v>356500</v>
      </c>
      <c r="I41" s="3">
        <f t="shared" ref="I41:N41" si="2">SUM(I11:I40)</f>
        <v>376500</v>
      </c>
      <c r="J41" s="3">
        <f t="shared" si="2"/>
        <v>376500</v>
      </c>
      <c r="K41" s="3">
        <f t="shared" si="2"/>
        <v>386500</v>
      </c>
      <c r="L41" s="3">
        <f t="shared" si="2"/>
        <v>386500</v>
      </c>
      <c r="M41" s="3">
        <f t="shared" si="2"/>
        <v>386500</v>
      </c>
      <c r="N41" s="3">
        <f t="shared" si="2"/>
        <v>386500</v>
      </c>
      <c r="O41" s="3">
        <f t="shared" si="1"/>
        <v>426500</v>
      </c>
      <c r="W41" s="3">
        <f>SUM(W13:W40)</f>
        <v>7081000</v>
      </c>
      <c r="Y41" t="s">
        <v>47</v>
      </c>
    </row>
    <row r="43" spans="2:25" x14ac:dyDescent="0.3">
      <c r="B43" t="s">
        <v>71</v>
      </c>
      <c r="D43" s="3">
        <f>SUM(D13:D22,D27,D28,D36)</f>
        <v>556500</v>
      </c>
      <c r="E43" s="3">
        <f t="shared" ref="E43:O43" si="3">SUM(E13:E18,E27,E28,E36)</f>
        <v>206500</v>
      </c>
      <c r="F43" s="3">
        <f t="shared" si="3"/>
        <v>206500</v>
      </c>
      <c r="G43" s="3">
        <f t="shared" si="3"/>
        <v>206500</v>
      </c>
      <c r="H43" s="3">
        <f t="shared" si="3"/>
        <v>206500</v>
      </c>
      <c r="I43" s="3">
        <f t="shared" si="3"/>
        <v>206500</v>
      </c>
      <c r="J43" s="3">
        <f t="shared" si="3"/>
        <v>226500</v>
      </c>
      <c r="K43" s="3">
        <f t="shared" si="3"/>
        <v>226500</v>
      </c>
      <c r="L43" s="3">
        <f t="shared" si="3"/>
        <v>226500</v>
      </c>
      <c r="M43" s="3">
        <f t="shared" si="3"/>
        <v>226500</v>
      </c>
      <c r="N43" s="3">
        <f t="shared" si="3"/>
        <v>226500</v>
      </c>
      <c r="O43" s="3">
        <f t="shared" si="3"/>
        <v>226500</v>
      </c>
      <c r="W43" s="26">
        <f>W41/51.32</f>
        <v>137977.39672642245</v>
      </c>
      <c r="X43" t="s">
        <v>48</v>
      </c>
    </row>
    <row r="44" spans="2:25" x14ac:dyDescent="0.3">
      <c r="W44" s="26">
        <f>W41/70</f>
        <v>101157.14285714286</v>
      </c>
      <c r="X44" t="s">
        <v>49</v>
      </c>
    </row>
    <row r="45" spans="2:25" x14ac:dyDescent="0.3">
      <c r="B45" t="s">
        <v>94</v>
      </c>
      <c r="I45" s="26">
        <f>SUM(D43:I43)/51.32</f>
        <v>30962.587685113016</v>
      </c>
      <c r="O45" s="26">
        <f>SUM(J43:O43)/51.32</f>
        <v>26480.904130943101</v>
      </c>
    </row>
    <row r="47" spans="2:25" x14ac:dyDescent="0.3">
      <c r="W47">
        <v>5286000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2"/>
  <sheetViews>
    <sheetView tabSelected="1" topLeftCell="G4" workbookViewId="0">
      <selection activeCell="Q40" sqref="Q40"/>
    </sheetView>
  </sheetViews>
  <sheetFormatPr defaultRowHeight="14.4" x14ac:dyDescent="0.3"/>
  <cols>
    <col min="2" max="2" width="30.5546875" bestFit="1" customWidth="1"/>
    <col min="3" max="3" width="18" customWidth="1"/>
    <col min="4" max="4" width="13.6640625" bestFit="1" customWidth="1"/>
    <col min="5" max="5" width="14.109375" customWidth="1"/>
    <col min="6" max="6" width="14.88671875" customWidth="1"/>
    <col min="7" max="9" width="12.5546875" bestFit="1" customWidth="1"/>
    <col min="10" max="12" width="11.88671875" style="29" customWidth="1"/>
    <col min="13" max="13" width="12.5546875" style="29" bestFit="1" customWidth="1"/>
    <col min="14" max="15" width="11.88671875" style="29" customWidth="1"/>
    <col min="16" max="16" width="13.109375" bestFit="1" customWidth="1"/>
    <col min="17" max="17" width="13.6640625" bestFit="1" customWidth="1"/>
    <col min="18" max="18" width="11.109375" customWidth="1"/>
    <col min="23" max="23" width="9.5546875" bestFit="1" customWidth="1"/>
  </cols>
  <sheetData>
    <row r="2" spans="2:23" x14ac:dyDescent="0.3">
      <c r="B2" t="s">
        <v>42</v>
      </c>
      <c r="D2" t="s">
        <v>43</v>
      </c>
      <c r="E2" s="48" t="s">
        <v>44</v>
      </c>
      <c r="F2" s="48"/>
    </row>
    <row r="4" spans="2:23" x14ac:dyDescent="0.3">
      <c r="B4" t="s">
        <v>2</v>
      </c>
    </row>
    <row r="5" spans="2:23" x14ac:dyDescent="0.3">
      <c r="B5" s="1" t="s">
        <v>69</v>
      </c>
      <c r="C5">
        <v>51.32</v>
      </c>
    </row>
    <row r="6" spans="2:23" x14ac:dyDescent="0.3">
      <c r="B6" s="1" t="s">
        <v>1</v>
      </c>
      <c r="C6">
        <v>30</v>
      </c>
    </row>
    <row r="7" spans="2:23" x14ac:dyDescent="0.3">
      <c r="B7" s="1"/>
    </row>
    <row r="8" spans="2:23" ht="15" thickBot="1" x14ac:dyDescent="0.35">
      <c r="C8" s="2"/>
    </row>
    <row r="9" spans="2:23" x14ac:dyDescent="0.3">
      <c r="B9" s="36" t="s">
        <v>35</v>
      </c>
      <c r="C9" s="33"/>
      <c r="D9" s="35" t="s">
        <v>36</v>
      </c>
      <c r="E9" s="14" t="s">
        <v>37</v>
      </c>
      <c r="F9" s="14" t="s">
        <v>38</v>
      </c>
      <c r="G9" s="14" t="s">
        <v>39</v>
      </c>
      <c r="H9" s="14" t="s">
        <v>40</v>
      </c>
      <c r="I9" s="14" t="s">
        <v>41</v>
      </c>
      <c r="J9" s="14" t="s">
        <v>73</v>
      </c>
      <c r="K9" s="14" t="s">
        <v>74</v>
      </c>
      <c r="L9" s="14" t="s">
        <v>75</v>
      </c>
      <c r="M9" s="14" t="s">
        <v>76</v>
      </c>
      <c r="N9" s="14" t="s">
        <v>77</v>
      </c>
      <c r="O9" s="14" t="s">
        <v>78</v>
      </c>
      <c r="P9" s="14" t="s">
        <v>97</v>
      </c>
      <c r="Q9" s="14" t="s">
        <v>98</v>
      </c>
      <c r="R9" s="14" t="s">
        <v>99</v>
      </c>
      <c r="S9" s="14" t="s">
        <v>100</v>
      </c>
      <c r="T9" s="14" t="s">
        <v>101</v>
      </c>
      <c r="U9" s="14" t="s">
        <v>102</v>
      </c>
      <c r="W9" s="14" t="s">
        <v>107</v>
      </c>
    </row>
    <row r="10" spans="2:23" x14ac:dyDescent="0.3">
      <c r="B10" s="34" t="s">
        <v>3</v>
      </c>
      <c r="C10" s="34"/>
      <c r="D10" s="3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34"/>
      <c r="R10" s="22"/>
      <c r="W10" s="14"/>
    </row>
    <row r="11" spans="2:23" x14ac:dyDescent="0.3">
      <c r="B11" s="37" t="s">
        <v>4</v>
      </c>
      <c r="C11" s="37" t="s">
        <v>88</v>
      </c>
      <c r="D11" s="31">
        <f>'18 months'!D11/51.32</f>
        <v>0</v>
      </c>
      <c r="E11" s="31">
        <f>'18 months'!E11/51.32</f>
        <v>0</v>
      </c>
      <c r="F11" s="31">
        <f>'18 months'!F11/51.32</f>
        <v>0</v>
      </c>
      <c r="G11" s="31">
        <f>'18 months'!G11/51.32</f>
        <v>0</v>
      </c>
      <c r="H11" s="31">
        <f>'18 months'!H11/51.32</f>
        <v>0</v>
      </c>
      <c r="I11" s="31">
        <f>'18 months'!I11/51.32</f>
        <v>0</v>
      </c>
      <c r="J11" s="31">
        <f>'18 months'!J11/51.32</f>
        <v>0</v>
      </c>
      <c r="K11" s="31">
        <f>'18 months'!K11/51.32</f>
        <v>0</v>
      </c>
      <c r="L11" s="31">
        <f>'18 months'!L11/51.32</f>
        <v>0</v>
      </c>
      <c r="M11" s="31">
        <f>'18 months'!M11/51.32</f>
        <v>0</v>
      </c>
      <c r="N11" s="31">
        <f>'18 months'!N11/51.32</f>
        <v>0</v>
      </c>
      <c r="O11" s="31">
        <f>'18 months'!O11/51.32</f>
        <v>0</v>
      </c>
      <c r="P11" s="31">
        <f>'18 months'!P11/51.32</f>
        <v>0</v>
      </c>
      <c r="Q11" s="31">
        <f>'18 months'!Q11/51.32</f>
        <v>0</v>
      </c>
      <c r="R11" s="31">
        <f>'18 months'!R11/51.32</f>
        <v>0</v>
      </c>
      <c r="S11" s="31">
        <f>'18 months'!S11/51.32</f>
        <v>0</v>
      </c>
      <c r="T11" s="31">
        <f>'18 months'!T11/51.32</f>
        <v>0</v>
      </c>
      <c r="U11" s="31">
        <f>'18 months'!U11/51.32</f>
        <v>0</v>
      </c>
      <c r="V11" s="31">
        <f>'18 months'!V11/51.32</f>
        <v>0</v>
      </c>
      <c r="W11" s="50">
        <f>'18 months'!W11/51.32</f>
        <v>0</v>
      </c>
    </row>
    <row r="12" spans="2:23" x14ac:dyDescent="0.3">
      <c r="B12" s="37" t="s">
        <v>5</v>
      </c>
      <c r="C12" s="37" t="s">
        <v>55</v>
      </c>
      <c r="D12" s="31">
        <f>'18 months'!D12/51.32</f>
        <v>0</v>
      </c>
      <c r="E12" s="31">
        <f>'18 months'!E12/51.32</f>
        <v>0</v>
      </c>
      <c r="F12" s="31">
        <f>'18 months'!F12/51.32</f>
        <v>0</v>
      </c>
      <c r="G12" s="31">
        <f>'18 months'!G12/51.32</f>
        <v>0</v>
      </c>
      <c r="H12" s="31">
        <f>'18 months'!H12/51.32</f>
        <v>0</v>
      </c>
      <c r="I12" s="31">
        <f>'18 months'!I12/51.32</f>
        <v>0</v>
      </c>
      <c r="J12" s="31">
        <f>'18 months'!J12/51.32</f>
        <v>0</v>
      </c>
      <c r="K12" s="31">
        <f>'18 months'!K12/51.32</f>
        <v>0</v>
      </c>
      <c r="L12" s="31">
        <f>'18 months'!L12/51.32</f>
        <v>0</v>
      </c>
      <c r="M12" s="31">
        <f>'18 months'!M12/51.32</f>
        <v>0</v>
      </c>
      <c r="N12" s="31">
        <f>'18 months'!N12/51.32</f>
        <v>0</v>
      </c>
      <c r="O12" s="31">
        <f>'18 months'!O12/51.32</f>
        <v>0</v>
      </c>
      <c r="P12" s="31">
        <f>'18 months'!P12/51.32</f>
        <v>0</v>
      </c>
      <c r="Q12" s="31">
        <f>'18 months'!Q12/51.32</f>
        <v>0</v>
      </c>
      <c r="R12" s="31">
        <f>'18 months'!R12/51.32</f>
        <v>0</v>
      </c>
      <c r="S12" s="31">
        <f>'18 months'!S12/51.32</f>
        <v>0</v>
      </c>
      <c r="T12" s="31">
        <f>'18 months'!T12/51.32</f>
        <v>0</v>
      </c>
      <c r="U12" s="31">
        <f>'18 months'!U12/51.32</f>
        <v>0</v>
      </c>
      <c r="V12" s="31">
        <f>'18 months'!V12/51.32</f>
        <v>0</v>
      </c>
      <c r="W12" s="50">
        <f>'18 months'!W12/51.32</f>
        <v>0</v>
      </c>
    </row>
    <row r="13" spans="2:23" x14ac:dyDescent="0.3">
      <c r="B13" s="37" t="s">
        <v>6</v>
      </c>
      <c r="C13" s="37" t="s">
        <v>17</v>
      </c>
      <c r="D13" s="26">
        <f>'18 months'!D13/51.32</f>
        <v>701.48090413094314</v>
      </c>
      <c r="E13" s="26">
        <f>'18 months'!E13/51.32</f>
        <v>701.48090413094314</v>
      </c>
      <c r="F13" s="26">
        <f>'18 months'!F13/51.32</f>
        <v>701.48090413094314</v>
      </c>
      <c r="G13" s="26">
        <f>'18 months'!G13/51.32</f>
        <v>701.48090413094314</v>
      </c>
      <c r="H13" s="26">
        <f>'18 months'!H13/51.32</f>
        <v>701.48090413094314</v>
      </c>
      <c r="I13" s="26">
        <f>'18 months'!I13/51.32</f>
        <v>701.48090413094314</v>
      </c>
      <c r="J13" s="26">
        <f>'18 months'!J13/51.32</f>
        <v>701.48090413094314</v>
      </c>
      <c r="K13" s="26">
        <f>'18 months'!K13/51.32</f>
        <v>701.48090413094314</v>
      </c>
      <c r="L13" s="26">
        <f>'18 months'!L13/51.32</f>
        <v>701.48090413094314</v>
      </c>
      <c r="M13" s="26">
        <f>'18 months'!M13/51.32</f>
        <v>701.48090413094314</v>
      </c>
      <c r="N13" s="26">
        <f>'18 months'!N13/51.32</f>
        <v>701.48090413094314</v>
      </c>
      <c r="O13" s="26">
        <f>'18 months'!O13/51.32</f>
        <v>701.48090413094314</v>
      </c>
      <c r="P13" s="49">
        <f>'18 months'!P13/51.32</f>
        <v>701.48090413094314</v>
      </c>
      <c r="Q13" s="49">
        <f>'18 months'!Q13/51.32</f>
        <v>935.30787217459078</v>
      </c>
      <c r="R13" s="49">
        <f>'18 months'!R13/51.32</f>
        <v>935.30787217459078</v>
      </c>
      <c r="S13" s="49">
        <f>'18 months'!S13/51.32</f>
        <v>935.30787217459078</v>
      </c>
      <c r="T13" s="49">
        <f>'18 months'!T13/51.32</f>
        <v>935.30787217459078</v>
      </c>
      <c r="U13" s="49">
        <f>'18 months'!U13/51.32</f>
        <v>935.30787217459078</v>
      </c>
      <c r="V13" s="31">
        <f>'18 months'!V13/51.32</f>
        <v>0</v>
      </c>
      <c r="W13" s="50">
        <f>'18 months'!W13/51.32</f>
        <v>13795.791114575215</v>
      </c>
    </row>
    <row r="14" spans="2:23" x14ac:dyDescent="0.3">
      <c r="B14" s="37" t="s">
        <v>7</v>
      </c>
      <c r="C14" s="37" t="s">
        <v>18</v>
      </c>
      <c r="D14" s="26">
        <f>'18 months'!D14/51.32</f>
        <v>350.74045206547157</v>
      </c>
      <c r="E14" s="26">
        <f>'18 months'!E14/51.32</f>
        <v>350.74045206547157</v>
      </c>
      <c r="F14" s="26">
        <f>'18 months'!F14/51.32</f>
        <v>350.74045206547157</v>
      </c>
      <c r="G14" s="26">
        <f>'18 months'!G14/51.32</f>
        <v>350.74045206547157</v>
      </c>
      <c r="H14" s="26">
        <f>'18 months'!H14/51.32</f>
        <v>350.74045206547157</v>
      </c>
      <c r="I14" s="26">
        <f>'18 months'!I14/51.32</f>
        <v>350.74045206547157</v>
      </c>
      <c r="J14" s="26">
        <f>'18 months'!J14/51.32</f>
        <v>350.74045206547157</v>
      </c>
      <c r="K14" s="26">
        <f>'18 months'!K14/51.32</f>
        <v>350.74045206547157</v>
      </c>
      <c r="L14" s="26">
        <f>'18 months'!L14/51.32</f>
        <v>350.74045206547157</v>
      </c>
      <c r="M14" s="26">
        <f>'18 months'!M14/51.32</f>
        <v>350.74045206547157</v>
      </c>
      <c r="N14" s="26">
        <f>'18 months'!N14/51.32</f>
        <v>350.74045206547157</v>
      </c>
      <c r="O14" s="26">
        <f>'18 months'!O14/51.32</f>
        <v>350.74045206547157</v>
      </c>
      <c r="P14" s="49">
        <f>'18 months'!P14/51.32</f>
        <v>350.74045206547157</v>
      </c>
      <c r="Q14" s="49">
        <f>'18 months'!Q14/51.32</f>
        <v>350.74045206547157</v>
      </c>
      <c r="R14" s="49">
        <f>'18 months'!R14/51.32</f>
        <v>350.74045206547157</v>
      </c>
      <c r="S14" s="49">
        <f>'18 months'!S14/51.32</f>
        <v>350.74045206547157</v>
      </c>
      <c r="T14" s="49">
        <f>'18 months'!T14/51.32</f>
        <v>350.74045206547157</v>
      </c>
      <c r="U14" s="49">
        <f>'18 months'!U14/51.32</f>
        <v>350.74045206547157</v>
      </c>
      <c r="V14" s="31">
        <f>'18 months'!V14/51.32</f>
        <v>0</v>
      </c>
      <c r="W14" s="50">
        <f>'18 months'!W14/51.32</f>
        <v>6313.3281371784879</v>
      </c>
    </row>
    <row r="15" spans="2:23" x14ac:dyDescent="0.3">
      <c r="B15" s="37" t="s">
        <v>80</v>
      </c>
      <c r="C15" s="37" t="s">
        <v>19</v>
      </c>
      <c r="D15" s="26">
        <f>'18 months'!D15/51.32</f>
        <v>233.8269680436477</v>
      </c>
      <c r="E15" s="26">
        <f>'18 months'!E15/51.32</f>
        <v>233.8269680436477</v>
      </c>
      <c r="F15" s="26">
        <f>'18 months'!F15/51.32</f>
        <v>233.8269680436477</v>
      </c>
      <c r="G15" s="26">
        <f>'18 months'!G15/51.32</f>
        <v>233.8269680436477</v>
      </c>
      <c r="H15" s="26">
        <f>'18 months'!H15/51.32</f>
        <v>233.8269680436477</v>
      </c>
      <c r="I15" s="26">
        <f>'18 months'!I15/51.32</f>
        <v>233.8269680436477</v>
      </c>
      <c r="J15" s="26">
        <f>'18 months'!J15/51.32</f>
        <v>233.8269680436477</v>
      </c>
      <c r="K15" s="26">
        <f>'18 months'!K15/51.32</f>
        <v>233.8269680436477</v>
      </c>
      <c r="L15" s="26">
        <f>'18 months'!L15/51.32</f>
        <v>233.8269680436477</v>
      </c>
      <c r="M15" s="26">
        <f>'18 months'!M15/51.32</f>
        <v>233.8269680436477</v>
      </c>
      <c r="N15" s="26">
        <f>'18 months'!N15/51.32</f>
        <v>233.8269680436477</v>
      </c>
      <c r="O15" s="26">
        <f>'18 months'!O15/51.32</f>
        <v>233.8269680436477</v>
      </c>
      <c r="P15" s="49">
        <f>'18 months'!P15/51.32</f>
        <v>233.8269680436477</v>
      </c>
      <c r="Q15" s="49">
        <f>'18 months'!Q15/51.32</f>
        <v>233.8269680436477</v>
      </c>
      <c r="R15" s="49">
        <f>'18 months'!R15/51.32</f>
        <v>233.8269680436477</v>
      </c>
      <c r="S15" s="49">
        <f>'18 months'!S15/51.32</f>
        <v>233.8269680436477</v>
      </c>
      <c r="T15" s="49">
        <f>'18 months'!T15/51.32</f>
        <v>233.8269680436477</v>
      </c>
      <c r="U15" s="49">
        <f>'18 months'!U15/51.32</f>
        <v>233.8269680436477</v>
      </c>
      <c r="V15" s="31">
        <f>'18 months'!V15/51.32</f>
        <v>0</v>
      </c>
      <c r="W15" s="50">
        <f>'18 months'!W15/51.32</f>
        <v>2805.9236165237726</v>
      </c>
    </row>
    <row r="16" spans="2:23" x14ac:dyDescent="0.3">
      <c r="B16" s="37" t="s">
        <v>8</v>
      </c>
      <c r="C16" s="37" t="s">
        <v>20</v>
      </c>
      <c r="D16" s="26">
        <f>'18 months'!D16/51.32</f>
        <v>165.62743569758379</v>
      </c>
      <c r="E16" s="26">
        <f>'18 months'!E16/51.32</f>
        <v>165.62743569758379</v>
      </c>
      <c r="F16" s="26">
        <f>'18 months'!F16/51.32</f>
        <v>165.62743569758379</v>
      </c>
      <c r="G16" s="26">
        <f>'18 months'!G16/51.32</f>
        <v>165.62743569758379</v>
      </c>
      <c r="H16" s="26">
        <f>'18 months'!H16/51.32</f>
        <v>165.62743569758379</v>
      </c>
      <c r="I16" s="26">
        <f>'18 months'!I16/51.32</f>
        <v>165.62743569758379</v>
      </c>
      <c r="J16" s="26">
        <f>'18 months'!J16/51.32</f>
        <v>165.62743569758379</v>
      </c>
      <c r="K16" s="26">
        <f>'18 months'!K16/51.32</f>
        <v>165.62743569758379</v>
      </c>
      <c r="L16" s="26">
        <f>'18 months'!L16/51.32</f>
        <v>165.62743569758379</v>
      </c>
      <c r="M16" s="26">
        <f>'18 months'!M16/51.32</f>
        <v>165.62743569758379</v>
      </c>
      <c r="N16" s="26">
        <f>'18 months'!N16/51.32</f>
        <v>165.62743569758379</v>
      </c>
      <c r="O16" s="26">
        <f>'18 months'!O16/51.32</f>
        <v>165.62743569758379</v>
      </c>
      <c r="P16" s="49">
        <f>'18 months'!P16/51.32</f>
        <v>331.25487139516758</v>
      </c>
      <c r="Q16" s="49">
        <f>'18 months'!Q16/51.32</f>
        <v>331.25487139516758</v>
      </c>
      <c r="R16" s="49">
        <f>'18 months'!R16/51.32</f>
        <v>331.25487139516758</v>
      </c>
      <c r="S16" s="49">
        <f>'18 months'!S16/51.32</f>
        <v>331.25487139516758</v>
      </c>
      <c r="T16" s="49">
        <f>'18 months'!T16/51.32</f>
        <v>331.25487139516758</v>
      </c>
      <c r="U16" s="49">
        <f>'18 months'!U16/51.32</f>
        <v>331.25487139516758</v>
      </c>
      <c r="V16" s="31">
        <f>'18 months'!V16/51.32</f>
        <v>0</v>
      </c>
      <c r="W16" s="50">
        <f>'18 months'!W16/51.32</f>
        <v>2318.7840997661729</v>
      </c>
    </row>
    <row r="17" spans="1:23" x14ac:dyDescent="0.3">
      <c r="B17" s="37" t="s">
        <v>9</v>
      </c>
      <c r="C17" s="37" t="s">
        <v>21</v>
      </c>
      <c r="D17" s="26">
        <f>'18 months'!D17/51.32</f>
        <v>350.74045206547157</v>
      </c>
      <c r="E17" s="26">
        <f>'18 months'!E17/51.32</f>
        <v>350.74045206547157</v>
      </c>
      <c r="F17" s="26">
        <f>'18 months'!F17/51.32</f>
        <v>350.74045206547157</v>
      </c>
      <c r="G17" s="26">
        <f>'18 months'!G17/51.32</f>
        <v>350.74045206547157</v>
      </c>
      <c r="H17" s="26">
        <f>'18 months'!H17/51.32</f>
        <v>350.74045206547157</v>
      </c>
      <c r="I17" s="26">
        <f>'18 months'!I17/51.32</f>
        <v>350.74045206547157</v>
      </c>
      <c r="J17" s="26">
        <f>'18 months'!J17/51.32</f>
        <v>350.74045206547157</v>
      </c>
      <c r="K17" s="26">
        <f>'18 months'!K17/51.32</f>
        <v>350.74045206547157</v>
      </c>
      <c r="L17" s="26">
        <f>'18 months'!L17/51.32</f>
        <v>350.74045206547157</v>
      </c>
      <c r="M17" s="26">
        <f>'18 months'!M17/51.32</f>
        <v>350.74045206547157</v>
      </c>
      <c r="N17" s="26">
        <f>'18 months'!N17/51.32</f>
        <v>350.74045206547157</v>
      </c>
      <c r="O17" s="26">
        <f>'18 months'!O17/51.32</f>
        <v>350.74045206547157</v>
      </c>
      <c r="P17" s="49">
        <f>'18 months'!P17/51.32</f>
        <v>350.74045206547157</v>
      </c>
      <c r="Q17" s="49">
        <f>'18 months'!Q17/51.32</f>
        <v>350.74045206547157</v>
      </c>
      <c r="R17" s="49">
        <f>'18 months'!R17/51.32</f>
        <v>350.74045206547157</v>
      </c>
      <c r="S17" s="49">
        <f>'18 months'!S17/51.32</f>
        <v>350.74045206547157</v>
      </c>
      <c r="T17" s="49">
        <f>'18 months'!T17/51.32</f>
        <v>350.74045206547157</v>
      </c>
      <c r="U17" s="49">
        <f>'18 months'!U17/51.32</f>
        <v>350.74045206547157</v>
      </c>
      <c r="V17" s="31">
        <f>'18 months'!V17/51.32</f>
        <v>0</v>
      </c>
      <c r="W17" s="50">
        <f>'18 months'!W17/51.32</f>
        <v>4208.8854247856589</v>
      </c>
    </row>
    <row r="18" spans="1:23" x14ac:dyDescent="0.3">
      <c r="B18" s="37" t="s">
        <v>10</v>
      </c>
      <c r="C18" s="37" t="s">
        <v>19</v>
      </c>
      <c r="D18" s="26">
        <f>'18 months'!D18/51.32</f>
        <v>389.71161340607949</v>
      </c>
      <c r="E18" s="26">
        <f>'18 months'!E18/51.32</f>
        <v>389.71161340607949</v>
      </c>
      <c r="F18" s="26">
        <f>'18 months'!F18/51.32</f>
        <v>389.71161340607949</v>
      </c>
      <c r="G18" s="26">
        <f>'18 months'!G18/51.32</f>
        <v>389.71161340607949</v>
      </c>
      <c r="H18" s="26">
        <f>'18 months'!H18/51.32</f>
        <v>389.71161340607949</v>
      </c>
      <c r="I18" s="26">
        <f>'18 months'!I18/51.32</f>
        <v>389.71161340607949</v>
      </c>
      <c r="J18" s="26">
        <f>'18 months'!J18/51.32</f>
        <v>389.71161340607949</v>
      </c>
      <c r="K18" s="26">
        <f>'18 months'!K18/51.32</f>
        <v>389.71161340607949</v>
      </c>
      <c r="L18" s="26">
        <f>'18 months'!L18/51.32</f>
        <v>389.71161340607949</v>
      </c>
      <c r="M18" s="26">
        <f>'18 months'!M18/51.32</f>
        <v>389.71161340607949</v>
      </c>
      <c r="N18" s="26">
        <f>'18 months'!N18/51.32</f>
        <v>389.71161340607949</v>
      </c>
      <c r="O18" s="26">
        <f>'18 months'!O18/51.32</f>
        <v>389.71161340607949</v>
      </c>
      <c r="P18" s="49">
        <f>'18 months'!P18/51.32</f>
        <v>389.71161340607949</v>
      </c>
      <c r="Q18" s="49">
        <f>'18 months'!Q18/51.32</f>
        <v>389.71161340607949</v>
      </c>
      <c r="R18" s="49">
        <f>'18 months'!R18/51.32</f>
        <v>389.71161340607949</v>
      </c>
      <c r="S18" s="49">
        <f>'18 months'!S18/51.32</f>
        <v>389.71161340607949</v>
      </c>
      <c r="T18" s="49">
        <f>'18 months'!T18/51.32</f>
        <v>389.71161340607949</v>
      </c>
      <c r="U18" s="49">
        <f>'18 months'!U18/51.32</f>
        <v>389.71161340607949</v>
      </c>
      <c r="V18" s="31">
        <f>'18 months'!V18/51.32</f>
        <v>0</v>
      </c>
      <c r="W18" s="50">
        <f>'18 months'!W18/51.32</f>
        <v>4676.5393608729537</v>
      </c>
    </row>
    <row r="19" spans="1:23" x14ac:dyDescent="0.3">
      <c r="B19" s="37" t="s">
        <v>11</v>
      </c>
      <c r="C19" s="37"/>
      <c r="D19" s="26">
        <f>'18 months'!D19/51.32</f>
        <v>6819.9532346063916</v>
      </c>
      <c r="E19" s="31">
        <f>'18 months'!E19/51.32</f>
        <v>0</v>
      </c>
      <c r="F19" s="31">
        <f>'18 months'!F19/51.32</f>
        <v>0</v>
      </c>
      <c r="G19" s="31">
        <f>'18 months'!G19/51.32</f>
        <v>0</v>
      </c>
      <c r="H19" s="31">
        <f>'18 months'!H19/51.32</f>
        <v>0</v>
      </c>
      <c r="I19" s="31">
        <f>'18 months'!I19/51.32</f>
        <v>0</v>
      </c>
      <c r="J19" s="31">
        <f>'18 months'!J19/51.32</f>
        <v>0</v>
      </c>
      <c r="K19" s="31">
        <f>'18 months'!K19/51.32</f>
        <v>0</v>
      </c>
      <c r="L19" s="31">
        <f>'18 months'!L19/51.32</f>
        <v>0</v>
      </c>
      <c r="M19" s="31">
        <f>'18 months'!M19/51.32</f>
        <v>0</v>
      </c>
      <c r="N19" s="31">
        <f>'18 months'!N19/51.32</f>
        <v>0</v>
      </c>
      <c r="O19" s="31">
        <f>'18 months'!O19/51.32</f>
        <v>0</v>
      </c>
      <c r="P19" s="31">
        <f>'18 months'!P19/51.32</f>
        <v>0</v>
      </c>
      <c r="Q19" s="31">
        <f>'18 months'!Q19/51.32</f>
        <v>0</v>
      </c>
      <c r="R19" s="31">
        <f>'18 months'!R19/51.32</f>
        <v>0</v>
      </c>
      <c r="S19" s="31">
        <f>'18 months'!S19/51.32</f>
        <v>0</v>
      </c>
      <c r="T19" s="31">
        <f>'18 months'!T19/51.32</f>
        <v>0</v>
      </c>
      <c r="U19" s="31">
        <f>'18 months'!U19/51.32</f>
        <v>0</v>
      </c>
      <c r="V19" s="31">
        <f>'18 months'!V19/51.32</f>
        <v>0</v>
      </c>
      <c r="W19" s="50">
        <f>'18 months'!W19/51.32</f>
        <v>6819.9532346063916</v>
      </c>
    </row>
    <row r="20" spans="1:23" x14ac:dyDescent="0.3">
      <c r="B20" s="37" t="s">
        <v>22</v>
      </c>
      <c r="C20" s="37" t="s">
        <v>23</v>
      </c>
      <c r="D20" s="31">
        <f>'18 months'!D20/51.32</f>
        <v>0</v>
      </c>
      <c r="E20" s="26">
        <f>'18 months'!E20/51.32</f>
        <v>292.28371005455961</v>
      </c>
      <c r="F20" s="26">
        <f>'18 months'!F20/51.32</f>
        <v>292.28371005455961</v>
      </c>
      <c r="G20" s="26">
        <f>'18 months'!G20/51.32</f>
        <v>292.28371005455961</v>
      </c>
      <c r="H20" s="26">
        <f>'18 months'!H20/51.32</f>
        <v>292.28371005455961</v>
      </c>
      <c r="I20" s="26">
        <f>'18 months'!I20/51.32</f>
        <v>292.28371005455961</v>
      </c>
      <c r="J20" s="26">
        <f>'18 months'!J20/51.32</f>
        <v>292.28371005455961</v>
      </c>
      <c r="K20" s="26">
        <f>'18 months'!K20/51.32</f>
        <v>292.28371005455961</v>
      </c>
      <c r="L20" s="26">
        <f>'18 months'!L20/51.32</f>
        <v>292.28371005455961</v>
      </c>
      <c r="M20" s="26">
        <f>'18 months'!M20/51.32</f>
        <v>292.28371005455961</v>
      </c>
      <c r="N20" s="26">
        <f>'18 months'!N20/51.32</f>
        <v>292.28371005455961</v>
      </c>
      <c r="O20" s="26">
        <f>'18 months'!O20/51.32</f>
        <v>292.28371005455961</v>
      </c>
      <c r="P20" s="31">
        <f>'18 months'!P20/51.32</f>
        <v>292.28371005455961</v>
      </c>
      <c r="Q20" s="31">
        <f>'18 months'!Q20/51.32</f>
        <v>292.28371005455961</v>
      </c>
      <c r="R20" s="31">
        <f>'18 months'!R20/51.32</f>
        <v>292.28371005455961</v>
      </c>
      <c r="S20" s="31">
        <f>'18 months'!S20/51.32</f>
        <v>292.28371005455961</v>
      </c>
      <c r="T20" s="31">
        <f>'18 months'!T20/51.32</f>
        <v>292.28371005455961</v>
      </c>
      <c r="U20" s="31">
        <f>'18 months'!U20/51.32</f>
        <v>292.28371005455961</v>
      </c>
      <c r="V20" s="31">
        <f>'18 months'!V20/51.32</f>
        <v>0</v>
      </c>
      <c r="W20" s="50">
        <f>'18 months'!W20/51.32</f>
        <v>3215.1208106001559</v>
      </c>
    </row>
    <row r="21" spans="1:23" x14ac:dyDescent="0.3">
      <c r="B21" s="37" t="s">
        <v>24</v>
      </c>
      <c r="C21" s="37" t="s">
        <v>81</v>
      </c>
      <c r="D21" s="31">
        <f>'18 months'!D21/51.32</f>
        <v>0</v>
      </c>
      <c r="E21" s="31">
        <f>'18 months'!E21/51.32</f>
        <v>0</v>
      </c>
      <c r="F21" s="26">
        <f>'18 months'!F21/51.32</f>
        <v>194.85580670303975</v>
      </c>
      <c r="G21" s="26">
        <f>'18 months'!G21/51.32</f>
        <v>194.85580670303975</v>
      </c>
      <c r="H21" s="26">
        <f>'18 months'!H21/51.32</f>
        <v>194.85580670303975</v>
      </c>
      <c r="I21" s="26">
        <f>'18 months'!I21/51.32</f>
        <v>194.85580670303975</v>
      </c>
      <c r="J21" s="26">
        <f>'18 months'!J21/51.32</f>
        <v>194.85580670303975</v>
      </c>
      <c r="K21" s="26">
        <f>'18 months'!K21/51.32</f>
        <v>389.71161340607949</v>
      </c>
      <c r="L21" s="26">
        <f>'18 months'!L21/51.32</f>
        <v>389.71161340607949</v>
      </c>
      <c r="M21" s="26">
        <f>'18 months'!M21/51.32</f>
        <v>389.71161340607949</v>
      </c>
      <c r="N21" s="26">
        <f>'18 months'!N21/51.32</f>
        <v>389.71161340607949</v>
      </c>
      <c r="O21" s="26">
        <f>'18 months'!O21/51.32</f>
        <v>389.71161340607949</v>
      </c>
      <c r="P21" s="31">
        <f>'18 months'!P21/51.32</f>
        <v>389.71161340607949</v>
      </c>
      <c r="Q21" s="31">
        <f>'18 months'!Q21/51.32</f>
        <v>584.56742010911921</v>
      </c>
      <c r="R21" s="31">
        <f>'18 months'!R21/51.32</f>
        <v>584.56742010911921</v>
      </c>
      <c r="S21" s="31">
        <f>'18 months'!S21/51.32</f>
        <v>584.56742010911921</v>
      </c>
      <c r="T21" s="31">
        <f>'18 months'!T21/51.32</f>
        <v>584.56742010911921</v>
      </c>
      <c r="U21" s="31">
        <f>'18 months'!U21/51.32</f>
        <v>584.56742010911921</v>
      </c>
      <c r="V21" s="31">
        <f>'18 months'!V21/51.32</f>
        <v>0</v>
      </c>
      <c r="W21" s="50">
        <f>'18 months'!W21/51.32</f>
        <v>2922.8371005455961</v>
      </c>
    </row>
    <row r="22" spans="1:23" x14ac:dyDescent="0.3">
      <c r="B22" s="37" t="s">
        <v>26</v>
      </c>
      <c r="C22" s="37"/>
      <c r="D22" s="31">
        <f>'18 months'!D22/51.32</f>
        <v>0</v>
      </c>
      <c r="E22" s="31">
        <f>'18 months'!E22/51.32</f>
        <v>0</v>
      </c>
      <c r="F22" s="26">
        <f>'18 months'!F22/51.32</f>
        <v>584.56742010911921</v>
      </c>
      <c r="G22" s="26">
        <f>'18 months'!G22/51.32</f>
        <v>584.56742010911921</v>
      </c>
      <c r="H22" s="26">
        <f>'18 months'!H22/51.32</f>
        <v>974.27903351519876</v>
      </c>
      <c r="I22" s="26">
        <f>'18 months'!I22/51.32</f>
        <v>974.27903351519876</v>
      </c>
      <c r="J22" s="26">
        <f>'18 months'!J22/51.32</f>
        <v>974.27903351519876</v>
      </c>
      <c r="K22" s="26">
        <f>'18 months'!K22/51.32</f>
        <v>974.27903351519876</v>
      </c>
      <c r="L22" s="26">
        <f>'18 months'!L22/51.32</f>
        <v>974.27903351519876</v>
      </c>
      <c r="M22" s="26">
        <f>'18 months'!M22/51.32</f>
        <v>974.27903351519876</v>
      </c>
      <c r="N22" s="26">
        <f>'18 months'!N22/51.32</f>
        <v>974.27903351519876</v>
      </c>
      <c r="O22" s="26">
        <f>'18 months'!O22/51.32</f>
        <v>974.27903351519876</v>
      </c>
      <c r="P22" s="31">
        <f>'18 months'!P22/51.32</f>
        <v>974.27903351519876</v>
      </c>
      <c r="Q22" s="31">
        <f>'18 months'!Q22/51.32</f>
        <v>1461.418550272798</v>
      </c>
      <c r="R22" s="31">
        <f>'18 months'!R22/51.32</f>
        <v>974.27903351519876</v>
      </c>
      <c r="S22" s="31">
        <f>'18 months'!S22/51.32</f>
        <v>974.27903351519876</v>
      </c>
      <c r="T22" s="31">
        <f>'18 months'!T22/51.32</f>
        <v>974.27903351519876</v>
      </c>
      <c r="U22" s="31">
        <f>'18 months'!U22/51.32</f>
        <v>974.27903351519876</v>
      </c>
      <c r="V22" s="31">
        <f>'18 months'!V22/51.32</f>
        <v>0</v>
      </c>
      <c r="W22" s="50">
        <f>'18 months'!W22/51.32</f>
        <v>8963.3671083398276</v>
      </c>
    </row>
    <row r="23" spans="1:23" x14ac:dyDescent="0.3">
      <c r="A23" s="25"/>
      <c r="B23" s="37" t="s">
        <v>12</v>
      </c>
      <c r="C23" s="37"/>
      <c r="D23" s="31">
        <f>'18 months'!D23/51.32</f>
        <v>0</v>
      </c>
      <c r="E23" s="31">
        <f>'18 months'!E23/51.32</f>
        <v>0</v>
      </c>
      <c r="F23" s="31">
        <f>'18 months'!F23/51.32</f>
        <v>0</v>
      </c>
      <c r="G23" s="31">
        <f>'18 months'!G23/51.32</f>
        <v>0</v>
      </c>
      <c r="H23" s="31">
        <f>'18 months'!H23/51.32</f>
        <v>0</v>
      </c>
      <c r="I23" s="31">
        <f>'18 months'!I23/51.32</f>
        <v>0</v>
      </c>
      <c r="J23" s="31">
        <f>'18 months'!J23/51.32</f>
        <v>0</v>
      </c>
      <c r="K23" s="31">
        <f>'18 months'!K23/51.32</f>
        <v>0</v>
      </c>
      <c r="L23" s="31">
        <f>'18 months'!L23/51.32</f>
        <v>0</v>
      </c>
      <c r="M23" s="31">
        <f>'18 months'!M23/51.32</f>
        <v>0</v>
      </c>
      <c r="N23" s="31">
        <f>'18 months'!N23/51.32</f>
        <v>0</v>
      </c>
      <c r="O23" s="31">
        <f>'18 months'!O23/51.32</f>
        <v>0</v>
      </c>
      <c r="P23" s="31">
        <f>'18 months'!P23/51.32</f>
        <v>0</v>
      </c>
      <c r="Q23" s="31">
        <f>'18 months'!Q23/51.32</f>
        <v>0</v>
      </c>
      <c r="R23" s="31">
        <f>'18 months'!R23/51.32</f>
        <v>0</v>
      </c>
      <c r="S23" s="31">
        <f>'18 months'!S23/51.32</f>
        <v>0</v>
      </c>
      <c r="T23" s="31">
        <f>'18 months'!T23/51.32</f>
        <v>0</v>
      </c>
      <c r="U23" s="31">
        <f>'18 months'!U23/51.32</f>
        <v>0</v>
      </c>
      <c r="V23" s="31">
        <f>'18 months'!V23/51.32</f>
        <v>0</v>
      </c>
      <c r="W23" s="50">
        <f>'18 months'!W23/51.32</f>
        <v>0</v>
      </c>
    </row>
    <row r="24" spans="1:23" x14ac:dyDescent="0.3">
      <c r="B24" s="37" t="s">
        <v>83</v>
      </c>
      <c r="C24" s="37" t="s">
        <v>84</v>
      </c>
      <c r="D24" s="26">
        <f>'18 months'!D24/51.32</f>
        <v>1617.3031956352299</v>
      </c>
      <c r="E24" s="31">
        <f>'18 months'!E24/51.32</f>
        <v>0</v>
      </c>
      <c r="F24" s="31">
        <f>'18 months'!F24/51.32</f>
        <v>0</v>
      </c>
      <c r="G24" s="31">
        <f>'18 months'!G24/51.32</f>
        <v>0</v>
      </c>
      <c r="H24" s="31">
        <f>'18 months'!H24/51.32</f>
        <v>0</v>
      </c>
      <c r="I24" s="31">
        <f>'18 months'!I24/51.32</f>
        <v>0</v>
      </c>
      <c r="J24" s="31">
        <f>'18 months'!J24/51.32</f>
        <v>0</v>
      </c>
      <c r="K24" s="31">
        <f>'18 months'!K24/51.32</f>
        <v>0</v>
      </c>
      <c r="L24" s="31">
        <f>'18 months'!L24/51.32</f>
        <v>0</v>
      </c>
      <c r="M24" s="31">
        <f>'18 months'!M24/51.32</f>
        <v>0</v>
      </c>
      <c r="N24" s="31">
        <f>'18 months'!N24/51.32</f>
        <v>0</v>
      </c>
      <c r="O24" s="31">
        <f>'18 months'!O24/51.32</f>
        <v>0</v>
      </c>
      <c r="P24" s="31">
        <f>'18 months'!P24/51.32</f>
        <v>0</v>
      </c>
      <c r="Q24" s="31">
        <f>'18 months'!Q24/51.32</f>
        <v>0</v>
      </c>
      <c r="R24" s="31">
        <f>'18 months'!R24/51.32</f>
        <v>0</v>
      </c>
      <c r="S24" s="31">
        <f>'18 months'!S24/51.32</f>
        <v>0</v>
      </c>
      <c r="T24" s="31">
        <f>'18 months'!T24/51.32</f>
        <v>0</v>
      </c>
      <c r="U24" s="31">
        <f>'18 months'!U24/51.32</f>
        <v>0</v>
      </c>
      <c r="V24" s="31">
        <f>'18 months'!V24/51.32</f>
        <v>0</v>
      </c>
      <c r="W24" s="50">
        <f>'18 months'!W24/51.32</f>
        <v>1617.3031956352299</v>
      </c>
    </row>
    <row r="25" spans="1:23" x14ac:dyDescent="0.3">
      <c r="B25" s="37" t="s">
        <v>87</v>
      </c>
      <c r="C25" s="37" t="s">
        <v>84</v>
      </c>
      <c r="D25" s="26">
        <f>'18 months'!D25/51.32</f>
        <v>1169.1348402182384</v>
      </c>
      <c r="E25" s="31">
        <f>'18 months'!E25/51.32</f>
        <v>0</v>
      </c>
      <c r="F25" s="31">
        <f>'18 months'!F25/51.32</f>
        <v>0</v>
      </c>
      <c r="G25" s="31">
        <f>'18 months'!G25/51.32</f>
        <v>0</v>
      </c>
      <c r="H25" s="31">
        <f>'18 months'!H25/51.32</f>
        <v>0</v>
      </c>
      <c r="I25" s="31">
        <f>'18 months'!I25/51.32</f>
        <v>0</v>
      </c>
      <c r="J25" s="31">
        <f>'18 months'!J25/51.32</f>
        <v>0</v>
      </c>
      <c r="K25" s="31">
        <f>'18 months'!K25/51.32</f>
        <v>0</v>
      </c>
      <c r="L25" s="31">
        <f>'18 months'!L25/51.32</f>
        <v>0</v>
      </c>
      <c r="M25" s="31">
        <f>'18 months'!M25/51.32</f>
        <v>0</v>
      </c>
      <c r="N25" s="31">
        <f>'18 months'!N25/51.32</f>
        <v>0</v>
      </c>
      <c r="O25" s="31">
        <f>'18 months'!O25/51.32</f>
        <v>0</v>
      </c>
      <c r="P25" s="31">
        <f>'18 months'!P25/51.32</f>
        <v>0</v>
      </c>
      <c r="Q25" s="31">
        <f>'18 months'!Q25/51.32</f>
        <v>0</v>
      </c>
      <c r="R25" s="31">
        <f>'18 months'!R25/51.32</f>
        <v>0</v>
      </c>
      <c r="S25" s="31">
        <f>'18 months'!S25/51.32</f>
        <v>0</v>
      </c>
      <c r="T25" s="31">
        <f>'18 months'!T25/51.32</f>
        <v>0</v>
      </c>
      <c r="U25" s="31">
        <f>'18 months'!U25/51.32</f>
        <v>0</v>
      </c>
      <c r="V25" s="31">
        <f>'18 months'!V25/51.32</f>
        <v>0</v>
      </c>
      <c r="W25" s="50">
        <f>'18 months'!W25/51.32</f>
        <v>1169.1348402182384</v>
      </c>
    </row>
    <row r="26" spans="1:23" x14ac:dyDescent="0.3">
      <c r="B26" s="37" t="s">
        <v>82</v>
      </c>
      <c r="C26" s="37" t="s">
        <v>85</v>
      </c>
      <c r="D26" s="26">
        <f>'18 months'!D26/51.32</f>
        <v>2338.2696804364768</v>
      </c>
      <c r="E26" s="31">
        <f>'18 months'!E26/51.32</f>
        <v>0</v>
      </c>
      <c r="F26" s="31">
        <f>'18 months'!F26/51.32</f>
        <v>0</v>
      </c>
      <c r="G26" s="31">
        <f>'18 months'!G26/51.32</f>
        <v>0</v>
      </c>
      <c r="H26" s="31">
        <f>'18 months'!H26/51.32</f>
        <v>0</v>
      </c>
      <c r="I26" s="31">
        <f>'18 months'!I26/51.32</f>
        <v>0</v>
      </c>
      <c r="J26" s="31">
        <f>'18 months'!J26/51.32</f>
        <v>0</v>
      </c>
      <c r="K26" s="31">
        <f>'18 months'!K26/51.32</f>
        <v>0</v>
      </c>
      <c r="L26" s="31">
        <f>'18 months'!L26/51.32</f>
        <v>0</v>
      </c>
      <c r="M26" s="31">
        <f>'18 months'!M26/51.32</f>
        <v>0</v>
      </c>
      <c r="N26" s="31">
        <f>'18 months'!N26/51.32</f>
        <v>0</v>
      </c>
      <c r="O26" s="31">
        <f>'18 months'!O26/51.32</f>
        <v>0</v>
      </c>
      <c r="P26" s="31">
        <f>'18 months'!P26/51.32</f>
        <v>0</v>
      </c>
      <c r="Q26" s="31">
        <f>'18 months'!Q26/51.32</f>
        <v>0</v>
      </c>
      <c r="R26" s="31">
        <f>'18 months'!R26/51.32</f>
        <v>0</v>
      </c>
      <c r="S26" s="31">
        <f>'18 months'!S26/51.32</f>
        <v>0</v>
      </c>
      <c r="T26" s="31">
        <f>'18 months'!T26/51.32</f>
        <v>0</v>
      </c>
      <c r="U26" s="31">
        <f>'18 months'!U26/51.32</f>
        <v>0</v>
      </c>
      <c r="V26" s="31">
        <f>'18 months'!V26/51.32</f>
        <v>0</v>
      </c>
      <c r="W26" s="50">
        <f>'18 months'!W26/51.32</f>
        <v>2338.2696804364768</v>
      </c>
    </row>
    <row r="27" spans="1:23" x14ac:dyDescent="0.3">
      <c r="B27" s="37" t="s">
        <v>86</v>
      </c>
      <c r="C27" s="37"/>
      <c r="D27" s="26">
        <f>'18 months'!D27/51.32</f>
        <v>77.942322681215899</v>
      </c>
      <c r="E27" s="26">
        <f>'18 months'!E27/51.32</f>
        <v>77.942322681215899</v>
      </c>
      <c r="F27" s="26">
        <f>'18 months'!F27/51.32</f>
        <v>77.942322681215899</v>
      </c>
      <c r="G27" s="26">
        <f>'18 months'!G27/51.32</f>
        <v>77.942322681215899</v>
      </c>
      <c r="H27" s="26">
        <f>'18 months'!H27/51.32</f>
        <v>77.942322681215899</v>
      </c>
      <c r="I27" s="26">
        <f>'18 months'!I27/51.32</f>
        <v>77.942322681215899</v>
      </c>
      <c r="J27" s="26">
        <f>'18 months'!J27/51.32</f>
        <v>77.942322681215899</v>
      </c>
      <c r="K27" s="26">
        <f>'18 months'!K27/51.32</f>
        <v>77.942322681215899</v>
      </c>
      <c r="L27" s="26">
        <f>'18 months'!L27/51.32</f>
        <v>77.942322681215899</v>
      </c>
      <c r="M27" s="26">
        <f>'18 months'!M27/51.32</f>
        <v>77.942322681215899</v>
      </c>
      <c r="N27" s="26">
        <f>'18 months'!N27/51.32</f>
        <v>77.942322681215899</v>
      </c>
      <c r="O27" s="26">
        <f>'18 months'!O27/51.32</f>
        <v>77.942322681215899</v>
      </c>
      <c r="P27" s="31">
        <f>'18 months'!P27/51.32</f>
        <v>77.942322681215899</v>
      </c>
      <c r="Q27" s="31">
        <f>'18 months'!Q27/51.32</f>
        <v>77.942322681215899</v>
      </c>
      <c r="R27" s="31">
        <f>'18 months'!R27/51.32</f>
        <v>77.942322681215899</v>
      </c>
      <c r="S27" s="31">
        <f>'18 months'!S27/51.32</f>
        <v>77.942322681215899</v>
      </c>
      <c r="T27" s="31">
        <f>'18 months'!T27/51.32</f>
        <v>77.942322681215899</v>
      </c>
      <c r="U27" s="31">
        <f>'18 months'!U27/51.32</f>
        <v>77.942322681215899</v>
      </c>
      <c r="V27" s="31">
        <f>'18 months'!V27/51.32</f>
        <v>0</v>
      </c>
      <c r="W27" s="50">
        <f>'18 months'!W27/51.32</f>
        <v>1402.9618082618863</v>
      </c>
    </row>
    <row r="28" spans="1:23" x14ac:dyDescent="0.3">
      <c r="B28" s="37" t="s">
        <v>15</v>
      </c>
      <c r="C28" s="37"/>
      <c r="D28" s="26">
        <f>'18 months'!D28/51.32</f>
        <v>584.56742010911921</v>
      </c>
      <c r="E28" s="26">
        <f>'18 months'!E28/51.32</f>
        <v>584.56742010911921</v>
      </c>
      <c r="F28" s="26">
        <f>'18 months'!F28/51.32</f>
        <v>584.56742010911921</v>
      </c>
      <c r="G28" s="26">
        <f>'18 months'!G28/51.32</f>
        <v>584.56742010911921</v>
      </c>
      <c r="H28" s="26">
        <f>'18 months'!H28/51.32</f>
        <v>584.56742010911921</v>
      </c>
      <c r="I28" s="26">
        <f>'18 months'!I28/51.32</f>
        <v>584.56742010911921</v>
      </c>
      <c r="J28" s="26">
        <f>'18 months'!J28/51.32</f>
        <v>584.56742010911921</v>
      </c>
      <c r="K28" s="26">
        <f>'18 months'!K28/51.32</f>
        <v>584.56742010911921</v>
      </c>
      <c r="L28" s="26">
        <f>'18 months'!L28/51.32</f>
        <v>584.56742010911921</v>
      </c>
      <c r="M28" s="26">
        <f>'18 months'!M28/51.32</f>
        <v>584.56742010911921</v>
      </c>
      <c r="N28" s="26">
        <f>'18 months'!N28/51.32</f>
        <v>584.56742010911921</v>
      </c>
      <c r="O28" s="26">
        <f>'18 months'!O28/51.32</f>
        <v>584.56742010911921</v>
      </c>
      <c r="P28" s="31">
        <f>'18 months'!P28/51.32</f>
        <v>681.99532346063916</v>
      </c>
      <c r="Q28" s="31">
        <f>'18 months'!Q28/51.32</f>
        <v>681.99532346063916</v>
      </c>
      <c r="R28" s="31">
        <f>'18 months'!R28/51.32</f>
        <v>681.99532346063916</v>
      </c>
      <c r="S28" s="31">
        <f>'18 months'!S28/51.32</f>
        <v>681.99532346063916</v>
      </c>
      <c r="T28" s="31">
        <f>'18 months'!T28/51.32</f>
        <v>681.99532346063916</v>
      </c>
      <c r="U28" s="31">
        <f>'18 months'!U28/51.32</f>
        <v>681.99532346063916</v>
      </c>
      <c r="V28" s="31">
        <f>'18 months'!V28/51.32</f>
        <v>0</v>
      </c>
      <c r="W28" s="50">
        <f>'18 months'!W28/51.32</f>
        <v>11106.780982073265</v>
      </c>
    </row>
    <row r="29" spans="1:23" x14ac:dyDescent="0.3">
      <c r="B29" s="37" t="s">
        <v>28</v>
      </c>
      <c r="C29" s="37"/>
      <c r="D29" s="26">
        <f>'18 months'!D29/51.32</f>
        <v>1948.5580670303975</v>
      </c>
      <c r="E29" s="26">
        <f>'18 months'!E29/51.32</f>
        <v>97.427903351519873</v>
      </c>
      <c r="F29" s="26">
        <f>'18 months'!F29/51.32</f>
        <v>97.427903351519873</v>
      </c>
      <c r="G29" s="26">
        <f>'18 months'!G29/51.32</f>
        <v>97.427903351519873</v>
      </c>
      <c r="H29" s="26">
        <f>'18 months'!H29/51.32</f>
        <v>97.427903351519873</v>
      </c>
      <c r="I29" s="26">
        <f>'18 months'!I29/51.32</f>
        <v>97.427903351519873</v>
      </c>
      <c r="J29" s="26">
        <f>'18 months'!J29/51.32</f>
        <v>97.427903351519873</v>
      </c>
      <c r="K29" s="26">
        <f>'18 months'!K29/51.32</f>
        <v>97.427903351519873</v>
      </c>
      <c r="L29" s="26">
        <f>'18 months'!L29/51.32</f>
        <v>97.427903351519873</v>
      </c>
      <c r="M29" s="26">
        <f>'18 months'!M29/51.32</f>
        <v>97.427903351519873</v>
      </c>
      <c r="N29" s="26">
        <f>'18 months'!N29/51.32</f>
        <v>97.427903351519873</v>
      </c>
      <c r="O29" s="26">
        <f>'18 months'!O29/51.32</f>
        <v>97.427903351519873</v>
      </c>
      <c r="P29" s="31">
        <f>'18 months'!P29/51.32</f>
        <v>97.427903351519873</v>
      </c>
      <c r="Q29" s="31">
        <f>'18 months'!Q29/51.32</f>
        <v>97.427903351519873</v>
      </c>
      <c r="R29" s="31">
        <f>'18 months'!R29/51.32</f>
        <v>97.427903351519873</v>
      </c>
      <c r="S29" s="31">
        <f>'18 months'!S29/51.32</f>
        <v>97.427903351519873</v>
      </c>
      <c r="T29" s="31">
        <f>'18 months'!T29/51.32</f>
        <v>97.427903351519873</v>
      </c>
      <c r="U29" s="31">
        <f>'18 months'!U29/51.32</f>
        <v>97.427903351519873</v>
      </c>
      <c r="V29" s="31">
        <f>'18 months'!V29/51.32</f>
        <v>0</v>
      </c>
      <c r="W29" s="50">
        <f>'18 months'!W29/51.32</f>
        <v>3604.8324240062352</v>
      </c>
    </row>
    <row r="30" spans="1:23" x14ac:dyDescent="0.3">
      <c r="B30" s="37" t="s">
        <v>13</v>
      </c>
      <c r="C30" s="37"/>
      <c r="D30" s="31">
        <f>'18 months'!D30/51.32</f>
        <v>0</v>
      </c>
      <c r="E30" s="31">
        <f>'18 months'!E30/51.32</f>
        <v>0</v>
      </c>
      <c r="F30" s="31">
        <f>'18 months'!F30/51.32</f>
        <v>0</v>
      </c>
      <c r="G30" s="26">
        <f>'18 months'!G30/51.32</f>
        <v>194.85580670303975</v>
      </c>
      <c r="H30" s="26">
        <f>'18 months'!H30/51.32</f>
        <v>194.85580670303975</v>
      </c>
      <c r="I30" s="26">
        <f>'18 months'!I30/51.32</f>
        <v>194.85580670303975</v>
      </c>
      <c r="J30" s="26">
        <f>'18 months'!J30/51.32</f>
        <v>194.85580670303975</v>
      </c>
      <c r="K30" s="26">
        <f>'18 months'!K30/51.32</f>
        <v>194.85580670303975</v>
      </c>
      <c r="L30" s="26">
        <f>'18 months'!L30/51.32</f>
        <v>194.85580670303975</v>
      </c>
      <c r="M30" s="26">
        <f>'18 months'!M30/51.32</f>
        <v>194.85580670303975</v>
      </c>
      <c r="N30" s="26">
        <f>'18 months'!N30/51.32</f>
        <v>194.85580670303975</v>
      </c>
      <c r="O30" s="26">
        <f>'18 months'!O30/51.32</f>
        <v>194.85580670303975</v>
      </c>
      <c r="P30" s="31">
        <f>'18 months'!P30/51.32</f>
        <v>292.28371005455961</v>
      </c>
      <c r="Q30" s="31">
        <f>'18 months'!Q30/51.32</f>
        <v>292.28371005455961</v>
      </c>
      <c r="R30" s="31">
        <f>'18 months'!R30/51.32</f>
        <v>292.28371005455961</v>
      </c>
      <c r="S30" s="31">
        <f>'18 months'!S30/51.32</f>
        <v>292.28371005455961</v>
      </c>
      <c r="T30" s="31">
        <f>'18 months'!T30/51.32</f>
        <v>292.28371005455961</v>
      </c>
      <c r="U30" s="31">
        <f>'18 months'!U30/51.32</f>
        <v>292.28371005455961</v>
      </c>
      <c r="V30" s="31">
        <f>'18 months'!V30/51.32</f>
        <v>0</v>
      </c>
      <c r="W30" s="50">
        <f>'18 months'!W30/51.32</f>
        <v>3507.4045206547153</v>
      </c>
    </row>
    <row r="31" spans="1:23" x14ac:dyDescent="0.3">
      <c r="B31" s="37" t="s">
        <v>14</v>
      </c>
      <c r="C31" s="37"/>
      <c r="D31" s="31">
        <f>'18 months'!D31/51.32</f>
        <v>0</v>
      </c>
      <c r="E31" s="31">
        <f>'18 months'!E31/51.32</f>
        <v>0</v>
      </c>
      <c r="F31" s="26">
        <f>'18 months'!F31/51.32</f>
        <v>974.27903351519876</v>
      </c>
      <c r="G31" s="26">
        <f>'18 months'!G31/51.32</f>
        <v>974.27903351519876</v>
      </c>
      <c r="H31" s="26">
        <f>'18 months'!H31/51.32</f>
        <v>974.27903351519876</v>
      </c>
      <c r="I31" s="26">
        <f>'18 months'!I31/51.32</f>
        <v>974.27903351519876</v>
      </c>
      <c r="J31" s="26">
        <f>'18 months'!J31/51.32</f>
        <v>974.27903351519876</v>
      </c>
      <c r="K31" s="26">
        <f>'18 months'!K31/51.32</f>
        <v>974.27903351519876</v>
      </c>
      <c r="L31" s="26">
        <f>'18 months'!L31/51.32</f>
        <v>974.27903351519876</v>
      </c>
      <c r="M31" s="26">
        <f>'18 months'!M31/51.32</f>
        <v>974.27903351519876</v>
      </c>
      <c r="N31" s="26">
        <f>'18 months'!N31/51.32</f>
        <v>974.27903351519876</v>
      </c>
      <c r="O31" s="26">
        <f>'18 months'!O31/51.32</f>
        <v>974.27903351519876</v>
      </c>
      <c r="P31" s="31">
        <f>'18 months'!P31/51.32</f>
        <v>1461.418550272798</v>
      </c>
      <c r="Q31" s="31">
        <f>'18 months'!Q31/51.32</f>
        <v>1461.418550272798</v>
      </c>
      <c r="R31" s="31">
        <f>'18 months'!R31/51.32</f>
        <v>1461.418550272798</v>
      </c>
      <c r="S31" s="31">
        <f>'18 months'!S31/51.32</f>
        <v>1461.418550272798</v>
      </c>
      <c r="T31" s="31">
        <f>'18 months'!T31/51.32</f>
        <v>1461.418550272798</v>
      </c>
      <c r="U31" s="31">
        <f>'18 months'!U31/51.32</f>
        <v>1461.418550272798</v>
      </c>
      <c r="V31" s="31">
        <f>'18 months'!V31/51.32</f>
        <v>0</v>
      </c>
      <c r="W31" s="50">
        <f>'18 months'!W31/51.32</f>
        <v>18511.301636788776</v>
      </c>
    </row>
    <row r="32" spans="1:23" x14ac:dyDescent="0.3">
      <c r="B32" s="37" t="s">
        <v>79</v>
      </c>
      <c r="C32" s="37"/>
      <c r="D32" s="31">
        <f>'18 months'!D32/51.32</f>
        <v>0</v>
      </c>
      <c r="E32" s="26">
        <f>'18 months'!E32/51.32</f>
        <v>1948.5580670303975</v>
      </c>
      <c r="F32" s="31">
        <f>'18 months'!F32/51.32</f>
        <v>0</v>
      </c>
      <c r="G32" s="31">
        <f>'18 months'!G32/51.32</f>
        <v>0</v>
      </c>
      <c r="H32" s="31">
        <f>'18 months'!H32/51.32</f>
        <v>0</v>
      </c>
      <c r="I32" s="31">
        <f>'18 months'!I32/51.32</f>
        <v>0</v>
      </c>
      <c r="J32" s="31">
        <f>'18 months'!J32/51.32</f>
        <v>0</v>
      </c>
      <c r="K32" s="31">
        <f>'18 months'!K32/51.32</f>
        <v>0</v>
      </c>
      <c r="L32" s="31">
        <f>'18 months'!L32/51.32</f>
        <v>0</v>
      </c>
      <c r="M32" s="31">
        <f>'18 months'!M32/51.32</f>
        <v>0</v>
      </c>
      <c r="N32" s="31">
        <f>'18 months'!N32/51.32</f>
        <v>0</v>
      </c>
      <c r="O32" s="31">
        <f>'18 months'!O32/51.32</f>
        <v>0</v>
      </c>
      <c r="P32" s="31">
        <f>'18 months'!P32/51.32</f>
        <v>0</v>
      </c>
      <c r="Q32" s="31">
        <f>'18 months'!Q32/51.32</f>
        <v>0</v>
      </c>
      <c r="R32" s="31">
        <f>'18 months'!R32/51.32</f>
        <v>0</v>
      </c>
      <c r="S32" s="31">
        <f>'18 months'!S32/51.32</f>
        <v>0</v>
      </c>
      <c r="T32" s="31">
        <f>'18 months'!T32/51.32</f>
        <v>0</v>
      </c>
      <c r="U32" s="31">
        <f>'18 months'!U32/51.32</f>
        <v>0</v>
      </c>
      <c r="V32" s="31">
        <f>'18 months'!V32/51.32</f>
        <v>0</v>
      </c>
      <c r="W32" s="50">
        <f>'18 months'!W32/51.32</f>
        <v>1948.5580670303975</v>
      </c>
    </row>
    <row r="33" spans="2:24" x14ac:dyDescent="0.3">
      <c r="B33" s="37" t="s">
        <v>25</v>
      </c>
      <c r="C33" s="37"/>
      <c r="D33" s="26">
        <f>'18 months'!D33/51.32</f>
        <v>2435.6975837879968</v>
      </c>
      <c r="E33" s="31">
        <f>'18 months'!E33/51.32</f>
        <v>0</v>
      </c>
      <c r="F33" s="31">
        <f>'18 months'!F33/51.32</f>
        <v>0</v>
      </c>
      <c r="G33" s="31">
        <f>'18 months'!G33/51.32</f>
        <v>0</v>
      </c>
      <c r="H33" s="31">
        <f>'18 months'!H33/51.32</f>
        <v>0</v>
      </c>
      <c r="I33" s="31">
        <f>'18 months'!I33/51.32</f>
        <v>0</v>
      </c>
      <c r="J33" s="31">
        <f>'18 months'!J33/51.32</f>
        <v>0</v>
      </c>
      <c r="K33" s="31">
        <f>'18 months'!K33/51.32</f>
        <v>0</v>
      </c>
      <c r="L33" s="31">
        <f>'18 months'!L33/51.32</f>
        <v>0</v>
      </c>
      <c r="M33" s="31">
        <f>'18 months'!M33/51.32</f>
        <v>0</v>
      </c>
      <c r="N33" s="31">
        <f>'18 months'!N33/51.32</f>
        <v>0</v>
      </c>
      <c r="O33" s="31">
        <f>'18 months'!O33/51.32</f>
        <v>0</v>
      </c>
      <c r="P33" s="31">
        <f>'18 months'!P33/51.32</f>
        <v>0</v>
      </c>
      <c r="Q33" s="31">
        <f>'18 months'!Q33/51.32</f>
        <v>0</v>
      </c>
      <c r="R33" s="31">
        <f>'18 months'!R33/51.32</f>
        <v>0</v>
      </c>
      <c r="S33" s="31">
        <f>'18 months'!S33/51.32</f>
        <v>0</v>
      </c>
      <c r="T33" s="31">
        <f>'18 months'!T33/51.32</f>
        <v>0</v>
      </c>
      <c r="U33" s="31">
        <f>'18 months'!U33/51.32</f>
        <v>0</v>
      </c>
      <c r="V33" s="31">
        <f>'18 months'!V33/51.32</f>
        <v>0</v>
      </c>
      <c r="W33" s="50">
        <f>'18 months'!W33/51.32</f>
        <v>2435.6975837879968</v>
      </c>
    </row>
    <row r="34" spans="2:24" x14ac:dyDescent="0.3">
      <c r="B34" s="37" t="s">
        <v>27</v>
      </c>
      <c r="C34" s="37"/>
      <c r="D34" s="26">
        <f>'18 months'!D34/51.32</f>
        <v>584.56742010911921</v>
      </c>
      <c r="E34" s="26">
        <f>'18 months'!E34/51.32</f>
        <v>194.85580670303975</v>
      </c>
      <c r="F34" s="26">
        <f>'18 months'!F34/51.32</f>
        <v>194.85580670303975</v>
      </c>
      <c r="G34" s="26">
        <f>'18 months'!G34/51.32</f>
        <v>194.85580670303975</v>
      </c>
      <c r="H34" s="26">
        <f>'18 months'!H34/51.32</f>
        <v>194.85580670303975</v>
      </c>
      <c r="I34" s="26">
        <f>'18 months'!I34/51.32</f>
        <v>584.56742010911921</v>
      </c>
      <c r="J34" s="26">
        <f>'18 months'!J34/51.32</f>
        <v>194.85580670303975</v>
      </c>
      <c r="K34" s="26">
        <f>'18 months'!K34/51.32</f>
        <v>194.85580670303975</v>
      </c>
      <c r="L34" s="26">
        <f>'18 months'!L34/51.32</f>
        <v>194.85580670303975</v>
      </c>
      <c r="M34" s="26">
        <f>'18 months'!M34/51.32</f>
        <v>194.85580670303975</v>
      </c>
      <c r="N34" s="26">
        <f>'18 months'!N34/51.32</f>
        <v>194.85580670303975</v>
      </c>
      <c r="O34" s="26">
        <f>'18 months'!O34/51.32</f>
        <v>974.27903351519876</v>
      </c>
      <c r="P34" s="31">
        <f>'18 months'!P34/51.32</f>
        <v>194.85580670303975</v>
      </c>
      <c r="Q34" s="31">
        <f>'18 months'!Q34/51.32</f>
        <v>194.85580670303975</v>
      </c>
      <c r="R34" s="31">
        <f>'18 months'!R34/51.32</f>
        <v>584.56742010911921</v>
      </c>
      <c r="S34" s="31">
        <f>'18 months'!S34/51.32</f>
        <v>194.85580670303975</v>
      </c>
      <c r="T34" s="31">
        <f>'18 months'!T34/51.32</f>
        <v>194.85580670303975</v>
      </c>
      <c r="U34" s="31">
        <f>'18 months'!U34/51.32</f>
        <v>194.85580670303975</v>
      </c>
      <c r="V34" s="31">
        <f>'18 months'!V34/51.32</f>
        <v>0</v>
      </c>
      <c r="W34" s="50">
        <f>'18 months'!W34/51.32</f>
        <v>5455.9625876851132</v>
      </c>
    </row>
    <row r="35" spans="2:24" x14ac:dyDescent="0.3">
      <c r="B35" s="37" t="s">
        <v>29</v>
      </c>
      <c r="C35" s="37"/>
      <c r="D35" s="31">
        <f>'18 months'!D35/51.32</f>
        <v>0</v>
      </c>
      <c r="E35" s="31">
        <f>'18 months'!E35/51.32</f>
        <v>0</v>
      </c>
      <c r="F35" s="31">
        <f>'18 months'!F35/51.32</f>
        <v>0</v>
      </c>
      <c r="G35" s="31">
        <f>'18 months'!G35/51.32</f>
        <v>0</v>
      </c>
      <c r="H35" s="31">
        <f>'18 months'!H35/51.32</f>
        <v>0</v>
      </c>
      <c r="I35" s="31">
        <f>'18 months'!I35/51.32</f>
        <v>0</v>
      </c>
      <c r="J35" s="31">
        <f>'18 months'!J35/51.32</f>
        <v>0</v>
      </c>
      <c r="K35" s="31">
        <f>'18 months'!K35/51.32</f>
        <v>0</v>
      </c>
      <c r="L35" s="31">
        <f>'18 months'!L35/51.32</f>
        <v>0</v>
      </c>
      <c r="M35" s="31">
        <f>'18 months'!M35/51.32</f>
        <v>0</v>
      </c>
      <c r="N35" s="31">
        <f>'18 months'!N35/51.32</f>
        <v>0</v>
      </c>
      <c r="O35" s="31">
        <f>'18 months'!O35/51.32</f>
        <v>0</v>
      </c>
      <c r="P35" s="31">
        <f>'18 months'!P35/51.32</f>
        <v>0</v>
      </c>
      <c r="Q35" s="31">
        <f>'18 months'!Q35/51.32</f>
        <v>0</v>
      </c>
      <c r="R35" s="31">
        <f>'18 months'!R35/51.32</f>
        <v>0</v>
      </c>
      <c r="S35" s="31">
        <f>'18 months'!S35/51.32</f>
        <v>0</v>
      </c>
      <c r="T35" s="31">
        <f>'18 months'!T35/51.32</f>
        <v>0</v>
      </c>
      <c r="U35" s="31">
        <f>'18 months'!U35/51.32</f>
        <v>0</v>
      </c>
      <c r="V35" s="31">
        <f>'18 months'!V35/51.32</f>
        <v>0</v>
      </c>
      <c r="W35" s="50">
        <f>'18 months'!W35/51.32</f>
        <v>0</v>
      </c>
    </row>
    <row r="36" spans="2:24" x14ac:dyDescent="0.3">
      <c r="B36" s="37" t="s">
        <v>30</v>
      </c>
      <c r="C36" s="37" t="s">
        <v>31</v>
      </c>
      <c r="D36" s="26">
        <f>'18 months'!D36/51.32</f>
        <v>1169.1348402182384</v>
      </c>
      <c r="E36" s="26">
        <f>'18 months'!E36/51.32</f>
        <v>1169.1348402182384</v>
      </c>
      <c r="F36" s="26">
        <f>'18 months'!F36/51.32</f>
        <v>1169.1348402182384</v>
      </c>
      <c r="G36" s="26">
        <f>'18 months'!G36/51.32</f>
        <v>1169.1348402182384</v>
      </c>
      <c r="H36" s="26">
        <f>'18 months'!H36/51.32</f>
        <v>1169.1348402182384</v>
      </c>
      <c r="I36" s="26">
        <f>'18 months'!I36/51.32</f>
        <v>1169.1348402182384</v>
      </c>
      <c r="J36" s="26">
        <f>'18 months'!J36/51.32</f>
        <v>1558.846453624318</v>
      </c>
      <c r="K36" s="26">
        <f>'18 months'!K36/51.32</f>
        <v>1558.846453624318</v>
      </c>
      <c r="L36" s="26">
        <f>'18 months'!L36/51.32</f>
        <v>1558.846453624318</v>
      </c>
      <c r="M36" s="26">
        <f>'18 months'!M36/51.32</f>
        <v>1558.846453624318</v>
      </c>
      <c r="N36" s="26">
        <f>'18 months'!N36/51.32</f>
        <v>1558.846453624318</v>
      </c>
      <c r="O36" s="26">
        <f>'18 months'!O36/51.32</f>
        <v>1558.846453624318</v>
      </c>
      <c r="P36" s="31">
        <f>'18 months'!P36/51.32</f>
        <v>1558.846453624318</v>
      </c>
      <c r="Q36" s="31">
        <f>'18 months'!Q36/51.32</f>
        <v>1558.846453624318</v>
      </c>
      <c r="R36" s="31">
        <f>'18 months'!R36/51.32</f>
        <v>1558.846453624318</v>
      </c>
      <c r="S36" s="31">
        <f>'18 months'!S36/51.32</f>
        <v>1558.846453624318</v>
      </c>
      <c r="T36" s="31">
        <f>'18 months'!T36/51.32</f>
        <v>1558.846453624318</v>
      </c>
      <c r="U36" s="31">
        <f>'18 months'!U36/51.32</f>
        <v>1558.846453624318</v>
      </c>
      <c r="V36" s="31">
        <f>'18 months'!V36/51.32</f>
        <v>0</v>
      </c>
      <c r="W36" s="50">
        <f>'18 months'!W36/51.32</f>
        <v>25720.966484801247</v>
      </c>
    </row>
    <row r="37" spans="2:24" x14ac:dyDescent="0.3">
      <c r="B37" s="37"/>
      <c r="C37" s="37"/>
      <c r="D37" s="31">
        <f>'18 months'!D37/51.32</f>
        <v>0</v>
      </c>
      <c r="E37" s="31">
        <f>'18 months'!E37/51.32</f>
        <v>0</v>
      </c>
      <c r="F37" s="31">
        <f>'18 months'!F37/51.32</f>
        <v>0</v>
      </c>
      <c r="G37" s="31">
        <f>'18 months'!G37/51.32</f>
        <v>0</v>
      </c>
      <c r="H37" s="31">
        <f>'18 months'!H37/51.32</f>
        <v>0</v>
      </c>
      <c r="I37" s="31">
        <f>'18 months'!I37/51.32</f>
        <v>0</v>
      </c>
      <c r="J37" s="31">
        <f>'18 months'!J37/51.32</f>
        <v>0</v>
      </c>
      <c r="K37" s="31">
        <f>'18 months'!K37/51.32</f>
        <v>0</v>
      </c>
      <c r="L37" s="31">
        <f>'18 months'!L37/51.32</f>
        <v>0</v>
      </c>
      <c r="M37" s="31">
        <f>'18 months'!M37/51.32</f>
        <v>0</v>
      </c>
      <c r="N37" s="31">
        <f>'18 months'!N37/51.32</f>
        <v>0</v>
      </c>
      <c r="O37" s="31">
        <f>'18 months'!O37/51.32</f>
        <v>0</v>
      </c>
      <c r="P37" s="31">
        <f>'18 months'!P37/51.32</f>
        <v>0</v>
      </c>
      <c r="Q37" s="31">
        <f>'18 months'!Q37/51.32</f>
        <v>0</v>
      </c>
      <c r="R37" s="31">
        <f>'18 months'!R37/51.32</f>
        <v>0</v>
      </c>
      <c r="S37" s="31">
        <f>'18 months'!S37/51.32</f>
        <v>0</v>
      </c>
      <c r="T37" s="31">
        <f>'18 months'!T37/51.32</f>
        <v>0</v>
      </c>
      <c r="U37" s="31">
        <f>'18 months'!U37/51.32</f>
        <v>0</v>
      </c>
      <c r="V37" s="31">
        <f>'18 months'!V37/51.32</f>
        <v>0</v>
      </c>
      <c r="W37" s="50">
        <f>'18 months'!W37/51.32</f>
        <v>0</v>
      </c>
    </row>
    <row r="38" spans="2:24" x14ac:dyDescent="0.3">
      <c r="B38" s="37" t="s">
        <v>32</v>
      </c>
      <c r="C38" s="37"/>
      <c r="D38" s="26">
        <f>'18 months'!D38/51.32</f>
        <v>779.42322681215899</v>
      </c>
      <c r="E38" s="31">
        <f>'18 months'!E38/51.32</f>
        <v>0</v>
      </c>
      <c r="F38" s="31">
        <f>'18 months'!F38/51.32</f>
        <v>0</v>
      </c>
      <c r="G38" s="31">
        <f>'18 months'!G38/51.32</f>
        <v>0</v>
      </c>
      <c r="H38" s="31">
        <f>'18 months'!H38/51.32</f>
        <v>0</v>
      </c>
      <c r="I38" s="31">
        <f>'18 months'!I38/51.32</f>
        <v>0</v>
      </c>
      <c r="J38" s="31">
        <f>'18 months'!J38/51.32</f>
        <v>0</v>
      </c>
      <c r="K38" s="31">
        <f>'18 months'!K38/51.32</f>
        <v>0</v>
      </c>
      <c r="L38" s="31">
        <f>'18 months'!L38/51.32</f>
        <v>0</v>
      </c>
      <c r="M38" s="31">
        <f>'18 months'!M38/51.32</f>
        <v>0</v>
      </c>
      <c r="N38" s="31">
        <f>'18 months'!N38/51.32</f>
        <v>0</v>
      </c>
      <c r="O38" s="31">
        <f>'18 months'!O38/51.32</f>
        <v>0</v>
      </c>
      <c r="P38" s="31">
        <f>'18 months'!P38/51.32</f>
        <v>0</v>
      </c>
      <c r="Q38" s="31">
        <f>'18 months'!Q38/51.32</f>
        <v>0</v>
      </c>
      <c r="R38" s="31">
        <f>'18 months'!R38/51.32</f>
        <v>0</v>
      </c>
      <c r="S38" s="31">
        <f>'18 months'!S38/51.32</f>
        <v>0</v>
      </c>
      <c r="T38" s="31">
        <f>'18 months'!T38/51.32</f>
        <v>0</v>
      </c>
      <c r="U38" s="31">
        <f>'18 months'!U38/51.32</f>
        <v>0</v>
      </c>
      <c r="V38" s="31">
        <f>'18 months'!V38/51.32</f>
        <v>0</v>
      </c>
      <c r="W38" s="50">
        <f>'18 months'!W38/51.32</f>
        <v>779.42322681215899</v>
      </c>
    </row>
    <row r="39" spans="2:24" x14ac:dyDescent="0.3">
      <c r="B39" s="37" t="s">
        <v>34</v>
      </c>
      <c r="C39" s="37"/>
      <c r="D39" s="26">
        <f>'18 months'!D39/51.32</f>
        <v>779.42322681215899</v>
      </c>
      <c r="E39" s="31">
        <f>'18 months'!E39/51.32</f>
        <v>0</v>
      </c>
      <c r="F39" s="31">
        <f>'18 months'!F39/51.32</f>
        <v>0</v>
      </c>
      <c r="G39" s="31">
        <f>'18 months'!G39/51.32</f>
        <v>0</v>
      </c>
      <c r="H39" s="31">
        <f>'18 months'!H39/51.32</f>
        <v>0</v>
      </c>
      <c r="I39" s="31">
        <f>'18 months'!I39/51.32</f>
        <v>0</v>
      </c>
      <c r="J39" s="31">
        <f>'18 months'!J39/51.32</f>
        <v>0</v>
      </c>
      <c r="K39" s="31">
        <f>'18 months'!K39/51.32</f>
        <v>0</v>
      </c>
      <c r="L39" s="31">
        <f>'18 months'!L39/51.32</f>
        <v>0</v>
      </c>
      <c r="M39" s="31">
        <f>'18 months'!M39/51.32</f>
        <v>0</v>
      </c>
      <c r="N39" s="31">
        <f>'18 months'!N39/51.32</f>
        <v>0</v>
      </c>
      <c r="O39" s="31">
        <f>'18 months'!O39/51.32</f>
        <v>0</v>
      </c>
      <c r="P39" s="31">
        <f>'18 months'!P39/51.32</f>
        <v>0</v>
      </c>
      <c r="Q39" s="31">
        <f>'18 months'!Q39/51.32</f>
        <v>0</v>
      </c>
      <c r="R39" s="31">
        <f>'18 months'!R39/51.32</f>
        <v>0</v>
      </c>
      <c r="S39" s="31">
        <f>'18 months'!S39/51.32</f>
        <v>0</v>
      </c>
      <c r="T39" s="31">
        <f>'18 months'!T39/51.32</f>
        <v>0</v>
      </c>
      <c r="U39" s="31">
        <f>'18 months'!U39/51.32</f>
        <v>0</v>
      </c>
      <c r="V39" s="31">
        <f>'18 months'!V39/51.32</f>
        <v>0</v>
      </c>
      <c r="W39" s="50">
        <f>'18 months'!W39/51.32</f>
        <v>779.42322681215899</v>
      </c>
    </row>
    <row r="40" spans="2:24" ht="15" thickBot="1" x14ac:dyDescent="0.35">
      <c r="B40" s="37" t="s">
        <v>33</v>
      </c>
      <c r="C40" s="37"/>
      <c r="D40" s="26">
        <f>'18 months'!D40/51.32</f>
        <v>1558.846453624318</v>
      </c>
      <c r="E40" s="31">
        <f>'18 months'!E40/51.32</f>
        <v>0</v>
      </c>
      <c r="F40" s="31">
        <f>'18 months'!F40/51.32</f>
        <v>0</v>
      </c>
      <c r="G40" s="31">
        <f>'18 months'!G40/51.32</f>
        <v>0</v>
      </c>
      <c r="H40" s="31">
        <f>'18 months'!H40/51.32</f>
        <v>0</v>
      </c>
      <c r="I40" s="31">
        <f>'18 months'!I40/51.32</f>
        <v>0</v>
      </c>
      <c r="J40" s="31">
        <f>'18 months'!J40/51.32</f>
        <v>0</v>
      </c>
      <c r="K40" s="31">
        <f>'18 months'!K40/51.32</f>
        <v>0</v>
      </c>
      <c r="L40" s="31">
        <f>'18 months'!L40/51.32</f>
        <v>0</v>
      </c>
      <c r="M40" s="31">
        <f>'18 months'!M40/51.32</f>
        <v>0</v>
      </c>
      <c r="N40" s="31">
        <f>'18 months'!N40/51.32</f>
        <v>0</v>
      </c>
      <c r="O40" s="31">
        <f>'18 months'!O40/51.32</f>
        <v>0</v>
      </c>
      <c r="P40" s="31">
        <f>'18 months'!P40/51.32</f>
        <v>0</v>
      </c>
      <c r="Q40" s="31">
        <f>'18 months'!Q40/51.32</f>
        <v>0</v>
      </c>
      <c r="R40" s="31">
        <f>'18 months'!R40/51.32</f>
        <v>0</v>
      </c>
      <c r="S40" s="31">
        <f>'18 months'!S40/51.32</f>
        <v>0</v>
      </c>
      <c r="T40" s="31">
        <f>'18 months'!T40/51.32</f>
        <v>0</v>
      </c>
      <c r="U40" s="31">
        <f>'18 months'!U40/51.32</f>
        <v>0</v>
      </c>
      <c r="V40" s="31">
        <f>'18 months'!V40/51.32</f>
        <v>0</v>
      </c>
      <c r="W40" s="51">
        <f>'18 months'!W40/51.32</f>
        <v>1558.846453624318</v>
      </c>
    </row>
    <row r="41" spans="2:24" ht="15" thickBot="1" x14ac:dyDescent="0.35">
      <c r="B41" s="38"/>
      <c r="C41" s="38"/>
      <c r="D41" s="32">
        <f>'18 months'!D41/51.32</f>
        <v>24054.949337490256</v>
      </c>
      <c r="E41" s="32">
        <f>'18 months'!E41/51.32</f>
        <v>6556.8978955572875</v>
      </c>
      <c r="F41" s="32">
        <f>'18 months'!F41/51.32</f>
        <v>6362.0420888542476</v>
      </c>
      <c r="G41" s="32">
        <f>'18 months'!G41/51.32</f>
        <v>6556.8978955572875</v>
      </c>
      <c r="H41" s="32">
        <f>'18 months'!H41/51.32</f>
        <v>6946.6095089633673</v>
      </c>
      <c r="I41" s="32">
        <f>'18 months'!I41/51.32</f>
        <v>7336.3211223694461</v>
      </c>
      <c r="J41" s="32">
        <f>'18 months'!J41/51.32</f>
        <v>7336.3211223694461</v>
      </c>
      <c r="K41" s="32">
        <f>'18 months'!K41/51.32</f>
        <v>7531.176929072486</v>
      </c>
      <c r="L41" s="32">
        <f>'18 months'!L41/51.32</f>
        <v>7531.176929072486</v>
      </c>
      <c r="M41" s="32">
        <f>'18 months'!M41/51.32</f>
        <v>7531.176929072486</v>
      </c>
      <c r="N41" s="32">
        <f>'18 months'!N41/51.32</f>
        <v>7531.176929072486</v>
      </c>
      <c r="O41" s="52">
        <f>'18 months'!O41/51.32</f>
        <v>8310.6001558846456</v>
      </c>
      <c r="P41" s="53">
        <f>'18 months'!P41/51.32</f>
        <v>0</v>
      </c>
      <c r="Q41" s="53">
        <f>'18 months'!Q41/51.32</f>
        <v>0</v>
      </c>
      <c r="R41" s="53">
        <f>'18 months'!R41/51.32</f>
        <v>0</v>
      </c>
      <c r="S41" s="53">
        <f>'18 months'!S41/51.32</f>
        <v>0</v>
      </c>
      <c r="T41" s="53">
        <f>'18 months'!T41/51.32</f>
        <v>0</v>
      </c>
      <c r="U41" s="53">
        <f>'18 months'!U41/51.32</f>
        <v>0</v>
      </c>
      <c r="V41" s="53">
        <f>'18 months'!V41/51.32</f>
        <v>0</v>
      </c>
      <c r="W41" s="54">
        <f>'18 months'!W41/51.32</f>
        <v>137977.39672642245</v>
      </c>
      <c r="X41" t="s">
        <v>47</v>
      </c>
    </row>
    <row r="42" spans="2:24" x14ac:dyDescent="0.3">
      <c r="W42" t="s">
        <v>48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workbookViewId="0">
      <selection activeCell="L2" sqref="L2"/>
    </sheetView>
  </sheetViews>
  <sheetFormatPr defaultColWidth="12.44140625" defaultRowHeight="15" customHeight="1" x14ac:dyDescent="0.3"/>
  <cols>
    <col min="1" max="1" width="28.109375" style="1" customWidth="1"/>
    <col min="2" max="2" width="12.6640625" style="1" customWidth="1"/>
    <col min="3" max="3" width="11.5546875" style="1" customWidth="1"/>
    <col min="4" max="4" width="15.88671875" style="1" bestFit="1" customWidth="1"/>
    <col min="5" max="5" width="13.88671875" style="1" bestFit="1" customWidth="1"/>
    <col min="6" max="6" width="14.88671875" style="1" bestFit="1" customWidth="1"/>
    <col min="7" max="9" width="16.33203125" style="1" bestFit="1" customWidth="1"/>
    <col min="10" max="12" width="17.44140625" style="1" bestFit="1" customWidth="1"/>
    <col min="13" max="24" width="11.5546875" style="1" customWidth="1"/>
    <col min="25" max="16384" width="12.44140625" style="1"/>
  </cols>
  <sheetData>
    <row r="1" spans="1:14" ht="15.75" customHeight="1" x14ac:dyDescent="0.3">
      <c r="A1" s="1" t="s">
        <v>35</v>
      </c>
      <c r="B1" s="1">
        <v>0</v>
      </c>
      <c r="C1" s="1">
        <v>6</v>
      </c>
      <c r="D1" s="1">
        <v>12</v>
      </c>
      <c r="E1" s="1">
        <v>18</v>
      </c>
      <c r="F1" s="1">
        <v>24</v>
      </c>
      <c r="G1" s="1">
        <v>30</v>
      </c>
      <c r="H1" s="1">
        <v>36</v>
      </c>
      <c r="I1" s="1">
        <v>42</v>
      </c>
      <c r="J1" s="1">
        <v>48</v>
      </c>
      <c r="K1" s="1">
        <v>54</v>
      </c>
      <c r="L1" s="1">
        <v>60</v>
      </c>
      <c r="M1" s="39"/>
      <c r="N1" s="39"/>
    </row>
    <row r="2" spans="1:14" ht="15.75" customHeight="1" x14ac:dyDescent="0.3">
      <c r="A2" s="1" t="s">
        <v>70</v>
      </c>
      <c r="B2" s="8">
        <f>'18 months AUD'!Q41</f>
        <v>0</v>
      </c>
      <c r="C2" s="8">
        <v>0</v>
      </c>
      <c r="E2" s="8"/>
      <c r="F2" s="8"/>
      <c r="G2" s="8"/>
      <c r="H2" s="8"/>
      <c r="I2" s="8"/>
      <c r="J2" s="8"/>
      <c r="K2" s="8"/>
      <c r="L2" s="8"/>
      <c r="M2" s="40"/>
      <c r="N2" s="40"/>
    </row>
    <row r="3" spans="1:14" ht="15.75" customHeight="1" x14ac:dyDescent="0.3">
      <c r="A3" s="1" t="s">
        <v>50</v>
      </c>
      <c r="B3" s="42">
        <f>'Sales Numbers'!B3</f>
        <v>0</v>
      </c>
      <c r="C3" s="42">
        <f>'Sales Numbers'!C3</f>
        <v>0</v>
      </c>
      <c r="D3" s="42">
        <f>'Sales Numbers'!D3</f>
        <v>0</v>
      </c>
      <c r="E3" s="42">
        <f>'Sales Numbers'!E3</f>
        <v>1266600</v>
      </c>
      <c r="F3" s="42">
        <f>'Sales Numbers'!F3</f>
        <v>6333000</v>
      </c>
      <c r="G3" s="42">
        <f>'Sales Numbers'!G3</f>
        <v>25332000</v>
      </c>
      <c r="H3" s="42">
        <f>'Sales Numbers'!H3</f>
        <v>94995000</v>
      </c>
      <c r="I3" s="42">
        <f>'Sales Numbers'!I3</f>
        <v>189990000</v>
      </c>
      <c r="J3" s="42">
        <f>'Sales Numbers'!J3</f>
        <v>253320000</v>
      </c>
      <c r="K3" s="42">
        <f>'Sales Numbers'!K3</f>
        <v>316650000</v>
      </c>
      <c r="L3" s="42">
        <f>'Sales Numbers'!L3</f>
        <v>379980000</v>
      </c>
      <c r="M3" s="39"/>
      <c r="N3" s="39"/>
    </row>
    <row r="4" spans="1:14" ht="15.75" customHeight="1" x14ac:dyDescent="0.3">
      <c r="A4" s="1" t="s">
        <v>71</v>
      </c>
      <c r="C4" s="8">
        <f>'18 months'!I45</f>
        <v>30962.587685113016</v>
      </c>
      <c r="D4" s="8">
        <f>'18 months'!O45</f>
        <v>26480.904130943101</v>
      </c>
      <c r="E4" s="8">
        <f>D4</f>
        <v>26480.904130943101</v>
      </c>
      <c r="F4" s="8">
        <f t="shared" ref="F4:L4" si="0">E4</f>
        <v>26480.904130943101</v>
      </c>
      <c r="G4" s="8">
        <f t="shared" si="0"/>
        <v>26480.904130943101</v>
      </c>
      <c r="H4" s="8">
        <f t="shared" si="0"/>
        <v>26480.904130943101</v>
      </c>
      <c r="I4" s="8">
        <f t="shared" si="0"/>
        <v>26480.904130943101</v>
      </c>
      <c r="J4" s="8">
        <f t="shared" si="0"/>
        <v>26480.904130943101</v>
      </c>
      <c r="K4" s="8">
        <f t="shared" si="0"/>
        <v>26480.904130943101</v>
      </c>
      <c r="L4" s="8">
        <f t="shared" si="0"/>
        <v>26480.904130943101</v>
      </c>
      <c r="M4" s="39"/>
      <c r="N4" s="39"/>
    </row>
    <row r="5" spans="1:14" ht="15.75" customHeight="1" x14ac:dyDescent="0.3">
      <c r="A5" s="1" t="s">
        <v>72</v>
      </c>
      <c r="B5" s="8">
        <f>'Cost of manufacturing'!B15</f>
        <v>0</v>
      </c>
      <c r="C5" s="8">
        <f>'Cost of manufacturing'!C15</f>
        <v>0</v>
      </c>
      <c r="D5" s="8">
        <f>'Cost of manufacturing'!D15</f>
        <v>0</v>
      </c>
      <c r="E5" s="8">
        <f>'Cost of manufacturing'!E15</f>
        <v>868300</v>
      </c>
      <c r="F5" s="8">
        <f>'Cost of manufacturing'!F15</f>
        <v>4341500</v>
      </c>
      <c r="G5" s="8">
        <f>'Cost of manufacturing'!G15</f>
        <v>17366000</v>
      </c>
      <c r="H5" s="8">
        <f>'Cost of manufacturing'!H15</f>
        <v>65122500</v>
      </c>
      <c r="I5" s="8">
        <f>'Cost of manufacturing'!I15</f>
        <v>130245000</v>
      </c>
      <c r="J5" s="8">
        <f>'Cost of manufacturing'!J15</f>
        <v>173660000</v>
      </c>
      <c r="K5" s="8">
        <f>'Cost of manufacturing'!K15</f>
        <v>217075000</v>
      </c>
      <c r="L5" s="8">
        <f>'Cost of manufacturing'!L15</f>
        <v>260490000</v>
      </c>
      <c r="M5" s="40"/>
      <c r="N5" s="40"/>
    </row>
    <row r="6" spans="1:14" ht="15.75" customHeight="1" x14ac:dyDescent="0.3">
      <c r="A6" s="10" t="s">
        <v>51</v>
      </c>
      <c r="B6" s="11">
        <f>B3-B4-B5</f>
        <v>0</v>
      </c>
      <c r="C6" s="11">
        <f>C3-C4-C5</f>
        <v>-30962.587685113016</v>
      </c>
      <c r="D6" s="11">
        <f t="shared" ref="D6:L6" si="1">D3-D4-D5</f>
        <v>-26480.904130943101</v>
      </c>
      <c r="E6" s="11">
        <f t="shared" si="1"/>
        <v>371819.09586905688</v>
      </c>
      <c r="F6" s="11">
        <f t="shared" si="1"/>
        <v>1965019.0958690569</v>
      </c>
      <c r="G6" s="11">
        <f t="shared" si="1"/>
        <v>7939519.0958690569</v>
      </c>
      <c r="H6" s="11">
        <f t="shared" si="1"/>
        <v>29846019.095869064</v>
      </c>
      <c r="I6" s="11">
        <f t="shared" si="1"/>
        <v>59718519.095869064</v>
      </c>
      <c r="J6" s="11">
        <f t="shared" si="1"/>
        <v>79633519.095869064</v>
      </c>
      <c r="K6" s="11">
        <f t="shared" si="1"/>
        <v>99548519.095869064</v>
      </c>
      <c r="L6" s="11">
        <f t="shared" si="1"/>
        <v>119463519.09586906</v>
      </c>
      <c r="M6" s="40"/>
      <c r="N6" s="40"/>
    </row>
    <row r="7" spans="1:14" ht="15.75" customHeight="1" x14ac:dyDescent="0.3">
      <c r="A7" s="12" t="s">
        <v>2</v>
      </c>
      <c r="B7" s="13">
        <f>B6*B16/100</f>
        <v>0</v>
      </c>
      <c r="C7" s="47">
        <v>0</v>
      </c>
      <c r="D7" s="47">
        <v>0</v>
      </c>
      <c r="E7" s="13">
        <f t="shared" ref="E7" si="2">E6*E16/100</f>
        <v>74363.819173811382</v>
      </c>
      <c r="F7" s="47">
        <f t="shared" ref="F7" si="3">F6*E16/100</f>
        <v>393003.81917381135</v>
      </c>
      <c r="G7" s="47">
        <f t="shared" ref="G7" si="4">G6*E16/100</f>
        <v>1587903.8191738115</v>
      </c>
      <c r="H7" s="13">
        <f t="shared" ref="H7" si="5">H6*H16/100</f>
        <v>5969203.8191738129</v>
      </c>
      <c r="I7" s="47">
        <f t="shared" ref="I7" si="6">I6*H16/100</f>
        <v>11943703.819173813</v>
      </c>
      <c r="J7" s="47">
        <f t="shared" ref="J7" si="7">J6*H16/100</f>
        <v>15926703.819173813</v>
      </c>
      <c r="K7" s="13">
        <f t="shared" ref="K7" si="8">K6*K16/100</f>
        <v>19909703.819173813</v>
      </c>
      <c r="L7" s="47">
        <f t="shared" ref="L7" si="9">L6*K16/100</f>
        <v>23892703.819173813</v>
      </c>
      <c r="M7" s="40"/>
      <c r="N7" s="40"/>
    </row>
    <row r="8" spans="1:14" ht="15.75" customHeight="1" x14ac:dyDescent="0.3">
      <c r="A8" s="10" t="s">
        <v>52</v>
      </c>
      <c r="B8" s="11">
        <f>B6-B7</f>
        <v>0</v>
      </c>
      <c r="C8" s="11">
        <f>C6-C7</f>
        <v>-30962.587685113016</v>
      </c>
      <c r="D8" s="11">
        <f t="shared" ref="D8:L8" si="10">D6-D7</f>
        <v>-26480.904130943101</v>
      </c>
      <c r="E8" s="11">
        <f t="shared" si="10"/>
        <v>297455.27669524553</v>
      </c>
      <c r="F8" s="11">
        <f t="shared" si="10"/>
        <v>1572015.2766952454</v>
      </c>
      <c r="G8" s="11">
        <f t="shared" si="10"/>
        <v>6351615.2766952459</v>
      </c>
      <c r="H8" s="11">
        <f t="shared" si="10"/>
        <v>23876815.276695251</v>
      </c>
      <c r="I8" s="11">
        <f t="shared" si="10"/>
        <v>47774815.276695251</v>
      </c>
      <c r="J8" s="11">
        <f t="shared" si="10"/>
        <v>63706815.276695251</v>
      </c>
      <c r="K8" s="11">
        <f t="shared" si="10"/>
        <v>79638815.276695251</v>
      </c>
      <c r="L8" s="11">
        <f t="shared" si="10"/>
        <v>95570815.276695251</v>
      </c>
      <c r="M8" s="40"/>
      <c r="N8" s="40"/>
    </row>
    <row r="9" spans="1:14" ht="15.75" customHeight="1" x14ac:dyDescent="0.3">
      <c r="A9" s="12" t="s">
        <v>53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40"/>
      <c r="N9" s="40"/>
    </row>
    <row r="10" spans="1:14" ht="15.75" customHeight="1" x14ac:dyDescent="0.3">
      <c r="A10" s="1" t="s">
        <v>54</v>
      </c>
      <c r="B10" s="8">
        <f t="shared" ref="B10:L10" si="11">B8+B9</f>
        <v>0</v>
      </c>
      <c r="C10" s="8">
        <f t="shared" si="11"/>
        <v>-30962.587685113016</v>
      </c>
      <c r="D10" s="8">
        <f t="shared" si="11"/>
        <v>-26480.904130943101</v>
      </c>
      <c r="E10" s="8">
        <f t="shared" si="11"/>
        <v>297455.27669524553</v>
      </c>
      <c r="F10" s="8">
        <f t="shared" si="11"/>
        <v>1572015.2766952454</v>
      </c>
      <c r="G10" s="8">
        <f t="shared" si="11"/>
        <v>6351615.2766952459</v>
      </c>
      <c r="H10" s="8">
        <f t="shared" si="11"/>
        <v>23876815.276695251</v>
      </c>
      <c r="I10" s="8">
        <f t="shared" si="11"/>
        <v>47774815.276695251</v>
      </c>
      <c r="J10" s="8">
        <f t="shared" si="11"/>
        <v>63706815.276695251</v>
      </c>
      <c r="K10" s="8">
        <f t="shared" si="11"/>
        <v>79638815.276695251</v>
      </c>
      <c r="L10" s="8">
        <f t="shared" si="11"/>
        <v>95570815.276695251</v>
      </c>
      <c r="M10" s="40"/>
      <c r="N10" s="40"/>
    </row>
    <row r="11" spans="1:14" ht="15.75" customHeight="1" x14ac:dyDescent="0.3"/>
    <row r="12" spans="1:14" ht="15.75" customHeight="1" x14ac:dyDescent="0.3">
      <c r="A12" s="1" t="s">
        <v>96</v>
      </c>
      <c r="B12" s="9">
        <f>B2+B10</f>
        <v>0</v>
      </c>
      <c r="C12" s="9">
        <f>B12+C10+C2</f>
        <v>-30962.587685113016</v>
      </c>
      <c r="D12" s="9">
        <f t="shared" ref="D12:L12" si="12">C12+D10+D2</f>
        <v>-57443.491816056121</v>
      </c>
      <c r="E12" s="9">
        <f t="shared" si="12"/>
        <v>240011.78487918939</v>
      </c>
      <c r="F12" s="9">
        <f t="shared" si="12"/>
        <v>1812027.0615744349</v>
      </c>
      <c r="G12" s="9">
        <f t="shared" si="12"/>
        <v>8163642.3382696807</v>
      </c>
      <c r="H12" s="9">
        <f t="shared" si="12"/>
        <v>32040457.614964932</v>
      </c>
      <c r="I12" s="9">
        <f t="shared" si="12"/>
        <v>79815272.891660184</v>
      </c>
      <c r="J12" s="9">
        <f t="shared" si="12"/>
        <v>143522088.16835544</v>
      </c>
      <c r="K12" s="9">
        <f t="shared" si="12"/>
        <v>223160903.44505069</v>
      </c>
      <c r="L12" s="9">
        <f t="shared" si="12"/>
        <v>318731718.72174597</v>
      </c>
    </row>
    <row r="13" spans="1:14" ht="15.6" x14ac:dyDescent="0.3">
      <c r="B13" s="28"/>
      <c r="D13" s="9"/>
      <c r="E13" s="9"/>
      <c r="F13" s="9"/>
      <c r="G13" s="9"/>
      <c r="H13" s="9"/>
      <c r="I13" s="9"/>
      <c r="J13" s="9"/>
      <c r="K13" s="9"/>
      <c r="L13" s="9"/>
    </row>
    <row r="14" spans="1:14" ht="15.6" x14ac:dyDescent="0.3">
      <c r="A14" s="27" t="s">
        <v>89</v>
      </c>
      <c r="B14" s="28"/>
    </row>
    <row r="15" spans="1:14" ht="15.6" x14ac:dyDescent="0.3">
      <c r="A15" s="27"/>
      <c r="B15" s="28"/>
    </row>
    <row r="16" spans="1:14" ht="15.75" customHeight="1" x14ac:dyDescent="0.3">
      <c r="A16" s="1" t="s">
        <v>95</v>
      </c>
      <c r="B16" s="1">
        <v>20</v>
      </c>
      <c r="C16" s="1">
        <v>20</v>
      </c>
      <c r="D16" s="1">
        <v>20</v>
      </c>
      <c r="E16" s="1">
        <v>20</v>
      </c>
      <c r="F16" s="1">
        <v>20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  <c r="L16" s="1">
        <v>20</v>
      </c>
    </row>
    <row r="17" spans="2:2" ht="15.75" customHeight="1" x14ac:dyDescent="0.3">
      <c r="B17" s="8"/>
    </row>
    <row r="18" spans="2:2" ht="15.75" customHeight="1" x14ac:dyDescent="0.3"/>
    <row r="19" spans="2:2" ht="15.75" customHeight="1" x14ac:dyDescent="0.3"/>
    <row r="20" spans="2:2" ht="15.75" customHeight="1" x14ac:dyDescent="0.3"/>
    <row r="21" spans="2:2" ht="15.75" customHeight="1" x14ac:dyDescent="0.3"/>
  </sheetData>
  <conditionalFormatting sqref="A2:C2 E2:Z2 A1:Z1 A3:Z3 A5:B7 A4 C4:Z7 A8:Z12 A13:B14">
    <cfRule type="cellIs" dxfId="2" priority="1" operator="lessThan">
      <formula>0</formula>
    </cfRule>
  </conditionalFormatting>
  <conditionalFormatting sqref="C15:Z15 A19:Z1000 D18:Z18 A17:Z17 M16:Z16">
    <cfRule type="cellIs" dxfId="1" priority="2" operator="lessThan">
      <formula>0</formula>
    </cfRule>
  </conditionalFormatting>
  <conditionalFormatting sqref="B15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18" sqref="D18"/>
    </sheetView>
  </sheetViews>
  <sheetFormatPr defaultRowHeight="14.4" x14ac:dyDescent="0.3"/>
  <cols>
    <col min="1" max="1" width="19.44140625" bestFit="1" customWidth="1"/>
    <col min="2" max="2" width="18.88671875" bestFit="1" customWidth="1"/>
    <col min="4" max="4" width="17.6640625" bestFit="1" customWidth="1"/>
    <col min="5" max="6" width="9.6640625" bestFit="1" customWidth="1"/>
    <col min="7" max="7" width="11.33203125" bestFit="1" customWidth="1"/>
    <col min="8" max="8" width="25.6640625" bestFit="1" customWidth="1"/>
    <col min="9" max="12" width="12.33203125" bestFit="1" customWidth="1"/>
  </cols>
  <sheetData>
    <row r="1" spans="1:12" ht="15" thickBot="1" x14ac:dyDescent="0.35"/>
    <row r="2" spans="1:12" x14ac:dyDescent="0.3">
      <c r="B2" s="18"/>
      <c r="C2" s="19" t="s">
        <v>49</v>
      </c>
      <c r="D2" s="19" t="s">
        <v>62</v>
      </c>
      <c r="E2" s="19"/>
      <c r="F2" s="19" t="s">
        <v>60</v>
      </c>
      <c r="G2" s="19"/>
      <c r="H2" s="19" t="s">
        <v>61</v>
      </c>
      <c r="I2" s="20"/>
    </row>
    <row r="3" spans="1:12" x14ac:dyDescent="0.3">
      <c r="B3" s="21" t="s">
        <v>56</v>
      </c>
      <c r="C3" s="22">
        <v>60</v>
      </c>
      <c r="D3" s="22">
        <f>C3*70</f>
        <v>4200</v>
      </c>
      <c r="E3" s="22"/>
      <c r="F3" s="22">
        <f>D3*0.019</f>
        <v>79.8</v>
      </c>
      <c r="G3" s="22"/>
      <c r="H3" s="22" t="s">
        <v>16</v>
      </c>
      <c r="I3" s="23"/>
    </row>
    <row r="4" spans="1:12" x14ac:dyDescent="0.3">
      <c r="B4" s="21"/>
      <c r="C4" s="22"/>
      <c r="D4" s="22"/>
      <c r="E4" s="22"/>
      <c r="F4" s="22"/>
      <c r="G4" s="22"/>
      <c r="H4" s="22"/>
      <c r="I4" s="23"/>
    </row>
    <row r="5" spans="1:12" x14ac:dyDescent="0.3">
      <c r="B5" s="21" t="s">
        <v>57</v>
      </c>
      <c r="C5" s="22"/>
      <c r="D5" s="22">
        <v>0</v>
      </c>
      <c r="E5" s="22"/>
      <c r="F5" s="22">
        <f t="shared" ref="F5:F10" si="0">D5*0.019</f>
        <v>0</v>
      </c>
      <c r="G5" s="22"/>
      <c r="H5" s="22" t="s">
        <v>66</v>
      </c>
      <c r="I5" s="23"/>
    </row>
    <row r="6" spans="1:12" x14ac:dyDescent="0.3">
      <c r="B6" s="21"/>
      <c r="C6" s="22"/>
      <c r="D6" s="22"/>
      <c r="E6" s="22"/>
      <c r="F6" s="22"/>
      <c r="G6" s="22"/>
      <c r="H6" s="22"/>
      <c r="I6" s="23"/>
    </row>
    <row r="7" spans="1:12" x14ac:dyDescent="0.3">
      <c r="B7" s="21" t="s">
        <v>58</v>
      </c>
      <c r="C7" s="22"/>
      <c r="D7" s="22">
        <v>70</v>
      </c>
      <c r="E7" s="22"/>
      <c r="F7" s="22">
        <f t="shared" si="0"/>
        <v>1.33</v>
      </c>
      <c r="G7" s="22"/>
      <c r="H7" s="22" t="s">
        <v>65</v>
      </c>
      <c r="I7" s="23"/>
    </row>
    <row r="8" spans="1:12" x14ac:dyDescent="0.3">
      <c r="B8" s="21"/>
      <c r="C8" s="22"/>
      <c r="D8" s="22"/>
      <c r="E8" s="22"/>
      <c r="F8" s="22"/>
      <c r="G8" s="22"/>
      <c r="H8" s="22"/>
      <c r="I8" s="23"/>
    </row>
    <row r="9" spans="1:12" x14ac:dyDescent="0.3">
      <c r="B9" s="21" t="s">
        <v>59</v>
      </c>
      <c r="C9" s="22"/>
      <c r="D9" s="22">
        <v>300</v>
      </c>
      <c r="E9" s="22"/>
      <c r="F9" s="22">
        <f t="shared" si="0"/>
        <v>5.7</v>
      </c>
      <c r="G9" s="22"/>
      <c r="H9" s="22" t="s">
        <v>64</v>
      </c>
      <c r="I9" s="23"/>
    </row>
    <row r="10" spans="1:12" x14ac:dyDescent="0.3">
      <c r="B10" s="21"/>
      <c r="C10" s="22"/>
      <c r="D10" s="24">
        <v>860</v>
      </c>
      <c r="E10" s="24"/>
      <c r="F10" s="24">
        <f t="shared" si="0"/>
        <v>16.34</v>
      </c>
      <c r="G10" s="24"/>
      <c r="H10" s="24" t="s">
        <v>63</v>
      </c>
      <c r="I10" s="23" t="s">
        <v>67</v>
      </c>
    </row>
    <row r="11" spans="1:12" ht="15" thickBot="1" x14ac:dyDescent="0.35">
      <c r="B11" s="15" t="s">
        <v>68</v>
      </c>
      <c r="C11" s="16"/>
      <c r="D11" s="16">
        <f>SUM(D3:D9)</f>
        <v>4570</v>
      </c>
      <c r="E11" s="16"/>
      <c r="F11" s="16">
        <f>SUM(F3:F9)</f>
        <v>86.83</v>
      </c>
      <c r="G11" s="16"/>
      <c r="H11" s="16"/>
      <c r="I11" s="17"/>
    </row>
    <row r="13" spans="1:12" x14ac:dyDescent="0.3">
      <c r="A13" s="1" t="s">
        <v>35</v>
      </c>
      <c r="B13" s="41">
        <v>0</v>
      </c>
      <c r="C13" s="42">
        <v>6</v>
      </c>
      <c r="D13" s="42">
        <v>12</v>
      </c>
      <c r="E13" s="42">
        <v>18</v>
      </c>
      <c r="F13" s="42">
        <v>24</v>
      </c>
      <c r="G13" s="42">
        <v>30</v>
      </c>
      <c r="H13" s="42">
        <v>36</v>
      </c>
      <c r="I13" s="42">
        <v>42</v>
      </c>
      <c r="J13" s="42">
        <v>48</v>
      </c>
      <c r="K13" s="42">
        <v>54</v>
      </c>
      <c r="L13" s="42">
        <v>60</v>
      </c>
    </row>
    <row r="14" spans="1:12" ht="15.6" x14ac:dyDescent="0.3">
      <c r="A14" s="1" t="s">
        <v>90</v>
      </c>
      <c r="B14" s="44">
        <v>0</v>
      </c>
      <c r="C14" s="42">
        <v>0</v>
      </c>
      <c r="D14" s="42">
        <v>0</v>
      </c>
      <c r="E14" s="42">
        <v>10000</v>
      </c>
      <c r="F14" s="42">
        <v>50000</v>
      </c>
      <c r="G14" s="42">
        <v>200000</v>
      </c>
      <c r="H14" s="42">
        <v>750000</v>
      </c>
      <c r="I14" s="42">
        <v>1500000</v>
      </c>
      <c r="J14" s="42">
        <v>2000000</v>
      </c>
      <c r="K14" s="42">
        <v>2500000</v>
      </c>
      <c r="L14" s="42">
        <v>3000000</v>
      </c>
    </row>
    <row r="15" spans="1:12" x14ac:dyDescent="0.3">
      <c r="A15" s="1" t="s">
        <v>93</v>
      </c>
      <c r="B15" s="45">
        <f t="shared" ref="B15:D15" si="1">B14*86.83</f>
        <v>0</v>
      </c>
      <c r="C15" s="45">
        <f t="shared" si="1"/>
        <v>0</v>
      </c>
      <c r="D15" s="45">
        <f t="shared" si="1"/>
        <v>0</v>
      </c>
      <c r="E15" s="45">
        <f>E14*86.83</f>
        <v>868300</v>
      </c>
      <c r="F15" s="45">
        <f t="shared" ref="F15:I15" si="2">F14*86.83</f>
        <v>4341500</v>
      </c>
      <c r="G15" s="45">
        <f t="shared" si="2"/>
        <v>17366000</v>
      </c>
      <c r="H15" s="45">
        <f t="shared" si="2"/>
        <v>65122500</v>
      </c>
      <c r="I15" s="45">
        <f t="shared" si="2"/>
        <v>130245000</v>
      </c>
      <c r="J15" s="45">
        <f>J14*86.83</f>
        <v>173660000</v>
      </c>
      <c r="K15" s="45">
        <f t="shared" ref="K15" si="3">K14*86.83</f>
        <v>217075000</v>
      </c>
      <c r="L15" s="45">
        <f t="shared" ref="L15" si="4">L14*86.83</f>
        <v>260490000</v>
      </c>
    </row>
    <row r="16" spans="1:12" ht="15.6" x14ac:dyDescent="0.3">
      <c r="A16" s="43"/>
      <c r="B16" s="27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46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5" sqref="B5"/>
    </sheetView>
  </sheetViews>
  <sheetFormatPr defaultRowHeight="14.4" x14ac:dyDescent="0.3"/>
  <cols>
    <col min="1" max="1" width="17.33203125" bestFit="1" customWidth="1"/>
    <col min="2" max="2" width="12.6640625" bestFit="1" customWidth="1"/>
    <col min="3" max="3" width="10.6640625" bestFit="1" customWidth="1"/>
    <col min="4" max="4" width="9" bestFit="1" customWidth="1"/>
    <col min="5" max="5" width="14" bestFit="1" customWidth="1"/>
    <col min="6" max="6" width="12.44140625" bestFit="1" customWidth="1"/>
    <col min="7" max="7" width="13.6640625" bestFit="1" customWidth="1"/>
    <col min="8" max="8" width="14" bestFit="1" customWidth="1"/>
    <col min="9" max="9" width="15" bestFit="1" customWidth="1"/>
    <col min="10" max="12" width="14.6640625" bestFit="1" customWidth="1"/>
  </cols>
  <sheetData>
    <row r="1" spans="1:12" x14ac:dyDescent="0.3">
      <c r="A1" s="1" t="s">
        <v>35</v>
      </c>
      <c r="B1" s="41">
        <v>0</v>
      </c>
      <c r="C1" s="42">
        <v>6</v>
      </c>
      <c r="D1" s="42">
        <v>12</v>
      </c>
      <c r="E1" s="42">
        <v>18</v>
      </c>
      <c r="F1" s="42">
        <v>24</v>
      </c>
      <c r="G1" s="42">
        <v>30</v>
      </c>
      <c r="H1" s="42">
        <v>36</v>
      </c>
      <c r="I1" s="42">
        <v>42</v>
      </c>
      <c r="J1" s="42">
        <v>48</v>
      </c>
      <c r="K1" s="42">
        <v>54</v>
      </c>
      <c r="L1" s="42">
        <v>60</v>
      </c>
    </row>
    <row r="2" spans="1:12" ht="15.6" x14ac:dyDescent="0.3">
      <c r="A2" s="1" t="s">
        <v>90</v>
      </c>
      <c r="B2" s="44">
        <v>0</v>
      </c>
      <c r="C2" s="42">
        <v>0</v>
      </c>
      <c r="D2" s="42">
        <v>0</v>
      </c>
      <c r="E2" s="42">
        <v>10000</v>
      </c>
      <c r="F2" s="42">
        <v>50000</v>
      </c>
      <c r="G2" s="42">
        <v>200000</v>
      </c>
      <c r="H2" s="42">
        <v>750000</v>
      </c>
      <c r="I2" s="42">
        <v>1500000</v>
      </c>
      <c r="J2" s="42">
        <v>2000000</v>
      </c>
      <c r="K2" s="42">
        <v>2500000</v>
      </c>
      <c r="L2" s="42">
        <v>3000000</v>
      </c>
    </row>
    <row r="3" spans="1:12" x14ac:dyDescent="0.3">
      <c r="A3" s="1" t="s">
        <v>92</v>
      </c>
      <c r="B3" s="45">
        <f t="shared" ref="B3:D3" si="0">B2*126.66</f>
        <v>0</v>
      </c>
      <c r="C3" s="45">
        <f t="shared" si="0"/>
        <v>0</v>
      </c>
      <c r="D3" s="45">
        <f t="shared" si="0"/>
        <v>0</v>
      </c>
      <c r="E3" s="45">
        <f>E2*126.66</f>
        <v>1266600</v>
      </c>
      <c r="F3" s="45">
        <f t="shared" ref="F3:L3" si="1">F2*126.66</f>
        <v>6333000</v>
      </c>
      <c r="G3" s="45">
        <f t="shared" si="1"/>
        <v>25332000</v>
      </c>
      <c r="H3" s="45">
        <f t="shared" si="1"/>
        <v>94995000</v>
      </c>
      <c r="I3" s="45">
        <f t="shared" si="1"/>
        <v>189990000</v>
      </c>
      <c r="J3" s="45">
        <f t="shared" si="1"/>
        <v>253320000</v>
      </c>
      <c r="K3" s="45">
        <f t="shared" si="1"/>
        <v>316650000</v>
      </c>
      <c r="L3" s="45">
        <f t="shared" si="1"/>
        <v>379980000</v>
      </c>
    </row>
    <row r="4" spans="1:12" ht="15.6" x14ac:dyDescent="0.3">
      <c r="A4" s="43"/>
      <c r="B4" s="27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 t="s">
        <v>91</v>
      </c>
      <c r="B5" s="1">
        <v>6500</v>
      </c>
      <c r="C5" s="46">
        <f>B5/51.32</f>
        <v>126.65627435697584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 months</vt:lpstr>
      <vt:lpstr>18 months AUD</vt:lpstr>
      <vt:lpstr>Summary</vt:lpstr>
      <vt:lpstr>Cost of manufacturing</vt:lpstr>
      <vt:lpstr>Sales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2018-09-03T04:56:23Z</dcterms:modified>
</cp:coreProperties>
</file>