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3. Modeling in Excel - Let's Build a Flexible Model with Multiple Scenarios\"/>
    </mc:Choice>
  </mc:AlternateContent>
  <xr:revisionPtr revIDLastSave="0" documentId="13_ncr:1_{2AD5B6D6-7384-4A68-A3DC-11E7366E8F58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PL2" sheetId="22" r:id="rId8"/>
    <sheet name="BS" sheetId="19" r:id="rId9"/>
    <sheet name="Forecast" sheetId="21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9" l="1"/>
  <c r="H12" i="19"/>
  <c r="I12" i="19"/>
  <c r="J12" i="19"/>
  <c r="F12" i="19"/>
  <c r="G14" i="19"/>
  <c r="H14" i="19"/>
  <c r="I14" i="19"/>
  <c r="J14" i="19"/>
  <c r="F14" i="19"/>
  <c r="G8" i="19"/>
  <c r="H8" i="19"/>
  <c r="I8" i="19"/>
  <c r="J8" i="19"/>
  <c r="F8" i="19"/>
  <c r="F19" i="19"/>
  <c r="G19" i="19"/>
  <c r="H19" i="19"/>
  <c r="I19" i="19"/>
  <c r="J19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I22" i="19"/>
  <c r="J22" i="19"/>
  <c r="G18" i="19"/>
  <c r="H18" i="19"/>
  <c r="I18" i="19"/>
  <c r="J18" i="19"/>
  <c r="F18" i="19"/>
  <c r="D22" i="19" l="1"/>
  <c r="E22" i="19"/>
  <c r="C22" i="19"/>
  <c r="D21" i="19"/>
  <c r="E21" i="19"/>
  <c r="C21" i="19"/>
  <c r="D20" i="19"/>
  <c r="E20" i="19"/>
  <c r="C20" i="19"/>
  <c r="D19" i="19"/>
  <c r="E19" i="19"/>
  <c r="C19" i="19"/>
  <c r="D18" i="19"/>
  <c r="E18" i="19"/>
  <c r="C18" i="19"/>
  <c r="J32" i="2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I6" i="21" s="1"/>
  <c r="F4" i="19" s="1"/>
  <c r="I9" i="21" l="1"/>
  <c r="I7" i="21"/>
  <c r="J6" i="21"/>
  <c r="G4" i="19" s="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F5" i="19" l="1"/>
  <c r="F9" i="19" s="1"/>
  <c r="F11" i="19"/>
  <c r="F16" i="19" s="1"/>
  <c r="J9" i="21"/>
  <c r="J7" i="21"/>
  <c r="K6" i="21"/>
  <c r="H4" i="19" s="1"/>
  <c r="L19" i="22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F25" i="19" l="1"/>
  <c r="G5" i="19"/>
  <c r="G9" i="19" s="1"/>
  <c r="G11" i="19"/>
  <c r="G16" i="19" s="1"/>
  <c r="L6" i="21"/>
  <c r="I4" i="19" s="1"/>
  <c r="K9" i="21"/>
  <c r="K7" i="21"/>
  <c r="E9" i="22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J12" i="21" s="1"/>
  <c r="J14" i="21" s="1"/>
  <c r="J16" i="21" s="1"/>
  <c r="K8" i="21"/>
  <c r="K10" i="21" s="1"/>
  <c r="K12" i="21" s="1"/>
  <c r="K14" i="21" s="1"/>
  <c r="K16" i="21" s="1"/>
  <c r="I8" i="21"/>
  <c r="I10" i="21" s="1"/>
  <c r="I12" i="21" s="1"/>
  <c r="I14" i="21" s="1"/>
  <c r="I16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D15" i="19"/>
  <c r="D14" i="19"/>
  <c r="D13" i="19"/>
  <c r="D12" i="19"/>
  <c r="D11" i="19"/>
  <c r="D8" i="19"/>
  <c r="D7" i="19"/>
  <c r="D6" i="19"/>
  <c r="D5" i="19"/>
  <c r="D4" i="19"/>
  <c r="C15" i="19"/>
  <c r="C14" i="19"/>
  <c r="C13" i="19"/>
  <c r="C12" i="19"/>
  <c r="C11" i="19"/>
  <c r="C8" i="19"/>
  <c r="C7" i="19"/>
  <c r="C6" i="19"/>
  <c r="C5" i="19"/>
  <c r="C4" i="19"/>
  <c r="G25" i="19" l="1"/>
  <c r="H11" i="19"/>
  <c r="H16" i="19" s="1"/>
  <c r="H5" i="19"/>
  <c r="H9" i="19" s="1"/>
  <c r="D9" i="19"/>
  <c r="E9" i="19"/>
  <c r="M6" i="21"/>
  <c r="J4" i="19" s="1"/>
  <c r="L9" i="21"/>
  <c r="L7" i="21"/>
  <c r="D8" i="2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E16" i="19"/>
  <c r="E25" i="19" s="1"/>
  <c r="C16" i="19"/>
  <c r="C9" i="19"/>
  <c r="H25" i="19" l="1"/>
  <c r="L8" i="21"/>
  <c r="L10" i="21" s="1"/>
  <c r="L12" i="21" s="1"/>
  <c r="L14" i="21" s="1"/>
  <c r="L16" i="21" s="1"/>
  <c r="I11" i="19"/>
  <c r="I16" i="19" s="1"/>
  <c r="I5" i="19"/>
  <c r="I9" i="19" s="1"/>
  <c r="D25" i="19"/>
  <c r="C25" i="19"/>
  <c r="M7" i="21"/>
  <c r="M9" i="21"/>
  <c r="G8" i="2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I25" i="19" l="1"/>
  <c r="M8" i="21"/>
  <c r="M10" i="21" s="1"/>
  <c r="M12" i="21" s="1"/>
  <c r="M14" i="21" s="1"/>
  <c r="M16" i="21" s="1"/>
  <c r="J11" i="19"/>
  <c r="J16" i="19" s="1"/>
  <c r="J5" i="19"/>
  <c r="J9" i="19" s="1"/>
  <c r="D14" i="2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J25" i="19" l="1"/>
  <c r="E16" i="21"/>
  <c r="H14" i="21"/>
  <c r="D16" i="21"/>
  <c r="G16" i="21" s="1"/>
  <c r="G14" i="21"/>
  <c r="H9" i="15"/>
  <c r="D6" i="15"/>
  <c r="G4" i="15"/>
  <c r="E6" i="15"/>
  <c r="H4" i="15"/>
  <c r="G7" i="15"/>
  <c r="H16" i="21" l="1"/>
  <c r="E8" i="15"/>
  <c r="H6" i="15"/>
  <c r="D8" i="15"/>
  <c r="G6" i="15"/>
  <c r="D10" i="15" l="1"/>
  <c r="G8" i="15"/>
  <c r="E10" i="15"/>
  <c r="H8" i="15"/>
  <c r="H10" i="15" l="1"/>
  <c r="E12" i="15"/>
  <c r="D12" i="15"/>
  <c r="G10" i="15"/>
  <c r="D14" i="15" l="1"/>
  <c r="G14" i="15" s="1"/>
  <c r="G12" i="15"/>
  <c r="E14" i="15"/>
  <c r="H14" i="15" s="1"/>
  <c r="H12" i="15"/>
</calcChain>
</file>

<file path=xl/sharedStrings.xml><?xml version="1.0" encoding="utf-8"?>
<sst xmlns="http://schemas.openxmlformats.org/spreadsheetml/2006/main" count="2078" uniqueCount="142">
  <si>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</si>
  <si>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</si>
  <si>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</si>
  <si>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</si>
  <si>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</si>
  <si>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</si>
  <si>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</si>
  <si>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</si>
  <si>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</si>
  <si>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</si>
  <si>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</si>
  <si>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</si>
  <si>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</si>
  <si>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</si>
  <si>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</si>
  <si>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</si>
  <si>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</si>
  <si>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</si>
  <si>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</si>
  <si>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</si>
  <si>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</si>
  <si>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</si>
  <si>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</si>
  <si>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</si>
  <si>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</si>
  <si>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</si>
  <si>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</si>
  <si>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</si>
  <si>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</si>
  <si>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</si>
  <si>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</si>
  <si>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</si>
  <si>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</si>
  <si>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</si>
  <si>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</si>
  <si>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</si>
  <si>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</si>
  <si>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</si>
  <si>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</si>
  <si>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</si>
  <si>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</si>
  <si>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</si>
  <si>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</si>
  <si>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</si>
  <si>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</si>
  <si>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</si>
  <si>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</si>
  <si>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</si>
  <si>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</si>
  <si>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</si>
  <si>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</si>
  <si>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</si>
  <si>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</si>
  <si>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</si>
  <si>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</si>
  <si>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</si>
  <si>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</si>
  <si>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</si>
  <si>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</si>
  <si>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</si>
  <si>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</si>
  <si>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</si>
  <si>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</si>
  <si>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</si>
  <si>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</si>
  <si>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</si>
  <si>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</si>
  <si>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</si>
  <si>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</si>
  <si>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</si>
  <si>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</si>
  <si>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</si>
  <si>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</si>
  <si>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</si>
  <si>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</si>
  <si>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</si>
  <si>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</si>
  <si>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</si>
  <si>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</si>
  <si>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</si>
  <si>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</si>
  <si>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</si>
  <si>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</si>
  <si>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</si>
  <si>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</si>
  <si>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</si>
  <si>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</si>
  <si>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</si>
  <si>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</si>
  <si>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</si>
  <si>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</si>
  <si>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</si>
  <si>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</si>
  <si>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</si>
  <si>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</si>
  <si>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</si>
  <si>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</si>
  <si>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</si>
  <si>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</si>
  <si>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</si>
  <si>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</si>
  <si>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</si>
  <si>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</si>
  <si>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</si>
  <si>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</si>
  <si>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</si>
  <si>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</si>
  <si>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</si>
  <si>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</si>
  <si>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</si>
  <si>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</si>
  <si>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</si>
  <si>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</si>
  <si>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</si>
  <si>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</si>
  <si>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</si>
  <si>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</si>
  <si>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</si>
  <si>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</si>
  <si>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</si>
  <si>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</si>
  <si>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</si>
  <si>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</si>
  <si>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</si>
  <si>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</si>
  <si>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</si>
  <si>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</si>
  <si>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</si>
  <si>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</si>
  <si>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</si>
  <si>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</si>
  <si>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</si>
  <si>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</si>
  <si>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</si>
  <si>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</si>
  <si>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</si>
  <si>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</si>
  <si>
    <t>DSO</t>
  </si>
  <si>
    <t>DPO</t>
  </si>
  <si>
    <t>DIO</t>
  </si>
  <si>
    <t>Other Assets %</t>
  </si>
  <si>
    <t>Other Liabilities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</si>
</sst>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  <xf numFmtId="9" fontId="13" fillId="5" borderId="0" xfId="6" applyFont="1" applyFill="1"/>
    <xf numFmtId="0" fontId="13" fillId="5" borderId="0" xfId="0" applyFont="1" applyFill="1"/>
    <xf numFmtId="9" fontId="14" fillId="5" borderId="0" xfId="6" applyFont="1" applyFill="1"/>
    <xf numFmtId="165" fontId="5" fillId="8" borderId="0" xfId="4" applyFill="1" applyBorder="1"/>
    <xf numFmtId="0" fontId="1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5" fillId="8" borderId="0" xfId="6" applyNumberFormat="1" applyFont="1" applyFill="1" applyBorder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topLeftCell="A13" workbookViewId="0">
      <selection activeCell="E27" sqref="E27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126</v>
      </c>
    </row>
    <row r="4" spans="2:13" x14ac:dyDescent="0.2">
      <c r="I4" s="89" t="s">
        <v>122</v>
      </c>
      <c r="J4" s="89"/>
      <c r="K4" s="89"/>
      <c r="L4" s="89"/>
      <c r="M4" s="8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2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626.24</v>
      </c>
      <c r="J12" s="16">
        <f t="shared" ref="J12:M12" si="7">SUM(J10:J11)</f>
        <v>645.02719999999999</v>
      </c>
      <c r="K12" s="16">
        <f t="shared" si="7"/>
        <v>664.37801600000012</v>
      </c>
      <c r="L12" s="16">
        <f t="shared" si="7"/>
        <v>684.30935648000013</v>
      </c>
      <c r="M12" s="16">
        <f t="shared" si="7"/>
        <v>704.83863717440022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2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626.24</v>
      </c>
      <c r="J14" s="16">
        <f t="shared" ref="J14:M14" si="8">SUM(J12:J13)</f>
        <v>645.02719999999999</v>
      </c>
      <c r="K14" s="16">
        <f t="shared" si="8"/>
        <v>664.37801600000012</v>
      </c>
      <c r="L14" s="16">
        <f t="shared" si="8"/>
        <v>684.30935648000013</v>
      </c>
      <c r="M14" s="16">
        <f t="shared" si="8"/>
        <v>704.83863717440022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626.24</v>
      </c>
      <c r="J16" s="18">
        <f t="shared" ref="J16:M16" si="9">SUM(J14:J15)</f>
        <v>645.02719999999999</v>
      </c>
      <c r="K16" s="18">
        <f t="shared" si="9"/>
        <v>664.37801600000012</v>
      </c>
      <c r="L16" s="18">
        <f t="shared" si="9"/>
        <v>684.30935648000013</v>
      </c>
      <c r="M16" s="18">
        <f t="shared" si="9"/>
        <v>704.83863717440022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79" t="s">
        <v>136</v>
      </c>
      <c r="C20" s="65"/>
      <c r="D20" s="66"/>
      <c r="E20" s="65"/>
      <c r="F20" s="65"/>
      <c r="G20" s="65"/>
      <c r="H20" s="65"/>
      <c r="I20" s="82">
        <f>CHOOSE(MATCH($C$3,$B21:$B23,0),I21,I22,I23)</f>
        <v>0.03</v>
      </c>
      <c r="J20" s="82">
        <f t="shared" ref="J20:M20" si="10">CHOOSE(MATCH($C$3,$B21:$B23,0),J21,J22,J23)</f>
        <v>0.03</v>
      </c>
      <c r="K20" s="82">
        <f t="shared" si="10"/>
        <v>0.03</v>
      </c>
      <c r="L20" s="82">
        <f t="shared" si="10"/>
        <v>0.03</v>
      </c>
      <c r="M20" s="82">
        <f t="shared" si="10"/>
        <v>0.03</v>
      </c>
    </row>
    <row r="21" spans="2:13" ht="15" x14ac:dyDescent="0.25">
      <c r="B21" s="65" t="s">
        <v>126</v>
      </c>
      <c r="C21" s="80"/>
      <c r="D21" s="81"/>
      <c r="E21" s="80"/>
      <c r="F21" s="65"/>
      <c r="G21" s="65"/>
      <c r="H21" s="65"/>
      <c r="I21" s="84">
        <v>0.03</v>
      </c>
      <c r="J21" s="84">
        <v>0.03</v>
      </c>
      <c r="K21" s="84">
        <v>0.03</v>
      </c>
      <c r="L21" s="84">
        <v>0.03</v>
      </c>
      <c r="M21" s="84">
        <v>0.03</v>
      </c>
    </row>
    <row r="22" spans="2:13" ht="15" x14ac:dyDescent="0.25">
      <c r="B22" s="65" t="s">
        <v>128</v>
      </c>
      <c r="C22" s="80"/>
      <c r="D22" s="81"/>
      <c r="E22" s="80"/>
      <c r="F22" s="65"/>
      <c r="G22" s="65"/>
      <c r="H22" s="65"/>
      <c r="I22" s="84">
        <v>0.02</v>
      </c>
      <c r="J22" s="84">
        <v>0.02</v>
      </c>
      <c r="K22" s="84">
        <v>0.02</v>
      </c>
      <c r="L22" s="84">
        <v>0.02</v>
      </c>
      <c r="M22" s="84">
        <v>0.02</v>
      </c>
    </row>
    <row r="23" spans="2:13" ht="15" x14ac:dyDescent="0.25">
      <c r="B23" s="65" t="s">
        <v>127</v>
      </c>
      <c r="C23" s="80"/>
      <c r="D23" s="81"/>
      <c r="E23" s="80"/>
      <c r="F23" s="65"/>
      <c r="G23" s="65"/>
      <c r="H23" s="65"/>
      <c r="I23" s="84">
        <v>0.01</v>
      </c>
      <c r="J23" s="84">
        <v>0.01</v>
      </c>
      <c r="K23" s="84">
        <v>0.01</v>
      </c>
      <c r="L23" s="84">
        <v>0.01</v>
      </c>
      <c r="M23" s="84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5"/>
      <c r="J24" s="85"/>
      <c r="K24" s="85"/>
      <c r="L24" s="85"/>
      <c r="M24" s="85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5"/>
      <c r="J25" s="85"/>
      <c r="K25" s="85"/>
      <c r="L25" s="85"/>
      <c r="M25" s="85"/>
    </row>
    <row r="26" spans="2:13" ht="15" x14ac:dyDescent="0.25">
      <c r="B26" s="79" t="s">
        <v>136</v>
      </c>
      <c r="C26" s="65"/>
      <c r="D26" s="66"/>
      <c r="E26" s="65"/>
      <c r="F26" s="65"/>
      <c r="G26" s="65"/>
      <c r="H26" s="65"/>
      <c r="I26" s="86">
        <f>CHOOSE(MATCH($C$3,$B27:$B29,0),I27,I28,I29)</f>
        <v>-0.45</v>
      </c>
      <c r="J26" s="86">
        <f t="shared" ref="J26:M26" si="11">CHOOSE(MATCH($C$3,$B27:$B29,0),J27,J28,J29)</f>
        <v>-0.45</v>
      </c>
      <c r="K26" s="86">
        <f t="shared" si="11"/>
        <v>-0.45</v>
      </c>
      <c r="L26" s="86">
        <f t="shared" si="11"/>
        <v>-0.45</v>
      </c>
      <c r="M26" s="86">
        <f t="shared" si="11"/>
        <v>-0.45</v>
      </c>
    </row>
    <row r="27" spans="2:13" x14ac:dyDescent="0.2">
      <c r="B27" s="65" t="s">
        <v>126</v>
      </c>
      <c r="C27" s="83">
        <f>C$7/C$6</f>
        <v>-0.47946611909650921</v>
      </c>
      <c r="D27" s="83">
        <f t="shared" ref="D27:E29" si="12">D$7/D$6</f>
        <v>-0.46347184986595175</v>
      </c>
      <c r="E27" s="83">
        <f t="shared" si="12"/>
        <v>-0.44967105263157897</v>
      </c>
      <c r="F27" s="65"/>
      <c r="G27" s="65"/>
      <c r="H27" s="65"/>
      <c r="I27" s="84">
        <v>-0.45</v>
      </c>
      <c r="J27" s="84">
        <v>-0.45</v>
      </c>
      <c r="K27" s="84">
        <v>-0.45</v>
      </c>
      <c r="L27" s="84">
        <v>-0.45</v>
      </c>
      <c r="M27" s="84">
        <v>-0.45</v>
      </c>
    </row>
    <row r="28" spans="2:13" x14ac:dyDescent="0.2">
      <c r="B28" s="65" t="s">
        <v>128</v>
      </c>
      <c r="C28" s="83">
        <f t="shared" ref="C28:C29" si="13">C$7/C$6</f>
        <v>-0.47946611909650921</v>
      </c>
      <c r="D28" s="83">
        <f t="shared" si="12"/>
        <v>-0.46347184986595175</v>
      </c>
      <c r="E28" s="83">
        <f t="shared" si="12"/>
        <v>-0.44967105263157897</v>
      </c>
      <c r="F28" s="65"/>
      <c r="G28" s="65"/>
      <c r="H28" s="65"/>
      <c r="I28" s="84">
        <v>-0.46</v>
      </c>
      <c r="J28" s="84">
        <v>-0.46</v>
      </c>
      <c r="K28" s="84">
        <v>-0.46</v>
      </c>
      <c r="L28" s="84">
        <v>-0.46</v>
      </c>
      <c r="M28" s="84">
        <v>-0.46</v>
      </c>
    </row>
    <row r="29" spans="2:13" x14ac:dyDescent="0.2">
      <c r="B29" s="65" t="s">
        <v>127</v>
      </c>
      <c r="C29" s="83">
        <f t="shared" si="13"/>
        <v>-0.47946611909650921</v>
      </c>
      <c r="D29" s="83">
        <f t="shared" si="12"/>
        <v>-0.46347184986595175</v>
      </c>
      <c r="E29" s="83">
        <f t="shared" si="12"/>
        <v>-0.44967105263157897</v>
      </c>
      <c r="F29" s="65"/>
      <c r="G29" s="65"/>
      <c r="H29" s="65"/>
      <c r="I29" s="84">
        <v>-0.47</v>
      </c>
      <c r="J29" s="84">
        <v>-0.47</v>
      </c>
      <c r="K29" s="84">
        <v>-0.47</v>
      </c>
      <c r="L29" s="84">
        <v>-0.47</v>
      </c>
      <c r="M29" s="84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85"/>
      <c r="J30" s="85"/>
      <c r="K30" s="85"/>
      <c r="L30" s="85"/>
      <c r="M30" s="85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85"/>
      <c r="J31" s="85"/>
      <c r="K31" s="85"/>
      <c r="L31" s="85"/>
      <c r="M31" s="85"/>
    </row>
    <row r="32" spans="2:13" ht="15" x14ac:dyDescent="0.25">
      <c r="B32" s="79" t="s">
        <v>136</v>
      </c>
      <c r="C32" s="65"/>
      <c r="D32" s="66"/>
      <c r="E32" s="65"/>
      <c r="F32" s="65"/>
      <c r="G32" s="65"/>
      <c r="H32" s="65"/>
      <c r="I32" s="82">
        <f>CHOOSE(MATCH($C$3,$B33:$B35,0),I33,I34,I35)</f>
        <v>-0.35</v>
      </c>
      <c r="J32" s="82">
        <f t="shared" ref="J32:M32" si="14">CHOOSE(MATCH($C$3,$B33:$B35,0),J33,J34,J35)</f>
        <v>-0.35</v>
      </c>
      <c r="K32" s="82">
        <f t="shared" si="14"/>
        <v>-0.35</v>
      </c>
      <c r="L32" s="82">
        <f t="shared" si="14"/>
        <v>-0.35</v>
      </c>
      <c r="M32" s="82">
        <f t="shared" si="14"/>
        <v>-0.35</v>
      </c>
    </row>
    <row r="33" spans="2:13" x14ac:dyDescent="0.2">
      <c r="B33" s="65" t="s">
        <v>126</v>
      </c>
      <c r="C33" s="83">
        <f>C$9/C$6</f>
        <v>-0.41484599589322374</v>
      </c>
      <c r="D33" s="83">
        <f t="shared" ref="D33:E33" si="15">D$9/D$6</f>
        <v>-0.4173391420911528</v>
      </c>
      <c r="E33" s="83">
        <f t="shared" si="15"/>
        <v>-0.35139473684210526</v>
      </c>
      <c r="F33" s="65"/>
      <c r="G33" s="65"/>
      <c r="H33" s="65"/>
      <c r="I33" s="84">
        <v>-0.35</v>
      </c>
      <c r="J33" s="84">
        <v>-0.35</v>
      </c>
      <c r="K33" s="84">
        <v>-0.35</v>
      </c>
      <c r="L33" s="84">
        <v>-0.35</v>
      </c>
      <c r="M33" s="84">
        <v>-0.35</v>
      </c>
    </row>
    <row r="34" spans="2:13" x14ac:dyDescent="0.2">
      <c r="B34" s="65" t="s">
        <v>128</v>
      </c>
      <c r="C34" s="83">
        <f t="shared" ref="C34:E35" si="16">C$9/C$6</f>
        <v>-0.41484599589322374</v>
      </c>
      <c r="D34" s="83">
        <f t="shared" si="16"/>
        <v>-0.4173391420911528</v>
      </c>
      <c r="E34" s="83">
        <f t="shared" si="16"/>
        <v>-0.35139473684210526</v>
      </c>
      <c r="F34" s="65"/>
      <c r="G34" s="65"/>
      <c r="H34" s="65"/>
      <c r="I34" s="84">
        <v>-0.39</v>
      </c>
      <c r="J34" s="84">
        <v>-0.39</v>
      </c>
      <c r="K34" s="84">
        <v>-0.39</v>
      </c>
      <c r="L34" s="84">
        <v>-0.39</v>
      </c>
      <c r="M34" s="84">
        <v>-0.39</v>
      </c>
    </row>
    <row r="35" spans="2:13" x14ac:dyDescent="0.2">
      <c r="B35" s="65" t="s">
        <v>127</v>
      </c>
      <c r="C35" s="83">
        <f t="shared" si="16"/>
        <v>-0.41484599589322374</v>
      </c>
      <c r="D35" s="83">
        <f t="shared" si="16"/>
        <v>-0.4173391420911528</v>
      </c>
      <c r="E35" s="83">
        <f t="shared" si="16"/>
        <v>-0.35139473684210526</v>
      </c>
      <c r="F35" s="65"/>
      <c r="G35" s="65"/>
      <c r="H35" s="65"/>
      <c r="I35" s="84">
        <v>-0.41</v>
      </c>
      <c r="J35" s="84">
        <v>-0.41</v>
      </c>
      <c r="K35" s="84">
        <v>-0.41</v>
      </c>
      <c r="L35" s="84">
        <v>-0.41</v>
      </c>
      <c r="M35" s="84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/>
      <c r="C37" s="65"/>
      <c r="D37" s="66"/>
      <c r="E37" s="65"/>
      <c r="F37" s="65"/>
      <c r="G37" s="65"/>
      <c r="H37" s="65"/>
      <c r="I37" s="65"/>
      <c r="J37" s="65"/>
      <c r="K37" s="65"/>
      <c r="L37" s="65"/>
      <c r="M37" s="65"/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J25"/>
  <sheetViews>
    <sheetView tabSelected="1" zoomScale="110" zoomScaleNormal="110" workbookViewId="0">
      <selection activeCell="M15" sqref="M15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10" ht="15.75" x14ac:dyDescent="0.25">
      <c r="B1" s="60" t="s">
        <v>120</v>
      </c>
    </row>
    <row r="2" spans="2:10" x14ac:dyDescent="0.2">
      <c r="F2" s="88" t="s">
        <v>122</v>
      </c>
      <c r="G2" s="88"/>
      <c r="H2" s="88"/>
      <c r="I2" s="88"/>
      <c r="J2" s="88"/>
    </row>
    <row r="3" spans="2:10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  <c r="F3" s="61">
        <v>43100</v>
      </c>
      <c r="G3" s="61">
        <v>43465</v>
      </c>
      <c r="H3" s="61">
        <v>43830</v>
      </c>
      <c r="I3" s="61">
        <v>44196</v>
      </c>
      <c r="J3" s="61">
        <v>44561</v>
      </c>
    </row>
    <row r="4" spans="2:10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  <c r="F4" s="62">
        <f>F18*Forecast!I6/360</f>
        <v>163.67257936433663</v>
      </c>
      <c r="G4" s="62">
        <f>G18*Forecast!J6/360</f>
        <v>168.58275674526672</v>
      </c>
      <c r="H4" s="62">
        <f>H18*Forecast!K6/360</f>
        <v>173.64023944762474</v>
      </c>
      <c r="I4" s="62">
        <f>I18*Forecast!L6/360</f>
        <v>178.8494466310535</v>
      </c>
      <c r="J4" s="62">
        <f>J18*Forecast!M6/360</f>
        <v>184.21493002998508</v>
      </c>
    </row>
    <row r="5" spans="2:10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  <c r="F5" s="62">
        <f>-F20*Forecast!I7/360</f>
        <v>97.534303643238303</v>
      </c>
      <c r="G5" s="62">
        <f>-G20*Forecast!J7/360</f>
        <v>100.46033275253548</v>
      </c>
      <c r="H5" s="62">
        <f>-H20*Forecast!K7/360</f>
        <v>103.47414273511156</v>
      </c>
      <c r="I5" s="62">
        <f>-I20*Forecast!L7/360</f>
        <v>106.57836701716488</v>
      </c>
      <c r="J5" s="62">
        <f>-J20*Forecast!M7/360</f>
        <v>109.77571802767983</v>
      </c>
    </row>
    <row r="6" spans="2:10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  <c r="F6" s="62"/>
      <c r="G6" s="62"/>
      <c r="H6" s="62"/>
      <c r="I6" s="62"/>
      <c r="J6" s="62"/>
    </row>
    <row r="7" spans="2:10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  <c r="F7" s="62"/>
      <c r="G7" s="62"/>
      <c r="H7" s="62"/>
      <c r="I7" s="62"/>
      <c r="J7" s="62"/>
    </row>
    <row r="8" spans="2:10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  <c r="F8" s="62">
        <f>F21*Forecast!I6</f>
        <v>56.146588971892989</v>
      </c>
      <c r="G8" s="62">
        <f>G21*Forecast!J6</f>
        <v>57.830986641049783</v>
      </c>
      <c r="H8" s="62">
        <f>H21*Forecast!K6</f>
        <v>59.565916240281283</v>
      </c>
      <c r="I8" s="62">
        <f>I21*Forecast!L6</f>
        <v>61.352893727489722</v>
      </c>
      <c r="J8" s="62">
        <f>J21*Forecast!M6</f>
        <v>63.193480539314415</v>
      </c>
    </row>
    <row r="9" spans="2:10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  <c r="F9" s="18">
        <f t="shared" ref="F9:J9" si="0">SUM(F4:F8)</f>
        <v>317.35347197946788</v>
      </c>
      <c r="G9" s="18">
        <f t="shared" si="0"/>
        <v>326.87407613885199</v>
      </c>
      <c r="H9" s="18">
        <f t="shared" si="0"/>
        <v>336.68029842301758</v>
      </c>
      <c r="I9" s="18">
        <f t="shared" si="0"/>
        <v>346.78070737570812</v>
      </c>
      <c r="J9" s="18">
        <f t="shared" si="0"/>
        <v>357.18412859697929</v>
      </c>
    </row>
    <row r="11" spans="2:10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  <c r="F11" s="62">
        <f>-F19*Forecast!I7/360</f>
        <v>69.868814266268799</v>
      </c>
      <c r="G11" s="62">
        <f>-G19*Forecast!J7/360</f>
        <v>71.964878694256868</v>
      </c>
      <c r="H11" s="62">
        <f>-H19*Forecast!K7/360</f>
        <v>74.123825055084566</v>
      </c>
      <c r="I11" s="62">
        <f>-I19*Forecast!L7/360</f>
        <v>76.347539806737103</v>
      </c>
      <c r="J11" s="62">
        <f>-J19*Forecast!M7/360</f>
        <v>78.63796600093923</v>
      </c>
    </row>
    <row r="12" spans="2:10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  <c r="F12" s="62">
        <f>E12</f>
        <v>28.699999999999996</v>
      </c>
      <c r="G12" s="62">
        <f t="shared" ref="G12:J12" si="1">F12</f>
        <v>28.699999999999996</v>
      </c>
      <c r="H12" s="62">
        <f t="shared" si="1"/>
        <v>28.699999999999996</v>
      </c>
      <c r="I12" s="62">
        <f t="shared" si="1"/>
        <v>28.699999999999996</v>
      </c>
      <c r="J12" s="62">
        <f t="shared" si="1"/>
        <v>28.699999999999996</v>
      </c>
    </row>
    <row r="13" spans="2:10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  <c r="F13" s="62"/>
      <c r="G13" s="62"/>
      <c r="H13" s="62"/>
      <c r="I13" s="62"/>
      <c r="J13" s="62"/>
    </row>
    <row r="14" spans="2:10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  <c r="F14" s="62">
        <f>F22*Forecast!I6</f>
        <v>45.75366909990403</v>
      </c>
      <c r="G14" s="62">
        <f>G22*Forecast!J6</f>
        <v>47.12627917290115</v>
      </c>
      <c r="H14" s="62">
        <f>H22*Forecast!K6</f>
        <v>48.540067548088189</v>
      </c>
      <c r="I14" s="62">
        <f>I22*Forecast!L6</f>
        <v>49.996269574530835</v>
      </c>
      <c r="J14" s="62">
        <f>J22*Forecast!M6</f>
        <v>51.496157661766766</v>
      </c>
    </row>
    <row r="15" spans="2:10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  <c r="F15" s="62"/>
      <c r="G15" s="62"/>
      <c r="H15" s="62"/>
      <c r="I15" s="62"/>
      <c r="J15" s="62"/>
    </row>
    <row r="16" spans="2:10" ht="12.75" thickBot="1" x14ac:dyDescent="0.25">
      <c r="B16" s="18" t="s">
        <v>107</v>
      </c>
      <c r="C16" s="18">
        <f>SUM(C10:C15)</f>
        <v>932.09999999999991</v>
      </c>
      <c r="D16" s="18">
        <f t="shared" ref="D16:J16" si="2">SUM(D10:D15)</f>
        <v>948</v>
      </c>
      <c r="E16" s="18">
        <f t="shared" si="2"/>
        <v>1226.8</v>
      </c>
      <c r="F16" s="18">
        <f t="shared" si="2"/>
        <v>144.32248336617283</v>
      </c>
      <c r="G16" s="18">
        <f t="shared" si="2"/>
        <v>147.79115786715801</v>
      </c>
      <c r="H16" s="18">
        <f t="shared" si="2"/>
        <v>151.36389260317276</v>
      </c>
      <c r="I16" s="18">
        <f t="shared" si="2"/>
        <v>155.04380938126792</v>
      </c>
      <c r="J16" s="18">
        <f t="shared" si="2"/>
        <v>158.83412366270599</v>
      </c>
    </row>
    <row r="17" spans="2:10" ht="12.75" thickBot="1" x14ac:dyDescent="0.25">
      <c r="B17" s="18"/>
      <c r="C17" s="18"/>
      <c r="D17" s="18"/>
      <c r="E17" s="18"/>
      <c r="F17" s="18"/>
      <c r="G17" s="18"/>
      <c r="H17" s="18"/>
      <c r="I17" s="18"/>
      <c r="J17" s="18"/>
    </row>
    <row r="18" spans="2:10" x14ac:dyDescent="0.2">
      <c r="B18" s="87" t="s">
        <v>137</v>
      </c>
      <c r="C18" s="87">
        <f>C$4/Forecast!C6*360</f>
        <v>17.728952772073921</v>
      </c>
      <c r="D18" s="87">
        <f>D$4/Forecast!D6*360</f>
        <v>18.675603217158177</v>
      </c>
      <c r="E18" s="87">
        <f>E$4/Forecast!E6*360</f>
        <v>20.048684210526318</v>
      </c>
      <c r="F18" s="87">
        <f>AVERAGE($C18:$E18)</f>
        <v>18.817746733252804</v>
      </c>
      <c r="G18" s="87">
        <f t="shared" ref="G18:J22" si="3">AVERAGE($C18:$E18)</f>
        <v>18.817746733252804</v>
      </c>
      <c r="H18" s="87">
        <f t="shared" si="3"/>
        <v>18.817746733252804</v>
      </c>
      <c r="I18" s="87">
        <f t="shared" si="3"/>
        <v>18.817746733252804</v>
      </c>
      <c r="J18" s="87">
        <f t="shared" si="3"/>
        <v>18.817746733252804</v>
      </c>
    </row>
    <row r="19" spans="2:10" x14ac:dyDescent="0.2">
      <c r="B19" s="87" t="s">
        <v>138</v>
      </c>
      <c r="C19" s="87">
        <f>-C11/Forecast!C$7*360</f>
        <v>17.473233404710921</v>
      </c>
      <c r="D19" s="87">
        <f>-D11/Forecast!D$7*360</f>
        <v>17.934924078091107</v>
      </c>
      <c r="E19" s="87">
        <f>-E11/Forecast!E$7*360</f>
        <v>18.144842721287493</v>
      </c>
      <c r="F19" s="87">
        <f t="shared" ref="F19:F22" si="4">AVERAGE($C19:$E19)</f>
        <v>17.851000068029837</v>
      </c>
      <c r="G19" s="87">
        <f t="shared" si="3"/>
        <v>17.851000068029837</v>
      </c>
      <c r="H19" s="87">
        <f t="shared" si="3"/>
        <v>17.851000068029837</v>
      </c>
      <c r="I19" s="87">
        <f t="shared" si="3"/>
        <v>17.851000068029837</v>
      </c>
      <c r="J19" s="87">
        <f t="shared" si="3"/>
        <v>17.851000068029837</v>
      </c>
    </row>
    <row r="20" spans="2:10" x14ac:dyDescent="0.2">
      <c r="B20" s="87" t="s">
        <v>139</v>
      </c>
      <c r="C20" s="87">
        <f>-C5/Forecast!C$7*360</f>
        <v>21.841541755888645</v>
      </c>
      <c r="D20" s="87">
        <f>-D5/Forecast!D$7*360</f>
        <v>23.94793926247289</v>
      </c>
      <c r="E20" s="87">
        <f>-E5/Forecast!E$7*360</f>
        <v>28.96854425749817</v>
      </c>
      <c r="F20" s="87">
        <f t="shared" si="4"/>
        <v>24.919341758619904</v>
      </c>
      <c r="G20" s="87">
        <f t="shared" si="3"/>
        <v>24.919341758619904</v>
      </c>
      <c r="H20" s="87">
        <f t="shared" si="3"/>
        <v>24.919341758619904</v>
      </c>
      <c r="I20" s="87">
        <f t="shared" si="3"/>
        <v>24.919341758619904</v>
      </c>
      <c r="J20" s="87">
        <f t="shared" si="3"/>
        <v>24.919341758619904</v>
      </c>
    </row>
    <row r="21" spans="2:10" s="75" customFormat="1" x14ac:dyDescent="0.2">
      <c r="B21" s="87" t="s">
        <v>140</v>
      </c>
      <c r="C21" s="90">
        <f>C8/Forecast!C$6</f>
        <v>1.5708418891170431E-2</v>
      </c>
      <c r="D21" s="90">
        <f>D8/Forecast!D$6</f>
        <v>1.5717158176943698E-2</v>
      </c>
      <c r="E21" s="90">
        <f>E8/Forecast!E$6</f>
        <v>2.2368421052631579E-2</v>
      </c>
      <c r="F21" s="90">
        <f t="shared" si="4"/>
        <v>1.7931332706915236E-2</v>
      </c>
      <c r="G21" s="90">
        <f t="shared" si="3"/>
        <v>1.7931332706915236E-2</v>
      </c>
      <c r="H21" s="90">
        <f t="shared" si="3"/>
        <v>1.7931332706915236E-2</v>
      </c>
      <c r="I21" s="90">
        <f t="shared" si="3"/>
        <v>1.7931332706915236E-2</v>
      </c>
      <c r="J21" s="90">
        <f t="shared" si="3"/>
        <v>1.7931332706915236E-2</v>
      </c>
    </row>
    <row r="22" spans="2:10" s="75" customFormat="1" x14ac:dyDescent="0.2">
      <c r="B22" s="87" t="s">
        <v>141</v>
      </c>
      <c r="C22" s="90">
        <f>C14/Forecast!C$6</f>
        <v>1.6529774127310062E-2</v>
      </c>
      <c r="D22" s="90">
        <f>D14/Forecast!D$6</f>
        <v>1.4510723860589811E-2</v>
      </c>
      <c r="E22" s="90">
        <f>E14/Forecast!E$6</f>
        <v>1.2796052631578948E-2</v>
      </c>
      <c r="F22" s="90">
        <f t="shared" si="4"/>
        <v>1.4612183539826273E-2</v>
      </c>
      <c r="G22" s="90">
        <f t="shared" si="3"/>
        <v>1.4612183539826273E-2</v>
      </c>
      <c r="H22" s="90">
        <f t="shared" si="3"/>
        <v>1.4612183539826273E-2</v>
      </c>
      <c r="I22" s="90">
        <f t="shared" si="3"/>
        <v>1.4612183539826273E-2</v>
      </c>
      <c r="J22" s="90">
        <f t="shared" si="3"/>
        <v>1.4612183539826273E-2</v>
      </c>
    </row>
    <row r="23" spans="2:10" s="75" customFormat="1" x14ac:dyDescent="0.2">
      <c r="B23" s="87"/>
      <c r="C23" s="87"/>
      <c r="D23" s="87"/>
      <c r="E23" s="87"/>
      <c r="F23" s="87"/>
      <c r="G23" s="87"/>
      <c r="H23" s="87"/>
      <c r="I23" s="87"/>
      <c r="J23" s="87"/>
    </row>
    <row r="25" spans="2:10" x14ac:dyDescent="0.2">
      <c r="B25" s="63" t="s">
        <v>121</v>
      </c>
      <c r="C25" s="64">
        <f>C9-C16</f>
        <v>0</v>
      </c>
      <c r="D25" s="64">
        <f t="shared" ref="D25:J25" si="5">D9-D16</f>
        <v>0</v>
      </c>
      <c r="E25" s="64">
        <f t="shared" si="5"/>
        <v>0</v>
      </c>
      <c r="F25" s="64">
        <f t="shared" si="5"/>
        <v>173.03098861329505</v>
      </c>
      <c r="G25" s="64">
        <f t="shared" si="5"/>
        <v>179.08291827169398</v>
      </c>
      <c r="H25" s="64">
        <f t="shared" si="5"/>
        <v>185.31640581984482</v>
      </c>
      <c r="I25" s="64">
        <f t="shared" si="5"/>
        <v>191.7368979944402</v>
      </c>
      <c r="J25" s="64">
        <f t="shared" si="5"/>
        <v>198.3500049342733</v>
      </c>
    </row>
  </sheetData>
  <mergeCells count="1">
    <mergeCell ref="F2:J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PL2</vt:lpstr>
      <vt:lpstr>BS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2020-08-19T16:12:32Z</dcterms:modified>
</cp:coreProperties>
</file>