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24226"/>
  <mc:AlternateContent xmlns:mc="http://schemas.openxmlformats.org/markup-compatibility/2006">
    <mc:Choice Requires="x15">
      <x15ac:absPath xmlns:x15ac="http://schemas.microsoft.com/office/spreadsheetml/2010/11/ac" url="D:\DA-TUNED\PROJECTS\TRADING OPERATIONS EXCEL DASHBOARD\DASHBOARD\"/>
    </mc:Choice>
  </mc:AlternateContent>
  <xr:revisionPtr revIDLastSave="0" documentId="13_ncr:1_{A434D4CF-8809-427B-B421-8C5AE855A0B6}" xr6:coauthVersionLast="47" xr6:coauthVersionMax="47" xr10:uidLastSave="{00000000-0000-0000-0000-000000000000}"/>
  <bookViews>
    <workbookView xWindow="-120" yWindow="-120" windowWidth="20730" windowHeight="11160" xr2:uid="{00000000-000D-0000-FFFF-FFFF00000000}"/>
  </bookViews>
  <sheets>
    <sheet name="DASHBOARD" sheetId="4" r:id="rId1"/>
    <sheet name="REPORT" sheetId="5" r:id="rId2"/>
    <sheet name="PIVOTS" sheetId="2" state="hidden" r:id="rId3"/>
    <sheet name="Data" sheetId="1" state="hidden" r:id="rId4"/>
  </sheets>
  <definedNames>
    <definedName name="ExternalData_1" localSheetId="2" hidden="1">PIVOTS!$J$2:$J$4</definedName>
    <definedName name="Slicer_Analyst_Trader_Name">#N/A</definedName>
    <definedName name="Slicer_Direction">#N/A</definedName>
    <definedName name="Slicer_Strategy_Tag">#N/A</definedName>
    <definedName name="Slicer_Ticker_Symbol">#N/A</definedName>
    <definedName name="SparklineData">PIVOTS!$I$1:INDEX(PIVOTS!$I:$I, MATCH(9.99999999999999E+307, PIVOTS!$I:$I))</definedName>
    <definedName name="Timeline_Date">#N/A</definedName>
    <definedName name="TradeSparkData">PIVOTS!$I$1:INDEX(PIVOTS!$I$1:$I$12, MATCH(2, 1/(PIVOTS!$Q$1:$Q$12 &gt; 0)))</definedName>
  </definedNames>
  <calcPr calcId="191029"/>
  <pivotCaches>
    <pivotCache cacheId="0" r:id="rId5"/>
    <pivotCache cacheId="1" r:id="rId6"/>
  </pivotCaches>
  <extLst>
    <ext xmlns:x14="http://schemas.microsoft.com/office/spreadsheetml/2009/9/main" uri="{876F7934-8845-4945-9796-88D515C7AA90}">
      <x14:pivotCaches>
        <pivotCache cacheId="2" r:id="rId7"/>
      </x14:pivotCaches>
    </ex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FCE2AD5D-F65C-4FA6-A056-5C36A1767C68}">
      <x15:dataModel>
        <x15:modelTables>
          <x15:modelTable id="Sheet1_ba876521-f52a-4b8b-a69a-c261f9247305" name="Sheet1" connection="Query - Sheet1"/>
          <x15:modelTable id="Calendar" name="Calendar" connection="Connection"/>
        </x15:modelTables>
        <x15:modelRelationships>
          <x15:modelRelationship fromTable="Sheet1" fromColumn="Execution_DateTime" toTable="Calendar" toColumn="Date"/>
        </x15:modelRelationships>
        <x15:extLst>
          <ext xmlns:x16="http://schemas.microsoft.com/office/spreadsheetml/2014/11/main" uri="{9835A34E-60A6-4A7C-AAB8-D5F71C897F49}">
            <x16:modelTimeGroupings>
              <x16:modelTimeGrouping tableName="Sheet1" columnName="Execution_DateTime" columnId="Execution_DateTime">
                <x16:calculatedTimeColumn columnName="Execution_DateTime (Month Index)" columnId="Execution_DateTime (Month Index)" contentType="monthsindex" isSelected="1"/>
                <x16:calculatedTimeColumn columnName="Execution_DateTime (Month)" columnId="Execution_Date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2" l="1"/>
  <c r="B48" i="2"/>
  <c r="B46" i="2"/>
  <c r="B44" i="2"/>
  <c r="AH3" i="2"/>
  <c r="B29" i="2"/>
  <c r="B39" i="2"/>
  <c r="B18" i="2"/>
  <c r="B12" i="2"/>
  <c r="B26" i="2"/>
  <c r="AH2" i="2"/>
  <c r="B31" i="2"/>
  <c r="B50" i="2"/>
  <c r="AO1" i="2"/>
  <c r="AK1" i="2"/>
  <c r="AO3" i="2"/>
  <c r="B9" i="2"/>
  <c r="B41" i="2"/>
  <c r="C1" i="2"/>
  <c r="B21" i="2"/>
  <c r="B24" i="2"/>
  <c r="B15" i="2"/>
  <c r="B3" i="2"/>
  <c r="B6" i="2"/>
  <c r="G3" i="2"/>
  <c r="G1" i="2"/>
  <c r="B56" i="2"/>
  <c r="AW1" i="2"/>
  <c r="B36" i="2"/>
  <c r="B60" i="2"/>
  <c r="B58" i="2"/>
  <c r="B52" i="2"/>
  <c r="AH1" i="2"/>
  <c r="B34" i="2"/>
  <c r="AI1" i="2" l="1"/>
  <c r="AI2" i="2"/>
  <c r="AI3" i="2"/>
  <c r="AW9" i="2"/>
  <c r="AW10" i="2"/>
  <c r="H34" i="2"/>
  <c r="I34" i="2" s="1"/>
  <c r="H29" i="2"/>
  <c r="I29" i="2" s="1"/>
  <c r="H24" i="2"/>
  <c r="I24" i="2" s="1"/>
  <c r="H4" i="2"/>
  <c r="H8" i="2"/>
  <c r="H13" i="2"/>
  <c r="H6" i="2"/>
  <c r="H36" i="2"/>
  <c r="I36" i="2" s="1"/>
  <c r="H5" i="2"/>
  <c r="H1" i="2"/>
  <c r="P11" i="2"/>
  <c r="Q11" i="2" s="1"/>
  <c r="P17" i="2"/>
  <c r="AS1" i="2"/>
  <c r="AL4" i="2"/>
  <c r="AM4" i="2" s="1"/>
  <c r="AP11" i="2"/>
  <c r="AW7" i="2"/>
  <c r="AW8" i="2"/>
  <c r="AW11" i="2"/>
  <c r="H40" i="2"/>
  <c r="I40" i="2" s="1"/>
  <c r="H14" i="2"/>
  <c r="H17" i="2"/>
  <c r="I17" i="2" s="1"/>
  <c r="H32" i="2"/>
  <c r="I32" i="2" s="1"/>
  <c r="H25" i="2"/>
  <c r="I25" i="2" s="1"/>
  <c r="H12" i="2"/>
  <c r="H3" i="2"/>
  <c r="H21" i="2"/>
  <c r="I21" i="2" s="1"/>
  <c r="H27" i="2"/>
  <c r="I27" i="2" s="1"/>
  <c r="H19" i="2"/>
  <c r="I19" i="2" s="1"/>
  <c r="P10" i="2"/>
  <c r="Q10" i="2" s="1"/>
  <c r="P3" i="2"/>
  <c r="Q3" i="2" s="1"/>
  <c r="P19" i="2"/>
  <c r="P18" i="2"/>
  <c r="P4" i="2"/>
  <c r="Q4" i="2" s="1"/>
  <c r="AT1" i="2"/>
  <c r="AL6" i="2"/>
  <c r="AM6" i="2" s="1"/>
  <c r="AL9" i="2"/>
  <c r="AL1" i="2"/>
  <c r="AM1" i="2" s="1"/>
  <c r="AP6" i="2"/>
  <c r="AP7" i="2"/>
  <c r="AP2" i="2"/>
  <c r="AW6" i="2"/>
  <c r="AW5" i="2"/>
  <c r="AW3" i="2"/>
  <c r="H31" i="2"/>
  <c r="I31" i="2" s="1"/>
  <c r="H23" i="2"/>
  <c r="I23" i="2" s="1"/>
  <c r="H26" i="2"/>
  <c r="I26" i="2" s="1"/>
  <c r="H9" i="2"/>
  <c r="H18" i="2"/>
  <c r="I18" i="2" s="1"/>
  <c r="H30" i="2"/>
  <c r="I30" i="2" s="1"/>
  <c r="H41" i="2"/>
  <c r="I41" i="2" s="1"/>
  <c r="H11" i="2"/>
  <c r="H22" i="2"/>
  <c r="I22" i="2" s="1"/>
  <c r="H42" i="2"/>
  <c r="I42" i="2" s="1"/>
  <c r="P6" i="2"/>
  <c r="Q6" i="2" s="1"/>
  <c r="P15" i="2"/>
  <c r="P5" i="2"/>
  <c r="Q5" i="2" s="1"/>
  <c r="P14" i="2"/>
  <c r="P1" i="2"/>
  <c r="Q1" i="2" s="1"/>
  <c r="AU1" i="2"/>
  <c r="AL2" i="2"/>
  <c r="AM2" i="2" s="1"/>
  <c r="AL7" i="2"/>
  <c r="AL8" i="2"/>
  <c r="AP4" i="2"/>
  <c r="AW12" i="2"/>
  <c r="AW4" i="2"/>
  <c r="H2" i="2"/>
  <c r="H20" i="2"/>
  <c r="I20" i="2" s="1"/>
  <c r="H15" i="2"/>
  <c r="H39" i="2"/>
  <c r="I39" i="2" s="1"/>
  <c r="H33" i="2"/>
  <c r="I33" i="2" s="1"/>
  <c r="H35" i="2"/>
  <c r="I35" i="2" s="1"/>
  <c r="H28" i="2"/>
  <c r="I28" i="2" s="1"/>
  <c r="H38" i="2"/>
  <c r="I38" i="2" s="1"/>
  <c r="H7" i="2"/>
  <c r="H10" i="2"/>
  <c r="H37" i="2"/>
  <c r="I37" i="2" s="1"/>
  <c r="P16" i="2"/>
  <c r="P7" i="2"/>
  <c r="Q7" i="2" s="1"/>
  <c r="P12" i="2"/>
  <c r="Q12" i="2" s="1"/>
  <c r="P9" i="2"/>
  <c r="Q9" i="2" s="1"/>
  <c r="P13" i="2"/>
  <c r="AR1" i="2"/>
  <c r="AL3" i="2"/>
  <c r="AM3" i="2" s="1"/>
  <c r="AL5" i="2"/>
  <c r="AM5" i="2" s="1"/>
  <c r="AP8" i="2"/>
  <c r="AP5" i="2"/>
  <c r="AP9" i="2"/>
  <c r="H16" i="2"/>
  <c r="I16" i="2" s="1"/>
  <c r="P8" i="2"/>
  <c r="Q8" i="2" s="1"/>
  <c r="P2" i="2"/>
  <c r="Q2" i="2" s="1"/>
  <c r="AQ1" i="2"/>
  <c r="AL10" i="2"/>
  <c r="AP3" i="2"/>
  <c r="AP10" i="2"/>
  <c r="BF9" i="2"/>
  <c r="BB9" i="2"/>
  <c r="BI9" i="2"/>
  <c r="BE9" i="2"/>
  <c r="BA9" i="2"/>
  <c r="BC9" i="2"/>
  <c r="AZ9" i="2"/>
  <c r="BG9" i="2"/>
  <c r="AX9" i="2"/>
  <c r="AY9" i="2"/>
  <c r="AX10" i="2"/>
  <c r="BB10" i="2"/>
  <c r="W4" i="2"/>
  <c r="AC4" i="2"/>
  <c r="S4" i="2"/>
  <c r="Y4" i="2"/>
  <c r="U4" i="2"/>
  <c r="I4" i="2"/>
  <c r="AA4" i="2"/>
  <c r="AA8" i="2"/>
  <c r="I8" i="2"/>
  <c r="W8" i="2"/>
  <c r="S8" i="2"/>
  <c r="U8" i="2"/>
  <c r="AC8" i="2"/>
  <c r="Y8" i="2"/>
  <c r="AC13" i="2"/>
  <c r="U13" i="2"/>
  <c r="AA13" i="2"/>
  <c r="I13" i="2"/>
  <c r="S13" i="2"/>
  <c r="W13" i="2"/>
  <c r="Y6" i="2"/>
  <c r="W6" i="2"/>
  <c r="S6" i="2"/>
  <c r="AA6" i="2"/>
  <c r="U6" i="2"/>
  <c r="I6" i="2"/>
  <c r="AC6" i="2"/>
  <c r="AC5" i="2"/>
  <c r="S5" i="2"/>
  <c r="W5" i="2"/>
  <c r="Y5" i="2"/>
  <c r="U5" i="2"/>
  <c r="AA5" i="2"/>
  <c r="I5" i="2"/>
  <c r="AA1" i="2"/>
  <c r="I1" i="2"/>
  <c r="Y1" i="2"/>
  <c r="AC1" i="2"/>
  <c r="W1" i="2"/>
  <c r="U1" i="2"/>
  <c r="S1" i="2"/>
  <c r="BC7" i="2"/>
  <c r="BE7" i="2"/>
  <c r="BA7" i="2"/>
  <c r="BH7" i="2"/>
  <c r="BD7" i="2"/>
  <c r="AZ7" i="2"/>
  <c r="BG7" i="2"/>
  <c r="AY7" i="2"/>
  <c r="BI7" i="2"/>
  <c r="BF7" i="2"/>
  <c r="BB7" i="2"/>
  <c r="AX7" i="2"/>
  <c r="BG8" i="2"/>
  <c r="AZ8" i="2"/>
  <c r="BF8" i="2"/>
  <c r="AX8" i="2"/>
  <c r="AY8" i="2"/>
  <c r="BC8" i="2"/>
  <c r="BE8" i="2"/>
  <c r="BB8" i="2"/>
  <c r="BI8" i="2"/>
  <c r="BH8" i="2"/>
  <c r="BD8" i="2"/>
  <c r="BA8" i="2"/>
  <c r="I14" i="2"/>
  <c r="W14" i="2"/>
  <c r="AA14" i="2"/>
  <c r="U14" i="2"/>
  <c r="AC14" i="2"/>
  <c r="I12" i="2"/>
  <c r="W12" i="2"/>
  <c r="Y12" i="2"/>
  <c r="U12" i="2"/>
  <c r="AA12" i="2"/>
  <c r="S12" i="2"/>
  <c r="S3" i="2"/>
  <c r="W3" i="2"/>
  <c r="AC3" i="2"/>
  <c r="I3" i="2"/>
  <c r="U3" i="2"/>
  <c r="AA3" i="2"/>
  <c r="Y3" i="2"/>
  <c r="AS6" i="2"/>
  <c r="AR6" i="2"/>
  <c r="AQ6" i="2"/>
  <c r="AT6" i="2"/>
  <c r="AU6" i="2"/>
  <c r="AT7" i="2"/>
  <c r="AQ7" i="2"/>
  <c r="AS7" i="2"/>
  <c r="AU7" i="2"/>
  <c r="AR7" i="2"/>
  <c r="AS2" i="2"/>
  <c r="AQ2" i="2"/>
  <c r="AU2" i="2"/>
  <c r="AT2" i="2"/>
  <c r="AR2" i="2"/>
  <c r="BG6" i="2"/>
  <c r="BB6" i="2"/>
  <c r="AX6" i="2"/>
  <c r="BF6" i="2"/>
  <c r="BA6" i="2"/>
  <c r="BC6" i="2"/>
  <c r="BE6" i="2"/>
  <c r="AZ6" i="2"/>
  <c r="BH6" i="2"/>
  <c r="BD6" i="2"/>
  <c r="AY6" i="2"/>
  <c r="BI6" i="2"/>
  <c r="BC5" i="2"/>
  <c r="BE5" i="2"/>
  <c r="AZ5" i="2"/>
  <c r="BH5" i="2"/>
  <c r="BD5" i="2"/>
  <c r="AY5" i="2"/>
  <c r="BI5" i="2"/>
  <c r="BG5" i="2"/>
  <c r="BB5" i="2"/>
  <c r="AX5" i="2"/>
  <c r="BF5" i="2"/>
  <c r="BA5" i="2"/>
  <c r="BG3" i="2"/>
  <c r="BA3" i="2"/>
  <c r="BH3" i="2"/>
  <c r="BF3" i="2"/>
  <c r="AZ3" i="2"/>
  <c r="BI3" i="2"/>
  <c r="BE3" i="2"/>
  <c r="BC3" i="2"/>
  <c r="AY3" i="2"/>
  <c r="BD3" i="2"/>
  <c r="BB3" i="2"/>
  <c r="AX3" i="2"/>
  <c r="W9" i="2"/>
  <c r="AC9" i="2"/>
  <c r="AA9" i="2"/>
  <c r="S9" i="2"/>
  <c r="Y9" i="2"/>
  <c r="I9" i="2"/>
  <c r="U9" i="2"/>
  <c r="U11" i="2"/>
  <c r="AA11" i="2"/>
  <c r="I11" i="2"/>
  <c r="AC11" i="2"/>
  <c r="S11" i="2"/>
  <c r="W11" i="2"/>
  <c r="Y11" i="2"/>
  <c r="AR4" i="2"/>
  <c r="AQ4" i="2"/>
  <c r="AS4" i="2"/>
  <c r="AU4" i="2"/>
  <c r="AT4" i="2"/>
  <c r="BC4" i="2"/>
  <c r="BE4" i="2"/>
  <c r="BB4" i="2"/>
  <c r="AX4" i="2"/>
  <c r="BH4" i="2"/>
  <c r="BD4" i="2"/>
  <c r="BA4" i="2"/>
  <c r="BG4" i="2"/>
  <c r="AZ4" i="2"/>
  <c r="BF4" i="2"/>
  <c r="AY4" i="2"/>
  <c r="BI4" i="2"/>
  <c r="I2" i="2"/>
  <c r="S2" i="2"/>
  <c r="W2" i="2"/>
  <c r="Y2" i="2"/>
  <c r="AA2" i="2"/>
  <c r="AC2" i="2"/>
  <c r="U2" i="2"/>
  <c r="I15" i="2"/>
  <c r="AA7" i="2"/>
  <c r="U7" i="2"/>
  <c r="AC7" i="2"/>
  <c r="S7" i="2"/>
  <c r="W7" i="2"/>
  <c r="Y7" i="2"/>
  <c r="I7" i="2"/>
  <c r="AA10" i="2"/>
  <c r="I10" i="2"/>
  <c r="S10" i="2"/>
  <c r="Y10" i="2"/>
  <c r="AC10" i="2"/>
  <c r="U10" i="2"/>
  <c r="W10" i="2"/>
  <c r="AS8" i="2"/>
  <c r="AU8" i="2"/>
  <c r="AQ8" i="2"/>
  <c r="AR8" i="2"/>
  <c r="AQ5" i="2"/>
  <c r="AU5" i="2"/>
  <c r="AS5" i="2"/>
  <c r="AT5" i="2"/>
  <c r="AR5" i="2"/>
  <c r="AR9" i="2"/>
  <c r="AS9" i="2"/>
  <c r="AQ9" i="2"/>
  <c r="AT9" i="2"/>
  <c r="AU9" i="2"/>
  <c r="AS3" i="2"/>
  <c r="AQ3" i="2"/>
  <c r="AT3" i="2"/>
  <c r="AU3" i="2"/>
  <c r="AE1" i="2" l="1"/>
  <c r="AE2" i="2" s="1"/>
  <c r="AE3" i="2" s="1"/>
  <c r="AE4" i="2" s="1"/>
  <c r="AE5" i="2" s="1"/>
  <c r="AE6" i="2" s="1"/>
  <c r="AE7" i="2" s="1"/>
  <c r="AE8" i="2" s="1"/>
  <c r="AE9" i="2" s="1"/>
  <c r="AE10" i="2" s="1"/>
  <c r="AE11" i="2" s="1"/>
  <c r="AE12" i="2" s="1"/>
  <c r="AR3" i="2"/>
  <c r="BI10" i="2"/>
  <c r="AA15" i="2"/>
  <c r="AC12" i="2"/>
  <c r="AT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76602E-6DEB-4536-BC4D-8CD43B6FA797}" name="Connection" type="104" refreshedVersion="0" background="1">
    <extLst>
      <ext xmlns:x15="http://schemas.microsoft.com/office/spreadsheetml/2010/11/main" uri="{DE250136-89BD-433C-8126-D09CA5730AF9}">
        <x15:connection id="Calendar"/>
      </ext>
    </extLst>
  </connection>
  <connection id="2" xr16:uid="{0D3E4EE5-6886-4E11-AEC0-9DB60861717D}" name="Query - Sheet1" description="Connection to the 'Sheet1' query in the workbook." type="100" refreshedVersion="8" minRefreshableVersion="5">
    <extLst>
      <ext xmlns:x15="http://schemas.microsoft.com/office/spreadsheetml/2010/11/main" uri="{DE250136-89BD-433C-8126-D09CA5730AF9}">
        <x15:connection id="d6bbead3-9d79-4323-8a62-5c0065642945"/>
      </ext>
    </extLst>
  </connection>
  <connection id="3" xr16:uid="{61FB8733-04D7-4AA7-8934-15BF1F21B7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5">
    <s v="ThisWorkbookDataModel"/>
    <s v="[Measures].[Total P&amp;L]"/>
    <s v="[Measures].[P&amp;L vs Prior %]"/>
    <s v="{[Sheet1].[Ticker/Symbol].[All]}"/>
    <s v="{[Sheet1].[Strategy_Tag].[All]}"/>
    <s v="{[Sheet1].[Analyst/Trader_Name].[All]}"/>
    <s v="{[Sheet1].[Direction].[All]}"/>
    <s v="[Measures].[Total Trades]"/>
    <s v="[Measures].[Monthly P&amp;L]"/>
    <s v="[Calendar].[MonthYear].&amp;[Jan-2025]"/>
    <s v="[Calendar].[MonthYear].&amp;[Feb-2025]"/>
    <s v="[Calendar].[MonthYear].&amp;[Mar-2025]"/>
    <s v="[Calendar].[MonthYear].&amp;[Apr-2025]"/>
    <s v="[Calendar].[MonthYear].&amp;[May-2025]"/>
    <s v="[Calendar].[MonthYear].&amp;[Jun-2025]"/>
    <s v="[Calendar].[MonthYear].&amp;[Jul-2025]"/>
    <s v="[Calendar].[MonthYear].&amp;[Aug-2025]"/>
    <s v="[Calendar].[MonthYear].&amp;[Sep-2025]"/>
    <s v="[Calendar].[MonthYear].&amp;[Oct-2025]"/>
    <s v="[Calendar].[MonthYear].&amp;[Nov-2025]"/>
    <s v="[Calendar].[MonthYear].&amp;[Dec-2025]"/>
    <s v="[Calendar].[MonthYear].Children"/>
    <s v="[Measures].[Trades vs Prior %]"/>
    <s v="[Measures].[Win Rate]"/>
    <s v="[Measures].[Win Rate vs Prior %]"/>
    <s v="[Measures].[Average R-Multiple]"/>
    <s v="[Measures].[Profit Factor]"/>
    <s v="[Measures].[Profit Factor vs Prior %]"/>
    <s v="[Measures].[Average R-Multiple vs Prior]"/>
    <s v="[Measures].[Average Trade (R) vs Prior %]"/>
    <s v="[Measures].[Average Trade (R)]"/>
    <s v="[Measures].[Average Slippage (BPs)]"/>
    <s v="[Measures].[Slippage vs Prior %]"/>
    <s v="[Measures].[Winning Trades]"/>
    <s v="[Measures].[Losing Trades]"/>
    <s v="[Measures].[Breakeven Trades]"/>
    <s v="[Sheet1].[Strategy_Tag].Children"/>
    <s v="[Sheet1].[Strategy_Tag].&amp;[Arbitrage]"/>
    <s v="[Sheet1].[Strategy_Tag].&amp;[Mean Reversion]"/>
    <s v="[Sheet1].[Strategy_Tag].&amp;[Momentum]"/>
    <s v="[Sheet1].[Strategy_Tag].&amp;[Stat Arb]"/>
    <s v="{[Calendar].[Date].Levels(1).Members}"/>
    <s v="[Measures].[Drawdown %]"/>
    <s v="[Calendar].[Day Of Week].Children"/>
    <s v="[Calendar].[Day Of Week].&amp;[Sunday]"/>
    <s v="[Calendar].[Day Of Week].&amp;[Monday]"/>
    <s v="[Calendar].[Day Of Week].&amp;[Friday]"/>
    <s v="[Calendar].[Day Of Week].&amp;[Tuesday]"/>
    <s v="[Calendar].[Day Of Week].&amp;[Saturday]"/>
    <s v="[Calendar].[Day Of Week].&amp;[Wednesday]"/>
    <s v="[Calendar].[Day Of Week].&amp;[Thursday]"/>
    <s v="[Sheet1].[Session].Children"/>
    <s v="[Sheet1].[Session].&amp;[Asia]"/>
    <s v="[Sheet1].[Session].&amp;[Late/Off]"/>
    <s v="[Sheet1].[Session].&amp;[London]"/>
    <s v="[Sheet1].[Session].&amp;[NY Afternoon]"/>
    <s v="[Sheet1].[Session].&amp;[NY Killzone]"/>
    <s v="[Measures].[Average Trade Duration (Hours)]"/>
    <s v="[Measures].[Best Trade (R)]"/>
    <s v="[Measures].[Best Trader Label]"/>
    <s v="[Measures].[Worst Trade (R)]"/>
    <s v="[Measures].[Worst Trader Label]"/>
    <s v="[Measures].[Drawdown % vs Prior %]"/>
    <s v="[Measures].[Long Win Rate]"/>
    <s v="[Measures].[Short Win Rate]"/>
    <s v="[Measures].[Calmer Ratio]"/>
    <s v="[Measures].[Sharpe Ratio]"/>
    <s v="TopCount([Sheet1].[Trade_ID].Children, 5, [Measures].[MaxExecutionDate])"/>
    <s v="[Sheet1].[Trade_ID].&amp;[T00975]"/>
    <s v="[Sheet1].[Trade_ID].&amp;[T00445]"/>
    <s v="[Sheet1].[Trade_ID].&amp;[T00515]"/>
    <s v="[Sheet1].[Trade_ID].&amp;[T00568]"/>
    <s v="[Sheet1].[Trade_ID].&amp;[T00836]"/>
    <s v="[Measures].[Selected Entry Date]"/>
    <s v="[Measures].[Selected Exit Date]"/>
    <s v="[Measures].[Selected Instrument]"/>
    <s v="[Measures].[Selected Direction]"/>
    <s v="[Measures].[Selected Entry Price]"/>
    <s v="[Measures].[Selected Stop Loss]"/>
    <s v="[Measures].[Selected Position Size]"/>
    <s v="[Measures].[Selected NetPnL]"/>
    <s v="[Measures].[Selected Risk Amount]"/>
    <s v="[Measures].[Selected R Multiple]"/>
    <s v="[Measures].[Selected Trade Outcome]"/>
    <s v="[Measures].[Selected Trade Duration Hours]"/>
  </metadataStrings>
  <mdxMetadata count="260">
    <mdx n="0" f="r">
      <t c="1">
        <n x="9"/>
      </t>
    </mdx>
    <mdx n="0" f="r">
      <t c="1">
        <n x="10"/>
      </t>
    </mdx>
    <mdx n="0" f="r">
      <t c="1">
        <n x="11"/>
      </t>
    </mdx>
    <mdx n="0" f="r">
      <t c="1">
        <n x="12"/>
      </t>
    </mdx>
    <mdx n="0" f="r">
      <t c="1">
        <n x="13"/>
      </t>
    </mdx>
    <mdx n="0" f="r">
      <t c="1">
        <n x="14"/>
      </t>
    </mdx>
    <mdx n="0" f="r">
      <t c="1">
        <n x="15"/>
      </t>
    </mdx>
    <mdx n="0" f="r">
      <t c="1">
        <n x="16"/>
      </t>
    </mdx>
    <mdx n="0" f="r">
      <t c="1">
        <n x="17"/>
      </t>
    </mdx>
    <mdx n="0" f="r">
      <t c="1">
        <n x="18"/>
      </t>
    </mdx>
    <mdx n="0" f="r">
      <t c="1">
        <n x="19"/>
      </t>
    </mdx>
    <mdx n="0" f="r">
      <t c="1">
        <n x="20"/>
      </t>
    </mdx>
    <mdx n="0" f="s">
      <ms ns="21" c="0"/>
    </mdx>
    <mdx n="0" f="v">
      <t c="2" fi="0">
        <n x="1"/>
        <n x="9"/>
      </t>
    </mdx>
    <mdx n="0" f="v">
      <t c="2" fi="0">
        <n x="1"/>
        <n x="10"/>
      </t>
    </mdx>
    <mdx n="0" f="v">
      <t c="2" fi="0">
        <n x="1"/>
        <n x="11"/>
      </t>
    </mdx>
    <mdx n="0" f="v">
      <t c="2" fi="0">
        <n x="1"/>
        <n x="12"/>
      </t>
    </mdx>
    <mdx n="0" f="v">
      <t c="2" fi="0">
        <n x="1"/>
        <n x="13"/>
      </t>
    </mdx>
    <mdx n="0" f="v">
      <t c="2" fi="0">
        <n x="1"/>
        <n x="14"/>
      </t>
    </mdx>
    <mdx n="0" f="v">
      <t c="2" fi="0">
        <n x="1"/>
        <n x="15"/>
      </t>
    </mdx>
    <mdx n="0" f="v">
      <t c="2" fi="0">
        <n x="1"/>
        <n x="16"/>
      </t>
    </mdx>
    <mdx n="0" f="v">
      <t c="2" fi="0">
        <n x="1"/>
        <n x="17"/>
      </t>
    </mdx>
    <mdx n="0" f="v">
      <t c="2" fi="0">
        <n x="1"/>
        <n x="18"/>
      </t>
    </mdx>
    <mdx n="0" f="v">
      <t c="2" fi="0">
        <n x="1"/>
        <n x="19"/>
      </t>
    </mdx>
    <mdx n="0" f="v">
      <t c="2" fi="0">
        <n x="1"/>
        <n x="20"/>
      </t>
    </mdx>
    <mdx n="0" f="v">
      <t c="2" fi="0">
        <n x="7"/>
        <n x="9"/>
      </t>
    </mdx>
    <mdx n="0" f="v">
      <t c="2" fi="0">
        <n x="7"/>
        <n x="10"/>
      </t>
    </mdx>
    <mdx n="0" f="v">
      <t c="2" fi="0">
        <n x="7"/>
        <n x="11"/>
      </t>
    </mdx>
    <mdx n="0" f="v">
      <t c="2" fi="0">
        <n x="7"/>
        <n x="12"/>
      </t>
    </mdx>
    <mdx n="0" f="v">
      <t c="2" fi="0">
        <n x="7"/>
        <n x="13"/>
      </t>
    </mdx>
    <mdx n="0" f="v">
      <t c="2" fi="0">
        <n x="7"/>
        <n x="14"/>
      </t>
    </mdx>
    <mdx n="0" f="v">
      <t c="2" fi="0">
        <n x="7"/>
        <n x="15"/>
      </t>
    </mdx>
    <mdx n="0" f="v">
      <t c="2" fi="0">
        <n x="7"/>
        <n x="16"/>
      </t>
    </mdx>
    <mdx n="0" f="v">
      <t c="2" fi="0">
        <n x="7"/>
        <n x="17"/>
      </t>
    </mdx>
    <mdx n="0" f="v">
      <t c="2" fi="0">
        <n x="7"/>
        <n x="18"/>
      </t>
    </mdx>
    <mdx n="0" f="v">
      <t c="2" fi="0">
        <n x="7"/>
        <n x="19"/>
      </t>
    </mdx>
    <mdx n="0" f="v">
      <t c="2" fi="0">
        <n x="7"/>
        <n x="20"/>
      </t>
    </mdx>
    <mdx n="0" f="v">
      <t c="2" fi="0">
        <n x="23"/>
        <n x="10"/>
      </t>
    </mdx>
    <mdx n="0" f="v">
      <t c="2" fi="0">
        <n x="23"/>
        <n x="11"/>
      </t>
    </mdx>
    <mdx n="0" f="v">
      <t c="2" fi="0">
        <n x="23"/>
        <n x="15"/>
      </t>
    </mdx>
    <mdx n="0" f="v">
      <t c="2" fi="0">
        <n x="23"/>
        <n x="19"/>
      </t>
    </mdx>
    <mdx n="0" f="v">
      <t c="2" fi="0">
        <n x="23"/>
        <n x="12"/>
      </t>
    </mdx>
    <mdx n="0" f="v">
      <t c="2" fi="0">
        <n x="23"/>
        <n x="16"/>
      </t>
    </mdx>
    <mdx n="0" f="v">
      <t c="2" fi="0">
        <n x="23"/>
        <n x="20"/>
      </t>
    </mdx>
    <mdx n="0" f="v">
      <t c="2" fi="0">
        <n x="23"/>
        <n x="18"/>
      </t>
    </mdx>
    <mdx n="0" f="v">
      <t c="2" fi="0">
        <n x="23"/>
        <n x="13"/>
      </t>
    </mdx>
    <mdx n="0" f="v">
      <t c="2" fi="0">
        <n x="23"/>
        <n x="17"/>
      </t>
    </mdx>
    <mdx n="0" f="v">
      <t c="2" fi="0">
        <n x="23"/>
        <n x="14"/>
      </t>
    </mdx>
    <mdx n="0" f="v">
      <t c="2" fi="0">
        <n x="23"/>
        <n x="9"/>
      </t>
    </mdx>
    <mdx n="0" f="v">
      <t c="2" fi="0">
        <n x="25"/>
        <n x="9"/>
      </t>
    </mdx>
    <mdx n="0" f="v">
      <t c="2" fi="0">
        <n x="25"/>
        <n x="10"/>
      </t>
    </mdx>
    <mdx n="0" f="v">
      <t c="2" fi="0">
        <n x="25"/>
        <n x="14"/>
      </t>
    </mdx>
    <mdx n="0" f="v">
      <t c="2" fi="0">
        <n x="25"/>
        <n x="18"/>
      </t>
    </mdx>
    <mdx n="0" f="v">
      <t c="2" fi="0">
        <n x="25"/>
        <n x="15"/>
      </t>
    </mdx>
    <mdx n="0" f="v">
      <t c="2" fi="0">
        <n x="25"/>
        <n x="19"/>
      </t>
    </mdx>
    <mdx n="0" f="v">
      <t c="2" fi="0">
        <n x="25"/>
        <n x="20"/>
      </t>
    </mdx>
    <mdx n="0" f="v">
      <t c="2" fi="0">
        <n x="25"/>
        <n x="17"/>
      </t>
    </mdx>
    <mdx n="0" f="v">
      <t c="2" fi="0">
        <n x="25"/>
        <n x="11"/>
      </t>
    </mdx>
    <mdx n="0" f="v">
      <t c="2" fi="0">
        <n x="25"/>
        <n x="16"/>
      </t>
    </mdx>
    <mdx n="0" f="v">
      <t c="2" fi="0">
        <n x="25"/>
        <n x="13"/>
      </t>
    </mdx>
    <mdx n="0" f="v">
      <t c="2" fi="0">
        <n x="25"/>
        <n x="12"/>
      </t>
    </mdx>
    <mdx n="0" f="v">
      <t c="2" fi="0">
        <n x="26"/>
        <n x="9"/>
      </t>
    </mdx>
    <mdx n="0" f="v">
      <t c="2" fi="0">
        <n x="26"/>
        <n x="10"/>
      </t>
    </mdx>
    <mdx n="0" f="v">
      <t c="2" fi="0">
        <n x="26"/>
        <n x="14"/>
      </t>
    </mdx>
    <mdx n="0" f="v">
      <t c="2" fi="0">
        <n x="26"/>
        <n x="18"/>
      </t>
    </mdx>
    <mdx n="0" f="v">
      <t c="2" fi="0">
        <n x="26"/>
        <n x="15"/>
      </t>
    </mdx>
    <mdx n="0" f="v">
      <t c="2" fi="0">
        <n x="26"/>
        <n x="19"/>
      </t>
    </mdx>
    <mdx n="0" f="v">
      <t c="2" fi="0">
        <n x="26"/>
        <n x="11"/>
      </t>
    </mdx>
    <mdx n="0" f="v">
      <t c="2" fi="0">
        <n x="26"/>
        <n x="12"/>
      </t>
    </mdx>
    <mdx n="0" f="v">
      <t c="2" fi="0">
        <n x="26"/>
        <n x="16"/>
      </t>
    </mdx>
    <mdx n="0" f="v">
      <t c="2" fi="0">
        <n x="26"/>
        <n x="13"/>
      </t>
    </mdx>
    <mdx n="0" f="v">
      <t c="2" fi="0">
        <n x="26"/>
        <n x="17"/>
      </t>
    </mdx>
    <mdx n="0" f="v">
      <t c="2" fi="0">
        <n x="26"/>
        <n x="20"/>
      </t>
    </mdx>
    <mdx n="0" f="v">
      <t c="2" fi="0">
        <n x="30"/>
        <n x="9"/>
      </t>
    </mdx>
    <mdx n="0" f="v">
      <t c="2" fi="0">
        <n x="30"/>
        <n x="10"/>
      </t>
    </mdx>
    <mdx n="0" f="v">
      <t c="2" fi="0">
        <n x="30"/>
        <n x="14"/>
      </t>
    </mdx>
    <mdx n="0" f="v">
      <t c="2" fi="0">
        <n x="30"/>
        <n x="18"/>
      </t>
    </mdx>
    <mdx n="0" f="v">
      <t c="2" fi="0">
        <n x="30"/>
        <n x="11"/>
      </t>
    </mdx>
    <mdx n="0" f="v">
      <t c="2" fi="0">
        <n x="30"/>
        <n x="15"/>
      </t>
    </mdx>
    <mdx n="0" f="v">
      <t c="2" fi="0">
        <n x="30"/>
        <n x="19"/>
      </t>
    </mdx>
    <mdx n="0" f="v">
      <t c="2" fi="0">
        <n x="30"/>
        <n x="12"/>
      </t>
    </mdx>
    <mdx n="0" f="v">
      <t c="2" fi="0">
        <n x="30"/>
        <n x="16"/>
      </t>
    </mdx>
    <mdx n="0" f="v">
      <t c="2" fi="0">
        <n x="30"/>
        <n x="20"/>
      </t>
    </mdx>
    <mdx n="0" f="v">
      <t c="2" fi="0">
        <n x="30"/>
        <n x="13"/>
      </t>
    </mdx>
    <mdx n="0" f="v">
      <t c="2" fi="0">
        <n x="30"/>
        <n x="17"/>
      </t>
    </mdx>
    <mdx n="0" f="v">
      <t c="2" fi="0">
        <n x="31"/>
        <n x="9"/>
      </t>
    </mdx>
    <mdx n="0" f="v">
      <t c="2" fi="0">
        <n x="31"/>
        <n x="10"/>
      </t>
    </mdx>
    <mdx n="0" f="v">
      <t c="2" fi="0">
        <n x="31"/>
        <n x="14"/>
      </t>
    </mdx>
    <mdx n="0" f="v">
      <t c="2" fi="0">
        <n x="31"/>
        <n x="18"/>
      </t>
    </mdx>
    <mdx n="0" f="v">
      <t c="2" fi="0">
        <n x="31"/>
        <n x="11"/>
      </t>
    </mdx>
    <mdx n="0" f="v">
      <t c="2" fi="0">
        <n x="31"/>
        <n x="15"/>
      </t>
    </mdx>
    <mdx n="0" f="v">
      <t c="2" fi="0">
        <n x="31"/>
        <n x="19"/>
      </t>
    </mdx>
    <mdx n="0" f="v">
      <t c="2" fi="0">
        <n x="31"/>
        <n x="17"/>
      </t>
    </mdx>
    <mdx n="0" f="v">
      <t c="2" fi="0">
        <n x="31"/>
        <n x="12"/>
      </t>
    </mdx>
    <mdx n="0" f="v">
      <t c="2" fi="0">
        <n x="31"/>
        <n x="16"/>
      </t>
    </mdx>
    <mdx n="0" f="v">
      <t c="2" fi="0">
        <n x="31"/>
        <n x="20"/>
      </t>
    </mdx>
    <mdx n="0" f="v">
      <t c="2" fi="0">
        <n x="31"/>
        <n x="13"/>
      </t>
    </mdx>
    <mdx n="0" f="s">
      <ms ns="36" c="0"/>
    </mdx>
    <mdx n="0" f="r">
      <t c="1">
        <n x="37"/>
      </t>
    </mdx>
    <mdx n="0" f="r">
      <t c="1">
        <n x="38"/>
      </t>
    </mdx>
    <mdx n="0" f="r">
      <t c="1">
        <n x="39"/>
      </t>
    </mdx>
    <mdx n="0" f="r">
      <t c="1">
        <n x="40"/>
      </t>
    </mdx>
    <mdx n="0" f="v">
      <t c="6" fi="0">
        <n x="35"/>
        <n x="41" s="1"/>
        <n x="5" s="1"/>
        <n x="6" s="1"/>
        <n x="4" s="1"/>
        <n x="3" s="1"/>
      </t>
    </mdx>
    <mdx n="0" f="v">
      <t c="6" fi="0">
        <n x="34"/>
        <n x="41" s="1"/>
        <n x="5" s="1"/>
        <n x="6" s="1"/>
        <n x="4" s="1"/>
        <n x="3" s="1"/>
      </t>
    </mdx>
    <mdx n="0" f="v">
      <t c="6" fi="0">
        <n x="33"/>
        <n x="41" s="1"/>
        <n x="5" s="1"/>
        <n x="6" s="1"/>
        <n x="4" s="1"/>
        <n x="3" s="1"/>
      </t>
    </mdx>
    <mdx n="0" f="v">
      <t c="6" fi="0">
        <n x="32"/>
        <n x="41" s="1"/>
        <n x="5" s="1"/>
        <n x="6" s="1"/>
        <n x="4" s="1"/>
        <n x="3" s="1"/>
      </t>
    </mdx>
    <mdx n="0" f="v">
      <t c="6" fi="0">
        <n x="28"/>
        <n x="41" s="1"/>
        <n x="5" s="1"/>
        <n x="6" s="1"/>
        <n x="4" s="1"/>
        <n x="3" s="1"/>
      </t>
    </mdx>
    <mdx n="0" f="v">
      <t c="6" fi="0">
        <n x="24"/>
        <n x="41" s="1"/>
        <n x="5" s="1"/>
        <n x="6" s="1"/>
        <n x="4" s="1"/>
        <n x="3" s="1"/>
      </t>
    </mdx>
    <mdx n="0" f="v">
      <t c="6" fi="0">
        <n x="25"/>
        <n x="41" s="1"/>
        <n x="5" s="1"/>
        <n x="6" s="1"/>
        <n x="4" s="1"/>
        <n x="3" s="1"/>
      </t>
    </mdx>
    <mdx n="0" f="v">
      <t c="6" fi="0">
        <n x="23"/>
        <n x="41" s="1"/>
        <n x="5" s="1"/>
        <n x="6" s="1"/>
        <n x="4" s="1"/>
        <n x="3" s="1"/>
      </t>
    </mdx>
    <mdx n="0" f="v">
      <t c="6" fi="0">
        <n x="26"/>
        <n x="41" s="1"/>
        <n x="5" s="1"/>
        <n x="6" s="1"/>
        <n x="4" s="1"/>
        <n x="3" s="1"/>
      </t>
    </mdx>
    <mdx n="0" f="v">
      <t c="6" fi="0">
        <n x="7"/>
        <n x="41" s="1"/>
        <n x="5" s="1"/>
        <n x="6" s="1"/>
        <n x="4" s="1"/>
        <n x="3" s="1"/>
      </t>
    </mdx>
    <mdx n="0" f="v">
      <t c="6" fi="0">
        <n x="31"/>
        <n x="41" s="1"/>
        <n x="5" s="1"/>
        <n x="6" s="1"/>
        <n x="4" s="1"/>
        <n x="3" s="1"/>
      </t>
    </mdx>
    <mdx n="0" f="v">
      <t c="6" fi="0">
        <n x="29"/>
        <n x="41" s="1"/>
        <n x="5" s="1"/>
        <n x="6" s="1"/>
        <n x="4" s="1"/>
        <n x="3" s="1"/>
      </t>
    </mdx>
    <mdx n="0" f="v">
      <t c="6" fi="0">
        <n x="22"/>
        <n x="41" s="1"/>
        <n x="5" s="1"/>
        <n x="6" s="1"/>
        <n x="4" s="1"/>
        <n x="3" s="1"/>
      </t>
    </mdx>
    <mdx n="0" f="v">
      <t c="6" fi="0">
        <n x="2"/>
        <n x="41" s="1"/>
        <n x="6" s="1"/>
        <n x="3" s="1"/>
        <n x="4" s="1"/>
        <n x="5" s="1"/>
      </t>
    </mdx>
    <mdx n="0" f="v">
      <t c="6" fi="0">
        <n x="8"/>
        <n x="41" s="1"/>
        <n x="5" s="1"/>
        <n x="6" s="1"/>
        <n x="4" s="1"/>
        <n x="3" s="1"/>
      </t>
    </mdx>
    <mdx n="0" f="v">
      <t c="6" fi="0">
        <n x="27"/>
        <n x="41" s="1"/>
        <n x="5" s="1"/>
        <n x="6" s="1"/>
        <n x="4" s="1"/>
        <n x="3" s="1"/>
      </t>
    </mdx>
    <mdx n="0" f="v">
      <t c="2" fi="0">
        <n x="1"/>
        <n x="37"/>
      </t>
    </mdx>
    <mdx n="0" f="v">
      <t c="2" fi="0">
        <n x="1"/>
        <n x="40"/>
      </t>
    </mdx>
    <mdx n="0" f="v">
      <t c="2" fi="0">
        <n x="1"/>
        <n x="38"/>
      </t>
    </mdx>
    <mdx n="0" f="v">
      <t c="2" fi="0">
        <n x="1"/>
        <n x="39"/>
      </t>
    </mdx>
    <mdx n="0" f="v">
      <t c="2" fi="0">
        <n x="42"/>
        <n x="9"/>
      </t>
    </mdx>
    <mdx n="0" f="v">
      <t c="2" fi="0">
        <n x="42"/>
        <n x="10"/>
      </t>
    </mdx>
    <mdx n="0" f="v">
      <t c="2" fi="0">
        <n x="42"/>
        <n x="14"/>
      </t>
    </mdx>
    <mdx n="0" f="v">
      <t c="2" fi="0">
        <n x="42"/>
        <n x="18"/>
      </t>
    </mdx>
    <mdx n="0" f="v">
      <t c="2" fi="0">
        <n x="42"/>
        <n x="19"/>
      </t>
    </mdx>
    <mdx n="0" f="v">
      <t c="2" fi="0">
        <n x="42"/>
        <n x="11"/>
      </t>
    </mdx>
    <mdx n="0" f="v">
      <t c="2" fi="0">
        <n x="42"/>
        <n x="15"/>
      </t>
    </mdx>
    <mdx n="0" f="v">
      <t c="2" fi="0">
        <n x="42"/>
        <n x="17"/>
      </t>
    </mdx>
    <mdx n="0" f="v">
      <t c="2" fi="0">
        <n x="42"/>
        <n x="12"/>
      </t>
    </mdx>
    <mdx n="0" f="v">
      <t c="2" fi="0">
        <n x="42"/>
        <n x="16"/>
      </t>
    </mdx>
    <mdx n="0" f="v">
      <t c="2" fi="0">
        <n x="42"/>
        <n x="20"/>
      </t>
    </mdx>
    <mdx n="0" f="v">
      <t c="2" fi="0">
        <n x="42"/>
        <n x="13"/>
      </t>
    </mdx>
    <mdx n="0" f="s">
      <ms ns="43" c="0"/>
    </mdx>
    <mdx n="0" f="r">
      <t c="1">
        <n x="44"/>
      </t>
    </mdx>
    <mdx n="0" f="r">
      <t c="1">
        <n x="45"/>
      </t>
    </mdx>
    <mdx n="0" f="r">
      <t c="1">
        <n x="46"/>
      </t>
    </mdx>
    <mdx n="0" f="r">
      <t c="1">
        <n x="47"/>
      </t>
    </mdx>
    <mdx n="0" f="r">
      <t c="1">
        <n x="48"/>
      </t>
    </mdx>
    <mdx n="0" f="r">
      <t c="1">
        <n x="49"/>
      </t>
    </mdx>
    <mdx n="0" f="r">
      <t c="1">
        <n x="50"/>
      </t>
    </mdx>
    <mdx n="0" f="s">
      <ms ns="51" c="0"/>
    </mdx>
    <mdx n="0" f="r">
      <t c="1">
        <n x="52"/>
      </t>
    </mdx>
    <mdx n="0" f="r">
      <t c="1">
        <n x="53"/>
      </t>
    </mdx>
    <mdx n="0" f="r">
      <t c="1">
        <n x="54"/>
      </t>
    </mdx>
    <mdx n="0" f="r">
      <t c="1">
        <n x="55"/>
      </t>
    </mdx>
    <mdx n="0" f="r">
      <t c="1">
        <n x="56"/>
      </t>
    </mdx>
    <mdx n="0" f="v">
      <t c="3" fi="0">
        <n x="1"/>
        <n x="44"/>
        <n x="52"/>
      </t>
    </mdx>
    <mdx n="0" f="v">
      <t c="3" fi="0">
        <n x="1"/>
        <n x="44"/>
        <n x="54"/>
      </t>
    </mdx>
    <mdx n="0" f="v">
      <t c="3" fi="0">
        <n x="1"/>
        <n x="44"/>
        <n x="56"/>
      </t>
    </mdx>
    <mdx n="0" f="v">
      <t c="3" fi="0">
        <n x="1"/>
        <n x="44"/>
        <n x="55"/>
      </t>
    </mdx>
    <mdx n="0" f="v">
      <t c="3" fi="0">
        <n x="1"/>
        <n x="44"/>
        <n x="53"/>
      </t>
    </mdx>
    <mdx n="0" f="v">
      <t c="3" fi="0">
        <n x="1"/>
        <n x="45"/>
        <n x="52"/>
      </t>
    </mdx>
    <mdx n="0" f="v">
      <t c="3" fi="0">
        <n x="1"/>
        <n x="45"/>
        <n x="53"/>
      </t>
    </mdx>
    <mdx n="0" f="v">
      <t c="3" fi="0">
        <n x="1"/>
        <n x="47"/>
        <n x="55"/>
      </t>
    </mdx>
    <mdx n="0" f="v">
      <t c="3" fi="0">
        <n x="1"/>
        <n x="49"/>
        <n x="56"/>
      </t>
    </mdx>
    <mdx n="0" f="v">
      <t c="3" fi="0">
        <n x="1"/>
        <n x="50"/>
        <n x="54"/>
      </t>
    </mdx>
    <mdx n="0" f="v">
      <t c="3" fi="0">
        <n x="1"/>
        <n x="46"/>
        <n x="52"/>
      </t>
    </mdx>
    <mdx n="0" f="v">
      <t c="3" fi="0">
        <n x="1"/>
        <n x="46"/>
        <n x="53"/>
      </t>
    </mdx>
    <mdx n="0" f="v">
      <t c="3" fi="0">
        <n x="1"/>
        <n x="48"/>
        <n x="55"/>
      </t>
    </mdx>
    <mdx n="0" f="v">
      <t c="3" fi="0">
        <n x="1"/>
        <n x="49"/>
        <n x="54"/>
      </t>
    </mdx>
    <mdx n="0" f="v">
      <t c="3" fi="0">
        <n x="1"/>
        <n x="46"/>
        <n x="55"/>
      </t>
    </mdx>
    <mdx n="0" f="v">
      <t c="3" fi="0">
        <n x="1"/>
        <n x="45"/>
        <n x="54"/>
      </t>
    </mdx>
    <mdx n="0" f="v">
      <t c="3" fi="0">
        <n x="1"/>
        <n x="47"/>
        <n x="52"/>
      </t>
    </mdx>
    <mdx n="0" f="v">
      <t c="3" fi="0">
        <n x="1"/>
        <n x="47"/>
        <n x="53"/>
      </t>
    </mdx>
    <mdx n="0" f="v">
      <t c="3" fi="0">
        <n x="1"/>
        <n x="49"/>
        <n x="55"/>
      </t>
    </mdx>
    <mdx n="0" f="v">
      <t c="3" fi="0">
        <n x="1"/>
        <n x="50"/>
        <n x="56"/>
      </t>
    </mdx>
    <mdx n="0" f="v">
      <t c="3" fi="0">
        <n x="1"/>
        <n x="46"/>
        <n x="54"/>
      </t>
    </mdx>
    <mdx n="0" f="v">
      <t c="3" fi="0">
        <n x="1"/>
        <n x="48"/>
        <n x="52"/>
      </t>
    </mdx>
    <mdx n="0" f="v">
      <t c="3" fi="0">
        <n x="1"/>
        <n x="48"/>
        <n x="53"/>
      </t>
    </mdx>
    <mdx n="0" f="v">
      <t c="3" fi="0">
        <n x="1"/>
        <n x="45"/>
        <n x="55"/>
      </t>
    </mdx>
    <mdx n="0" f="v">
      <t c="3" fi="0">
        <n x="1"/>
        <n x="50"/>
        <n x="52"/>
      </t>
    </mdx>
    <mdx n="0" f="v">
      <t c="3" fi="0">
        <n x="1"/>
        <n x="45"/>
        <n x="56"/>
      </t>
    </mdx>
    <mdx n="0" f="v">
      <t c="3" fi="0">
        <n x="1"/>
        <n x="47"/>
        <n x="54"/>
      </t>
    </mdx>
    <mdx n="0" f="v">
      <t c="3" fi="0">
        <n x="1"/>
        <n x="49"/>
        <n x="52"/>
      </t>
    </mdx>
    <mdx n="0" f="v">
      <t c="3" fi="0">
        <n x="1"/>
        <n x="49"/>
        <n x="53"/>
      </t>
    </mdx>
    <mdx n="0" f="v">
      <t c="3" fi="0">
        <n x="1"/>
        <n x="50"/>
        <n x="55"/>
      </t>
    </mdx>
    <mdx n="0" f="v">
      <t c="3" fi="0">
        <n x="1"/>
        <n x="46"/>
        <n x="56"/>
      </t>
    </mdx>
    <mdx n="0" f="v">
      <t c="3" fi="0">
        <n x="1"/>
        <n x="48"/>
        <n x="54"/>
      </t>
    </mdx>
    <mdx n="0" f="v">
      <t c="3" fi="0">
        <n x="1"/>
        <n x="47"/>
        <n x="56"/>
      </t>
    </mdx>
    <mdx n="0" f="v">
      <t c="3" fi="0">
        <n x="1"/>
        <n x="50"/>
        <n x="53"/>
      </t>
    </mdx>
    <mdx n="0" f="v">
      <t c="3" fi="0">
        <n x="1"/>
        <n x="48"/>
        <n x="56"/>
      </t>
    </mdx>
    <mdx n="0" f="v">
      <t c="1" fi="0">
        <n x="57"/>
      </t>
    </mdx>
    <mdx n="0" f="v">
      <t c="1" fi="0">
        <n x="58"/>
      </t>
    </mdx>
    <mdx n="0" f="v">
      <t c="1" fi="0">
        <n x="59"/>
      </t>
    </mdx>
    <mdx n="0" f="v">
      <t c="1" fi="0">
        <n x="60"/>
      </t>
    </mdx>
    <mdx n="0" f="v">
      <t c="1" fi="0">
        <n x="61"/>
      </t>
    </mdx>
    <mdx n="0" f="v">
      <t c="6" fi="0">
        <n x="42"/>
        <n x="41" s="1"/>
        <n x="5" s="1"/>
        <n x="6" s="1"/>
        <n x="4" s="1"/>
        <n x="3" s="1"/>
      </t>
    </mdx>
    <mdx n="0" f="v">
      <t c="6" fi="0">
        <n x="62"/>
        <n x="41" s="1"/>
        <n x="5" s="1"/>
        <n x="6" s="1"/>
        <n x="4" s="1"/>
        <n x="3" s="1"/>
      </t>
    </mdx>
    <mdx n="0" f="v">
      <t c="1" fi="0">
        <n x="63"/>
      </t>
    </mdx>
    <mdx n="0" f="v">
      <t c="1" fi="0">
        <n x="64"/>
      </t>
    </mdx>
    <mdx n="0" f="v">
      <t c="1" fi="0">
        <n x="65"/>
      </t>
    </mdx>
    <mdx n="0" f="v">
      <t c="1" fi="0">
        <n x="66"/>
      </t>
    </mdx>
    <mdx n="0" f="s">
      <ms ns="67" c="0"/>
    </mdx>
    <mdx n="0" f="r">
      <t c="1">
        <n x="68"/>
      </t>
    </mdx>
    <mdx n="0" f="r">
      <t c="1">
        <n x="69"/>
      </t>
    </mdx>
    <mdx n="0" f="r">
      <t c="1">
        <n x="70"/>
      </t>
    </mdx>
    <mdx n="0" f="r">
      <t c="1">
        <n x="71"/>
      </t>
    </mdx>
    <mdx n="0" f="r">
      <t c="1">
        <n x="72"/>
      </t>
    </mdx>
    <mdx n="0" f="v">
      <t c="2" fi="0">
        <n x="68"/>
        <n x="73"/>
      </t>
    </mdx>
    <mdx n="0" f="v">
      <t c="2" fi="0">
        <n x="69"/>
        <n x="73"/>
      </t>
    </mdx>
    <mdx n="0" f="v">
      <t c="2" fi="0">
        <n x="70"/>
        <n x="73"/>
      </t>
    </mdx>
    <mdx n="0" f="v">
      <t c="2" fi="0">
        <n x="71"/>
        <n x="73"/>
      </t>
    </mdx>
    <mdx n="0" f="v">
      <t c="2" fi="0">
        <n x="72"/>
        <n x="73"/>
      </t>
    </mdx>
    <mdx n="0" f="v">
      <t c="2" fi="0">
        <n x="68"/>
        <n x="74"/>
      </t>
    </mdx>
    <mdx n="0" f="v">
      <t c="2" fi="0">
        <n x="69"/>
        <n x="74"/>
      </t>
    </mdx>
    <mdx n="0" f="v">
      <t c="2" fi="0">
        <n x="70"/>
        <n x="74"/>
      </t>
    </mdx>
    <mdx n="0" f="v">
      <t c="2" fi="0">
        <n x="71"/>
        <n x="74"/>
      </t>
    </mdx>
    <mdx n="0" f="v">
      <t c="2" fi="0">
        <n x="72"/>
        <n x="74"/>
      </t>
    </mdx>
    <mdx n="0" f="v">
      <t c="2" fi="0">
        <n x="68"/>
        <n x="75"/>
      </t>
    </mdx>
    <mdx n="0" f="v">
      <t c="2" fi="0">
        <n x="69"/>
        <n x="75"/>
      </t>
    </mdx>
    <mdx n="0" f="v">
      <t c="2" fi="0">
        <n x="70"/>
        <n x="75"/>
      </t>
    </mdx>
    <mdx n="0" f="v">
      <t c="2" fi="0">
        <n x="71"/>
        <n x="75"/>
      </t>
    </mdx>
    <mdx n="0" f="v">
      <t c="2" fi="0">
        <n x="72"/>
        <n x="75"/>
      </t>
    </mdx>
    <mdx n="0" f="v">
      <t c="2" fi="0">
        <n x="68"/>
        <n x="76"/>
      </t>
    </mdx>
    <mdx n="0" f="v">
      <t c="2" fi="0">
        <n x="69"/>
        <n x="76"/>
      </t>
    </mdx>
    <mdx n="0" f="v">
      <t c="2" fi="0">
        <n x="70"/>
        <n x="76"/>
      </t>
    </mdx>
    <mdx n="0" f="v">
      <t c="2" fi="0">
        <n x="71"/>
        <n x="76"/>
      </t>
    </mdx>
    <mdx n="0" f="v">
      <t c="2" fi="0">
        <n x="72"/>
        <n x="76"/>
      </t>
    </mdx>
    <mdx n="0" f="v">
      <t c="2" fi="0">
        <n x="68"/>
        <n x="77"/>
      </t>
    </mdx>
    <mdx n="0" f="v">
      <t c="2" fi="0">
        <n x="69"/>
        <n x="77"/>
      </t>
    </mdx>
    <mdx n="0" f="v">
      <t c="2" fi="0">
        <n x="71"/>
        <n x="77"/>
      </t>
    </mdx>
    <mdx n="0" f="v">
      <t c="2" fi="0">
        <n x="72"/>
        <n x="77"/>
      </t>
    </mdx>
    <mdx n="0" f="v">
      <t c="2" fi="0">
        <n x="70"/>
        <n x="77"/>
      </t>
    </mdx>
    <mdx n="0" f="v">
      <t c="2" fi="0">
        <n x="68"/>
        <n x="78"/>
      </t>
    </mdx>
    <mdx n="0" f="v">
      <t c="2" fi="0">
        <n x="69"/>
        <n x="78"/>
      </t>
    </mdx>
    <mdx n="0" f="v">
      <t c="2" fi="0">
        <n x="71"/>
        <n x="78"/>
      </t>
    </mdx>
    <mdx n="0" f="v">
      <t c="2" fi="0">
        <n x="70"/>
        <n x="78"/>
      </t>
    </mdx>
    <mdx n="0" f="v">
      <t c="2" fi="0">
        <n x="72"/>
        <n x="78"/>
      </t>
    </mdx>
    <mdx n="0" f="v">
      <t c="2" fi="0">
        <n x="68"/>
        <n x="79"/>
      </t>
    </mdx>
    <mdx n="0" f="v">
      <t c="2" fi="0">
        <n x="69"/>
        <n x="79"/>
      </t>
    </mdx>
    <mdx n="0" f="v">
      <t c="2" fi="0">
        <n x="72"/>
        <n x="79"/>
      </t>
    </mdx>
    <mdx n="0" f="v">
      <t c="2" fi="0">
        <n x="70"/>
        <n x="79"/>
      </t>
    </mdx>
    <mdx n="0" f="v">
      <t c="2" fi="0">
        <n x="71"/>
        <n x="79"/>
      </t>
    </mdx>
    <mdx n="0" f="v">
      <t c="2" fi="0">
        <n x="68"/>
        <n x="80"/>
      </t>
    </mdx>
    <mdx n="0" f="v">
      <t c="2" fi="0">
        <n x="69"/>
        <n x="80"/>
      </t>
    </mdx>
    <mdx n="0" f="v">
      <t c="2" fi="0">
        <n x="70"/>
        <n x="80"/>
      </t>
    </mdx>
    <mdx n="0" f="v">
      <t c="2" fi="0">
        <n x="71"/>
        <n x="80"/>
      </t>
    </mdx>
    <mdx n="0" f="v">
      <t c="2" fi="0">
        <n x="72"/>
        <n x="80"/>
      </t>
    </mdx>
    <mdx n="0" f="v">
      <t c="2" fi="0">
        <n x="68"/>
        <n x="81"/>
      </t>
    </mdx>
    <mdx n="0" f="v">
      <t c="2" fi="0">
        <n x="69"/>
        <n x="81"/>
      </t>
    </mdx>
    <mdx n="0" f="v">
      <t c="2" fi="0">
        <n x="70"/>
        <n x="81"/>
      </t>
    </mdx>
    <mdx n="0" f="v">
      <t c="2" fi="0">
        <n x="71"/>
        <n x="81"/>
      </t>
    </mdx>
    <mdx n="0" f="v">
      <t c="2" fi="0">
        <n x="72"/>
        <n x="81"/>
      </t>
    </mdx>
    <mdx n="0" f="v">
      <t c="2" fi="0">
        <n x="68"/>
        <n x="82"/>
      </t>
    </mdx>
    <mdx n="0" f="v">
      <t c="2" fi="0">
        <n x="69"/>
        <n x="82"/>
      </t>
    </mdx>
    <mdx n="0" f="v">
      <t c="2" fi="0">
        <n x="70"/>
        <n x="82"/>
      </t>
    </mdx>
    <mdx n="0" f="v">
      <t c="2" fi="0">
        <n x="71"/>
        <n x="82"/>
      </t>
    </mdx>
    <mdx n="0" f="v">
      <t c="2" fi="0">
        <n x="72"/>
        <n x="82"/>
      </t>
    </mdx>
    <mdx n="0" f="v">
      <t c="2" fi="0">
        <n x="68"/>
        <n x="83"/>
      </t>
    </mdx>
    <mdx n="0" f="v">
      <t c="2" fi="0">
        <n x="69"/>
        <n x="83"/>
      </t>
    </mdx>
    <mdx n="0" f="v">
      <t c="2" fi="0">
        <n x="70"/>
        <n x="83"/>
      </t>
    </mdx>
    <mdx n="0" f="v">
      <t c="2" fi="0">
        <n x="71"/>
        <n x="83"/>
      </t>
    </mdx>
    <mdx n="0" f="v">
      <t c="2" fi="0">
        <n x="72"/>
        <n x="83"/>
      </t>
    </mdx>
    <mdx n="0" f="v">
      <t c="2" fi="0">
        <n x="68"/>
        <n x="84"/>
      </t>
    </mdx>
    <mdx n="0" f="v">
      <t c="2" fi="0">
        <n x="69"/>
        <n x="84"/>
      </t>
    </mdx>
    <mdx n="0" f="v">
      <t c="2" fi="0">
        <n x="70"/>
        <n x="84"/>
      </t>
    </mdx>
    <mdx n="0" f="v">
      <t c="2" fi="0">
        <n x="71"/>
        <n x="84"/>
      </t>
    </mdx>
    <mdx n="0" f="v">
      <t c="2" fi="0">
        <n x="72"/>
        <n x="84"/>
      </t>
    </mdx>
  </mdxMetadata>
  <valueMetadata count="26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valueMetadata>
</metadata>
</file>

<file path=xl/sharedStrings.xml><?xml version="1.0" encoding="utf-8"?>
<sst xmlns="http://schemas.openxmlformats.org/spreadsheetml/2006/main" count="11123" uniqueCount="1360">
  <si>
    <t>Trade_ID</t>
  </si>
  <si>
    <t>Parent_Order_ID</t>
  </si>
  <si>
    <t>Order_DateTime</t>
  </si>
  <si>
    <t>Execution_DateTime</t>
  </si>
  <si>
    <t>Exit_DateTime</t>
  </si>
  <si>
    <t>Settlement_Date</t>
  </si>
  <si>
    <t>Ticker/Symbol</t>
  </si>
  <si>
    <t>Asset_Class</t>
  </si>
  <si>
    <t>Direction</t>
  </si>
  <si>
    <t>Venue/Exchange</t>
  </si>
  <si>
    <t>Counterparty</t>
  </si>
  <si>
    <t>Strategy_Tag</t>
  </si>
  <si>
    <t>Quantity</t>
  </si>
  <si>
    <t>Order_Price</t>
  </si>
  <si>
    <t>Execution_Price</t>
  </si>
  <si>
    <t>Benchmark_Price</t>
  </si>
  <si>
    <t>Notional_Value</t>
  </si>
  <si>
    <t>Commissions</t>
  </si>
  <si>
    <t>Exchange_Fees</t>
  </si>
  <si>
    <t>Net_P&amp;L</t>
  </si>
  <si>
    <t>Stop_Loss</t>
  </si>
  <si>
    <t>Initial_Margin</t>
  </si>
  <si>
    <t>Order_Type</t>
  </si>
  <si>
    <t>Execution_Status</t>
  </si>
  <si>
    <t>Slippage (Bps)</t>
  </si>
  <si>
    <t>Analyst/Trader_Name</t>
  </si>
  <si>
    <t>Starting_Balance</t>
  </si>
  <si>
    <t>Risk_Amount</t>
  </si>
  <si>
    <t>Risk_per_Unit</t>
  </si>
  <si>
    <t>Position_Size</t>
  </si>
  <si>
    <t>Leverage</t>
  </si>
  <si>
    <t>Leveraged_Position_Size</t>
  </si>
  <si>
    <t>Leveraged_Notional</t>
  </si>
  <si>
    <t>T00001</t>
  </si>
  <si>
    <t>T00002</t>
  </si>
  <si>
    <t>T00003</t>
  </si>
  <si>
    <t>T00004</t>
  </si>
  <si>
    <t>T00005</t>
  </si>
  <si>
    <t>T00006</t>
  </si>
  <si>
    <t>T00007</t>
  </si>
  <si>
    <t>T00008</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</si>
  <si>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</si>
  <si>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</si>
  <si>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</si>
  <si>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</si>
  <si>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</si>
  <si>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</si>
  <si>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</si>
  <si>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</si>
  <si>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</si>
  <si>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</si>
  <si>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</si>
  <si>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</si>
  <si>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</si>
  <si>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</si>
  <si>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</si>
  <si>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</si>
  <si>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</si>
  <si>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</si>
  <si>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</si>
  <si>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</si>
  <si>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</si>
  <si>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</si>
  <si>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</si>
  <si>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</si>
  <si>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</si>
  <si>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</si>
  <si>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</si>
  <si>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</si>
  <si>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</si>
  <si>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</si>
  <si>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</si>
  <si>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</si>
  <si>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</si>
  <si>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</si>
  <si>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</si>
  <si>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</si>
  <si>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</si>
  <si>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</si>
  <si>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</si>
  <si>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</si>
  <si>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</si>
  <si>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</si>
  <si>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</si>
  <si>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</si>
  <si>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</si>
  <si>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</si>
  <si>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</si>
  <si>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</si>
  <si>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</si>
  <si>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</si>
  <si>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</si>
  <si>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</si>
  <si>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</si>
  <si>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</si>
  <si>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</si>
  <si>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</si>
  <si>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</si>
  <si>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</si>
  <si>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</si>
  <si>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</si>
  <si>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</si>
  <si>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</si>
  <si>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</si>
  <si>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</si>
  <si>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</si>
  <si>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</si>
  <si>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</si>
  <si>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</si>
  <si>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</si>
  <si>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</si>
  <si>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</si>
  <si>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</si>
  <si>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</si>
  <si>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</si>
  <si>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</si>
  <si>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</si>
  <si>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</si>
  <si>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</si>
  <si>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</si>
  <si>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</si>
  <si>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</si>
  <si>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</si>
  <si>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</si>
  <si>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</si>
  <si>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</si>
  <si>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</si>
  <si>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</si>
  <si>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</si>
  <si>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</si>
  <si>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</si>
  <si>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</si>
  <si>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</si>
  <si>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</si>
  <si>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</si>
  <si>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</si>
  <si>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</si>
  <si>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</si>
  <si>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</si>
  <si>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</si>
  <si>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</si>
  <si>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</si>
  <si>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</si>
  <si>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</si>
  <si>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</si>
  <si>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</si>
  <si>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</si>
  <si>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</si>
  <si>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</si>
  <si>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</si>
  <si>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</si>
  <si>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</si>
  <si>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</si>
  <si>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</si>
  <si>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</si>
  <si>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</si>
  <si>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</si>
  <si>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</si>
  <si>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</si>
  <si>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</si>
  <si>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</si>
  <si>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</si>
  <si>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</si>
  <si>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</si>
  <si>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</si>
  <si>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</si>
  <si>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</si>
  <si>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</si>
  <si>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</si>
  <si>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</si>
  <si>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</si>
  <si>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</si>
  <si>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</si>
  <si>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</si>
  <si>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</si>
  <si>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</si>
  <si>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</si>
  <si>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</si>
  <si>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</si>
  <si>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</si>
  <si>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</si>
  <si>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</si>
  <si>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</si>
  <si>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</si>
  <si>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</si>
  <si>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</si>
  <si>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</si>
  <si>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</si>
  <si>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</si>
  <si>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</si>
  <si>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</si>
  <si>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</si>
  <si>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</si>
  <si>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</si>
  <si>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</si>
  <si>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</si>
  <si>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</si>
  <si>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</si>
  <si>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</si>
  <si>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</si>
  <si>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</si>
  <si>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</si>
  <si>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</si>
  <si>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</si>
  <si>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</si>
  <si>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</si>
  <si>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</si>
  <si>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</si>
  <si>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</si>
  <si>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</si>
  <si>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</si>
  <si>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</si>
  <si>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</si>
  <si>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</si>
  <si>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</si>
  <si>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</si>
  <si>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</si>
  <si>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</si>
  <si>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</si>
  <si>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</si>
  <si>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</si>
  <si>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</si>
  <si>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</si>
  <si>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</si>
  <si>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</si>
  <si>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</si>
  <si>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</si>
  <si>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</si>
  <si>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</si>
  <si>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</si>
  <si>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</si>
  <si>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</si>
  <si>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</si>
  <si>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</si>
  <si>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</si>
  <si>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</si>
  <si>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</si>
  <si>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</si>
  <si>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</si>
  <si>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</si>
  <si>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</si>
  <si>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</si>
  <si>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</si>
  <si>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</si>
  <si>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</si>
  <si>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</si>
  <si>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</si>
  <si>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</si>
  <si>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</si>
  <si>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</si>
  <si>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</si>
  <si>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</si>
  <si>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</si>
  <si>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</si>
  <si>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</si>
  <si>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</si>
  <si>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</si>
  <si>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</si>
  <si>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</si>
  <si>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</si>
  <si>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</si>
  <si>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</si>
  <si>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</si>
  <si>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</si>
  <si>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</si>
  <si>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</si>
  <si>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</si>
  <si>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</si>
  <si>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</si>
  <si>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</si>
  <si>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</si>
  <si>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</si>
  <si>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</si>
  <si>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</si>
  <si>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</si>
  <si>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</si>
  <si>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</si>
  <si>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</si>
  <si>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</si>
  <si>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</si>
  <si>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</si>
  <si>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</si>
  <si>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</si>
  <si>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</si>
  <si>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</si>
  <si>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</si>
  <si>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</si>
  <si>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</si>
  <si>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</si>
  <si>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</si>
  <si>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</si>
  <si>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</si>
  <si>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</si>
  <si>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</si>
  <si>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</si>
  <si>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</si>
  <si>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</si>
  <si>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</si>
  <si>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</si>
  <si>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</si>
  <si>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</si>
  <si>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</si>
  <si>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</si>
  <si>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</si>
  <si>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</si>
  <si>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</si>
  <si>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</si>
  <si>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</si>
  <si>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</si>
  <si>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</si>
  <si>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</si>
  <si>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</si>
  <si>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</si>
  <si>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</si>
  <si>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</si>
  <si>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</si>
  <si>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</si>
  <si>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</si>
  <si>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</si>
  <si>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</si>
  <si>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</si>
  <si>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</si>
  <si>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</si>
  <si>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</si>
  <si>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</si>
  <si>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</si>
  <si>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</si>
  <si>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</si>
  <si>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</si>
  <si>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</si>
  <si>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</si>
  <si>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</si>
  <si>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</si>
  <si>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</si>
  <si>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</si>
  <si>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</si>
  <si>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</si>
  <si>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</si>
  <si>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</si>
  <si>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</si>
  <si>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</si>
  <si>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</si>
  <si>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</si>
  <si>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</si>
  <si>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</si>
  <si>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</si>
  <si>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</si>
  <si>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</si>
  <si>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</si>
  <si>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</si>
  <si>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</si>
  <si>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</si>
  <si>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</si>
  <si>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</si>
  <si>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</si>
  <si>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</si>
  <si>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</si>
  <si>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</si>
  <si>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</si>
  <si>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</si>
  <si>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</si>
  <si>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</si>
  <si>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</si>
  <si>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</si>
  <si>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</si>
  <si>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</si>
  <si>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</si>
  <si>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</si>
  <si>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</si>
  <si>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</si>
  <si>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</si>
  <si>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</si>
  <si>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</si>
  <si>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</si>
  <si>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</si>
  <si>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</si>
  <si>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</si>
  <si>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</si>
  <si>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</si>
  <si>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</si>
  <si>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</si>
  <si>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</si>
  <si>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</si>
  <si>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</si>
  <si>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</si>
  <si>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</si>
  <si>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</si>
  <si>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</si>
  <si>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</si>
  <si>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</si>
  <si>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</si>
  <si>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</si>
  <si>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</si>
  <si>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</si>
  <si>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</si>
  <si>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</si>
  <si>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</si>
  <si>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</si>
  <si>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</si>
  <si>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</si>
  <si>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</si>
  <si>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</si>
  <si>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</si>
  <si>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</si>
  <si>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</si>
  <si>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</si>
  <si>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</si>
  <si>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</si>
  <si>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</si>
  <si>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</si>
  <si>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</si>
  <si>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</si>
  <si>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</si>
  <si>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</si>
  <si>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</si>
  <si>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</si>
  <si>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</si>
  <si>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</si>
  <si>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</si>
  <si>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</si>
  <si>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</si>
  <si>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</si>
  <si>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</si>
  <si>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</si>
  <si>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</si>
  <si>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</si>
  <si>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</si>
  <si>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</si>
  <si>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</si>
  <si>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</si>
  <si>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</si>
  <si>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</si>
  <si>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</si>
  <si>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</si>
  <si>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</si>
  <si>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</si>
  <si>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</si>
  <si>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</si>
  <si>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</si>
  <si>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</si>
  <si>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</si>
  <si>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</si>
  <si>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</si>
  <si>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</si>
  <si>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</si>
  <si>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</si>
  <si>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</si>
  <si>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</si>
  <si>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</si>
  <si>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</si>
  <si>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</si>
  <si>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</si>
  <si>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</si>
  <si>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</si>
  <si>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</si>
  <si>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</si>
  <si>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</si>
  <si>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</si>
  <si>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</si>
  <si>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</si>
  <si>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</si>
  <si>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</si>
  <si>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</si>
  <si>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</si>
  <si>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</si>
  <si>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</si>
  <si>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</si>
  <si>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</si>
  <si>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</si>
  <si>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</si>
  <si>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</si>
  <si>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</si>
  <si>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</si>
  <si>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</si>
  <si>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</si>
  <si>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</si>
  <si>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</si>
  <si>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</si>
  <si>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</si>
  <si>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</si>
  <si>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</si>
  <si>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</si>
  <si>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</si>
  <si>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</si>
  <si>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</si>
  <si>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</si>
  <si>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</si>
  <si>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</si>
  <si>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</si>
  <si>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</si>
  <si>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</si>
  <si>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</si>
  <si>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</si>
  <si>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</si>
  <si>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</si>
  <si>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</si>
  <si>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</si>
  <si>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</si>
  <si>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</si>
  <si>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</si>
  <si>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</si>
  <si>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</si>
  <si>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</si>
  <si>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</si>
  <si>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</si>
  <si>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</si>
  <si>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</si>
  <si>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</si>
  <si>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</si>
  <si>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</si>
  <si>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</si>
  <si>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</si>
  <si>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</si>
  <si>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</si>
  <si>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</si>
  <si>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</si>
  <si>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</si>
  <si>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</si>
  <si>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</si>
  <si>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</si>
  <si>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</si>
  <si>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</si>
  <si>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</si>
  <si>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</si>
  <si>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</si>
  <si>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</si>
  <si>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</si>
  <si>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T00495</t>
  </si>
  <si>
    <t>T00496</t>
  </si>
  <si>
    <t>T00497</t>
  </si>
  <si>
    <t>T00498</t>
  </si>
  <si>
    <t>T00499</t>
  </si>
  <si>
    <t>T00500</t>
  </si>
  <si>
    <t>T00501</t>
  </si>
  <si>
    <t>T00502</t>
  </si>
  <si>
    <t>T00503</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</si>
  <si>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</si>
  <si>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</si>
  <si>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</si>
  <si>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</si>
  <si>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</si>
  <si>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</si>
  <si>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</si>
  <si>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</si>
  <si>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</si>
  <si>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</si>
  <si>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</si>
  <si>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</si>
  <si>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</si>
  <si>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</si>
  <si>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</si>
  <si>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</si>
  <si>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</si>
  <si>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</si>
  <si>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</si>
  <si>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</si>
  <si>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</si>
  <si>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</si>
  <si>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</si>
  <si>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</si>
  <si>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</si>
  <si>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</si>
  <si>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</si>
  <si>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</si>
  <si>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</si>
  <si>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</si>
  <si>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</si>
  <si>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</si>
  <si>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</si>
  <si>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</si>
  <si>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</si>
  <si>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</si>
  <si>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</si>
  <si>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</si>
  <si>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</si>
  <si>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</si>
  <si>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</si>
  <si>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</si>
  <si>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</si>
  <si>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</si>
  <si>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</si>
  <si>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</si>
  <si>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</si>
  <si>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</si>
  <si>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</si>
  <si>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</si>
  <si>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</si>
  <si>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</si>
  <si>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</si>
  <si>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</si>
  <si>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</si>
  <si>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</si>
  <si>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</si>
  <si>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</si>
  <si>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</si>
  <si>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</si>
  <si>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</si>
  <si>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</si>
  <si>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</si>
  <si>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</si>
  <si>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</si>
  <si>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</si>
  <si>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</si>
  <si>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</si>
  <si>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</si>
  <si>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</si>
  <si>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</si>
  <si>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</si>
  <si>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</si>
  <si>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</si>
  <si>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</si>
  <si>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</si>
  <si>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</si>
  <si>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</si>
  <si>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</si>
  <si>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</si>
  <si>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</si>
  <si>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</si>
  <si>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</si>
  <si>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</si>
  <si>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</si>
  <si>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</si>
  <si>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</si>
  <si>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</si>
  <si>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</si>
  <si>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</si>
  <si>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</si>
  <si>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</si>
  <si>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</si>
  <si>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</si>
  <si>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</si>
  <si>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</si>
  <si>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</si>
  <si>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</si>
  <si>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</si>
  <si>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</si>
  <si>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</si>
  <si>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</si>
  <si>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</si>
  <si>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</si>
  <si>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</si>
  <si>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</si>
  <si>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</si>
  <si>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</si>
  <si>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</si>
  <si>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</si>
  <si>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</si>
  <si>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</si>
  <si>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</si>
  <si>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</si>
  <si>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</si>
  <si>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</si>
  <si>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</si>
  <si>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</si>
  <si>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</si>
  <si>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</si>
  <si>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</si>
  <si>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</si>
  <si>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</si>
  <si>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</si>
  <si>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</si>
  <si>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</si>
  <si>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</si>
  <si>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</si>
  <si>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</si>
  <si>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</si>
  <si>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</si>
  <si>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</si>
  <si>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</si>
  <si>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</si>
  <si>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</si>
  <si>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</si>
  <si>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</si>
  <si>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</si>
  <si>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</si>
  <si>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</si>
  <si>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</si>
  <si>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</si>
  <si>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</si>
  <si>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</si>
  <si>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</si>
  <si>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</si>
  <si>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</si>
  <si>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</si>
  <si>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</si>
  <si>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</si>
  <si>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</si>
  <si>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</si>
  <si>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</si>
  <si>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</si>
  <si>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</si>
  <si>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</si>
  <si>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</si>
  <si>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</si>
  <si>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</si>
  <si>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</si>
  <si>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</si>
  <si>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</si>
  <si>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</si>
  <si>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</si>
  <si>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</si>
  <si>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</si>
  <si>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</si>
  <si>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</si>
  <si>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</si>
  <si>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</si>
  <si>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</si>
  <si>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</si>
  <si>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</si>
  <si>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</si>
  <si>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</si>
  <si>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</si>
  <si>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</si>
  <si>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</si>
  <si>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</si>
  <si>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</si>
  <si>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</si>
  <si>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</si>
  <si>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</si>
  <si>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</si>
  <si>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</si>
  <si>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</si>
  <si>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</si>
  <si>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</si>
  <si>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</si>
  <si>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</si>
  <si>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</si>
  <si>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</si>
  <si>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</si>
  <si>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</si>
  <si>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</si>
  <si>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</si>
  <si>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</si>
  <si>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</si>
  <si>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</si>
  <si>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</si>
  <si>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</si>
  <si>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</si>
  <si>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</si>
  <si>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</si>
  <si>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</si>
  <si>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</si>
  <si>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</si>
  <si>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</si>
  <si>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</si>
  <si>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</si>
  <si>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</si>
  <si>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</si>
  <si>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</si>
  <si>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</si>
  <si>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</si>
  <si>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</si>
  <si>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</si>
  <si>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</si>
  <si>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</si>
  <si>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</si>
  <si>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</si>
  <si>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</si>
  <si>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</si>
  <si>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</si>
  <si>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</si>
  <si>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</si>
  <si>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</si>
  <si>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</si>
  <si>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</si>
  <si>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</si>
  <si>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</si>
  <si>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</si>
  <si>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</si>
  <si>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</si>
  <si>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</si>
  <si>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</si>
  <si>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</si>
  <si>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</si>
  <si>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</si>
  <si>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</si>
  <si>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</si>
  <si>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</si>
  <si>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</si>
  <si>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</si>
  <si>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</si>
  <si>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</si>
  <si>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</si>
  <si>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</si>
  <si>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</si>
  <si>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</si>
  <si>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</si>
  <si>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</si>
  <si>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</si>
  <si>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</si>
  <si>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</si>
  <si>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</si>
  <si>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</si>
  <si>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</si>
  <si>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</si>
  <si>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</si>
  <si>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</si>
  <si>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</si>
  <si>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</si>
  <si>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</si>
  <si>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</si>
  <si>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</si>
  <si>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</si>
  <si>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</si>
  <si>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</si>
  <si>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</si>
  <si>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</si>
  <si>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</si>
  <si>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</si>
  <si>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</si>
  <si>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</si>
  <si>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</si>
  <si>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</si>
  <si>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</si>
  <si>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</si>
  <si>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</si>
  <si>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</si>
  <si>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</si>
  <si>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</si>
  <si>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</si>
  <si>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</si>
  <si>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</si>
  <si>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</si>
  <si>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</si>
  <si>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</si>
  <si>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</si>
  <si>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</si>
  <si>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</si>
  <si>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</si>
  <si>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</si>
  <si>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</si>
  <si>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</si>
  <si>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</si>
  <si>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</si>
  <si>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</si>
  <si>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</si>
  <si>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</si>
  <si>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</si>
  <si>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</si>
  <si>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</si>
  <si>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</si>
  <si>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</si>
  <si>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</si>
  <si>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</si>
  <si>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</si>
  <si>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</si>
  <si>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</si>
  <si>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</si>
  <si>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</si>
  <si>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</si>
  <si>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</si>
  <si>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</si>
  <si>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</si>
  <si>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</si>
  <si>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</si>
  <si>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</si>
  <si>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</si>
  <si>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</si>
  <si>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</si>
  <si>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</si>
  <si>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</si>
  <si>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</si>
  <si>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</si>
  <si>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</si>
  <si>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</si>
  <si>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</si>
  <si>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</si>
  <si>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</si>
  <si>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</si>
  <si>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</si>
  <si>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</si>
  <si>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</si>
  <si>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</si>
  <si>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</si>
  <si>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</si>
  <si>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</si>
  <si>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</si>
  <si>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</si>
  <si>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</si>
  <si>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</si>
  <si>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</si>
  <si>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</si>
  <si>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</si>
  <si>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</si>
  <si>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</si>
  <si>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</si>
  <si>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</si>
  <si>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</si>
  <si>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</si>
  <si>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</si>
  <si>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</si>
  <si>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</si>
  <si>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</si>
  <si>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</si>
  <si>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</si>
  <si>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</si>
  <si>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</si>
  <si>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</si>
  <si>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</si>
  <si>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</si>
  <si>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</si>
  <si>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</si>
  <si>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</si>
  <si>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</si>
  <si>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</si>
  <si>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</si>
  <si>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</si>
  <si>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</si>
  <si>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</si>
  <si>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</si>
  <si>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</si>
  <si>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</si>
  <si>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</si>
  <si>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</si>
  <si>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</si>
  <si>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</si>
  <si>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</si>
  <si>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</si>
  <si>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</si>
  <si>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</si>
  <si>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</si>
  <si>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</si>
  <si>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</si>
  <si>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</si>
  <si>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</si>
  <si>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</si>
  <si>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</si>
  <si>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</si>
  <si>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</si>
  <si>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</si>
  <si>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</si>
  <si>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</si>
  <si>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</si>
  <si>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</si>
  <si>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</si>
  <si>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</si>
  <si>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</si>
  <si>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</si>
  <si>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</si>
  <si>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</si>
  <si>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</si>
  <si>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</si>
  <si>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</si>
  <si>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</si>
  <si>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</si>
  <si>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</si>
  <si>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</si>
  <si>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</si>
  <si>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</si>
  <si>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</si>
  <si>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</si>
  <si>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</si>
  <si>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</si>
  <si>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</si>
  <si>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</si>
  <si>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</si>
  <si>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</si>
  <si>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</si>
  <si>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</si>
  <si>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</si>
  <si>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</si>
  <si>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</si>
  <si>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</si>
  <si>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</si>
  <si>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</si>
  <si>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</si>
  <si>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</si>
  <si>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</si>
  <si>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</si>
  <si>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</si>
  <si>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</si>
  <si>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</si>
  <si>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</si>
  <si>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</si>
  <si>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</si>
  <si>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</si>
  <si>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</si>
  <si>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</si>
  <si>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</si>
  <si>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</si>
  <si>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</si>
  <si>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</si>
  <si>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</si>
  <si>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</si>
  <si>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</si>
  <si>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</si>
  <si>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</si>
  <si>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</si>
  <si>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</si>
  <si>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</si>
  <si>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</si>
  <si>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</si>
  <si>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</si>
  <si>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</si>
  <si>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</si>
  <si>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</si>
  <si>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</si>
  <si>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</si>
  <si>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</si>
  <si>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</si>
  <si>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</si>
  <si>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</si>
  <si>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</si>
  <si>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</si>
  <si>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</si>
  <si>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</si>
  <si>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</si>
  <si>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</si>
  <si>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</si>
  <si>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</si>
  <si>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</si>
  <si>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</si>
  <si>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</si>
  <si>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</si>
  <si>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</si>
  <si>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</si>
  <si>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</si>
  <si>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</si>
  <si>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</si>
  <si>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</si>
  <si>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</si>
  <si>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</si>
  <si>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</si>
  <si>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</si>
  <si>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</si>
  <si>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</si>
  <si>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</si>
  <si>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</si>
  <si>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</si>
  <si>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</si>
  <si>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</si>
  <si>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</si>
  <si>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</si>
  <si>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P0059</t>
  </si>
  <si>
    <t>P0078</t>
  </si>
  <si>
    <t>P0087</t>
  </si>
  <si>
    <t>P0154</t>
  </si>
  <si>
    <t>P0194</t>
  </si>
  <si>
    <t>P0052</t>
  </si>
  <si>
    <t>P0198</t>
  </si>
  <si>
    <t>P0148</t>
  </si>
  <si>
    <t>P0190</t>
  </si>
  <si>
    <t>P0115</t>
  </si>
  <si>
    <t>P0145</t>
  </si>
  <si>
    <t>P0054</t>
  </si>
  <si>
    <t>P0039</t>
  </si>
  <si>
    <t>P0011</t>
  </si>
  <si>
    <t>P0177</t>
  </si>
  <si>
    <t>P0017</t>
  </si>
  <si>
    <t>P0167</t>
  </si>
  <si>
    <t>P0128</t>
  </si>
  <si>
    <t>P0043</t>
  </si>
  <si>
    <t>P0147</t>
  </si>
  <si>
    <t>P0140</t>
  </si>
  <si>
    <t>P0175</t>
  </si>
  <si>
    <t>P0161</t>
  </si>
  <si>
    <t>P0170</t>
  </si>
  <si>
    <t>P0042</t>
  </si>
  <si>
    <t>P0100</t>
  </si>
  <si>
    <t>P0101</t>
  </si>
  <si>
    <t>P0104</t>
  </si>
  <si>
    <t>P0132</t>
  </si>
  <si>
    <t>P0141</t>
  </si>
  <si>
    <t>P0143</t>
  </si>
  <si>
    <t>P0004</t>
  </si>
  <si>
    <t>P0014</t>
  </si>
  <si>
    <t>P0127</t>
  </si>
  <si>
    <t>P0069</t>
  </si>
  <si>
    <t>P0119</t>
  </si>
  <si>
    <t>P0168</t>
  </si>
  <si>
    <t>P0093</t>
  </si>
  <si>
    <t>P0027</t>
  </si>
  <si>
    <t>P0103</t>
  </si>
  <si>
    <t>P0192</t>
  </si>
  <si>
    <t>P0196</t>
  </si>
  <si>
    <t>P0046</t>
  </si>
  <si>
    <t>P0024</t>
  </si>
  <si>
    <t>P0126</t>
  </si>
  <si>
    <t>P0082</t>
  </si>
  <si>
    <t>P0169</t>
  </si>
  <si>
    <t>P0031</t>
  </si>
  <si>
    <t>P0016</t>
  </si>
  <si>
    <t>P0134</t>
  </si>
  <si>
    <t>P0172</t>
  </si>
  <si>
    <t>P0013</t>
  </si>
  <si>
    <t>P0063</t>
  </si>
  <si>
    <t>P0159</t>
  </si>
  <si>
    <t>P0040</t>
  </si>
  <si>
    <t>P0195</t>
  </si>
  <si>
    <t>P0107</t>
  </si>
  <si>
    <t>P0005</t>
  </si>
  <si>
    <t>P0150</t>
  </si>
  <si>
    <t>P0090</t>
  </si>
  <si>
    <t>P0105</t>
  </si>
  <si>
    <t>P0113</t>
  </si>
  <si>
    <t>P0076</t>
  </si>
  <si>
    <t>P0199</t>
  </si>
  <si>
    <t>P0130</t>
  </si>
  <si>
    <t>P0157</t>
  </si>
  <si>
    <t>P0187</t>
  </si>
  <si>
    <t>P0158</t>
  </si>
  <si>
    <t>P0049</t>
  </si>
  <si>
    <t>P0124</t>
  </si>
  <si>
    <t>P0188</t>
  </si>
  <si>
    <t>P0123</t>
  </si>
  <si>
    <t>P0092</t>
  </si>
  <si>
    <t>P0131</t>
  </si>
  <si>
    <t>P0034</t>
  </si>
  <si>
    <t>P0058</t>
  </si>
  <si>
    <t>P0050</t>
  </si>
  <si>
    <t>P0186</t>
  </si>
  <si>
    <t>P0086</t>
  </si>
  <si>
    <t>P0051</t>
  </si>
  <si>
    <t>P0155</t>
  </si>
  <si>
    <t>P0176</t>
  </si>
  <si>
    <t>P0009</t>
  </si>
  <si>
    <t>P0171</t>
  </si>
  <si>
    <t>P0015</t>
  </si>
  <si>
    <t>P0096</t>
  </si>
  <si>
    <t>P0083</t>
  </si>
  <si>
    <t>P0179</t>
  </si>
  <si>
    <t>P0029</t>
  </si>
  <si>
    <t>P0121</t>
  </si>
  <si>
    <t>P0030</t>
  </si>
  <si>
    <t>P0089</t>
  </si>
  <si>
    <t>P0110</t>
  </si>
  <si>
    <t>P0085</t>
  </si>
  <si>
    <t>P0074</t>
  </si>
  <si>
    <t>P0189</t>
  </si>
  <si>
    <t>P0197</t>
  </si>
  <si>
    <t>P0064</t>
  </si>
  <si>
    <t>P0138</t>
  </si>
  <si>
    <t>P0080</t>
  </si>
  <si>
    <t>P0129</t>
  </si>
  <si>
    <t>P0133</t>
  </si>
  <si>
    <t>P0137</t>
  </si>
  <si>
    <t>P0163</t>
  </si>
  <si>
    <t>P0071</t>
  </si>
  <si>
    <t>P0068</t>
  </si>
  <si>
    <t>P0010</t>
  </si>
  <si>
    <t>P0095</t>
  </si>
  <si>
    <t>P0032</t>
  </si>
  <si>
    <t>P0038</t>
  </si>
  <si>
    <t>P0139</t>
  </si>
  <si>
    <t>P0020</t>
  </si>
  <si>
    <t>P0146</t>
  </si>
  <si>
    <t>P0061</t>
  </si>
  <si>
    <t>P0002</t>
  </si>
  <si>
    <t>P0109</t>
  </si>
  <si>
    <t>P0122</t>
  </si>
  <si>
    <t>P0166</t>
  </si>
  <si>
    <t>P0120</t>
  </si>
  <si>
    <t>P0047</t>
  </si>
  <si>
    <t>P0174</t>
  </si>
  <si>
    <t>P0125</t>
  </si>
  <si>
    <t>P0065</t>
  </si>
  <si>
    <t>P0111</t>
  </si>
  <si>
    <t>P0088</t>
  </si>
  <si>
    <t>P0019</t>
  </si>
  <si>
    <t>P0081</t>
  </si>
  <si>
    <t>P0057</t>
  </si>
  <si>
    <t>P0001</t>
  </si>
  <si>
    <t>P0067</t>
  </si>
  <si>
    <t>P0099</t>
  </si>
  <si>
    <t>P0144</t>
  </si>
  <si>
    <t>P0106</t>
  </si>
  <si>
    <t>P0178</t>
  </si>
  <si>
    <t>P0117</t>
  </si>
  <si>
    <t>P0036</t>
  </si>
  <si>
    <t>P0153</t>
  </si>
  <si>
    <t>P0025</t>
  </si>
  <si>
    <t>P0136</t>
  </si>
  <si>
    <t>P0149</t>
  </si>
  <si>
    <t>P0073</t>
  </si>
  <si>
    <t>P0018</t>
  </si>
  <si>
    <t>P0012</t>
  </si>
  <si>
    <t>P0066</t>
  </si>
  <si>
    <t>P0053</t>
  </si>
  <si>
    <t>P0003</t>
  </si>
  <si>
    <t>P0055</t>
  </si>
  <si>
    <t>P0165</t>
  </si>
  <si>
    <t>P0151</t>
  </si>
  <si>
    <t>P0070</t>
  </si>
  <si>
    <t>P0044</t>
  </si>
  <si>
    <t>P0152</t>
  </si>
  <si>
    <t>P0026</t>
  </si>
  <si>
    <t>P0112</t>
  </si>
  <si>
    <t>P0180</t>
  </si>
  <si>
    <t>P0114</t>
  </si>
  <si>
    <t>P0028</t>
  </si>
  <si>
    <t>P0023</t>
  </si>
  <si>
    <t>P0007</t>
  </si>
  <si>
    <t>P0048</t>
  </si>
  <si>
    <t>P0191</t>
  </si>
  <si>
    <t>P0097</t>
  </si>
  <si>
    <t>P0077</t>
  </si>
  <si>
    <t>P0033</t>
  </si>
  <si>
    <t>P0102</t>
  </si>
  <si>
    <t>P0116</t>
  </si>
  <si>
    <t>P0160</t>
  </si>
  <si>
    <t>P0091</t>
  </si>
  <si>
    <t>P0062</t>
  </si>
  <si>
    <t>P0084</t>
  </si>
  <si>
    <t>P0156</t>
  </si>
  <si>
    <t>P0041</t>
  </si>
  <si>
    <t>P0035</t>
  </si>
  <si>
    <t>P0037</t>
  </si>
  <si>
    <t>P0142</t>
  </si>
  <si>
    <t>P0056</t>
  </si>
  <si>
    <t>P0072</t>
  </si>
  <si>
    <t>P0182</t>
  </si>
  <si>
    <t>P0108</t>
  </si>
  <si>
    <t>P0075</t>
  </si>
  <si>
    <t>P0008</t>
  </si>
  <si>
    <t>P0162</t>
  </si>
  <si>
    <t>P0173</t>
  </si>
  <si>
    <t>P0045</t>
  </si>
  <si>
    <t>P0183</t>
  </si>
  <si>
    <t>P0200</t>
  </si>
  <si>
    <t>P0022</t>
  </si>
  <si>
    <t>P0079</t>
  </si>
  <si>
    <t>P0021</t>
  </si>
  <si>
    <t>P0135</t>
  </si>
  <si>
    <t>P0060</t>
  </si>
  <si>
    <t>P0193</t>
  </si>
  <si>
    <t>P0098</t>
  </si>
  <si>
    <t>P0185</t>
  </si>
  <si>
    <t>P0181</t>
  </si>
  <si>
    <t>P0006</t>
  </si>
  <si>
    <t>P0184</t>
  </si>
  <si>
    <t>P0094</t>
  </si>
  <si>
    <t>EUR/USD</t>
  </si>
  <si>
    <t>TSLA</t>
  </si>
  <si>
    <t>MSFT</t>
  </si>
  <si>
    <t>GOOG</t>
  </si>
  <si>
    <t>AAPL</t>
  </si>
  <si>
    <t>BTC/USD</t>
  </si>
  <si>
    <t>GBP/USD</t>
  </si>
  <si>
    <t>Equities</t>
  </si>
  <si>
    <t>Derivatives</t>
  </si>
  <si>
    <t>FX</t>
  </si>
  <si>
    <t>Fixed Income</t>
  </si>
  <si>
    <t>Sell</t>
  </si>
  <si>
    <t>Buy</t>
  </si>
  <si>
    <t>NASDAQ</t>
  </si>
  <si>
    <t>Dark Pool</t>
  </si>
  <si>
    <t>NYSE</t>
  </si>
  <si>
    <t>Reuters</t>
  </si>
  <si>
    <t>CME</t>
  </si>
  <si>
    <t>JPMorgan</t>
  </si>
  <si>
    <t>Citadel</t>
  </si>
  <si>
    <t>Morgan Stanley</t>
  </si>
  <si>
    <t>UBS</t>
  </si>
  <si>
    <t>Goldman Sachs</t>
  </si>
  <si>
    <t>Stat Arb</t>
  </si>
  <si>
    <t>Arbitrage</t>
  </si>
  <si>
    <t>Momentum</t>
  </si>
  <si>
    <t>Mean Reversion</t>
  </si>
  <si>
    <t>Market</t>
  </si>
  <si>
    <t>Iceberg</t>
  </si>
  <si>
    <t>Limit</t>
  </si>
  <si>
    <t>Stop</t>
  </si>
  <si>
    <t>Algo</t>
  </si>
  <si>
    <t>Filled</t>
  </si>
  <si>
    <t>Partially Filled</t>
  </si>
  <si>
    <t>Rejected</t>
  </si>
  <si>
    <t>Cancelled</t>
  </si>
  <si>
    <t>Charlie</t>
  </si>
  <si>
    <t>David</t>
  </si>
  <si>
    <t>Alice</t>
  </si>
  <si>
    <t>Emma</t>
  </si>
  <si>
    <t>Bob</t>
  </si>
  <si>
    <t>Row Labels</t>
  </si>
  <si>
    <t>Controller</t>
  </si>
  <si>
    <t>Total P&amp;L</t>
  </si>
  <si>
    <t>Grand Total</t>
  </si>
  <si>
    <t>Prior Month P&amp;L</t>
  </si>
  <si>
    <t>P&amp;L vs Prior</t>
  </si>
  <si>
    <t>P&amp;L vs Prior %</t>
  </si>
  <si>
    <t>P&amp;L vs P&amp;L Prior %--&gt;</t>
  </si>
  <si>
    <t>Current Month _P&amp;L--&gt;</t>
  </si>
  <si>
    <t>Current Month Total Trades--&gt;</t>
  </si>
  <si>
    <t>SPARKLINES</t>
  </si>
  <si>
    <t>Trades vs Prior %--&gt;</t>
  </si>
  <si>
    <t>Total Trades--&gt;</t>
  </si>
  <si>
    <t>WIN RATE--&gt;</t>
  </si>
  <si>
    <t>WIN RATE vs PRIOR%--&gt;</t>
  </si>
  <si>
    <t>Monthly Win Rate--&gt;</t>
  </si>
  <si>
    <t>Expectancy--&gt;</t>
  </si>
  <si>
    <t>Expectancy%--&gt;</t>
  </si>
  <si>
    <t>Monthly Expectancy® --&gt;</t>
  </si>
  <si>
    <t>Profit Factor--&gt;</t>
  </si>
  <si>
    <t>Profit Factor%--&gt;</t>
  </si>
  <si>
    <t>Monthly Profit Factor--&gt;</t>
  </si>
  <si>
    <t>AVERAGE TRADE®</t>
  </si>
  <si>
    <t>AVERAGE TRADE ® %</t>
  </si>
  <si>
    <t>AVERAGE TRADE®--&gt;</t>
  </si>
  <si>
    <t>Feb-2025</t>
  </si>
  <si>
    <t>MAX DRAWDOWN--&gt;</t>
  </si>
  <si>
    <t>MAX DRAWDOWN%--&gt;</t>
  </si>
  <si>
    <t>SLIPPAGE (BPs)--&gt;</t>
  </si>
  <si>
    <t>SLIPPAGE (BPs)%--&gt;</t>
  </si>
  <si>
    <t>Cumulative P&amp;L--&gt;</t>
  </si>
  <si>
    <t>Trade Outcome Donut--&gt;</t>
  </si>
  <si>
    <t>WIN</t>
  </si>
  <si>
    <t>LOSS</t>
  </si>
  <si>
    <t>BREAKEVEN</t>
  </si>
  <si>
    <t>Jan-2025</t>
  </si>
  <si>
    <t>Jun-2025</t>
  </si>
  <si>
    <t>ALL STRATEGIES CUBESET--&gt;</t>
  </si>
  <si>
    <t>Mar-2025</t>
  </si>
  <si>
    <t>Apr-2025</t>
  </si>
  <si>
    <t>May-2025</t>
  </si>
  <si>
    <t>Jul-2025</t>
  </si>
  <si>
    <t>Aug-2025</t>
  </si>
  <si>
    <t>Sep-2025</t>
  </si>
  <si>
    <t>Oct-2025</t>
  </si>
  <si>
    <t>Nov-2025</t>
  </si>
  <si>
    <t>Dec-2025</t>
  </si>
  <si>
    <t>DAY NAME CUBESET--&gt;</t>
  </si>
  <si>
    <t>AVG TRADE DURATION--&gt;</t>
  </si>
  <si>
    <t>BEST TRADE®--&gt;</t>
  </si>
  <si>
    <t>BEST TRADE LABEL--&gt;</t>
  </si>
  <si>
    <t>WORST TRADE®--&gt;</t>
  </si>
  <si>
    <t>WORST TRADE LABEL--&gt;</t>
  </si>
  <si>
    <t>LONG WIN RATE--&gt;</t>
  </si>
  <si>
    <t>SHORT WIN RATE--&gt;</t>
  </si>
  <si>
    <t>CALMER RATIO--&gt;</t>
  </si>
  <si>
    <t>SHARPE RATIO--&gt;</t>
  </si>
  <si>
    <t>LAST FIVE TRADES--&gt;</t>
  </si>
  <si>
    <t>Entry Date</t>
  </si>
  <si>
    <t>Exit Date</t>
  </si>
  <si>
    <t>INSTRUMENT</t>
  </si>
  <si>
    <t>DIRECTION</t>
  </si>
  <si>
    <t>ENTRY PRICE</t>
  </si>
  <si>
    <t>STOP LOSS</t>
  </si>
  <si>
    <t>POSITION SIZE</t>
  </si>
  <si>
    <t>NET P&amp;L</t>
  </si>
  <si>
    <t>RISK AMOUNT</t>
  </si>
  <si>
    <t xml:space="preserve">R-MULTIPLE </t>
  </si>
  <si>
    <t>TRADE OUTCOME</t>
  </si>
  <si>
    <t>DURATION(Hrs)</t>
  </si>
  <si>
    <t>TRADE REPORT FOR JANUARY TO DECEMBER 2025.</t>
  </si>
  <si>
    <t>NET P&amp;L:</t>
  </si>
  <si>
    <t>WIN RATE:</t>
  </si>
  <si>
    <t>BEST TRADE(R):</t>
  </si>
  <si>
    <t>WORST TRADE(R):</t>
  </si>
  <si>
    <t>BOB is the only trader with a positive Net P&amp;L.</t>
  </si>
  <si>
    <t>Momentum is the only strategy with a positive P&amp;L.</t>
  </si>
  <si>
    <t xml:space="preserve">The current trading system is a losing system </t>
  </si>
  <si>
    <t>is-1.12R, with an average RRR of -0.01R.</t>
  </si>
  <si>
    <t>as the RRR for the best trade is 0.69R, while the worst trade</t>
  </si>
  <si>
    <t>The Win Rate is 49%, which is very good, but it is</t>
  </si>
  <si>
    <t>A Win Rate of 49% with an average RRR of +2RRR</t>
  </si>
  <si>
    <t>will net a +2% profit.</t>
  </si>
  <si>
    <t>BTC/USD AND MSFT ARE THE ONLY PROFITABLE INSTRUMENTS.</t>
  </si>
  <si>
    <t>AVERAGE TRADE RISK TO REWARD RATIO:</t>
  </si>
  <si>
    <t>TOTAL NUMBER OF TRADES:</t>
  </si>
  <si>
    <t>accompanied by a begative RRR, which made the trading</t>
  </si>
  <si>
    <t>system unprofitable.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</si>
</sst>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yyyy\-mm\-dd\ hh:mm:ss"/>
    <numFmt numFmtId="165" formatCode="0.0%"/>
    <numFmt numFmtId="166" formatCode="0.00\%"/>
    <numFmt numFmtId="167" formatCode="0.0000\(\R\)"/>
    <numFmt numFmtId="168" formatCode="0.00\(\R\)"/>
    <numFmt numFmtId="169" formatCode="0.0000"/>
    <numFmt numFmtId="170" formatCode="0.00\R"/>
    <numFmt numFmtId="171" formatCode="0.00\H"/>
    <numFmt numFmtId="172" formatCode="dd\-mmm\-yyyy\ hh:mm"/>
    <numFmt numFmtId="173" formatCode="dd\-mmm\-yyyy"/>
  </numFmts>
  <fonts count="25" x14ac:knownFonts="1">
    <font>
      <sz val="11"/>
      <color theme="1"/>
      <name val="Calibri"/>
      <family val="2"/>
      <scheme val="minor"/>
    </font>
    <font>
      <b/>
      <sz val="11"/>
      <color theme="1"/>
      <name val="Calibri"/>
      <family val="2"/>
      <scheme val="minor"/>
    </font>
    <font>
      <sz val="11"/>
      <color theme="1"/>
      <name val="Calibri"/>
      <family val="2"/>
      <scheme val="minor"/>
    </font>
    <font>
      <b/>
      <sz val="11"/>
      <name val="Calibri"/>
      <family val="2"/>
      <scheme val="minor"/>
    </font>
    <font>
      <b/>
      <sz val="20"/>
      <color theme="1"/>
      <name val="Calibri"/>
      <family val="2"/>
      <scheme val="minor"/>
    </font>
    <font>
      <b/>
      <sz val="20"/>
      <color theme="9" tint="0.79998168889431442"/>
      <name val="Calibri"/>
      <family val="2"/>
      <scheme val="minor"/>
    </font>
    <font>
      <b/>
      <sz val="16"/>
      <color rgb="FF0099FF"/>
      <name val="Calibri"/>
      <family val="2"/>
      <scheme val="minor"/>
    </font>
    <font>
      <b/>
      <sz val="16"/>
      <color theme="0" tint="-0.14999847407452621"/>
      <name val="Calibri"/>
      <family val="2"/>
      <scheme val="minor"/>
    </font>
    <font>
      <b/>
      <sz val="20"/>
      <color rgb="FFFFFF00"/>
      <name val="Calibri"/>
      <family val="2"/>
      <scheme val="minor"/>
    </font>
    <font>
      <b/>
      <sz val="16"/>
      <color rgb="FFCC9900"/>
      <name val="Calibri"/>
      <family val="2"/>
      <scheme val="minor"/>
    </font>
    <font>
      <b/>
      <sz val="20"/>
      <color rgb="FF7030A0"/>
      <name val="Calibri"/>
      <family val="2"/>
      <scheme val="minor"/>
    </font>
    <font>
      <b/>
      <sz val="20"/>
      <color rgb="FF00B050"/>
      <name val="Calibri"/>
      <family val="2"/>
      <scheme val="minor"/>
    </font>
    <font>
      <b/>
      <sz val="16"/>
      <color rgb="FF9933FF"/>
      <name val="Calibri"/>
      <family val="2"/>
      <scheme val="minor"/>
    </font>
    <font>
      <b/>
      <sz val="11"/>
      <color rgb="FF00FF00"/>
      <name val="Calibri"/>
      <family val="2"/>
      <scheme val="minor"/>
    </font>
    <font>
      <b/>
      <sz val="20"/>
      <color rgb="FFFF0000"/>
      <name val="Calibri"/>
      <family val="2"/>
      <scheme val="minor"/>
    </font>
    <font>
      <b/>
      <sz val="11"/>
      <color rgb="FFFFC000"/>
      <name val="Calibri"/>
      <family val="2"/>
      <scheme val="minor"/>
    </font>
    <font>
      <b/>
      <sz val="11"/>
      <color rgb="FFFF0000"/>
      <name val="Calibri"/>
      <family val="2"/>
      <scheme val="minor"/>
    </font>
    <font>
      <b/>
      <sz val="20"/>
      <color theme="9"/>
      <name val="Calibri"/>
      <family val="2"/>
      <scheme val="minor"/>
    </font>
    <font>
      <b/>
      <sz val="11"/>
      <color theme="9" tint="-0.499984740745262"/>
      <name val="Calibri"/>
      <family val="2"/>
      <scheme val="minor"/>
    </font>
    <font>
      <b/>
      <sz val="11"/>
      <color rgb="FF00B050"/>
      <name val="Calibri"/>
      <family val="2"/>
      <scheme val="minor"/>
    </font>
    <font>
      <b/>
      <sz val="11"/>
      <color theme="0" tint="-0.499984740745262"/>
      <name val="Calibri"/>
      <family val="2"/>
      <scheme val="minor"/>
    </font>
    <font>
      <b/>
      <sz val="11"/>
      <color theme="0"/>
      <name val="Calibri"/>
      <family val="2"/>
      <scheme val="minor"/>
    </font>
    <font>
      <sz val="11"/>
      <name val="Calibri"/>
      <family val="2"/>
      <scheme val="minor"/>
    </font>
    <font>
      <sz val="11"/>
      <color theme="0"/>
      <name val="Calibri"/>
      <family val="2"/>
      <scheme val="minor"/>
    </font>
    <font>
      <b/>
      <sz val="12"/>
      <color theme="1"/>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theme="0"/>
      </left>
      <right/>
      <top style="medium">
        <color theme="0"/>
      </top>
      <bottom/>
      <diagonal/>
    </border>
    <border>
      <left style="medium">
        <color theme="0"/>
      </left>
      <right/>
      <top/>
      <bottom/>
      <diagonal/>
    </border>
    <border>
      <left style="medium">
        <color theme="0"/>
      </left>
      <right/>
      <top/>
      <bottom style="medium">
        <color theme="0"/>
      </bottom>
      <diagonal/>
    </border>
    <border>
      <left/>
      <right/>
      <top style="medium">
        <color theme="0"/>
      </top>
      <bottom/>
      <diagonal/>
    </border>
    <border>
      <left/>
      <right style="medium">
        <color theme="0"/>
      </right>
      <top style="medium">
        <color theme="0"/>
      </top>
      <bottom/>
      <diagonal/>
    </border>
    <border>
      <left style="thin">
        <color theme="1"/>
      </left>
      <right style="thin">
        <color theme="1"/>
      </right>
      <top style="thin">
        <color theme="1"/>
      </top>
      <bottom style="thin">
        <color theme="1"/>
      </bottom>
      <diagonal/>
    </border>
  </borders>
  <cellStyleXfs count="2">
    <xf numFmtId="0" fontId="0" fillId="0" borderId="0"/>
    <xf numFmtId="9" fontId="2" fillId="0" borderId="0" applyFont="0" applyFill="0" applyBorder="0" applyAlignment="0" applyProtection="0"/>
  </cellStyleXfs>
  <cellXfs count="61">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2" fontId="1" fillId="0" borderId="0" xfId="1" applyNumberFormat="1" applyFont="1"/>
    <xf numFmtId="10" fontId="0" fillId="0" borderId="0" xfId="1" applyNumberFormat="1" applyFont="1"/>
    <xf numFmtId="165" fontId="3" fillId="0" borderId="0" xfId="1" applyNumberFormat="1"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166" fontId="7" fillId="0" borderId="0" xfId="0" applyNumberFormat="1" applyFont="1" applyAlignment="1">
      <alignment horizontal="center" vertical="center"/>
    </xf>
    <xf numFmtId="166" fontId="6" fillId="0" borderId="0" xfId="0" applyNumberFormat="1" applyFont="1" applyAlignment="1">
      <alignment horizontal="center" vertical="center"/>
    </xf>
    <xf numFmtId="9" fontId="8" fillId="0" borderId="0" xfId="1" applyFont="1" applyAlignment="1">
      <alignment horizontal="center" vertical="center"/>
    </xf>
    <xf numFmtId="10" fontId="0" fillId="0" borderId="0" xfId="0" applyNumberFormat="1"/>
    <xf numFmtId="9" fontId="9" fillId="0" borderId="0" xfId="1" applyFont="1" applyAlignment="1">
      <alignment horizontal="center" vertical="center"/>
    </xf>
    <xf numFmtId="167" fontId="10" fillId="0" borderId="0" xfId="0" applyNumberFormat="1" applyFont="1" applyAlignment="1">
      <alignment horizontal="center" vertical="center"/>
    </xf>
    <xf numFmtId="168" fontId="12" fillId="0" borderId="0" xfId="0" applyNumberFormat="1" applyFont="1" applyAlignment="1">
      <alignment horizontal="center" vertical="center"/>
    </xf>
    <xf numFmtId="169" fontId="1" fillId="0" borderId="0" xfId="0" applyNumberFormat="1" applyFont="1"/>
    <xf numFmtId="169" fontId="0" fillId="0" borderId="0" xfId="0" applyNumberFormat="1"/>
    <xf numFmtId="2" fontId="0" fillId="0" borderId="0" xfId="0" applyNumberFormat="1"/>
    <xf numFmtId="2" fontId="13" fillId="0" borderId="0" xfId="0" applyNumberFormat="1" applyFont="1" applyAlignment="1">
      <alignment horizontal="center" vertical="center"/>
    </xf>
    <xf numFmtId="2" fontId="11" fillId="0" borderId="0" xfId="0" applyNumberFormat="1" applyFont="1" applyAlignment="1">
      <alignment horizontal="center" vertical="center"/>
    </xf>
    <xf numFmtId="170" fontId="8" fillId="0" borderId="0" xfId="0" applyNumberFormat="1" applyFont="1" applyAlignment="1">
      <alignment horizontal="center" vertical="center"/>
    </xf>
    <xf numFmtId="170" fontId="15" fillId="0" borderId="0" xfId="0" applyNumberFormat="1" applyFont="1" applyAlignment="1">
      <alignment horizontal="center" vertical="center"/>
    </xf>
    <xf numFmtId="2" fontId="1" fillId="0" borderId="0" xfId="0" applyNumberFormat="1" applyFont="1"/>
    <xf numFmtId="166" fontId="14" fillId="0" borderId="0" xfId="0" applyNumberFormat="1" applyFont="1" applyAlignment="1">
      <alignment horizontal="center" vertical="center"/>
    </xf>
    <xf numFmtId="166" fontId="16" fillId="0" borderId="0" xfId="0" applyNumberFormat="1" applyFont="1" applyAlignment="1">
      <alignment horizontal="center" vertical="center"/>
    </xf>
    <xf numFmtId="2" fontId="17" fillId="0" borderId="0" xfId="0" applyNumberFormat="1" applyFont="1" applyAlignment="1">
      <alignment horizontal="center" vertical="center"/>
    </xf>
    <xf numFmtId="2" fontId="18" fillId="0" borderId="0" xfId="0" applyNumberFormat="1" applyFont="1" applyAlignment="1">
      <alignment horizontal="center" vertical="center"/>
    </xf>
    <xf numFmtId="10" fontId="1" fillId="0" borderId="0" xfId="1" applyNumberFormat="1" applyFont="1"/>
    <xf numFmtId="10" fontId="1" fillId="0" borderId="0" xfId="0" applyNumberFormat="1" applyFont="1"/>
    <xf numFmtId="0" fontId="1" fillId="0" borderId="0" xfId="0" pivotButton="1" applyFont="1"/>
    <xf numFmtId="0" fontId="1" fillId="0" borderId="0" xfId="0" applyFont="1" applyAlignment="1">
      <alignment horizontal="left"/>
    </xf>
    <xf numFmtId="0" fontId="19" fillId="0" borderId="0" xfId="0" applyFont="1"/>
    <xf numFmtId="0" fontId="16" fillId="0" borderId="0" xfId="0" applyFont="1"/>
    <xf numFmtId="0" fontId="20" fillId="0" borderId="0" xfId="0" applyFont="1"/>
    <xf numFmtId="0" fontId="0" fillId="0" borderId="0" xfId="0" applyAlignment="1">
      <alignment horizontal="left" vertical="top"/>
    </xf>
    <xf numFmtId="0" fontId="21" fillId="0" borderId="2" xfId="0" applyFont="1" applyBorder="1"/>
    <xf numFmtId="0" fontId="21" fillId="0" borderId="3" xfId="0" applyFont="1" applyBorder="1"/>
    <xf numFmtId="0" fontId="21" fillId="0" borderId="4" xfId="0" applyFont="1" applyBorder="1"/>
    <xf numFmtId="0" fontId="21" fillId="0" borderId="5" xfId="0" applyFont="1" applyBorder="1"/>
    <xf numFmtId="0" fontId="21" fillId="0" borderId="6" xfId="0" applyFont="1" applyBorder="1"/>
    <xf numFmtId="1" fontId="22" fillId="0" borderId="7" xfId="0" applyNumberFormat="1" applyFont="1" applyBorder="1" applyAlignment="1">
      <alignment horizontal="left" vertical="top"/>
    </xf>
    <xf numFmtId="171" fontId="1" fillId="0" borderId="0" xfId="0" applyNumberFormat="1" applyFont="1" applyAlignment="1">
      <alignment horizontal="center" vertical="center"/>
    </xf>
    <xf numFmtId="0" fontId="1" fillId="0" borderId="0" xfId="0" applyFont="1" applyAlignment="1">
      <alignment horizontal="center" vertical="center"/>
    </xf>
    <xf numFmtId="170" fontId="1" fillId="0" borderId="0" xfId="0" applyNumberFormat="1" applyFont="1" applyAlignment="1">
      <alignment horizontal="center" vertical="center"/>
    </xf>
    <xf numFmtId="2" fontId="1" fillId="0" borderId="0" xfId="0" applyNumberFormat="1" applyFont="1" applyAlignment="1">
      <alignment horizontal="center" vertical="center"/>
    </xf>
    <xf numFmtId="10" fontId="1" fillId="0" borderId="0" xfId="0" applyNumberFormat="1" applyFont="1" applyAlignment="1">
      <alignment horizontal="center" vertical="center"/>
    </xf>
    <xf numFmtId="172" fontId="0" fillId="0" borderId="0" xfId="0" applyNumberFormat="1"/>
    <xf numFmtId="173" fontId="0" fillId="0" borderId="0" xfId="0" applyNumberFormat="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0" fontId="1" fillId="2" borderId="1" xfId="0" applyFont="1" applyFill="1" applyBorder="1" applyAlignment="1">
      <alignment horizontal="center" vertical="center"/>
    </xf>
    <xf numFmtId="173" fontId="23" fillId="0" borderId="1" xfId="0" applyNumberFormat="1" applyFont="1" applyBorder="1" applyAlignment="1">
      <alignment horizontal="center" vertical="center"/>
    </xf>
    <xf numFmtId="0" fontId="23" fillId="0" borderId="1" xfId="0" applyFont="1" applyBorder="1" applyAlignment="1">
      <alignment horizontal="center" vertical="center"/>
    </xf>
    <xf numFmtId="2" fontId="23" fillId="0" borderId="1" xfId="0" applyNumberFormat="1" applyFont="1" applyBorder="1" applyAlignment="1">
      <alignment horizontal="center" vertical="center"/>
    </xf>
    <xf numFmtId="170" fontId="23" fillId="0" borderId="1" xfId="0" applyNumberFormat="1" applyFont="1" applyBorder="1" applyAlignment="1">
      <alignment horizontal="center" vertical="center"/>
    </xf>
    <xf numFmtId="0" fontId="24" fillId="0" borderId="0" xfId="0" applyFont="1"/>
    <xf numFmtId="4" fontId="24" fillId="0" borderId="0" xfId="0" applyNumberFormat="1" applyFont="1"/>
    <xf numFmtId="9" fontId="1" fillId="0" borderId="0" xfId="0" applyNumberFormat="1" applyFont="1"/>
    <xf numFmtId="170" fontId="1" fillId="0" borderId="0" xfId="0" applyNumberFormat="1" applyFont="1"/>
    <xf numFmtId="0" fontId="1" fillId="3" borderId="0" xfId="0" applyFont="1" applyFill="1"/>
  </cellXfs>
  <cellStyles count="2">
    <cellStyle name="Normal" xfId="0" builtinId="0"/>
    <cellStyle name="Percent" xfId="1" builtinId="5"/>
  </cellStyles>
  <dxfs count="13">
    <dxf>
      <font>
        <color rgb="FFFF0000"/>
      </font>
    </dxf>
    <dxf>
      <font>
        <color theme="0"/>
      </font>
    </dxf>
    <dxf>
      <font>
        <color rgb="FF00B050"/>
      </font>
    </dxf>
    <dxf>
      <font>
        <b/>
      </font>
    </dxf>
    <dxf>
      <font>
        <b/>
      </font>
    </dxf>
    <dxf>
      <font>
        <b/>
      </font>
    </dxf>
    <dxf>
      <font>
        <b/>
      </font>
    </dxf>
    <dxf>
      <font>
        <b/>
      </font>
    </dxf>
    <dxf>
      <font>
        <b/>
      </font>
    </dxf>
    <dxf>
      <font>
        <b/>
        <sz val="11"/>
        <color theme="1"/>
      </font>
      <border>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Custom_Slicer" pivot="0" table="0" count="10" xr9:uid="{D5AA8A9D-5E1B-4C75-B516-6CA5A8948DE7}">
      <tableStyleElement type="wholeTable" dxfId="12"/>
      <tableStyleElement type="headerRow" dxfId="11"/>
    </tableStyle>
    <tableStyle name="Custom_Timeline" pivot="0" table="0" count="9" xr9:uid="{1445794C-7F27-45E0-B0A4-677ABFEFCFEC}">
      <tableStyleElement type="wholeTable" dxfId="10"/>
      <tableStyleElement type="headerRow" dxfId="9"/>
    </tableStyle>
  </tableStyles>
  <colors>
    <mruColors>
      <color rgb="FFCC9900"/>
      <color rgb="FF0066FF"/>
      <color rgb="FFFFFF00"/>
      <color rgb="FF00FF00"/>
      <color rgb="FF008000"/>
      <color rgb="FF9933FF"/>
      <color rgb="FF0099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Custom_Slicer">
        <x14:slicerStyle name="Custom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5" tint="0.39997558519241921"/>
              <bgColor theme="5"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5"/>
              </stop>
              <stop position="1">
                <color theme="5"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x15:dxfs>
    </ext>
    <ext xmlns:x15="http://schemas.microsoft.com/office/spreadsheetml/2010/11/main" uri="{9260A510-F301-46a8-8635-F512D64BE5F5}">
      <x15:timelineStyles defaultTimelineStyle="Custom_Timeline">
        <x15:timelineStyle name="Custom_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volatileDependencies.xml><?xml version="1.0" encoding="utf-8"?>
<volTypes xmlns="http://schemas.openxmlformats.org/spreadsheetml/2006/main">
  <volType type="olapFunctions">
    <main first="ThisWorkbookDataModel">
      <tp t="e">
        <v>#N/A</v>
        <stp>1</stp>
        <tr r="AT8" s="2"/>
        <tr r="AC12" s="2"/>
        <tr r="AA15" s="2"/>
        <tr r="BI10" s="2"/>
        <tr r="AR3" s="2"/>
        <tr r="AU3" s="2"/>
        <tr r="AT3" s="2"/>
        <tr r="AQ3" s="2"/>
        <tr r="AS3" s="2"/>
        <tr r="AU9" s="2"/>
        <tr r="AT9" s="2"/>
        <tr r="AQ9" s="2"/>
        <tr r="AS9" s="2"/>
        <tr r="AR9" s="2"/>
        <tr r="AR5" s="2"/>
        <tr r="AT5" s="2"/>
        <tr r="AS5" s="2"/>
        <tr r="AU5" s="2"/>
        <tr r="AQ5" s="2"/>
        <tr r="AR8" s="2"/>
        <tr r="AQ8" s="2"/>
        <tr r="AU8" s="2"/>
        <tr r="AS8" s="2"/>
        <tr r="W10" s="2"/>
        <tr r="U10" s="2"/>
        <tr r="AC10" s="2"/>
        <tr r="Y10" s="2"/>
        <tr r="S10" s="2"/>
        <tr r="I10" s="2"/>
        <tr r="AA10" s="2"/>
        <tr r="I7" s="2"/>
        <tr r="Y7" s="2"/>
        <tr r="W7" s="2"/>
        <tr r="S7" s="2"/>
        <tr r="AC7" s="2"/>
        <tr r="U7" s="2"/>
        <tr r="AA7" s="2"/>
        <tr r="I15" s="2"/>
        <tr r="U2" s="2"/>
        <tr r="AC2" s="2"/>
        <tr r="AA2" s="2"/>
        <tr r="Y2" s="2"/>
        <tr r="W2" s="2"/>
        <tr r="S2" s="2"/>
        <tr r="I2" s="2"/>
        <tr r="BI4" s="2"/>
        <tr r="AY4" s="2"/>
        <tr r="BF4" s="2"/>
        <tr r="AZ4" s="2"/>
        <tr r="BG4" s="2"/>
        <tr r="BA4" s="2"/>
        <tr r="BD4" s="2"/>
        <tr r="BH4" s="2"/>
        <tr r="AX4" s="2"/>
        <tr r="BB4" s="2"/>
        <tr r="BE4" s="2"/>
        <tr r="BC4" s="2"/>
        <tr r="AT4" s="2"/>
        <tr r="AU4" s="2"/>
        <tr r="AS4" s="2"/>
        <tr r="AQ4" s="2"/>
        <tr r="AR4" s="2"/>
        <tr r="Y11" s="2"/>
        <tr r="W11" s="2"/>
        <tr r="S11" s="2"/>
        <tr r="AC11" s="2"/>
        <tr r="I11" s="2"/>
        <tr r="AA11" s="2"/>
        <tr r="U11" s="2"/>
        <tr r="U9" s="2"/>
        <tr r="I9" s="2"/>
        <tr r="Y9" s="2"/>
        <tr r="S9" s="2"/>
        <tr r="AA9" s="2"/>
        <tr r="AC9" s="2"/>
        <tr r="W9" s="2"/>
        <tr r="AX3" s="2"/>
        <tr r="BB3" s="2"/>
        <tr r="BD3" s="2"/>
        <tr r="AY3" s="2"/>
        <tr r="BC3" s="2"/>
        <tr r="BE3" s="2"/>
        <tr r="BI3" s="2"/>
        <tr r="AZ3" s="2"/>
        <tr r="BF3" s="2"/>
        <tr r="BH3" s="2"/>
        <tr r="BA3" s="2"/>
        <tr r="BG3" s="2"/>
        <tr r="BA5" s="2"/>
        <tr r="BF5" s="2"/>
        <tr r="AX5" s="2"/>
        <tr r="BB5" s="2"/>
        <tr r="BG5" s="2"/>
        <tr r="BI5" s="2"/>
        <tr r="AY5" s="2"/>
        <tr r="BD5" s="2"/>
        <tr r="BH5" s="2"/>
        <tr r="AZ5" s="2"/>
        <tr r="BE5" s="2"/>
        <tr r="BC5" s="2"/>
        <tr r="BI6" s="2"/>
        <tr r="AY6" s="2"/>
        <tr r="BD6" s="2"/>
        <tr r="BH6" s="2"/>
        <tr r="AZ6" s="2"/>
        <tr r="BE6" s="2"/>
        <tr r="BC6" s="2"/>
        <tr r="BA6" s="2"/>
        <tr r="BF6" s="2"/>
        <tr r="AX6" s="2"/>
        <tr r="BB6" s="2"/>
        <tr r="BG6" s="2"/>
        <tr r="AR2" s="2"/>
        <tr r="AT2" s="2"/>
        <tr r="AU2" s="2"/>
        <tr r="AQ2" s="2"/>
        <tr r="AS2" s="2"/>
        <tr r="AR7" s="2"/>
        <tr r="AU7" s="2"/>
        <tr r="AS7" s="2"/>
        <tr r="AQ7" s="2"/>
        <tr r="AT7" s="2"/>
        <tr r="AU6" s="2"/>
        <tr r="AT6" s="2"/>
        <tr r="AQ6" s="2"/>
        <tr r="AR6" s="2"/>
        <tr r="AS6" s="2"/>
        <tr r="Y3" s="2"/>
        <tr r="AA3" s="2"/>
        <tr r="U3" s="2"/>
        <tr r="I3" s="2"/>
        <tr r="AC3" s="2"/>
        <tr r="W3" s="2"/>
        <tr r="S3" s="2"/>
        <tr r="S12" s="2"/>
        <tr r="AA12" s="2"/>
        <tr r="U12" s="2"/>
        <tr r="Y12" s="2"/>
        <tr r="W12" s="2"/>
        <tr r="I12" s="2"/>
        <tr r="AC14" s="2"/>
        <tr r="U14" s="2"/>
        <tr r="AA14" s="2"/>
        <tr r="W14" s="2"/>
        <tr r="I14" s="2"/>
        <tr r="BA8" s="2"/>
        <tr r="BD8" s="2"/>
        <tr r="BH8" s="2"/>
        <tr r="BI8" s="2"/>
        <tr r="BB8" s="2"/>
        <tr r="BE8" s="2"/>
        <tr r="BC8" s="2"/>
        <tr r="AY8" s="2"/>
        <tr r="AX8" s="2"/>
        <tr r="BF8" s="2"/>
        <tr r="AZ8" s="2"/>
        <tr r="BG8" s="2"/>
        <tr r="AX7" s="2"/>
        <tr r="BB7" s="2"/>
        <tr r="BF7" s="2"/>
        <tr r="BI7" s="2"/>
        <tr r="AY7" s="2"/>
        <tr r="BG7" s="2"/>
        <tr r="AZ7" s="2"/>
        <tr r="BD7" s="2"/>
        <tr r="BH7" s="2"/>
        <tr r="BA7" s="2"/>
        <tr r="BE7" s="2"/>
        <tr r="BC7" s="2"/>
        <tr r="S1" s="2"/>
        <tr r="U1" s="2"/>
        <tr r="W1" s="2"/>
        <tr r="AC1" s="2"/>
        <tr r="Y1" s="2"/>
        <tr r="I1" s="2"/>
        <tr r="AA1" s="2"/>
        <tr r="I5" s="2"/>
        <tr r="AA5" s="2"/>
        <tr r="U5" s="2"/>
        <tr r="Y5" s="2"/>
        <tr r="W5" s="2"/>
        <tr r="S5" s="2"/>
        <tr r="AC5" s="2"/>
        <tr r="AC6" s="2"/>
        <tr r="I6" s="2"/>
        <tr r="U6" s="2"/>
        <tr r="AA6" s="2"/>
        <tr r="S6" s="2"/>
        <tr r="W6" s="2"/>
        <tr r="Y6" s="2"/>
        <tr r="W13" s="2"/>
        <tr r="S13" s="2"/>
        <tr r="I13" s="2"/>
        <tr r="AA13" s="2"/>
        <tr r="U13" s="2"/>
        <tr r="AC13" s="2"/>
        <tr r="Y8" s="2"/>
        <tr r="AC8" s="2"/>
        <tr r="U8" s="2"/>
        <tr r="S8" s="2"/>
        <tr r="W8" s="2"/>
        <tr r="I8" s="2"/>
        <tr r="AA8" s="2"/>
        <tr r="AA4" s="2"/>
        <tr r="I4" s="2"/>
        <tr r="U4" s="2"/>
        <tr r="Y4" s="2"/>
        <tr r="S4" s="2"/>
        <tr r="AC4" s="2"/>
        <tr r="W4" s="2"/>
        <tr r="BB10" s="2"/>
        <tr r="AX10" s="2"/>
        <tr r="AY9" s="2"/>
        <tr r="AX9" s="2"/>
        <tr r="BG9" s="2"/>
        <tr r="AZ9" s="2"/>
        <tr r="BC9" s="2"/>
        <tr r="BA9" s="2"/>
        <tr r="BE9" s="2"/>
        <tr r="BI9" s="2"/>
        <tr r="BB9" s="2"/>
        <tr r="BF9" s="2"/>
        <tr r="AP10" s="2"/>
        <tr r="AP3" s="2"/>
        <tr r="AL10" s="2"/>
        <tr r="AQ1" s="2"/>
        <tr r="Q2" s="2"/>
        <tr r="P2" s="2"/>
        <tr r="Q8" s="2"/>
        <tr r="P8" s="2"/>
        <tr r="I16" s="2"/>
        <tr r="H16" s="2"/>
        <tr r="AP9" s="2"/>
        <tr r="AP5" s="2"/>
        <tr r="AP8" s="2"/>
        <tr r="AM5" s="2"/>
        <tr r="AL5" s="2"/>
        <tr r="AM3" s="2"/>
        <tr r="AL3" s="2"/>
        <tr r="AR1" s="2"/>
        <tr r="P13" s="2"/>
        <tr r="Q9" s="2"/>
        <tr r="P9" s="2"/>
        <tr r="Q12" s="2"/>
        <tr r="P12" s="2"/>
        <tr r="Q7" s="2"/>
        <tr r="P7" s="2"/>
        <tr r="P16" s="2"/>
        <tr r="I37" s="2"/>
        <tr r="H37" s="2"/>
        <tr r="H10" s="2"/>
        <tr r="H7" s="2"/>
        <tr r="I38" s="2"/>
        <tr r="H38" s="2"/>
        <tr r="I28" s="2"/>
        <tr r="H28" s="2"/>
        <tr r="I35" s="2"/>
        <tr r="H35" s="2"/>
        <tr r="I33" s="2"/>
        <tr r="H33" s="2"/>
        <tr r="I39" s="2"/>
        <tr r="H39" s="2"/>
        <tr r="H15" s="2"/>
        <tr r="I20" s="2"/>
        <tr r="H20" s="2"/>
        <tr r="H2" s="2"/>
        <tr r="AW4" s="2"/>
        <tr r="AW12" s="2"/>
        <tr r="AP4" s="2"/>
        <tr r="AL8" s="2"/>
        <tr r="AL7" s="2"/>
        <tr r="AM2" s="2"/>
        <tr r="AL2" s="2"/>
        <tr r="AU1" s="2"/>
        <tr r="Q1" s="2"/>
        <tr r="P1" s="2"/>
        <tr r="P14" s="2"/>
        <tr r="Q5" s="2"/>
        <tr r="P5" s="2"/>
        <tr r="P15" s="2"/>
        <tr r="Q6" s="2"/>
        <tr r="P6" s="2"/>
        <tr r="I42" s="2"/>
        <tr r="H42" s="2"/>
        <tr r="I22" s="2"/>
        <tr r="H22" s="2"/>
        <tr r="H11" s="2"/>
        <tr r="I41" s="2"/>
        <tr r="H41" s="2"/>
        <tr r="I30" s="2"/>
        <tr r="H30" s="2"/>
        <tr r="I18" s="2"/>
        <tr r="H18" s="2"/>
        <tr r="H9" s="2"/>
        <tr r="I26" s="2"/>
        <tr r="H26" s="2"/>
        <tr r="I23" s="2"/>
        <tr r="H23" s="2"/>
        <tr r="I31" s="2"/>
        <tr r="H31" s="2"/>
        <tr r="AW3" s="2"/>
        <tr r="AW5" s="2"/>
        <tr r="AW6" s="2"/>
        <tr r="AP2" s="2"/>
        <tr r="AP7" s="2"/>
        <tr r="AP6" s="2"/>
        <tr r="AM1" s="2"/>
        <tr r="AL1" s="2"/>
        <tr r="AL9" s="2"/>
        <tr r="AM6" s="2"/>
        <tr r="AL6" s="2"/>
        <tr r="AT1" s="2"/>
        <tr r="Q4" s="2"/>
        <tr r="P4" s="2"/>
        <tr r="P18" s="2"/>
        <tr r="P19" s="2"/>
        <tr r="Q3" s="2"/>
        <tr r="P3" s="2"/>
        <tr r="Q10" s="2"/>
        <tr r="P10" s="2"/>
        <tr r="I19" s="2"/>
        <tr r="H19" s="2"/>
        <tr r="I27" s="2"/>
        <tr r="H27" s="2"/>
        <tr r="I21" s="2"/>
        <tr r="H21" s="2"/>
        <tr r="H3" s="2"/>
        <tr r="H12" s="2"/>
        <tr r="I25" s="2"/>
        <tr r="H25" s="2"/>
        <tr r="I32" s="2"/>
        <tr r="H32" s="2"/>
        <tr r="I17" s="2"/>
        <tr r="H17" s="2"/>
        <tr r="H14" s="2"/>
        <tr r="I40" s="2"/>
        <tr r="H40" s="2"/>
        <tr r="AW11" s="2"/>
        <tr r="AW8" s="2"/>
        <tr r="AW7" s="2"/>
        <tr r="AP11" s="2"/>
        <tr r="AM4" s="2"/>
        <tr r="AL4" s="2"/>
        <tr r="AS1" s="2"/>
        <tr r="P17" s="2"/>
        <tr r="Q11" s="2"/>
        <tr r="P11" s="2"/>
        <tr r="H1" s="2"/>
        <tr r="H5" s="2"/>
        <tr r="I36" s="2"/>
        <tr r="H36" s="2"/>
        <tr r="H6" s="2"/>
        <tr r="H13" s="2"/>
        <tr r="H8" s="2"/>
        <tr r="H4" s="2"/>
        <tr r="I24" s="2"/>
        <tr r="H24" s="2"/>
        <tr r="I29" s="2"/>
        <tr r="H29" s="2"/>
        <tr r="I34" s="2"/>
        <tr r="H34" s="2"/>
        <tr r="AW10" s="2"/>
        <tr r="AW9" s="2"/>
        <tr r="B34" s="2"/>
        <tr r="B34" s="2"/>
        <tr r="B34" s="2"/>
        <tr r="B34" s="2"/>
        <tr r="B34" s="2"/>
        <tr r="B34" s="2"/>
        <tr r="AH1" s="2"/>
        <tr r="AH1" s="2"/>
        <tr r="AH1" s="2"/>
        <tr r="AH1" s="2"/>
        <tr r="AH1" s="2"/>
        <tr r="AH1" s="2"/>
        <tr r="B52" s="2"/>
        <tr r="B58" s="2"/>
        <tr r="B60" s="2"/>
        <tr r="B36" s="2"/>
        <tr r="B36" s="2"/>
        <tr r="B36" s="2"/>
        <tr r="B36" s="2"/>
        <tr r="B36" s="2"/>
        <tr r="B36" s="2"/>
        <tr r="AW1" s="2"/>
        <tr r="B56" s="2"/>
        <tr r="G1" s="2"/>
        <tr r="G3" s="2"/>
        <tr r="B6" s="2"/>
        <tr r="B6" s="2"/>
        <tr r="B6" s="2"/>
        <tr r="B6" s="2"/>
        <tr r="B6" s="2"/>
        <tr r="B6" s="2"/>
        <tr r="B3" s="2"/>
        <tr r="B3" s="2"/>
        <tr r="B3" s="2"/>
        <tr r="B3" s="2"/>
        <tr r="B3" s="2"/>
        <tr r="B3" s="2"/>
        <tr r="B15" s="2"/>
        <tr r="B15" s="2"/>
        <tr r="B15" s="2"/>
        <tr r="B15" s="2"/>
        <tr r="B15" s="2"/>
        <tr r="B15" s="2"/>
        <tr r="B24" s="2"/>
        <tr r="B24" s="2"/>
        <tr r="B24" s="2"/>
        <tr r="B24" s="2"/>
        <tr r="B24" s="2"/>
        <tr r="B24" s="2"/>
        <tr r="B21" s="2"/>
        <tr r="B21" s="2"/>
        <tr r="B21" s="2"/>
        <tr r="B21" s="2"/>
        <tr r="B21" s="2"/>
        <tr r="B21" s="2"/>
        <tr r="C1" s="2"/>
        <tr r="C1" s="2"/>
        <tr r="C1" s="2"/>
        <tr r="C1" s="2"/>
        <tr r="C1" s="2"/>
        <tr r="C1" s="2"/>
        <tr r="B41" s="2"/>
        <tr r="B41" s="2"/>
        <tr r="B41" s="2"/>
        <tr r="B41" s="2"/>
        <tr r="B41" s="2"/>
        <tr r="B41" s="2"/>
        <tr r="B9" s="2"/>
        <tr r="B9" s="2"/>
        <tr r="B9" s="2"/>
        <tr r="B9" s="2"/>
        <tr r="B9" s="2"/>
        <tr r="B9" s="2"/>
        <tr r="AO3" s="2"/>
        <tr r="AK1" s="2"/>
        <tr r="AO1" s="2"/>
        <tr r="B50" s="2"/>
        <tr r="B31" s="2"/>
        <tr r="B31" s="2"/>
        <tr r="B31" s="2"/>
        <tr r="B31" s="2"/>
        <tr r="B31" s="2"/>
        <tr r="B31" s="2"/>
        <tr r="AH2" s="2"/>
        <tr r="AH2" s="2"/>
        <tr r="AH2" s="2"/>
        <tr r="AH2" s="2"/>
        <tr r="AH2" s="2"/>
        <tr r="AH2" s="2"/>
        <tr r="B26" s="2"/>
        <tr r="B26" s="2"/>
        <tr r="B26" s="2"/>
        <tr r="B26" s="2"/>
        <tr r="B26" s="2"/>
        <tr r="B26" s="2"/>
        <tr r="B12" s="2"/>
        <tr r="B12" s="2"/>
        <tr r="B12" s="2"/>
        <tr r="B12" s="2"/>
        <tr r="B12" s="2"/>
        <tr r="B12" s="2"/>
        <tr r="B18" s="2"/>
        <tr r="B18" s="2"/>
        <tr r="B18" s="2"/>
        <tr r="B18" s="2"/>
        <tr r="B18" s="2"/>
        <tr r="B18" s="2"/>
        <tr r="B39" s="2"/>
        <tr r="B39" s="2"/>
        <tr r="B39" s="2"/>
        <tr r="B39" s="2"/>
        <tr r="B39" s="2"/>
        <tr r="B39" s="2"/>
        <tr r="B29" s="2"/>
        <tr r="B29" s="2"/>
        <tr r="B29" s="2"/>
        <tr r="B29" s="2"/>
        <tr r="B29" s="2"/>
        <tr r="B29" s="2"/>
        <tr r="AH3" s="2"/>
        <tr r="AH3" s="2"/>
        <tr r="AH3" s="2"/>
        <tr r="AH3" s="2"/>
        <tr r="AH3" s="2"/>
        <tr r="AH3" s="2"/>
        <tr r="B44" s="2"/>
        <tr r="B46" s="2"/>
        <tr r="B48" s="2"/>
        <tr r="B54" s="2"/>
      </tp>
    </main>
  </volType>
</volTypes>
</file>

<file path=xl/_rels/workbook.xml.rels><?xml version="1.0" encoding="UTF-8" standalone="yes"?>
<Relationships xmlns="http://schemas.openxmlformats.org/package/2006/relationships"><Relationship Id="rId26" Type="http://schemas.openxmlformats.org/officeDocument/2006/relationships/customXml" Target="../customXml/item6.xml"/><Relationship Id="rId21" Type="http://schemas.openxmlformats.org/officeDocument/2006/relationships/customXml" Target="../customXml/item1.xml"/><Relationship Id="rId42" Type="http://schemas.openxmlformats.org/officeDocument/2006/relationships/customXml" Target="../customXml/item22.xml"/><Relationship Id="rId47" Type="http://schemas.openxmlformats.org/officeDocument/2006/relationships/customXml" Target="../customXml/item27.xml"/><Relationship Id="rId63" Type="http://schemas.openxmlformats.org/officeDocument/2006/relationships/customXml" Target="../customXml/item43.xml"/><Relationship Id="rId68" Type="http://schemas.openxmlformats.org/officeDocument/2006/relationships/customXml" Target="../customXml/item48.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9.xml"/><Relationship Id="rId11" Type="http://schemas.microsoft.com/office/2007/relationships/slicerCache" Target="slicerCaches/slicerCache4.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3" Type="http://schemas.openxmlformats.org/officeDocument/2006/relationships/customXml" Target="../customXml/item33.xml"/><Relationship Id="rId58" Type="http://schemas.openxmlformats.org/officeDocument/2006/relationships/customXml" Target="../customXml/item38.xml"/><Relationship Id="rId66" Type="http://schemas.openxmlformats.org/officeDocument/2006/relationships/customXml" Target="../customXml/item46.xml"/><Relationship Id="rId5" Type="http://schemas.openxmlformats.org/officeDocument/2006/relationships/pivotCacheDefinition" Target="pivotCache/pivotCacheDefinition1.xml"/><Relationship Id="rId61" Type="http://schemas.openxmlformats.org/officeDocument/2006/relationships/customXml" Target="../customXml/item41.xml"/><Relationship Id="rId19" Type="http://schemas.openxmlformats.org/officeDocument/2006/relationships/powerPivotData" Target="model/item.data"/><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56" Type="http://schemas.openxmlformats.org/officeDocument/2006/relationships/customXml" Target="../customXml/item36.xml"/><Relationship Id="rId64" Type="http://schemas.openxmlformats.org/officeDocument/2006/relationships/customXml" Target="../customXml/item44.xml"/><Relationship Id="rId69" Type="http://schemas.openxmlformats.org/officeDocument/2006/relationships/customXml" Target="../customXml/item49.xml"/><Relationship Id="rId8" Type="http://schemas.microsoft.com/office/2007/relationships/slicerCache" Target="slicerCaches/slicerCache1.xml"/><Relationship Id="rId51"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59" Type="http://schemas.openxmlformats.org/officeDocument/2006/relationships/customXml" Target="../customXml/item39.xml"/><Relationship Id="rId67" Type="http://schemas.openxmlformats.org/officeDocument/2006/relationships/customXml" Target="../customXml/item47.xml"/><Relationship Id="rId20" Type="http://schemas.openxmlformats.org/officeDocument/2006/relationships/calcChain" Target="calcChain.xml"/><Relationship Id="rId41" Type="http://schemas.openxmlformats.org/officeDocument/2006/relationships/customXml" Target="../customXml/item21.xml"/><Relationship Id="rId54" Type="http://schemas.openxmlformats.org/officeDocument/2006/relationships/customXml" Target="../customXml/item34.xml"/><Relationship Id="rId62" Type="http://schemas.openxmlformats.org/officeDocument/2006/relationships/customXml" Target="../customXml/item42.xml"/><Relationship Id="rId70" Type="http://schemas.openxmlformats.org/officeDocument/2006/relationships/volatileDependencies" Target="volatileDependenci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57" Type="http://schemas.openxmlformats.org/officeDocument/2006/relationships/customXml" Target="../customXml/item37.xml"/><Relationship Id="rId10" Type="http://schemas.microsoft.com/office/2007/relationships/slicerCache" Target="slicerCaches/slicerCache3.xml"/><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60" Type="http://schemas.openxmlformats.org/officeDocument/2006/relationships/customXml" Target="../customXml/item40.xml"/><Relationship Id="rId65" Type="http://schemas.openxmlformats.org/officeDocument/2006/relationships/customXml" Target="../customXml/item45.xml"/><Relationship Id="rId4" Type="http://schemas.openxmlformats.org/officeDocument/2006/relationships/worksheet" Target="worksheets/sheet4.xml"/><Relationship Id="rId9" Type="http://schemas.microsoft.com/office/2007/relationships/slicerCache" Target="slicerCaches/slicerCache2.xml"/><Relationship Id="rId13" Type="http://schemas.microsoft.com/office/2011/relationships/timelineCache" Target="timelineCaches/timelineCache1.xml"/><Relationship Id="rId18" Type="http://schemas.openxmlformats.org/officeDocument/2006/relationships/sheetMetadata" Target="metadata.xml"/><Relationship Id="rId39" Type="http://schemas.openxmlformats.org/officeDocument/2006/relationships/customXml" Target="../customXml/item19.xml"/><Relationship Id="rId34" Type="http://schemas.openxmlformats.org/officeDocument/2006/relationships/customXml" Target="../customXml/item14.xml"/><Relationship Id="rId50" Type="http://schemas.openxmlformats.org/officeDocument/2006/relationships/customXml" Target="../customXml/item30.xml"/><Relationship Id="rId55"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chemeClr val="bg1"/>
                </a:solidFill>
              </a:rPr>
              <a:t>P&amp;L</a:t>
            </a:r>
            <a:r>
              <a:rPr lang="en-US" sz="1200" baseline="0">
                <a:solidFill>
                  <a:schemeClr val="bg1"/>
                </a:solidFill>
              </a:rPr>
              <a:t> OVER TIME</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B050"/>
            </a:solidFill>
            <a:ln>
              <a:noFill/>
            </a:ln>
            <a:effectLst/>
          </c:spPr>
          <c:invertIfNegative val="1"/>
          <c:cat>
            <c:strRef>
              <c:f>PIVOTS!$H$1:$H$12</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PIVOTS!$I$1:$I$12</c:f>
              <c:numCache>
                <c:formatCode>General</c:formatCode>
                <c:ptCount val="12"/>
                <c:pt idx="0">
                  <c:v>84095.85</c:v>
                </c:pt>
                <c:pt idx="1">
                  <c:v>-109756.54</c:v>
                </c:pt>
                <c:pt idx="2">
                  <c:v>-192288.9</c:v>
                </c:pt>
                <c:pt idx="3">
                  <c:v>53347.74</c:v>
                </c:pt>
                <c:pt idx="4">
                  <c:v>-129519.27</c:v>
                </c:pt>
                <c:pt idx="5">
                  <c:v>107431.12</c:v>
                </c:pt>
                <c:pt idx="6">
                  <c:v>-55784.2</c:v>
                </c:pt>
                <c:pt idx="7">
                  <c:v>-84529.77</c:v>
                </c:pt>
                <c:pt idx="8">
                  <c:v>-42151.01</c:v>
                </c:pt>
                <c:pt idx="9">
                  <c:v>81314.86</c:v>
                </c:pt>
                <c:pt idx="10">
                  <c:v>4298.7</c:v>
                </c:pt>
                <c:pt idx="11">
                  <c:v>-55141.8</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491D-4057-8D12-C57C53E5E148}"/>
            </c:ext>
          </c:extLst>
        </c:ser>
        <c:dLbls>
          <c:showLegendKey val="0"/>
          <c:showVal val="0"/>
          <c:showCatName val="0"/>
          <c:showSerName val="0"/>
          <c:showPercent val="0"/>
          <c:showBubbleSize val="0"/>
        </c:dLbls>
        <c:gapWidth val="60"/>
        <c:overlap val="-27"/>
        <c:axId val="1627791359"/>
        <c:axId val="1627806719"/>
      </c:barChart>
      <c:lineChart>
        <c:grouping val="standard"/>
        <c:varyColors val="0"/>
        <c:ser>
          <c:idx val="1"/>
          <c:order val="1"/>
          <c:spPr>
            <a:ln w="28575" cap="rnd">
              <a:solidFill>
                <a:schemeClr val="bg1">
                  <a:lumMod val="95000"/>
                </a:schemeClr>
              </a:solidFill>
              <a:round/>
            </a:ln>
            <a:effectLst/>
          </c:spPr>
          <c:marker>
            <c:symbol val="none"/>
          </c:marker>
          <c:cat>
            <c:strRef>
              <c:f>PIVOTS!$H$1:$H$12</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PIVOTS!$AE$1:$AE$12</c:f>
              <c:numCache>
                <c:formatCode>General</c:formatCode>
                <c:ptCount val="12"/>
                <c:pt idx="0">
                  <c:v>84095.85</c:v>
                </c:pt>
                <c:pt idx="1">
                  <c:v>-25660.689999999988</c:v>
                </c:pt>
                <c:pt idx="2">
                  <c:v>-217949.58999999997</c:v>
                </c:pt>
                <c:pt idx="3">
                  <c:v>-164601.84999999998</c:v>
                </c:pt>
                <c:pt idx="4">
                  <c:v>-294121.12</c:v>
                </c:pt>
                <c:pt idx="5">
                  <c:v>-186690</c:v>
                </c:pt>
                <c:pt idx="6">
                  <c:v>-242474.2</c:v>
                </c:pt>
                <c:pt idx="7">
                  <c:v>-327003.97000000003</c:v>
                </c:pt>
                <c:pt idx="8">
                  <c:v>-369154.98000000004</c:v>
                </c:pt>
                <c:pt idx="9">
                  <c:v>-287840.12000000005</c:v>
                </c:pt>
                <c:pt idx="10">
                  <c:v>-283541.42000000004</c:v>
                </c:pt>
                <c:pt idx="11">
                  <c:v>-338683.22000000003</c:v>
                </c:pt>
              </c:numCache>
            </c:numRef>
          </c:val>
          <c:smooth val="1"/>
          <c:extLst>
            <c:ext xmlns:c16="http://schemas.microsoft.com/office/drawing/2014/chart" uri="{C3380CC4-5D6E-409C-BE32-E72D297353CC}">
              <c16:uniqueId val="{00000001-491D-4057-8D12-C57C53E5E148}"/>
            </c:ext>
          </c:extLst>
        </c:ser>
        <c:dLbls>
          <c:showLegendKey val="0"/>
          <c:showVal val="0"/>
          <c:showCatName val="0"/>
          <c:showSerName val="0"/>
          <c:showPercent val="0"/>
          <c:showBubbleSize val="0"/>
        </c:dLbls>
        <c:marker val="1"/>
        <c:smooth val="0"/>
        <c:axId val="888980911"/>
        <c:axId val="888981871"/>
      </c:lineChart>
      <c:catAx>
        <c:axId val="1627791359"/>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7806719"/>
        <c:crosses val="autoZero"/>
        <c:auto val="1"/>
        <c:lblAlgn val="ctr"/>
        <c:lblOffset val="100"/>
        <c:noMultiLvlLbl val="0"/>
      </c:catAx>
      <c:valAx>
        <c:axId val="1627806719"/>
        <c:scaling>
          <c:orientation val="minMax"/>
        </c:scaling>
        <c:delete val="0"/>
        <c:axPos val="l"/>
        <c:majorGridlines>
          <c:spPr>
            <a:ln w="9525" cap="flat" cmpd="sng" algn="ctr">
              <a:solidFill>
                <a:schemeClr val="bg1">
                  <a:lumMod val="75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779135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888981871"/>
        <c:scaling>
          <c:orientation val="minMax"/>
        </c:scaling>
        <c:delete val="0"/>
        <c:axPos val="r"/>
        <c:numFmt formatCode="#,##0;[Red]\(#,##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8980911"/>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888980911"/>
        <c:scaling>
          <c:orientation val="minMax"/>
        </c:scaling>
        <c:delete val="1"/>
        <c:axPos val="b"/>
        <c:numFmt formatCode="General" sourceLinked="1"/>
        <c:majorTickMark val="out"/>
        <c:minorTickMark val="none"/>
        <c:tickLblPos val="nextTo"/>
        <c:crossAx val="8889818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chemeClr val="bg1"/>
                </a:solidFill>
              </a:rPr>
              <a:t>TRADE</a:t>
            </a:r>
            <a:r>
              <a:rPr lang="en-US" sz="1200" baseline="0">
                <a:solidFill>
                  <a:schemeClr val="bg1"/>
                </a:solidFill>
              </a:rPr>
              <a:t> OUTCOME</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A893-4F50-AA3E-A68753A45189}"/>
              </c:ext>
            </c:extLst>
          </c:dPt>
          <c:dPt>
            <c:idx val="1"/>
            <c:bubble3D val="0"/>
            <c:spPr>
              <a:solidFill>
                <a:schemeClr val="accent2"/>
              </a:solidFill>
              <a:ln w="19050">
                <a:noFill/>
              </a:ln>
              <a:effectLst/>
            </c:spPr>
            <c:extLst>
              <c:ext xmlns:c16="http://schemas.microsoft.com/office/drawing/2014/chart" uri="{C3380CC4-5D6E-409C-BE32-E72D297353CC}">
                <c16:uniqueId val="{00000003-A893-4F50-AA3E-A68753A45189}"/>
              </c:ext>
            </c:extLst>
          </c:dPt>
          <c:dPt>
            <c:idx val="2"/>
            <c:bubble3D val="0"/>
            <c:spPr>
              <a:solidFill>
                <a:schemeClr val="bg1">
                  <a:lumMod val="85000"/>
                </a:schemeClr>
              </a:solidFill>
              <a:ln w="19050">
                <a:noFill/>
              </a:ln>
              <a:effectLst/>
            </c:spPr>
            <c:extLst>
              <c:ext xmlns:c16="http://schemas.microsoft.com/office/drawing/2014/chart" uri="{C3380CC4-5D6E-409C-BE32-E72D297353CC}">
                <c16:uniqueId val="{00000005-A893-4F50-AA3E-A68753A45189}"/>
              </c:ext>
            </c:extLst>
          </c:dPt>
          <c:cat>
            <c:strRef>
              <c:f>PIVOTS!$AI$1:$AI$3</c:f>
              <c:strCache>
                <c:ptCount val="3"/>
                <c:pt idx="0">
                  <c:v>WIN 244</c:v>
                </c:pt>
                <c:pt idx="1">
                  <c:v>LOSS 224</c:v>
                </c:pt>
                <c:pt idx="2">
                  <c:v>BREAKEVEN 31</c:v>
                </c:pt>
              </c:strCache>
            </c:strRef>
          </c:cat>
          <c:val>
            <c:numRef>
              <c:f>PIVOTS!$AH$1:$AH$3</c:f>
              <c:numCache>
                <c:formatCode>General</c:formatCode>
                <c:ptCount val="3"/>
                <c:pt idx="0">
                  <c:v>244</c:v>
                </c:pt>
                <c:pt idx="1">
                  <c:v>224</c:v>
                </c:pt>
                <c:pt idx="2">
                  <c:v>31</c:v>
                </c:pt>
              </c:numCache>
            </c:numRef>
          </c:val>
          <c:extLst>
            <c:ext xmlns:c16="http://schemas.microsoft.com/office/drawing/2014/chart" uri="{C3380CC4-5D6E-409C-BE32-E72D297353CC}">
              <c16:uniqueId val="{00000006-A893-4F50-AA3E-A68753A45189}"/>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chemeClr val="bg1"/>
                </a:solidFill>
              </a:rPr>
              <a:t>P&amp;L</a:t>
            </a:r>
            <a:r>
              <a:rPr lang="en-US" sz="1200" baseline="0">
                <a:solidFill>
                  <a:schemeClr val="bg1"/>
                </a:solidFill>
              </a:rPr>
              <a:t> BYSTRATEGY</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1617265159145"/>
          <c:y val="0.15252533339978971"/>
          <c:w val="0.74080459400231047"/>
          <c:h val="0.69125729274757697"/>
        </c:manualLayout>
      </c:layout>
      <c:barChart>
        <c:barDir val="bar"/>
        <c:grouping val="clustered"/>
        <c:varyColors val="0"/>
        <c:ser>
          <c:idx val="0"/>
          <c:order val="0"/>
          <c:spPr>
            <a:solidFill>
              <a:srgbClr val="00B050"/>
            </a:solidFill>
            <a:ln>
              <a:noFill/>
            </a:ln>
            <a:effectLst/>
          </c:spPr>
          <c:invertIfNegative val="1"/>
          <c:dLbls>
            <c:numFmt formatCode="&quot;$&quot;#,##0,&quot;K&quot;;\-&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PIVOTS!$AL$1:$AL$4</c:f>
              <c:strCache>
                <c:ptCount val="4"/>
                <c:pt idx="0">
                  <c:v>Arbitrage</c:v>
                </c:pt>
                <c:pt idx="1">
                  <c:v>Mean Reversion</c:v>
                </c:pt>
                <c:pt idx="2">
                  <c:v>Momentum</c:v>
                </c:pt>
                <c:pt idx="3">
                  <c:v>Stat Arb</c:v>
                </c:pt>
              </c:strCache>
            </c:strRef>
          </c:cat>
          <c:val>
            <c:numRef>
              <c:f>PIVOTS!$AM$1:$AM$4</c:f>
              <c:numCache>
                <c:formatCode>General</c:formatCode>
                <c:ptCount val="4"/>
                <c:pt idx="0">
                  <c:v>-270615.59999999998</c:v>
                </c:pt>
                <c:pt idx="1">
                  <c:v>-17424.77</c:v>
                </c:pt>
                <c:pt idx="2">
                  <c:v>171069.61</c:v>
                </c:pt>
                <c:pt idx="3">
                  <c:v>-221712.46</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3400-4CD5-9BE1-49690F38E32B}"/>
            </c:ext>
          </c:extLst>
        </c:ser>
        <c:dLbls>
          <c:dLblPos val="outEnd"/>
          <c:showLegendKey val="0"/>
          <c:showVal val="1"/>
          <c:showCatName val="0"/>
          <c:showSerName val="0"/>
          <c:showPercent val="0"/>
          <c:showBubbleSize val="0"/>
        </c:dLbls>
        <c:gapWidth val="80"/>
        <c:axId val="1007941135"/>
        <c:axId val="1007939695"/>
      </c:barChart>
      <c:catAx>
        <c:axId val="100794113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7939695"/>
        <c:crosses val="autoZero"/>
        <c:auto val="1"/>
        <c:lblAlgn val="ctr"/>
        <c:lblOffset val="100"/>
        <c:noMultiLvlLbl val="0"/>
      </c:catAx>
      <c:valAx>
        <c:axId val="1007939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79411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DRAWDOWN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spPr>
            <a:solidFill>
              <a:srgbClr val="FF0000"/>
            </a:solidFill>
            <a:ln>
              <a:noFill/>
            </a:ln>
            <a:effectLst/>
          </c:spPr>
          <c:cat>
            <c:strRef>
              <c:f>PIVOTS!$H$1:$H$12</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PIVOTS!$AA$1:$AA$12</c:f>
              <c:numCache>
                <c:formatCode>0.00</c:formatCode>
                <c:ptCount val="12"/>
                <c:pt idx="0">
                  <c:v>-2.7604710935814589</c:v>
                </c:pt>
                <c:pt idx="1">
                  <c:v>-3.1919111470015724</c:v>
                </c:pt>
                <c:pt idx="2">
                  <c:v>-5.4054382482573216</c:v>
                </c:pt>
                <c:pt idx="3">
                  <c:v>-2.3450816634031466</c:v>
                </c:pt>
                <c:pt idx="4">
                  <c:v>-1.8886484874386835</c:v>
                </c:pt>
                <c:pt idx="5">
                  <c:v>-9.4447934558140485</c:v>
                </c:pt>
                <c:pt idx="6">
                  <c:v>-11.134082531792201</c:v>
                </c:pt>
                <c:pt idx="7">
                  <c:v>-4.7288914556143293</c:v>
                </c:pt>
                <c:pt idx="8">
                  <c:v>-2.1252995322320927</c:v>
                </c:pt>
                <c:pt idx="9">
                  <c:v>-2.5371045102555176</c:v>
                </c:pt>
                <c:pt idx="10">
                  <c:v>-13.725227533772072</c:v>
                </c:pt>
                <c:pt idx="11">
                  <c:v>-48.43436980427618</c:v>
                </c:pt>
              </c:numCache>
            </c:numRef>
          </c:val>
          <c:extLst>
            <c:ext xmlns:c16="http://schemas.microsoft.com/office/drawing/2014/chart" uri="{C3380CC4-5D6E-409C-BE32-E72D297353CC}">
              <c16:uniqueId val="{00000000-BE65-4715-ABF0-61E42F0D7C51}"/>
            </c:ext>
          </c:extLst>
        </c:ser>
        <c:dLbls>
          <c:showLegendKey val="0"/>
          <c:showVal val="0"/>
          <c:showCatName val="0"/>
          <c:showSerName val="0"/>
          <c:showPercent val="0"/>
          <c:showBubbleSize val="0"/>
        </c:dLbls>
        <c:axId val="1648191567"/>
        <c:axId val="1648193487"/>
      </c:areaChart>
      <c:catAx>
        <c:axId val="1648191567"/>
        <c:scaling>
          <c:orientation val="minMax"/>
        </c:scaling>
        <c:delete val="0"/>
        <c:axPos val="b"/>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bg1"/>
                </a:solidFill>
                <a:latin typeface="+mn-lt"/>
                <a:ea typeface="+mn-ea"/>
                <a:cs typeface="+mn-cs"/>
              </a:defRPr>
            </a:pPr>
            <a:endParaRPr lang="en-US"/>
          </a:p>
        </c:txPr>
        <c:crossAx val="1648193487"/>
        <c:crosses val="autoZero"/>
        <c:auto val="1"/>
        <c:lblAlgn val="ctr"/>
        <c:lblOffset val="100"/>
        <c:noMultiLvlLbl val="0"/>
      </c:catAx>
      <c:valAx>
        <c:axId val="1648193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8191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chart" Target="../charts/chart4.xml"/><Relationship Id="rId18" Type="http://schemas.openxmlformats.org/officeDocument/2006/relationships/image" Target="../media/image14.svg"/><Relationship Id="rId26" Type="http://schemas.openxmlformats.org/officeDocument/2006/relationships/image" Target="../media/image22.svg"/><Relationship Id="rId3" Type="http://schemas.openxmlformats.org/officeDocument/2006/relationships/image" Target="../media/image3.emf"/><Relationship Id="rId21" Type="http://schemas.openxmlformats.org/officeDocument/2006/relationships/image" Target="../media/image17.png"/><Relationship Id="rId7" Type="http://schemas.openxmlformats.org/officeDocument/2006/relationships/image" Target="../media/image7.emf"/><Relationship Id="rId12" Type="http://schemas.openxmlformats.org/officeDocument/2006/relationships/chart" Target="../charts/chart3.xml"/><Relationship Id="rId17" Type="http://schemas.openxmlformats.org/officeDocument/2006/relationships/image" Target="../media/image13.png"/><Relationship Id="rId25" Type="http://schemas.openxmlformats.org/officeDocument/2006/relationships/image" Target="../media/image21.png"/><Relationship Id="rId2" Type="http://schemas.openxmlformats.org/officeDocument/2006/relationships/image" Target="../media/image2.emf"/><Relationship Id="rId16" Type="http://schemas.openxmlformats.org/officeDocument/2006/relationships/image" Target="../media/image12.svg"/><Relationship Id="rId20" Type="http://schemas.openxmlformats.org/officeDocument/2006/relationships/image" Target="../media/image16.svg"/><Relationship Id="rId29" Type="http://schemas.openxmlformats.org/officeDocument/2006/relationships/image" Target="../media/image25.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chart" Target="../charts/chart2.xml"/><Relationship Id="rId24" Type="http://schemas.openxmlformats.org/officeDocument/2006/relationships/image" Target="../media/image20.svg"/><Relationship Id="rId5" Type="http://schemas.openxmlformats.org/officeDocument/2006/relationships/image" Target="../media/image5.emf"/><Relationship Id="rId15" Type="http://schemas.openxmlformats.org/officeDocument/2006/relationships/image" Target="../media/image11.png"/><Relationship Id="rId23" Type="http://schemas.openxmlformats.org/officeDocument/2006/relationships/image" Target="../media/image19.png"/><Relationship Id="rId28" Type="http://schemas.openxmlformats.org/officeDocument/2006/relationships/image" Target="../media/image24.svg"/><Relationship Id="rId10" Type="http://schemas.openxmlformats.org/officeDocument/2006/relationships/chart" Target="../charts/chart1.xml"/><Relationship Id="rId19" Type="http://schemas.openxmlformats.org/officeDocument/2006/relationships/image" Target="../media/image15.png"/><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0.emf"/><Relationship Id="rId22" Type="http://schemas.openxmlformats.org/officeDocument/2006/relationships/image" Target="../media/image18.svg"/><Relationship Id="rId27" Type="http://schemas.openxmlformats.org/officeDocument/2006/relationships/image" Target="../media/image23.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33.emf"/><Relationship Id="rId3" Type="http://schemas.openxmlformats.org/officeDocument/2006/relationships/image" Target="../media/image28.emf"/><Relationship Id="rId7" Type="http://schemas.openxmlformats.org/officeDocument/2006/relationships/image" Target="../media/image32.emf"/><Relationship Id="rId2" Type="http://schemas.openxmlformats.org/officeDocument/2006/relationships/image" Target="../media/image27.emf"/><Relationship Id="rId1" Type="http://schemas.openxmlformats.org/officeDocument/2006/relationships/image" Target="../media/image26.emf"/><Relationship Id="rId6" Type="http://schemas.openxmlformats.org/officeDocument/2006/relationships/image" Target="../media/image31.emf"/><Relationship Id="rId11" Type="http://schemas.openxmlformats.org/officeDocument/2006/relationships/image" Target="../media/image36.emf"/><Relationship Id="rId5" Type="http://schemas.openxmlformats.org/officeDocument/2006/relationships/image" Target="../media/image30.emf"/><Relationship Id="rId10" Type="http://schemas.openxmlformats.org/officeDocument/2006/relationships/image" Target="../media/image35.emf"/><Relationship Id="rId4" Type="http://schemas.openxmlformats.org/officeDocument/2006/relationships/image" Target="../media/image29.emf"/><Relationship Id="rId9" Type="http://schemas.openxmlformats.org/officeDocument/2006/relationships/image" Target="../media/image34.emf"/></Relationships>
</file>

<file path=xl/drawings/drawing1.xml><?xml version="1.0" encoding="utf-8"?>
<xdr:wsDr xmlns:xdr="http://schemas.openxmlformats.org/drawingml/2006/spreadsheetDrawing" xmlns:a="http://schemas.openxmlformats.org/drawingml/2006/main">
  <xdr:twoCellAnchor editAs="oneCell">
    <xdr:from>
      <xdr:col>4</xdr:col>
      <xdr:colOff>349480</xdr:colOff>
      <xdr:row>3</xdr:row>
      <xdr:rowOff>80</xdr:rowOff>
    </xdr:from>
    <xdr:to>
      <xdr:col>14</xdr:col>
      <xdr:colOff>372896</xdr:colOff>
      <xdr:row>15</xdr:row>
      <xdr:rowOff>101680</xdr:rowOff>
    </xdr:to>
    <xdr:sp macro="" textlink="">
      <xdr:nvSpPr>
        <xdr:cNvPr id="2" name="Title 1">
          <a:extLst>
            <a:ext uri="{FF2B5EF4-FFF2-40B4-BE49-F238E27FC236}">
              <a16:creationId xmlns:a16="http://schemas.microsoft.com/office/drawing/2014/main" id="{1327A8C5-1E11-48B5-90AD-C10338179E85}"/>
            </a:ext>
          </a:extLst>
        </xdr:cNvPr>
        <xdr:cNvSpPr>
          <a:spLocks noGrp="1"/>
        </xdr:cNvSpPr>
      </xdr:nvSpPr>
      <xdr:spPr>
        <a:xfrm>
          <a:off x="2787880" y="571580"/>
          <a:ext cx="6119416" cy="2387600"/>
        </a:xfrm>
        <a:prstGeom prst="rect">
          <a:avLst/>
        </a:prstGeom>
      </xdr:spPr>
      <xdr:txBody>
        <a:bodyPr vert="horz" wrap="square" lIns="91440" tIns="45720" rIns="91440" bIns="45720" rtlCol="0" anchor="b">
          <a:normAutofit/>
        </a:bodyPr>
        <a:lstStyle>
          <a:lvl1pPr algn="ctr" defTabSz="719907" rtl="0" eaLnBrk="1" latinLnBrk="0" hangingPunct="1">
            <a:lnSpc>
              <a:spcPct val="90000"/>
            </a:lnSpc>
            <a:spcBef>
              <a:spcPct val="0"/>
            </a:spcBef>
            <a:buNone/>
            <a:defRPr sz="4724" kern="1200">
              <a:solidFill>
                <a:schemeClr val="tx1"/>
              </a:solidFill>
              <a:latin typeface="+mj-lt"/>
              <a:ea typeface="+mj-ea"/>
              <a:cs typeface="+mj-cs"/>
            </a:defRPr>
          </a:lvl1pPr>
        </a:lstStyle>
        <a:p>
          <a:endParaRPr lang="en-NG"/>
        </a:p>
      </xdr:txBody>
    </xdr:sp>
    <xdr:clientData/>
  </xdr:twoCellAnchor>
  <xdr:twoCellAnchor editAs="oneCell">
    <xdr:from>
      <xdr:col>5</xdr:col>
      <xdr:colOff>99845</xdr:colOff>
      <xdr:row>16</xdr:row>
      <xdr:rowOff>3255</xdr:rowOff>
    </xdr:from>
    <xdr:to>
      <xdr:col>14</xdr:col>
      <xdr:colOff>12930</xdr:colOff>
      <xdr:row>24</xdr:row>
      <xdr:rowOff>135017</xdr:rowOff>
    </xdr:to>
    <xdr:sp macro="" textlink="">
      <xdr:nvSpPr>
        <xdr:cNvPr id="3" name="Subtitle 2">
          <a:extLst>
            <a:ext uri="{FF2B5EF4-FFF2-40B4-BE49-F238E27FC236}">
              <a16:creationId xmlns:a16="http://schemas.microsoft.com/office/drawing/2014/main" id="{3821BBE8-E377-4B32-BCBA-6A2F3BA54A12}"/>
            </a:ext>
          </a:extLst>
        </xdr:cNvPr>
        <xdr:cNvSpPr>
          <a:spLocks noGrp="1"/>
        </xdr:cNvSpPr>
      </xdr:nvSpPr>
      <xdr:spPr>
        <a:xfrm>
          <a:off x="3147845" y="3051255"/>
          <a:ext cx="5399485" cy="1655762"/>
        </a:xfrm>
        <a:prstGeom prst="rect">
          <a:avLst/>
        </a:prstGeom>
      </xdr:spPr>
      <xdr:txBody>
        <a:bodyPr vert="horz" wrap="square" lIns="91440" tIns="45720" rIns="91440" bIns="45720" rtlCol="0">
          <a:normAutofit/>
        </a:bodyPr>
        <a:lstStyle>
          <a:lvl1pPr marL="0" indent="0" algn="ctr" defTabSz="719907" rtl="0" eaLnBrk="1" latinLnBrk="0" hangingPunct="1">
            <a:lnSpc>
              <a:spcPct val="90000"/>
            </a:lnSpc>
            <a:spcBef>
              <a:spcPts val="787"/>
            </a:spcBef>
            <a:buFont typeface="Arial" panose="020B0604020202020204" pitchFamily="34" charset="0"/>
            <a:buNone/>
            <a:defRPr sz="1890" kern="1200">
              <a:solidFill>
                <a:schemeClr val="tx1"/>
              </a:solidFill>
              <a:latin typeface="+mn-lt"/>
              <a:ea typeface="+mn-ea"/>
              <a:cs typeface="+mn-cs"/>
            </a:defRPr>
          </a:lvl1pPr>
          <a:lvl2pPr marL="359954" indent="0" algn="ctr" defTabSz="719907" rtl="0" eaLnBrk="1" latinLnBrk="0" hangingPunct="1">
            <a:lnSpc>
              <a:spcPct val="90000"/>
            </a:lnSpc>
            <a:spcBef>
              <a:spcPts val="394"/>
            </a:spcBef>
            <a:buFont typeface="Arial" panose="020B0604020202020204" pitchFamily="34" charset="0"/>
            <a:buNone/>
            <a:defRPr sz="1575" kern="1200">
              <a:solidFill>
                <a:schemeClr val="tx1"/>
              </a:solidFill>
              <a:latin typeface="+mn-lt"/>
              <a:ea typeface="+mn-ea"/>
              <a:cs typeface="+mn-cs"/>
            </a:defRPr>
          </a:lvl2pPr>
          <a:lvl3pPr marL="719907" indent="0" algn="ctr" defTabSz="719907" rtl="0" eaLnBrk="1" latinLnBrk="0" hangingPunct="1">
            <a:lnSpc>
              <a:spcPct val="90000"/>
            </a:lnSpc>
            <a:spcBef>
              <a:spcPts val="394"/>
            </a:spcBef>
            <a:buFont typeface="Arial" panose="020B0604020202020204" pitchFamily="34" charset="0"/>
            <a:buNone/>
            <a:defRPr sz="1417" kern="1200">
              <a:solidFill>
                <a:schemeClr val="tx1"/>
              </a:solidFill>
              <a:latin typeface="+mn-lt"/>
              <a:ea typeface="+mn-ea"/>
              <a:cs typeface="+mn-cs"/>
            </a:defRPr>
          </a:lvl3pPr>
          <a:lvl4pPr marL="1079861" indent="0" algn="ctr" defTabSz="719907" rtl="0" eaLnBrk="1" latinLnBrk="0" hangingPunct="1">
            <a:lnSpc>
              <a:spcPct val="90000"/>
            </a:lnSpc>
            <a:spcBef>
              <a:spcPts val="394"/>
            </a:spcBef>
            <a:buFont typeface="Arial" panose="020B0604020202020204" pitchFamily="34" charset="0"/>
            <a:buNone/>
            <a:defRPr sz="1260" kern="1200">
              <a:solidFill>
                <a:schemeClr val="tx1"/>
              </a:solidFill>
              <a:latin typeface="+mn-lt"/>
              <a:ea typeface="+mn-ea"/>
              <a:cs typeface="+mn-cs"/>
            </a:defRPr>
          </a:lvl4pPr>
          <a:lvl5pPr marL="1439814" indent="0" algn="ctr" defTabSz="719907" rtl="0" eaLnBrk="1" latinLnBrk="0" hangingPunct="1">
            <a:lnSpc>
              <a:spcPct val="90000"/>
            </a:lnSpc>
            <a:spcBef>
              <a:spcPts val="394"/>
            </a:spcBef>
            <a:buFont typeface="Arial" panose="020B0604020202020204" pitchFamily="34" charset="0"/>
            <a:buNone/>
            <a:defRPr sz="1260" kern="1200">
              <a:solidFill>
                <a:schemeClr val="tx1"/>
              </a:solidFill>
              <a:latin typeface="+mn-lt"/>
              <a:ea typeface="+mn-ea"/>
              <a:cs typeface="+mn-cs"/>
            </a:defRPr>
          </a:lvl5pPr>
          <a:lvl6pPr marL="1799768" indent="0" algn="ctr" defTabSz="719907" rtl="0" eaLnBrk="1" latinLnBrk="0" hangingPunct="1">
            <a:lnSpc>
              <a:spcPct val="90000"/>
            </a:lnSpc>
            <a:spcBef>
              <a:spcPts val="394"/>
            </a:spcBef>
            <a:buFont typeface="Arial" panose="020B0604020202020204" pitchFamily="34" charset="0"/>
            <a:buNone/>
            <a:defRPr sz="1260" kern="1200">
              <a:solidFill>
                <a:schemeClr val="tx1"/>
              </a:solidFill>
              <a:latin typeface="+mn-lt"/>
              <a:ea typeface="+mn-ea"/>
              <a:cs typeface="+mn-cs"/>
            </a:defRPr>
          </a:lvl6pPr>
          <a:lvl7pPr marL="2159721" indent="0" algn="ctr" defTabSz="719907" rtl="0" eaLnBrk="1" latinLnBrk="0" hangingPunct="1">
            <a:lnSpc>
              <a:spcPct val="90000"/>
            </a:lnSpc>
            <a:spcBef>
              <a:spcPts val="394"/>
            </a:spcBef>
            <a:buFont typeface="Arial" panose="020B0604020202020204" pitchFamily="34" charset="0"/>
            <a:buNone/>
            <a:defRPr sz="1260" kern="1200">
              <a:solidFill>
                <a:schemeClr val="tx1"/>
              </a:solidFill>
              <a:latin typeface="+mn-lt"/>
              <a:ea typeface="+mn-ea"/>
              <a:cs typeface="+mn-cs"/>
            </a:defRPr>
          </a:lvl7pPr>
          <a:lvl8pPr marL="2519675" indent="0" algn="ctr" defTabSz="719907" rtl="0" eaLnBrk="1" latinLnBrk="0" hangingPunct="1">
            <a:lnSpc>
              <a:spcPct val="90000"/>
            </a:lnSpc>
            <a:spcBef>
              <a:spcPts val="394"/>
            </a:spcBef>
            <a:buFont typeface="Arial" panose="020B0604020202020204" pitchFamily="34" charset="0"/>
            <a:buNone/>
            <a:defRPr sz="1260" kern="1200">
              <a:solidFill>
                <a:schemeClr val="tx1"/>
              </a:solidFill>
              <a:latin typeface="+mn-lt"/>
              <a:ea typeface="+mn-ea"/>
              <a:cs typeface="+mn-cs"/>
            </a:defRPr>
          </a:lvl8pPr>
          <a:lvl9pPr marL="2879628" indent="0" algn="ctr" defTabSz="719907" rtl="0" eaLnBrk="1" latinLnBrk="0" hangingPunct="1">
            <a:lnSpc>
              <a:spcPct val="90000"/>
            </a:lnSpc>
            <a:spcBef>
              <a:spcPts val="394"/>
            </a:spcBef>
            <a:buFont typeface="Arial" panose="020B0604020202020204" pitchFamily="34" charset="0"/>
            <a:buNone/>
            <a:defRPr sz="1260" kern="1200">
              <a:solidFill>
                <a:schemeClr val="tx1"/>
              </a:solidFill>
              <a:latin typeface="+mn-lt"/>
              <a:ea typeface="+mn-ea"/>
              <a:cs typeface="+mn-cs"/>
            </a:defRPr>
          </a:lvl9pPr>
        </a:lstStyle>
        <a:p>
          <a:endParaRPr lang="en-NG"/>
        </a:p>
      </xdr:txBody>
    </xdr:sp>
    <xdr:clientData/>
  </xdr:twoCellAnchor>
  <xdr:twoCellAnchor editAs="oneCell">
    <xdr:from>
      <xdr:col>0</xdr:col>
      <xdr:colOff>9525</xdr:colOff>
      <xdr:row>0</xdr:row>
      <xdr:rowOff>19049</xdr:rowOff>
    </xdr:from>
    <xdr:to>
      <xdr:col>18</xdr:col>
      <xdr:colOff>331852</xdr:colOff>
      <xdr:row>46</xdr:row>
      <xdr:rowOff>133350</xdr:rowOff>
    </xdr:to>
    <xdr:sp macro="" textlink="">
      <xdr:nvSpPr>
        <xdr:cNvPr id="4" name="Rectangle: Rounded Corners 3">
          <a:extLst>
            <a:ext uri="{FF2B5EF4-FFF2-40B4-BE49-F238E27FC236}">
              <a16:creationId xmlns:a16="http://schemas.microsoft.com/office/drawing/2014/main" id="{CAB654F3-DBA7-4CB7-BF89-A5AC399FF68B}"/>
            </a:ext>
          </a:extLst>
        </xdr:cNvPr>
        <xdr:cNvSpPr/>
      </xdr:nvSpPr>
      <xdr:spPr>
        <a:xfrm>
          <a:off x="9525" y="19049"/>
          <a:ext cx="11295127" cy="8877301"/>
        </a:xfrm>
        <a:prstGeom prst="roundRect">
          <a:avLst>
            <a:gd name="adj" fmla="val 3827"/>
          </a:avLst>
        </a:prstGeom>
        <a:solidFill>
          <a:schemeClr val="tx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701"/>
        </a:p>
      </xdr:txBody>
    </xdr:sp>
    <xdr:clientData/>
  </xdr:twoCellAnchor>
  <xdr:twoCellAnchor editAs="oneCell">
    <xdr:from>
      <xdr:col>0</xdr:col>
      <xdr:colOff>286065</xdr:colOff>
      <xdr:row>3</xdr:row>
      <xdr:rowOff>104141</xdr:rowOff>
    </xdr:from>
    <xdr:to>
      <xdr:col>4</xdr:col>
      <xdr:colOff>200024</xdr:colOff>
      <xdr:row>6</xdr:row>
      <xdr:rowOff>69756</xdr:rowOff>
    </xdr:to>
    <xdr:sp macro="" textlink="">
      <xdr:nvSpPr>
        <xdr:cNvPr id="5" name="Rectangle: Rounded Corners 4">
          <a:extLst>
            <a:ext uri="{FF2B5EF4-FFF2-40B4-BE49-F238E27FC236}">
              <a16:creationId xmlns:a16="http://schemas.microsoft.com/office/drawing/2014/main" id="{99A7E882-CD31-45B5-AB16-D14E45C1B11B}"/>
            </a:ext>
          </a:extLst>
        </xdr:cNvPr>
        <xdr:cNvSpPr/>
      </xdr:nvSpPr>
      <xdr:spPr>
        <a:xfrm>
          <a:off x="286065" y="675641"/>
          <a:ext cx="2352359" cy="537115"/>
        </a:xfrm>
        <a:prstGeom prst="roundRect">
          <a:avLst>
            <a:gd name="adj" fmla="val 0"/>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clientData/>
  </xdr:twoCellAnchor>
  <xdr:twoCellAnchor editAs="oneCell">
    <xdr:from>
      <xdr:col>0</xdr:col>
      <xdr:colOff>285750</xdr:colOff>
      <xdr:row>0</xdr:row>
      <xdr:rowOff>9525</xdr:rowOff>
    </xdr:from>
    <xdr:to>
      <xdr:col>7</xdr:col>
      <xdr:colOff>303954</xdr:colOff>
      <xdr:row>1</xdr:row>
      <xdr:rowOff>136933</xdr:rowOff>
    </xdr:to>
    <xdr:sp macro="" textlink="">
      <xdr:nvSpPr>
        <xdr:cNvPr id="41" name="TextBox 40">
          <a:extLst>
            <a:ext uri="{FF2B5EF4-FFF2-40B4-BE49-F238E27FC236}">
              <a16:creationId xmlns:a16="http://schemas.microsoft.com/office/drawing/2014/main" id="{84E0CB8B-6690-4BA0-91DC-88D76A202163}"/>
            </a:ext>
          </a:extLst>
        </xdr:cNvPr>
        <xdr:cNvSpPr txBox="1"/>
      </xdr:nvSpPr>
      <xdr:spPr>
        <a:xfrm>
          <a:off x="285750" y="9525"/>
          <a:ext cx="4285404" cy="31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bg1"/>
              </a:solidFill>
              <a:latin typeface="+mj-lt"/>
            </a:rPr>
            <a:t>TRADING OPERATIONS</a:t>
          </a:r>
          <a:r>
            <a:rPr lang="en-US" sz="1500" b="1" baseline="0">
              <a:solidFill>
                <a:schemeClr val="bg1"/>
              </a:solidFill>
              <a:latin typeface="+mj-lt"/>
            </a:rPr>
            <a:t> ANALYST DASHBOARD</a:t>
          </a:r>
          <a:endParaRPr lang="en-NG" sz="1500" b="1">
            <a:solidFill>
              <a:schemeClr val="bg1"/>
            </a:solidFill>
            <a:latin typeface="+mj-lt"/>
          </a:endParaRPr>
        </a:p>
      </xdr:txBody>
    </xdr:sp>
    <xdr:clientData/>
  </xdr:twoCellAnchor>
  <xdr:twoCellAnchor editAs="oneCell">
    <xdr:from>
      <xdr:col>0</xdr:col>
      <xdr:colOff>285750</xdr:colOff>
      <xdr:row>2</xdr:row>
      <xdr:rowOff>38100</xdr:rowOff>
    </xdr:from>
    <xdr:to>
      <xdr:col>3</xdr:col>
      <xdr:colOff>236476</xdr:colOff>
      <xdr:row>3</xdr:row>
      <xdr:rowOff>112160</xdr:rowOff>
    </xdr:to>
    <xdr:sp macro="" textlink="">
      <xdr:nvSpPr>
        <xdr:cNvPr id="42" name="TextBox 41">
          <a:extLst>
            <a:ext uri="{FF2B5EF4-FFF2-40B4-BE49-F238E27FC236}">
              <a16:creationId xmlns:a16="http://schemas.microsoft.com/office/drawing/2014/main" id="{77EEBA18-7A50-495D-BCC9-DB6D06D02979}"/>
            </a:ext>
          </a:extLst>
        </xdr:cNvPr>
        <xdr:cNvSpPr txBox="1"/>
      </xdr:nvSpPr>
      <xdr:spPr>
        <a:xfrm>
          <a:off x="285750" y="419100"/>
          <a:ext cx="17795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Performance.</a:t>
          </a:r>
          <a:r>
            <a:rPr lang="en-US" sz="1100" b="1" baseline="0">
              <a:solidFill>
                <a:schemeClr val="bg1"/>
              </a:solidFill>
            </a:rPr>
            <a:t> Risk. Insights</a:t>
          </a:r>
          <a:endParaRPr lang="en-NG" sz="1100" b="1">
            <a:solidFill>
              <a:schemeClr val="bg1"/>
            </a:solidFill>
          </a:endParaRPr>
        </a:p>
      </xdr:txBody>
    </xdr:sp>
    <xdr:clientData/>
  </xdr:twoCellAnchor>
  <xdr:twoCellAnchor editAs="oneCell">
    <xdr:from>
      <xdr:col>0</xdr:col>
      <xdr:colOff>276224</xdr:colOff>
      <xdr:row>6</xdr:row>
      <xdr:rowOff>152400</xdr:rowOff>
    </xdr:from>
    <xdr:to>
      <xdr:col>4</xdr:col>
      <xdr:colOff>190500</xdr:colOff>
      <xdr:row>15</xdr:row>
      <xdr:rowOff>133349</xdr:rowOff>
    </xdr:to>
    <xdr:sp macro="" textlink="">
      <xdr:nvSpPr>
        <xdr:cNvPr id="10" name="Rectangle: Rounded Corners 9">
          <a:extLst>
            <a:ext uri="{FF2B5EF4-FFF2-40B4-BE49-F238E27FC236}">
              <a16:creationId xmlns:a16="http://schemas.microsoft.com/office/drawing/2014/main" id="{363D6197-5DC1-7402-F4AA-2AD6320138E4}"/>
            </a:ext>
          </a:extLst>
        </xdr:cNvPr>
        <xdr:cNvSpPr/>
      </xdr:nvSpPr>
      <xdr:spPr>
        <a:xfrm>
          <a:off x="276224" y="1295400"/>
          <a:ext cx="2352676" cy="1695449"/>
        </a:xfrm>
        <a:prstGeom prst="roundRect">
          <a:avLst>
            <a:gd name="adj" fmla="val 0"/>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clientData/>
  </xdr:twoCellAnchor>
  <xdr:twoCellAnchor editAs="oneCell">
    <xdr:from>
      <xdr:col>0</xdr:col>
      <xdr:colOff>279504</xdr:colOff>
      <xdr:row>15</xdr:row>
      <xdr:rowOff>188857</xdr:rowOff>
    </xdr:from>
    <xdr:to>
      <xdr:col>4</xdr:col>
      <xdr:colOff>193780</xdr:colOff>
      <xdr:row>21</xdr:row>
      <xdr:rowOff>115943</xdr:rowOff>
    </xdr:to>
    <xdr:sp macro="" textlink="">
      <xdr:nvSpPr>
        <xdr:cNvPr id="17" name="Rectangle: Rounded Corners 16">
          <a:extLst>
            <a:ext uri="{FF2B5EF4-FFF2-40B4-BE49-F238E27FC236}">
              <a16:creationId xmlns:a16="http://schemas.microsoft.com/office/drawing/2014/main" id="{ED721C50-F07A-B651-3147-49DF915C25C5}"/>
            </a:ext>
          </a:extLst>
        </xdr:cNvPr>
        <xdr:cNvSpPr/>
      </xdr:nvSpPr>
      <xdr:spPr>
        <a:xfrm>
          <a:off x="279504" y="3046357"/>
          <a:ext cx="2352676" cy="1070086"/>
        </a:xfrm>
        <a:prstGeom prst="roundRect">
          <a:avLst>
            <a:gd name="adj" fmla="val 1535"/>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clientData/>
  </xdr:twoCellAnchor>
  <xdr:twoCellAnchor editAs="oneCell">
    <xdr:from>
      <xdr:col>0</xdr:col>
      <xdr:colOff>273259</xdr:colOff>
      <xdr:row>21</xdr:row>
      <xdr:rowOff>175143</xdr:rowOff>
    </xdr:from>
    <xdr:to>
      <xdr:col>4</xdr:col>
      <xdr:colOff>187535</xdr:colOff>
      <xdr:row>39</xdr:row>
      <xdr:rowOff>32268</xdr:rowOff>
    </xdr:to>
    <xdr:sp macro="" textlink="">
      <xdr:nvSpPr>
        <xdr:cNvPr id="18" name="Rectangle: Rounded Corners 17">
          <a:extLst>
            <a:ext uri="{FF2B5EF4-FFF2-40B4-BE49-F238E27FC236}">
              <a16:creationId xmlns:a16="http://schemas.microsoft.com/office/drawing/2014/main" id="{1A509541-A382-C2E5-2603-C52B8265D07E}"/>
            </a:ext>
          </a:extLst>
        </xdr:cNvPr>
        <xdr:cNvSpPr/>
      </xdr:nvSpPr>
      <xdr:spPr>
        <a:xfrm>
          <a:off x="273259" y="4175643"/>
          <a:ext cx="2352676" cy="3286125"/>
        </a:xfrm>
        <a:prstGeom prst="roundRect">
          <a:avLst>
            <a:gd name="adj" fmla="val 0"/>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clientData/>
  </xdr:twoCellAnchor>
  <xdr:twoCellAnchor editAs="oneCell">
    <xdr:from>
      <xdr:col>4</xdr:col>
      <xdr:colOff>276224</xdr:colOff>
      <xdr:row>3</xdr:row>
      <xdr:rowOff>104775</xdr:rowOff>
    </xdr:from>
    <xdr:to>
      <xdr:col>9</xdr:col>
      <xdr:colOff>200025</xdr:colOff>
      <xdr:row>13</xdr:row>
      <xdr:rowOff>123825</xdr:rowOff>
    </xdr:to>
    <xdr:sp macro="" textlink="">
      <xdr:nvSpPr>
        <xdr:cNvPr id="45" name="Rectangle: Rounded Corners 44">
          <a:extLst>
            <a:ext uri="{FF2B5EF4-FFF2-40B4-BE49-F238E27FC236}">
              <a16:creationId xmlns:a16="http://schemas.microsoft.com/office/drawing/2014/main" id="{A653A3AE-5089-328D-244C-570FEFD367E6}"/>
            </a:ext>
          </a:extLst>
        </xdr:cNvPr>
        <xdr:cNvSpPr/>
      </xdr:nvSpPr>
      <xdr:spPr>
        <a:xfrm>
          <a:off x="2714624" y="676275"/>
          <a:ext cx="2971801" cy="1924050"/>
        </a:xfrm>
        <a:prstGeom prst="roundRect">
          <a:avLst>
            <a:gd name="adj" fmla="val 0"/>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clientData/>
  </xdr:twoCellAnchor>
  <xdr:twoCellAnchor editAs="oneCell">
    <xdr:from>
      <xdr:col>15</xdr:col>
      <xdr:colOff>123268</xdr:colOff>
      <xdr:row>33</xdr:row>
      <xdr:rowOff>123827</xdr:rowOff>
    </xdr:from>
    <xdr:to>
      <xdr:col>17</xdr:col>
      <xdr:colOff>542926</xdr:colOff>
      <xdr:row>39</xdr:row>
      <xdr:rowOff>76200</xdr:rowOff>
    </xdr:to>
    <xdr:sp macro="" textlink="">
      <xdr:nvSpPr>
        <xdr:cNvPr id="32" name="Rectangle: Rounded Corners 31">
          <a:extLst>
            <a:ext uri="{FF2B5EF4-FFF2-40B4-BE49-F238E27FC236}">
              <a16:creationId xmlns:a16="http://schemas.microsoft.com/office/drawing/2014/main" id="{D3C0387A-11D6-4982-D927-C67D18472AED}"/>
            </a:ext>
          </a:extLst>
        </xdr:cNvPr>
        <xdr:cNvSpPr/>
      </xdr:nvSpPr>
      <xdr:spPr>
        <a:xfrm>
          <a:off x="9267268" y="6410327"/>
          <a:ext cx="1638858" cy="1095373"/>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clientData/>
  </xdr:twoCellAnchor>
  <xdr:twoCellAnchor editAs="oneCell">
    <xdr:from>
      <xdr:col>0</xdr:col>
      <xdr:colOff>314324</xdr:colOff>
      <xdr:row>3</xdr:row>
      <xdr:rowOff>123825</xdr:rowOff>
    </xdr:from>
    <xdr:to>
      <xdr:col>4</xdr:col>
      <xdr:colOff>190499</xdr:colOff>
      <xdr:row>6</xdr:row>
      <xdr:rowOff>47625</xdr:rowOff>
    </xdr:to>
    <mc:AlternateContent xmlns:mc="http://schemas.openxmlformats.org/markup-compatibility/2006" xmlns:a14="http://schemas.microsoft.com/office/drawing/2010/main">
      <mc:Choice Requires="a14">
        <xdr:graphicFrame macro="">
          <xdr:nvGraphicFramePr>
            <xdr:cNvPr id="37" name="Direction">
              <a:extLst>
                <a:ext uri="{FF2B5EF4-FFF2-40B4-BE49-F238E27FC236}">
                  <a16:creationId xmlns:a16="http://schemas.microsoft.com/office/drawing/2014/main" id="{2131D61E-14D0-4BA5-BACA-E3FA75166EFB}"/>
                </a:ext>
              </a:extLst>
            </xdr:cNvPr>
            <xdr:cNvGraphicFramePr/>
          </xdr:nvGraphicFramePr>
          <xdr:xfrm>
            <a:off x="0" y="0"/>
            <a:ext cx="0" cy="0"/>
          </xdr:xfrm>
          <a:graphic>
            <a:graphicData uri="http://schemas.microsoft.com/office/drawing/2010/slicer">
              <sle:slicer xmlns:sle="http://schemas.microsoft.com/office/drawing/2010/slicer" name="Direction"/>
            </a:graphicData>
          </a:graphic>
        </xdr:graphicFrame>
      </mc:Choice>
      <mc:Fallback xmlns="">
        <xdr:sp macro="" textlink="">
          <xdr:nvSpPr>
            <xdr:cNvPr id="0" name=""/>
            <xdr:cNvSpPr>
              <a:spLocks noTextEdit="1"/>
            </xdr:cNvSpPr>
          </xdr:nvSpPr>
          <xdr:spPr>
            <a:xfrm>
              <a:off x="314324" y="695325"/>
              <a:ext cx="2314575" cy="495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304799</xdr:colOff>
      <xdr:row>6</xdr:row>
      <xdr:rowOff>171450</xdr:rowOff>
    </xdr:from>
    <xdr:to>
      <xdr:col>4</xdr:col>
      <xdr:colOff>180975</xdr:colOff>
      <xdr:row>15</xdr:row>
      <xdr:rowOff>123825</xdr:rowOff>
    </xdr:to>
    <mc:AlternateContent xmlns:mc="http://schemas.openxmlformats.org/markup-compatibility/2006" xmlns:a14="http://schemas.microsoft.com/office/drawing/2010/main">
      <mc:Choice Requires="a14">
        <xdr:graphicFrame macro="">
          <xdr:nvGraphicFramePr>
            <xdr:cNvPr id="51" name="Ticker/Symbol">
              <a:extLst>
                <a:ext uri="{FF2B5EF4-FFF2-40B4-BE49-F238E27FC236}">
                  <a16:creationId xmlns:a16="http://schemas.microsoft.com/office/drawing/2014/main" id="{1C987B72-7BFD-4041-9146-42E896936059}"/>
                </a:ext>
              </a:extLst>
            </xdr:cNvPr>
            <xdr:cNvGraphicFramePr/>
          </xdr:nvGraphicFramePr>
          <xdr:xfrm>
            <a:off x="0" y="0"/>
            <a:ext cx="0" cy="0"/>
          </xdr:xfrm>
          <a:graphic>
            <a:graphicData uri="http://schemas.microsoft.com/office/drawing/2010/slicer">
              <sle:slicer xmlns:sle="http://schemas.microsoft.com/office/drawing/2010/slicer" name="Ticker/Symbol"/>
            </a:graphicData>
          </a:graphic>
        </xdr:graphicFrame>
      </mc:Choice>
      <mc:Fallback xmlns="">
        <xdr:sp macro="" textlink="">
          <xdr:nvSpPr>
            <xdr:cNvPr id="0" name=""/>
            <xdr:cNvSpPr>
              <a:spLocks noTextEdit="1"/>
            </xdr:cNvSpPr>
          </xdr:nvSpPr>
          <xdr:spPr>
            <a:xfrm>
              <a:off x="304799" y="1314450"/>
              <a:ext cx="2314576"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295275</xdr:colOff>
      <xdr:row>16</xdr:row>
      <xdr:rowOff>9525</xdr:rowOff>
    </xdr:from>
    <xdr:to>
      <xdr:col>4</xdr:col>
      <xdr:colOff>171450</xdr:colOff>
      <xdr:row>21</xdr:row>
      <xdr:rowOff>104774</xdr:rowOff>
    </xdr:to>
    <mc:AlternateContent xmlns:mc="http://schemas.openxmlformats.org/markup-compatibility/2006" xmlns:a14="http://schemas.microsoft.com/office/drawing/2010/main">
      <mc:Choice Requires="a14">
        <xdr:graphicFrame macro="">
          <xdr:nvGraphicFramePr>
            <xdr:cNvPr id="53" name="Strategy_Tag">
              <a:extLst>
                <a:ext uri="{FF2B5EF4-FFF2-40B4-BE49-F238E27FC236}">
                  <a16:creationId xmlns:a16="http://schemas.microsoft.com/office/drawing/2014/main" id="{6104807D-04AA-4F4D-92AF-081BB419C8DA}"/>
                </a:ext>
              </a:extLst>
            </xdr:cNvPr>
            <xdr:cNvGraphicFramePr/>
          </xdr:nvGraphicFramePr>
          <xdr:xfrm>
            <a:off x="0" y="0"/>
            <a:ext cx="0" cy="0"/>
          </xdr:xfrm>
          <a:graphic>
            <a:graphicData uri="http://schemas.microsoft.com/office/drawing/2010/slicer">
              <sle:slicer xmlns:sle="http://schemas.microsoft.com/office/drawing/2010/slicer" name="Strategy_Tag"/>
            </a:graphicData>
          </a:graphic>
        </xdr:graphicFrame>
      </mc:Choice>
      <mc:Fallback xmlns="">
        <xdr:sp macro="" textlink="">
          <xdr:nvSpPr>
            <xdr:cNvPr id="0" name=""/>
            <xdr:cNvSpPr>
              <a:spLocks noTextEdit="1"/>
            </xdr:cNvSpPr>
          </xdr:nvSpPr>
          <xdr:spPr>
            <a:xfrm>
              <a:off x="295275" y="3057525"/>
              <a:ext cx="2314575"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304799</xdr:colOff>
      <xdr:row>21</xdr:row>
      <xdr:rowOff>190499</xdr:rowOff>
    </xdr:from>
    <xdr:to>
      <xdr:col>4</xdr:col>
      <xdr:colOff>180974</xdr:colOff>
      <xdr:row>39</xdr:row>
      <xdr:rowOff>9524</xdr:rowOff>
    </xdr:to>
    <mc:AlternateContent xmlns:mc="http://schemas.openxmlformats.org/markup-compatibility/2006" xmlns:a14="http://schemas.microsoft.com/office/drawing/2010/main">
      <mc:Choice Requires="a14">
        <xdr:graphicFrame macro="">
          <xdr:nvGraphicFramePr>
            <xdr:cNvPr id="54" name="Analyst/Trader_Name">
              <a:extLst>
                <a:ext uri="{FF2B5EF4-FFF2-40B4-BE49-F238E27FC236}">
                  <a16:creationId xmlns:a16="http://schemas.microsoft.com/office/drawing/2014/main" id="{030C6C45-713D-4450-A5C4-F98A2CCB77A2}"/>
                </a:ext>
              </a:extLst>
            </xdr:cNvPr>
            <xdr:cNvGraphicFramePr/>
          </xdr:nvGraphicFramePr>
          <xdr:xfrm>
            <a:off x="0" y="0"/>
            <a:ext cx="0" cy="0"/>
          </xdr:xfrm>
          <a:graphic>
            <a:graphicData uri="http://schemas.microsoft.com/office/drawing/2010/slicer">
              <sle:slicer xmlns:sle="http://schemas.microsoft.com/office/drawing/2010/slicer" name="Analyst/Trader_Name"/>
            </a:graphicData>
          </a:graphic>
        </xdr:graphicFrame>
      </mc:Choice>
      <mc:Fallback xmlns="">
        <xdr:sp macro="" textlink="">
          <xdr:nvSpPr>
            <xdr:cNvPr id="0" name=""/>
            <xdr:cNvSpPr>
              <a:spLocks noTextEdit="1"/>
            </xdr:cNvSpPr>
          </xdr:nvSpPr>
          <xdr:spPr>
            <a:xfrm>
              <a:off x="304799" y="4190999"/>
              <a:ext cx="2314575" cy="3248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124389</xdr:colOff>
      <xdr:row>37</xdr:row>
      <xdr:rowOff>104775</xdr:rowOff>
    </xdr:from>
    <xdr:to>
      <xdr:col>2</xdr:col>
      <xdr:colOff>584056</xdr:colOff>
      <xdr:row>38</xdr:row>
      <xdr:rowOff>178835</xdr:rowOff>
    </xdr:to>
    <xdr:sp macro="" textlink="">
      <xdr:nvSpPr>
        <xdr:cNvPr id="11" name="TextBox 10">
          <a:extLst>
            <a:ext uri="{FF2B5EF4-FFF2-40B4-BE49-F238E27FC236}">
              <a16:creationId xmlns:a16="http://schemas.microsoft.com/office/drawing/2014/main" id="{DA53B4D2-2195-004D-C587-66567583231A}"/>
            </a:ext>
          </a:extLst>
        </xdr:cNvPr>
        <xdr:cNvSpPr txBox="1"/>
      </xdr:nvSpPr>
      <xdr:spPr>
        <a:xfrm>
          <a:off x="733989" y="7153275"/>
          <a:ext cx="106926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solidFill>
            </a:rPr>
            <a:t>Trader/Analyst</a:t>
          </a:r>
          <a:endParaRPr lang="en-NG" sz="1100" b="1">
            <a:solidFill>
              <a:schemeClr val="tx1"/>
            </a:solidFill>
          </a:endParaRPr>
        </a:p>
      </xdr:txBody>
    </xdr:sp>
    <xdr:clientData/>
  </xdr:twoCellAnchor>
  <xdr:twoCellAnchor editAs="oneCell">
    <xdr:from>
      <xdr:col>4</xdr:col>
      <xdr:colOff>295275</xdr:colOff>
      <xdr:row>3</xdr:row>
      <xdr:rowOff>123825</xdr:rowOff>
    </xdr:from>
    <xdr:to>
      <xdr:col>9</xdr:col>
      <xdr:colOff>190500</xdr:colOff>
      <xdr:row>13</xdr:row>
      <xdr:rowOff>104775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7578E34D-2A63-4200-876D-BAC400C6A2F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733675" y="695325"/>
              <a:ext cx="2943225" cy="1885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oneCell">
    <xdr:from>
      <xdr:col>9</xdr:col>
      <xdr:colOff>257175</xdr:colOff>
      <xdr:row>0</xdr:row>
      <xdr:rowOff>85725</xdr:rowOff>
    </xdr:from>
    <xdr:to>
      <xdr:col>11</xdr:col>
      <xdr:colOff>289150</xdr:colOff>
      <xdr:row>6</xdr:row>
      <xdr:rowOff>22337</xdr:rowOff>
    </xdr:to>
    <xdr:grpSp>
      <xdr:nvGrpSpPr>
        <xdr:cNvPr id="72" name="Group 71">
          <a:extLst>
            <a:ext uri="{FF2B5EF4-FFF2-40B4-BE49-F238E27FC236}">
              <a16:creationId xmlns:a16="http://schemas.microsoft.com/office/drawing/2014/main" id="{6BED26B5-2007-D32E-4211-4A8628D92A6D}"/>
            </a:ext>
          </a:extLst>
        </xdr:cNvPr>
        <xdr:cNvGrpSpPr/>
      </xdr:nvGrpSpPr>
      <xdr:grpSpPr>
        <a:xfrm>
          <a:off x="5743575" y="85725"/>
          <a:ext cx="1251175" cy="1079612"/>
          <a:chOff x="5743575" y="85725"/>
          <a:chExt cx="1251175" cy="1079612"/>
        </a:xfrm>
      </xdr:grpSpPr>
      <xdr:sp macro="" textlink="">
        <xdr:nvSpPr>
          <xdr:cNvPr id="9" name="Rectangle: Rounded Corners 8">
            <a:extLst>
              <a:ext uri="{FF2B5EF4-FFF2-40B4-BE49-F238E27FC236}">
                <a16:creationId xmlns:a16="http://schemas.microsoft.com/office/drawing/2014/main" id="{05A3098E-219C-1FAE-106D-9EB57B00FA6F}"/>
              </a:ext>
            </a:extLst>
          </xdr:cNvPr>
          <xdr:cNvSpPr/>
        </xdr:nvSpPr>
        <xdr:spPr>
          <a:xfrm>
            <a:off x="5778274" y="95251"/>
            <a:ext cx="1216476" cy="1070086"/>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36" name="TextBox 35">
            <a:extLst>
              <a:ext uri="{FF2B5EF4-FFF2-40B4-BE49-F238E27FC236}">
                <a16:creationId xmlns:a16="http://schemas.microsoft.com/office/drawing/2014/main" id="{A6C44083-E044-19BB-29B9-BBA3C0A76B1B}"/>
              </a:ext>
            </a:extLst>
          </xdr:cNvPr>
          <xdr:cNvSpPr txBox="1"/>
        </xdr:nvSpPr>
        <xdr:spPr>
          <a:xfrm>
            <a:off x="5753100" y="85725"/>
            <a:ext cx="6821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NET P&amp;L</a:t>
            </a:r>
            <a:endParaRPr lang="en-NG" sz="1100" b="1">
              <a:solidFill>
                <a:schemeClr val="bg1"/>
              </a:solidFill>
            </a:endParaRPr>
          </a:p>
        </xdr:txBody>
      </xdr:sp>
      <xdr:sp macro="" textlink="">
        <xdr:nvSpPr>
          <xdr:cNvPr id="52" name="TextBox 51">
            <a:extLst>
              <a:ext uri="{FF2B5EF4-FFF2-40B4-BE49-F238E27FC236}">
                <a16:creationId xmlns:a16="http://schemas.microsoft.com/office/drawing/2014/main" id="{280F14F7-FFEE-4DBF-0F89-9625E32D13E2}"/>
              </a:ext>
            </a:extLst>
          </xdr:cNvPr>
          <xdr:cNvSpPr txBox="1"/>
        </xdr:nvSpPr>
        <xdr:spPr>
          <a:xfrm>
            <a:off x="5743575" y="561975"/>
            <a:ext cx="6512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solidFill>
              </a:rPr>
              <a:t>vs</a:t>
            </a:r>
            <a:r>
              <a:rPr lang="en-US" sz="1100" baseline="0">
                <a:solidFill>
                  <a:schemeClr val="bg1"/>
                </a:solidFill>
              </a:rPr>
              <a:t> Prior:</a:t>
            </a:r>
            <a:endParaRPr lang="en-NG" sz="1100">
              <a:solidFill>
                <a:schemeClr val="bg1"/>
              </a:solidFill>
            </a:endParaRPr>
          </a:p>
        </xdr:txBody>
      </xdr:sp>
      <mc:AlternateContent xmlns:mc="http://schemas.openxmlformats.org/markup-compatibility/2006" xmlns:a14="http://schemas.microsoft.com/office/drawing/2010/main">
        <mc:Choice Requires="a14">
          <xdr:pic>
            <xdr:nvPicPr>
              <xdr:cNvPr id="49" name="Picture 48">
                <a:extLst>
                  <a:ext uri="{FF2B5EF4-FFF2-40B4-BE49-F238E27FC236}">
                    <a16:creationId xmlns:a16="http://schemas.microsoft.com/office/drawing/2014/main" id="{ABFEFDEE-65E6-8E03-F126-4FA96146C0F4}"/>
                  </a:ext>
                </a:extLst>
              </xdr:cNvPr>
              <xdr:cNvPicPr>
                <a:picLocks noChangeAspect="1" noChangeArrowheads="1"/>
                <a:extLst>
                  <a:ext uri="{84589F7E-364E-4C9E-8A38-B11213B215E9}">
                    <a14:cameraTool cellRange="PIVOTS!$E$2" spid="_x0000_s11335"/>
                  </a:ext>
                </a:extLst>
              </xdr:cNvPicPr>
            </xdr:nvPicPr>
            <xdr:blipFill>
              <a:blip xmlns:r="http://schemas.openxmlformats.org/officeDocument/2006/relationships" r:embed="rId1"/>
              <a:srcRect/>
              <a:stretch>
                <a:fillRect/>
              </a:stretch>
            </xdr:blipFill>
            <xdr:spPr bwMode="auto">
              <a:xfrm>
                <a:off x="5810250" y="857250"/>
                <a:ext cx="1171575" cy="276225"/>
              </a:xfrm>
              <a:prstGeom prst="rect">
                <a:avLst/>
              </a:prstGeom>
              <a:noFill/>
              <a:extLst>
                <a:ext uri="{909E8E84-426E-40DD-AFC4-6F175D3DCCD1}">
                  <a14:hiddenFill>
                    <a:solidFill>
                      <a:srgbClr val="FFFFFF"/>
                    </a:solidFill>
                  </a14:hiddenFill>
                </a:ext>
              </a:extLst>
            </xdr:spPr>
          </xdr:pic>
        </mc:Choice>
        <mc:Fallback xmlns=""/>
      </mc:AlternateContent>
      <xdr:sp macro="" textlink="PIVOTS!B3">
        <xdr:nvSpPr>
          <xdr:cNvPr id="65" name="TextBox 64">
            <a:extLst>
              <a:ext uri="{FF2B5EF4-FFF2-40B4-BE49-F238E27FC236}">
                <a16:creationId xmlns:a16="http://schemas.microsoft.com/office/drawing/2014/main" id="{CDCD173B-BD62-B821-25C8-E30F08B493F8}"/>
              </a:ext>
            </a:extLst>
          </xdr:cNvPr>
          <xdr:cNvSpPr txBox="1"/>
        </xdr:nvSpPr>
        <xdr:spPr>
          <a:xfrm>
            <a:off x="6210301" y="561975"/>
            <a:ext cx="70484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AB7A43C-B0FD-4EA6-8AEC-673A56C1A287}" type="TxLink">
              <a:rPr lang="en-US" sz="1200" b="1" i="0" u="none" strike="noStrike">
                <a:solidFill>
                  <a:srgbClr val="D9D9D9"/>
                </a:solidFill>
                <a:latin typeface="Calibri"/>
                <a:cs typeface="Calibri"/>
              </a:rPr>
              <a:pPr/>
              <a:t>-0.19%</a:t>
            </a:fld>
            <a:endParaRPr lang="en-NG" sz="1000"/>
          </a:p>
        </xdr:txBody>
      </xdr:sp>
      <mc:AlternateContent xmlns:mc="http://schemas.openxmlformats.org/markup-compatibility/2006" xmlns:a14="http://schemas.microsoft.com/office/drawing/2010/main">
        <mc:Choice Requires="a14">
          <xdr:pic>
            <xdr:nvPicPr>
              <xdr:cNvPr id="66" name="Picture 65">
                <a:extLst>
                  <a:ext uri="{FF2B5EF4-FFF2-40B4-BE49-F238E27FC236}">
                    <a16:creationId xmlns:a16="http://schemas.microsoft.com/office/drawing/2014/main" id="{E15F7143-AC82-FA8D-268B-8A6576E06AF3}"/>
                  </a:ext>
                </a:extLst>
              </xdr:cNvPr>
              <xdr:cNvPicPr>
                <a:picLocks noChangeAspect="1" noChangeArrowheads="1"/>
                <a:extLst>
                  <a:ext uri="{84589F7E-364E-4C9E-8A38-B11213B215E9}">
                    <a14:cameraTool cellRange="PIVOTS!$C$1" spid="_x0000_s11336"/>
                  </a:ext>
                </a:extLst>
              </xdr:cNvPicPr>
            </xdr:nvPicPr>
            <xdr:blipFill>
              <a:blip xmlns:r="http://schemas.openxmlformats.org/officeDocument/2006/relationships" r:embed="rId2"/>
              <a:srcRect/>
              <a:stretch>
                <a:fillRect/>
              </a:stretch>
            </xdr:blipFill>
            <xdr:spPr bwMode="auto">
              <a:xfrm>
                <a:off x="5800725" y="238125"/>
                <a:ext cx="1171575" cy="34290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editAs="oneCell">
    <xdr:from>
      <xdr:col>11</xdr:col>
      <xdr:colOff>352425</xdr:colOff>
      <xdr:row>0</xdr:row>
      <xdr:rowOff>85725</xdr:rowOff>
    </xdr:from>
    <xdr:to>
      <xdr:col>13</xdr:col>
      <xdr:colOff>370331</xdr:colOff>
      <xdr:row>6</xdr:row>
      <xdr:rowOff>22337</xdr:rowOff>
    </xdr:to>
    <xdr:grpSp>
      <xdr:nvGrpSpPr>
        <xdr:cNvPr id="7" name="Group 6">
          <a:extLst>
            <a:ext uri="{FF2B5EF4-FFF2-40B4-BE49-F238E27FC236}">
              <a16:creationId xmlns:a16="http://schemas.microsoft.com/office/drawing/2014/main" id="{0CD76848-9258-51E8-2863-D32DA20EE96F}"/>
            </a:ext>
          </a:extLst>
        </xdr:cNvPr>
        <xdr:cNvGrpSpPr/>
      </xdr:nvGrpSpPr>
      <xdr:grpSpPr>
        <a:xfrm>
          <a:off x="7058025" y="85725"/>
          <a:ext cx="1237106" cy="1079612"/>
          <a:chOff x="7058025" y="85725"/>
          <a:chExt cx="1237106" cy="1079612"/>
        </a:xfrm>
      </xdr:grpSpPr>
      <xdr:sp macro="" textlink="">
        <xdr:nvSpPr>
          <xdr:cNvPr id="12" name="Rectangle: Rounded Corners 11">
            <a:extLst>
              <a:ext uri="{FF2B5EF4-FFF2-40B4-BE49-F238E27FC236}">
                <a16:creationId xmlns:a16="http://schemas.microsoft.com/office/drawing/2014/main" id="{1E376FBF-84D5-4BDD-E007-263FF483B757}"/>
              </a:ext>
            </a:extLst>
          </xdr:cNvPr>
          <xdr:cNvSpPr/>
        </xdr:nvSpPr>
        <xdr:spPr>
          <a:xfrm>
            <a:off x="7076518" y="95251"/>
            <a:ext cx="1216476" cy="1070086"/>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35" name="TextBox 34">
            <a:extLst>
              <a:ext uri="{FF2B5EF4-FFF2-40B4-BE49-F238E27FC236}">
                <a16:creationId xmlns:a16="http://schemas.microsoft.com/office/drawing/2014/main" id="{1228C2B8-C2A2-431B-848C-E6ABB56E3757}"/>
              </a:ext>
            </a:extLst>
          </xdr:cNvPr>
          <xdr:cNvSpPr txBox="1"/>
        </xdr:nvSpPr>
        <xdr:spPr>
          <a:xfrm>
            <a:off x="7058025" y="85725"/>
            <a:ext cx="10558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TOTAL</a:t>
            </a:r>
            <a:r>
              <a:rPr lang="en-US" sz="1100" b="1" baseline="0">
                <a:solidFill>
                  <a:schemeClr val="bg1"/>
                </a:solidFill>
              </a:rPr>
              <a:t> TRADES</a:t>
            </a:r>
            <a:endParaRPr lang="en-NG" sz="1100" b="1">
              <a:solidFill>
                <a:schemeClr val="bg1"/>
              </a:solidFill>
            </a:endParaRPr>
          </a:p>
        </xdr:txBody>
      </xdr:sp>
      <xdr:sp macro="" textlink="">
        <xdr:nvSpPr>
          <xdr:cNvPr id="61" name="TextBox 60">
            <a:extLst>
              <a:ext uri="{FF2B5EF4-FFF2-40B4-BE49-F238E27FC236}">
                <a16:creationId xmlns:a16="http://schemas.microsoft.com/office/drawing/2014/main" id="{2DA01C82-5503-CB19-86B6-D44BBB314129}"/>
              </a:ext>
            </a:extLst>
          </xdr:cNvPr>
          <xdr:cNvSpPr txBox="1"/>
        </xdr:nvSpPr>
        <xdr:spPr>
          <a:xfrm>
            <a:off x="7058025" y="552450"/>
            <a:ext cx="6512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vs</a:t>
            </a:r>
            <a:r>
              <a:rPr lang="en-US" sz="1100" baseline="0">
                <a:solidFill>
                  <a:schemeClr val="bg1"/>
                </a:solidFill>
              </a:rPr>
              <a:t> Prior:</a:t>
            </a:r>
            <a:endParaRPr lang="en-NG" sz="1100">
              <a:solidFill>
                <a:schemeClr val="bg1"/>
              </a:solidFill>
            </a:endParaRPr>
          </a:p>
        </xdr:txBody>
      </xdr:sp>
      <xdr:sp macro="" textlink="PIVOTS!B6">
        <xdr:nvSpPr>
          <xdr:cNvPr id="67" name="TextBox 66">
            <a:extLst>
              <a:ext uri="{FF2B5EF4-FFF2-40B4-BE49-F238E27FC236}">
                <a16:creationId xmlns:a16="http://schemas.microsoft.com/office/drawing/2014/main" id="{E53CD653-ED04-1A1E-4045-DB4525CA3F68}"/>
              </a:ext>
            </a:extLst>
          </xdr:cNvPr>
          <xdr:cNvSpPr txBox="1"/>
        </xdr:nvSpPr>
        <xdr:spPr>
          <a:xfrm>
            <a:off x="7338627" y="219075"/>
            <a:ext cx="59569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75DBFCB-30BA-4363-8647-06C743BC8ACC}" type="TxLink">
              <a:rPr lang="en-US" sz="2000" b="1" i="0" u="none" strike="noStrike">
                <a:solidFill>
                  <a:srgbClr val="FDE9D9"/>
                </a:solidFill>
                <a:latin typeface="Calibri"/>
                <a:cs typeface="Calibri"/>
              </a:rPr>
              <a:pPr/>
              <a:t>499</a:t>
            </a:fld>
            <a:endParaRPr lang="en-NG" sz="1100"/>
          </a:p>
        </xdr:txBody>
      </xdr:sp>
      <xdr:sp macro="" textlink="PIVOTS!B9">
        <xdr:nvSpPr>
          <xdr:cNvPr id="68" name="TextBox 67">
            <a:extLst>
              <a:ext uri="{FF2B5EF4-FFF2-40B4-BE49-F238E27FC236}">
                <a16:creationId xmlns:a16="http://schemas.microsoft.com/office/drawing/2014/main" id="{A18D1D39-ADB0-41E1-B0EC-99AB95D7F241}"/>
              </a:ext>
            </a:extLst>
          </xdr:cNvPr>
          <xdr:cNvSpPr txBox="1"/>
        </xdr:nvSpPr>
        <xdr:spPr>
          <a:xfrm>
            <a:off x="7524751" y="542925"/>
            <a:ext cx="72637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ECA860C-C992-40C2-BB58-44994C85719E}" type="TxLink">
              <a:rPr lang="en-US" sz="1200" b="1" i="0" u="none" strike="noStrike">
                <a:solidFill>
                  <a:srgbClr val="0099FF"/>
                </a:solidFill>
                <a:latin typeface="Calibri"/>
                <a:cs typeface="Calibri"/>
              </a:rPr>
              <a:pPr/>
              <a:t>0.04%</a:t>
            </a:fld>
            <a:endParaRPr lang="en-NG" sz="1000"/>
          </a:p>
        </xdr:txBody>
      </xdr:sp>
      <mc:AlternateContent xmlns:mc="http://schemas.openxmlformats.org/markup-compatibility/2006" xmlns:a14="http://schemas.microsoft.com/office/drawing/2010/main">
        <mc:Choice Requires="a14">
          <xdr:pic>
            <xdr:nvPicPr>
              <xdr:cNvPr id="71" name="Picture 70">
                <a:extLst>
                  <a:ext uri="{FF2B5EF4-FFF2-40B4-BE49-F238E27FC236}">
                    <a16:creationId xmlns:a16="http://schemas.microsoft.com/office/drawing/2014/main" id="{640BE32E-EA3B-EB57-4F03-DDE396E2C66F}"/>
                  </a:ext>
                </a:extLst>
              </xdr:cNvPr>
              <xdr:cNvPicPr>
                <a:picLocks noChangeAspect="1" noChangeArrowheads="1"/>
                <a:extLst>
                  <a:ext uri="{84589F7E-364E-4C9E-8A38-B11213B215E9}">
                    <a14:cameraTool cellRange="PIVOTS!$E$5" spid="_x0000_s11337"/>
                  </a:ext>
                </a:extLst>
              </xdr:cNvPicPr>
            </xdr:nvPicPr>
            <xdr:blipFill>
              <a:blip xmlns:r="http://schemas.openxmlformats.org/officeDocument/2006/relationships" r:embed="rId3"/>
              <a:srcRect/>
              <a:stretch>
                <a:fillRect/>
              </a:stretch>
            </xdr:blipFill>
            <xdr:spPr bwMode="auto">
              <a:xfrm>
                <a:off x="7124699" y="838200"/>
                <a:ext cx="1170432" cy="288664"/>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editAs="oneCell">
    <xdr:from>
      <xdr:col>13</xdr:col>
      <xdr:colOff>428625</xdr:colOff>
      <xdr:row>0</xdr:row>
      <xdr:rowOff>66675</xdr:rowOff>
    </xdr:from>
    <xdr:to>
      <xdr:col>15</xdr:col>
      <xdr:colOff>463444</xdr:colOff>
      <xdr:row>6</xdr:row>
      <xdr:rowOff>22337</xdr:rowOff>
    </xdr:to>
    <xdr:grpSp>
      <xdr:nvGrpSpPr>
        <xdr:cNvPr id="76" name="Group 75">
          <a:extLst>
            <a:ext uri="{FF2B5EF4-FFF2-40B4-BE49-F238E27FC236}">
              <a16:creationId xmlns:a16="http://schemas.microsoft.com/office/drawing/2014/main" id="{916D43A4-D56B-5D54-211B-319FFDA30385}"/>
            </a:ext>
          </a:extLst>
        </xdr:cNvPr>
        <xdr:cNvGrpSpPr/>
      </xdr:nvGrpSpPr>
      <xdr:grpSpPr>
        <a:xfrm>
          <a:off x="8353425" y="66675"/>
          <a:ext cx="1254019" cy="1098662"/>
          <a:chOff x="8353425" y="66675"/>
          <a:chExt cx="1254019" cy="1098662"/>
        </a:xfrm>
      </xdr:grpSpPr>
      <xdr:sp macro="" textlink="">
        <xdr:nvSpPr>
          <xdr:cNvPr id="13" name="Rectangle: Rounded Corners 12">
            <a:extLst>
              <a:ext uri="{FF2B5EF4-FFF2-40B4-BE49-F238E27FC236}">
                <a16:creationId xmlns:a16="http://schemas.microsoft.com/office/drawing/2014/main" id="{DB0DF906-BAFD-7BE4-4C49-180942F5A355}"/>
              </a:ext>
            </a:extLst>
          </xdr:cNvPr>
          <xdr:cNvSpPr/>
        </xdr:nvSpPr>
        <xdr:spPr>
          <a:xfrm>
            <a:off x="8390968" y="95251"/>
            <a:ext cx="1216476" cy="1070086"/>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56" name="TextBox 55">
            <a:extLst>
              <a:ext uri="{FF2B5EF4-FFF2-40B4-BE49-F238E27FC236}">
                <a16:creationId xmlns:a16="http://schemas.microsoft.com/office/drawing/2014/main" id="{E7C457C0-D4A5-3142-EE30-B03378423603}"/>
              </a:ext>
            </a:extLst>
          </xdr:cNvPr>
          <xdr:cNvSpPr txBox="1"/>
        </xdr:nvSpPr>
        <xdr:spPr>
          <a:xfrm>
            <a:off x="8391525" y="66675"/>
            <a:ext cx="77848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WIN</a:t>
            </a:r>
            <a:r>
              <a:rPr lang="en-US" sz="1100" b="1" baseline="0">
                <a:solidFill>
                  <a:schemeClr val="bg1"/>
                </a:solidFill>
              </a:rPr>
              <a:t> RATE</a:t>
            </a:r>
            <a:endParaRPr lang="en-NG" sz="1100" b="1">
              <a:solidFill>
                <a:schemeClr val="bg1"/>
              </a:solidFill>
            </a:endParaRPr>
          </a:p>
        </xdr:txBody>
      </xdr:sp>
      <xdr:sp macro="" textlink="">
        <xdr:nvSpPr>
          <xdr:cNvPr id="57" name="TextBox 56">
            <a:extLst>
              <a:ext uri="{FF2B5EF4-FFF2-40B4-BE49-F238E27FC236}">
                <a16:creationId xmlns:a16="http://schemas.microsoft.com/office/drawing/2014/main" id="{4FEFFF5F-D256-869A-8855-C7BB76F9B323}"/>
              </a:ext>
            </a:extLst>
          </xdr:cNvPr>
          <xdr:cNvSpPr txBox="1"/>
        </xdr:nvSpPr>
        <xdr:spPr>
          <a:xfrm>
            <a:off x="8353425" y="542925"/>
            <a:ext cx="6512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vs</a:t>
            </a:r>
            <a:r>
              <a:rPr lang="en-US" sz="1100" baseline="0">
                <a:solidFill>
                  <a:schemeClr val="bg1"/>
                </a:solidFill>
              </a:rPr>
              <a:t> Prior:</a:t>
            </a:r>
            <a:endParaRPr lang="en-NG" sz="1100">
              <a:solidFill>
                <a:schemeClr val="bg1"/>
              </a:solidFill>
            </a:endParaRPr>
          </a:p>
        </xdr:txBody>
      </xdr:sp>
      <xdr:sp macro="" textlink="PIVOTS!B12">
        <xdr:nvSpPr>
          <xdr:cNvPr id="70" name="TextBox 69">
            <a:extLst>
              <a:ext uri="{FF2B5EF4-FFF2-40B4-BE49-F238E27FC236}">
                <a16:creationId xmlns:a16="http://schemas.microsoft.com/office/drawing/2014/main" id="{6B7D9FDE-2D9E-CA0D-95BB-FD4F0A7F0DB6}"/>
              </a:ext>
            </a:extLst>
          </xdr:cNvPr>
          <xdr:cNvSpPr txBox="1"/>
        </xdr:nvSpPr>
        <xdr:spPr>
          <a:xfrm>
            <a:off x="8683415" y="190500"/>
            <a:ext cx="6315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6C806C7-0679-4F22-B7CD-79CB276D5266}" type="TxLink">
              <a:rPr lang="en-US" sz="2000" b="1" i="0" u="none" strike="noStrike">
                <a:solidFill>
                  <a:srgbClr val="FFFF00"/>
                </a:solidFill>
                <a:latin typeface="Calibri"/>
                <a:cs typeface="Calibri"/>
              </a:rPr>
              <a:pPr/>
              <a:t>49%</a:t>
            </a:fld>
            <a:endParaRPr lang="en-US" sz="1100"/>
          </a:p>
        </xdr:txBody>
      </xdr:sp>
      <xdr:sp macro="" textlink="PIVOTS!B15">
        <xdr:nvSpPr>
          <xdr:cNvPr id="73" name="TextBox 72">
            <a:extLst>
              <a:ext uri="{FF2B5EF4-FFF2-40B4-BE49-F238E27FC236}">
                <a16:creationId xmlns:a16="http://schemas.microsoft.com/office/drawing/2014/main" id="{5C4F5633-A0D1-9DD6-E5D1-89FE97B70A59}"/>
              </a:ext>
            </a:extLst>
          </xdr:cNvPr>
          <xdr:cNvSpPr txBox="1"/>
        </xdr:nvSpPr>
        <xdr:spPr>
          <a:xfrm>
            <a:off x="8820150" y="542925"/>
            <a:ext cx="7810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FE1DB7A-2066-4483-8D67-DAA597B9C014}" type="TxLink">
              <a:rPr lang="en-US" sz="1200" b="1" i="0" u="none" strike="noStrike">
                <a:solidFill>
                  <a:srgbClr val="CC9900"/>
                </a:solidFill>
                <a:latin typeface="Calibri"/>
                <a:cs typeface="Calibri"/>
              </a:rPr>
              <a:pPr/>
              <a:t>0%</a:t>
            </a:fld>
            <a:endParaRPr lang="en-US" sz="1000"/>
          </a:p>
        </xdr:txBody>
      </xdr:sp>
      <mc:AlternateContent xmlns:mc="http://schemas.openxmlformats.org/markup-compatibility/2006" xmlns:a14="http://schemas.microsoft.com/office/drawing/2010/main">
        <mc:Choice Requires="a14">
          <xdr:pic>
            <xdr:nvPicPr>
              <xdr:cNvPr id="75" name="Picture 74">
                <a:extLst>
                  <a:ext uri="{FF2B5EF4-FFF2-40B4-BE49-F238E27FC236}">
                    <a16:creationId xmlns:a16="http://schemas.microsoft.com/office/drawing/2014/main" id="{CCEDE769-095E-D44A-1A29-112B7B7C18AB}"/>
                  </a:ext>
                </a:extLst>
              </xdr:cNvPr>
              <xdr:cNvPicPr>
                <a:picLocks noChangeAspect="1" noChangeArrowheads="1"/>
                <a:extLst>
                  <a:ext uri="{84589F7E-364E-4C9E-8A38-B11213B215E9}">
                    <a14:cameraTool cellRange="PIVOTS!$E$7" spid="_x0000_s11338"/>
                  </a:ext>
                </a:extLst>
              </xdr:cNvPicPr>
            </xdr:nvPicPr>
            <xdr:blipFill>
              <a:blip xmlns:r="http://schemas.openxmlformats.org/officeDocument/2006/relationships" r:embed="rId4"/>
              <a:srcRect/>
              <a:stretch>
                <a:fillRect/>
              </a:stretch>
            </xdr:blipFill>
            <xdr:spPr bwMode="auto">
              <a:xfrm>
                <a:off x="8429625" y="857250"/>
                <a:ext cx="1170432" cy="24132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editAs="oneCell">
    <xdr:from>
      <xdr:col>15</xdr:col>
      <xdr:colOff>514350</xdr:colOff>
      <xdr:row>0</xdr:row>
      <xdr:rowOff>57150</xdr:rowOff>
    </xdr:from>
    <xdr:to>
      <xdr:col>18</xdr:col>
      <xdr:colOff>22606</xdr:colOff>
      <xdr:row>6</xdr:row>
      <xdr:rowOff>22337</xdr:rowOff>
    </xdr:to>
    <xdr:grpSp>
      <xdr:nvGrpSpPr>
        <xdr:cNvPr id="81" name="Group 80">
          <a:extLst>
            <a:ext uri="{FF2B5EF4-FFF2-40B4-BE49-F238E27FC236}">
              <a16:creationId xmlns:a16="http://schemas.microsoft.com/office/drawing/2014/main" id="{99F6EED4-8602-E126-49D4-A088C53B2CB6}"/>
            </a:ext>
          </a:extLst>
        </xdr:cNvPr>
        <xdr:cNvGrpSpPr/>
      </xdr:nvGrpSpPr>
      <xdr:grpSpPr>
        <a:xfrm>
          <a:off x="9658350" y="57150"/>
          <a:ext cx="1337056" cy="1108187"/>
          <a:chOff x="9658350" y="57150"/>
          <a:chExt cx="1337056" cy="1108187"/>
        </a:xfrm>
      </xdr:grpSpPr>
      <xdr:sp macro="" textlink="">
        <xdr:nvSpPr>
          <xdr:cNvPr id="14" name="Rectangle: Rounded Corners 13">
            <a:extLst>
              <a:ext uri="{FF2B5EF4-FFF2-40B4-BE49-F238E27FC236}">
                <a16:creationId xmlns:a16="http://schemas.microsoft.com/office/drawing/2014/main" id="{77B81434-0350-D10E-1677-8074A60B38D0}"/>
              </a:ext>
            </a:extLst>
          </xdr:cNvPr>
          <xdr:cNvSpPr/>
        </xdr:nvSpPr>
        <xdr:spPr>
          <a:xfrm>
            <a:off x="9705418" y="95251"/>
            <a:ext cx="1216476" cy="1070086"/>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8" name="TextBox 7">
            <a:extLst>
              <a:ext uri="{FF2B5EF4-FFF2-40B4-BE49-F238E27FC236}">
                <a16:creationId xmlns:a16="http://schemas.microsoft.com/office/drawing/2014/main" id="{DBD2E0CB-A647-F885-7111-DF8F030C9129}"/>
              </a:ext>
            </a:extLst>
          </xdr:cNvPr>
          <xdr:cNvSpPr txBox="1"/>
        </xdr:nvSpPr>
        <xdr:spPr>
          <a:xfrm>
            <a:off x="9696450" y="57150"/>
            <a:ext cx="11131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EXPECTANCY(R)</a:t>
            </a:r>
            <a:endParaRPr lang="en-NG" sz="1100" b="1">
              <a:solidFill>
                <a:schemeClr val="bg1"/>
              </a:solidFill>
            </a:endParaRPr>
          </a:p>
        </xdr:txBody>
      </xdr:sp>
      <xdr:sp macro="" textlink="">
        <xdr:nvSpPr>
          <xdr:cNvPr id="50" name="TextBox 49">
            <a:extLst>
              <a:ext uri="{FF2B5EF4-FFF2-40B4-BE49-F238E27FC236}">
                <a16:creationId xmlns:a16="http://schemas.microsoft.com/office/drawing/2014/main" id="{C3149564-6D1A-1C17-3260-2A5F9343742C}"/>
              </a:ext>
            </a:extLst>
          </xdr:cNvPr>
          <xdr:cNvSpPr txBox="1"/>
        </xdr:nvSpPr>
        <xdr:spPr>
          <a:xfrm>
            <a:off x="9658350" y="523875"/>
            <a:ext cx="6512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vs</a:t>
            </a:r>
            <a:r>
              <a:rPr lang="en-US" sz="1100" baseline="0">
                <a:solidFill>
                  <a:schemeClr val="bg1"/>
                </a:solidFill>
              </a:rPr>
              <a:t> Prior:</a:t>
            </a:r>
            <a:endParaRPr lang="en-NG" sz="1100">
              <a:solidFill>
                <a:schemeClr val="bg1"/>
              </a:solidFill>
            </a:endParaRPr>
          </a:p>
        </xdr:txBody>
      </xdr:sp>
      <xdr:sp macro="" textlink="PIVOTS!B18">
        <xdr:nvSpPr>
          <xdr:cNvPr id="77" name="TextBox 76">
            <a:extLst>
              <a:ext uri="{FF2B5EF4-FFF2-40B4-BE49-F238E27FC236}">
                <a16:creationId xmlns:a16="http://schemas.microsoft.com/office/drawing/2014/main" id="{178BE340-987E-F041-B79F-7EA566E44223}"/>
              </a:ext>
            </a:extLst>
          </xdr:cNvPr>
          <xdr:cNvSpPr txBox="1"/>
        </xdr:nvSpPr>
        <xdr:spPr>
          <a:xfrm>
            <a:off x="9671961" y="180975"/>
            <a:ext cx="128573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950AF47-49B3-4C70-8F9D-986F117ED910}" type="TxLink">
              <a:rPr lang="en-US" sz="2000" b="1" i="0" u="none" strike="noStrike">
                <a:solidFill>
                  <a:srgbClr val="7030A0"/>
                </a:solidFill>
                <a:latin typeface="Calibri"/>
                <a:cs typeface="Calibri"/>
              </a:rPr>
              <a:pPr/>
              <a:t>-0.0072(R)</a:t>
            </a:fld>
            <a:endParaRPr lang="en-US" sz="1100"/>
          </a:p>
        </xdr:txBody>
      </xdr:sp>
      <xdr:sp macro="" textlink="PIVOTS!B21">
        <xdr:nvSpPr>
          <xdr:cNvPr id="74" name="TextBox 73">
            <a:extLst>
              <a:ext uri="{FF2B5EF4-FFF2-40B4-BE49-F238E27FC236}">
                <a16:creationId xmlns:a16="http://schemas.microsoft.com/office/drawing/2014/main" id="{A9EEC882-51FD-71AC-B854-5F6A416F412A}"/>
              </a:ext>
            </a:extLst>
          </xdr:cNvPr>
          <xdr:cNvSpPr txBox="1"/>
        </xdr:nvSpPr>
        <xdr:spPr>
          <a:xfrm>
            <a:off x="10125075" y="514350"/>
            <a:ext cx="8703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F9A87E4-8A14-4326-B9C4-DF0A5638E065}" type="TxLink">
              <a:rPr lang="en-US" sz="1200" b="1" i="0" u="none" strike="noStrike">
                <a:solidFill>
                  <a:srgbClr val="9933FF"/>
                </a:solidFill>
                <a:latin typeface="Calibri"/>
                <a:cs typeface="Calibri"/>
              </a:rPr>
              <a:pPr/>
              <a:t>0.00(R)</a:t>
            </a:fld>
            <a:endParaRPr lang="en-US" sz="1000"/>
          </a:p>
        </xdr:txBody>
      </xdr:sp>
      <mc:AlternateContent xmlns:mc="http://schemas.openxmlformats.org/markup-compatibility/2006" xmlns:a14="http://schemas.microsoft.com/office/drawing/2010/main">
        <mc:Choice Requires="a14">
          <xdr:pic>
            <xdr:nvPicPr>
              <xdr:cNvPr id="79" name="Picture 78">
                <a:extLst>
                  <a:ext uri="{FF2B5EF4-FFF2-40B4-BE49-F238E27FC236}">
                    <a16:creationId xmlns:a16="http://schemas.microsoft.com/office/drawing/2014/main" id="{EBAE80F8-9D96-035B-0652-14DA7AC74D5F}"/>
                  </a:ext>
                </a:extLst>
              </xdr:cNvPr>
              <xdr:cNvPicPr>
                <a:picLocks noChangeAspect="1" noChangeArrowheads="1"/>
                <a:extLst>
                  <a:ext uri="{84589F7E-364E-4C9E-8A38-B11213B215E9}">
                    <a14:cameraTool cellRange="PIVOTS!$E$10" spid="_x0000_s11339"/>
                  </a:ext>
                </a:extLst>
              </xdr:cNvPicPr>
            </xdr:nvPicPr>
            <xdr:blipFill>
              <a:blip xmlns:r="http://schemas.openxmlformats.org/officeDocument/2006/relationships" r:embed="rId5"/>
              <a:srcRect/>
              <a:stretch>
                <a:fillRect/>
              </a:stretch>
            </xdr:blipFill>
            <xdr:spPr bwMode="auto">
              <a:xfrm>
                <a:off x="9744075" y="876300"/>
                <a:ext cx="1123950" cy="26670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editAs="oneCell">
    <xdr:from>
      <xdr:col>9</xdr:col>
      <xdr:colOff>238125</xdr:colOff>
      <xdr:row>6</xdr:row>
      <xdr:rowOff>76200</xdr:rowOff>
    </xdr:from>
    <xdr:to>
      <xdr:col>11</xdr:col>
      <xdr:colOff>272944</xdr:colOff>
      <xdr:row>13</xdr:row>
      <xdr:rowOff>114300</xdr:rowOff>
    </xdr:to>
    <xdr:grpSp>
      <xdr:nvGrpSpPr>
        <xdr:cNvPr id="87" name="Group 86">
          <a:extLst>
            <a:ext uri="{FF2B5EF4-FFF2-40B4-BE49-F238E27FC236}">
              <a16:creationId xmlns:a16="http://schemas.microsoft.com/office/drawing/2014/main" id="{0AC95E00-397B-A075-5BD9-0CF7F6080775}"/>
            </a:ext>
          </a:extLst>
        </xdr:cNvPr>
        <xdr:cNvGrpSpPr/>
      </xdr:nvGrpSpPr>
      <xdr:grpSpPr>
        <a:xfrm>
          <a:off x="5724525" y="1219200"/>
          <a:ext cx="1254019" cy="1371600"/>
          <a:chOff x="5724525" y="1219200"/>
          <a:chExt cx="1254019" cy="1371600"/>
        </a:xfrm>
      </xdr:grpSpPr>
      <xdr:sp macro="" textlink="">
        <xdr:nvSpPr>
          <xdr:cNvPr id="15" name="Rectangle: Rounded Corners 14">
            <a:extLst>
              <a:ext uri="{FF2B5EF4-FFF2-40B4-BE49-F238E27FC236}">
                <a16:creationId xmlns:a16="http://schemas.microsoft.com/office/drawing/2014/main" id="{DB9D42C8-BC37-1571-335A-9B6DA08EF445}"/>
              </a:ext>
            </a:extLst>
          </xdr:cNvPr>
          <xdr:cNvSpPr/>
        </xdr:nvSpPr>
        <xdr:spPr>
          <a:xfrm>
            <a:off x="5762068" y="1247776"/>
            <a:ext cx="1216476" cy="1343024"/>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55" name="TextBox 54">
            <a:extLst>
              <a:ext uri="{FF2B5EF4-FFF2-40B4-BE49-F238E27FC236}">
                <a16:creationId xmlns:a16="http://schemas.microsoft.com/office/drawing/2014/main" id="{70B18630-BB10-1CED-427C-775EA1C18788}"/>
              </a:ext>
            </a:extLst>
          </xdr:cNvPr>
          <xdr:cNvSpPr txBox="1"/>
        </xdr:nvSpPr>
        <xdr:spPr>
          <a:xfrm>
            <a:off x="5753100" y="1219200"/>
            <a:ext cx="110825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PROFIT</a:t>
            </a:r>
            <a:r>
              <a:rPr lang="en-US" sz="1100" b="1" baseline="0">
                <a:solidFill>
                  <a:schemeClr val="bg1"/>
                </a:solidFill>
              </a:rPr>
              <a:t> FACTOR</a:t>
            </a:r>
            <a:endParaRPr lang="en-NG" sz="1100" b="1">
              <a:solidFill>
                <a:schemeClr val="bg1"/>
              </a:solidFill>
            </a:endParaRPr>
          </a:p>
        </xdr:txBody>
      </xdr:sp>
      <xdr:sp macro="" textlink="">
        <xdr:nvSpPr>
          <xdr:cNvPr id="58" name="TextBox 57">
            <a:extLst>
              <a:ext uri="{FF2B5EF4-FFF2-40B4-BE49-F238E27FC236}">
                <a16:creationId xmlns:a16="http://schemas.microsoft.com/office/drawing/2014/main" id="{36D17DD9-DFE9-BB1D-817B-32F45C615879}"/>
              </a:ext>
            </a:extLst>
          </xdr:cNvPr>
          <xdr:cNvSpPr txBox="1"/>
        </xdr:nvSpPr>
        <xdr:spPr>
          <a:xfrm>
            <a:off x="5724525" y="1685925"/>
            <a:ext cx="6512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vs</a:t>
            </a:r>
            <a:r>
              <a:rPr lang="en-US" sz="1100" baseline="0">
                <a:solidFill>
                  <a:schemeClr val="bg1"/>
                </a:solidFill>
              </a:rPr>
              <a:t> Prior:</a:t>
            </a:r>
            <a:endParaRPr lang="en-NG" sz="1100">
              <a:solidFill>
                <a:schemeClr val="bg1"/>
              </a:solidFill>
            </a:endParaRPr>
          </a:p>
        </xdr:txBody>
      </xdr:sp>
      <xdr:sp macro="" textlink="PIVOTS!B24">
        <xdr:nvSpPr>
          <xdr:cNvPr id="80" name="TextBox 79">
            <a:extLst>
              <a:ext uri="{FF2B5EF4-FFF2-40B4-BE49-F238E27FC236}">
                <a16:creationId xmlns:a16="http://schemas.microsoft.com/office/drawing/2014/main" id="{444F4272-C275-B513-46F8-628E53428135}"/>
              </a:ext>
            </a:extLst>
          </xdr:cNvPr>
          <xdr:cNvSpPr txBox="1"/>
        </xdr:nvSpPr>
        <xdr:spPr>
          <a:xfrm>
            <a:off x="6048776" y="1343025"/>
            <a:ext cx="64306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0F0D6B4-44D5-4CB9-B955-D50EB860BDDB}" type="TxLink">
              <a:rPr lang="en-US" sz="2000" b="1" i="0" u="none" strike="noStrike">
                <a:solidFill>
                  <a:srgbClr val="00B050"/>
                </a:solidFill>
                <a:latin typeface="Calibri"/>
                <a:cs typeface="Calibri"/>
              </a:rPr>
              <a:pPr/>
              <a:t>0.90</a:t>
            </a:fld>
            <a:endParaRPr lang="en-US" sz="1100">
              <a:solidFill>
                <a:srgbClr val="00B050"/>
              </a:solidFill>
            </a:endParaRPr>
          </a:p>
        </xdr:txBody>
      </xdr:sp>
      <xdr:sp macro="" textlink="PIVOTS!B26">
        <xdr:nvSpPr>
          <xdr:cNvPr id="82" name="TextBox 81">
            <a:extLst>
              <a:ext uri="{FF2B5EF4-FFF2-40B4-BE49-F238E27FC236}">
                <a16:creationId xmlns:a16="http://schemas.microsoft.com/office/drawing/2014/main" id="{4ABF9776-36D9-79AE-DB51-4762F5D14E14}"/>
              </a:ext>
            </a:extLst>
          </xdr:cNvPr>
          <xdr:cNvSpPr txBox="1"/>
        </xdr:nvSpPr>
        <xdr:spPr>
          <a:xfrm>
            <a:off x="6191250" y="1685925"/>
            <a:ext cx="50680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E0F2843-B6BB-4381-89F8-050DD543D73D}" type="TxLink">
              <a:rPr lang="en-US" sz="1200" b="1" i="0" u="none" strike="noStrike">
                <a:solidFill>
                  <a:srgbClr val="00FF00"/>
                </a:solidFill>
                <a:latin typeface="Calibri"/>
                <a:cs typeface="Calibri"/>
              </a:rPr>
              <a:pPr/>
              <a:t>-0.02</a:t>
            </a:fld>
            <a:endParaRPr lang="en-US" sz="1200"/>
          </a:p>
        </xdr:txBody>
      </xdr:sp>
      <mc:AlternateContent xmlns:mc="http://schemas.openxmlformats.org/markup-compatibility/2006" xmlns:a14="http://schemas.microsoft.com/office/drawing/2010/main">
        <mc:Choice Requires="a14">
          <xdr:pic>
            <xdr:nvPicPr>
              <xdr:cNvPr id="84" name="Picture 83">
                <a:extLst>
                  <a:ext uri="{FF2B5EF4-FFF2-40B4-BE49-F238E27FC236}">
                    <a16:creationId xmlns:a16="http://schemas.microsoft.com/office/drawing/2014/main" id="{91015465-F930-FD6B-5197-3FA94A540930}"/>
                  </a:ext>
                </a:extLst>
              </xdr:cNvPr>
              <xdr:cNvPicPr>
                <a:picLocks noChangeAspect="1" noChangeArrowheads="1"/>
                <a:extLst>
                  <a:ext uri="{84589F7E-364E-4C9E-8A38-B11213B215E9}">
                    <a14:cameraTool cellRange="PIVOTS!$E$12" spid="_x0000_s11340"/>
                  </a:ext>
                </a:extLst>
              </xdr:cNvPicPr>
            </xdr:nvPicPr>
            <xdr:blipFill>
              <a:blip xmlns:r="http://schemas.openxmlformats.org/officeDocument/2006/relationships" r:embed="rId6"/>
              <a:srcRect/>
              <a:stretch>
                <a:fillRect/>
              </a:stretch>
            </xdr:blipFill>
            <xdr:spPr bwMode="auto">
              <a:xfrm>
                <a:off x="5800725" y="1943101"/>
                <a:ext cx="1149880" cy="62865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editAs="oneCell">
    <xdr:from>
      <xdr:col>11</xdr:col>
      <xdr:colOff>339725</xdr:colOff>
      <xdr:row>6</xdr:row>
      <xdr:rowOff>85725</xdr:rowOff>
    </xdr:from>
    <xdr:to>
      <xdr:col>13</xdr:col>
      <xdr:colOff>368194</xdr:colOff>
      <xdr:row>13</xdr:row>
      <xdr:rowOff>123825</xdr:rowOff>
    </xdr:to>
    <xdr:grpSp>
      <xdr:nvGrpSpPr>
        <xdr:cNvPr id="88" name="Group 87">
          <a:extLst>
            <a:ext uri="{FF2B5EF4-FFF2-40B4-BE49-F238E27FC236}">
              <a16:creationId xmlns:a16="http://schemas.microsoft.com/office/drawing/2014/main" id="{3676C1E2-0B95-3FAA-F30F-CC9384D40147}"/>
            </a:ext>
          </a:extLst>
        </xdr:cNvPr>
        <xdr:cNvGrpSpPr/>
      </xdr:nvGrpSpPr>
      <xdr:grpSpPr>
        <a:xfrm>
          <a:off x="7045325" y="1228725"/>
          <a:ext cx="1247669" cy="1371600"/>
          <a:chOff x="7045325" y="1228725"/>
          <a:chExt cx="1247669" cy="1371600"/>
        </a:xfrm>
      </xdr:grpSpPr>
      <xdr:sp macro="" textlink="">
        <xdr:nvSpPr>
          <xdr:cNvPr id="16" name="Rectangle: Rounded Corners 15">
            <a:extLst>
              <a:ext uri="{FF2B5EF4-FFF2-40B4-BE49-F238E27FC236}">
                <a16:creationId xmlns:a16="http://schemas.microsoft.com/office/drawing/2014/main" id="{3FD29FE5-0DE7-389A-9D84-9FBCBB9FBF23}"/>
              </a:ext>
            </a:extLst>
          </xdr:cNvPr>
          <xdr:cNvSpPr/>
        </xdr:nvSpPr>
        <xdr:spPr>
          <a:xfrm>
            <a:off x="7076518" y="1257301"/>
            <a:ext cx="1216476" cy="1343024"/>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59" name="TextBox 58">
            <a:extLst>
              <a:ext uri="{FF2B5EF4-FFF2-40B4-BE49-F238E27FC236}">
                <a16:creationId xmlns:a16="http://schemas.microsoft.com/office/drawing/2014/main" id="{4D6867FE-44B2-C326-9C65-19282F3F60A0}"/>
              </a:ext>
            </a:extLst>
          </xdr:cNvPr>
          <xdr:cNvSpPr txBox="1"/>
        </xdr:nvSpPr>
        <xdr:spPr>
          <a:xfrm>
            <a:off x="7077075" y="1228725"/>
            <a:ext cx="10350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AVG</a:t>
            </a:r>
            <a:r>
              <a:rPr lang="en-US" sz="1100" b="1" baseline="0">
                <a:solidFill>
                  <a:schemeClr val="bg1"/>
                </a:solidFill>
              </a:rPr>
              <a:t> TRADE(R)</a:t>
            </a:r>
            <a:endParaRPr lang="en-NG" sz="1100" b="1">
              <a:solidFill>
                <a:schemeClr val="bg1"/>
              </a:solidFill>
            </a:endParaRPr>
          </a:p>
        </xdr:txBody>
      </xdr:sp>
      <xdr:sp macro="" textlink="">
        <xdr:nvSpPr>
          <xdr:cNvPr id="60" name="TextBox 59">
            <a:extLst>
              <a:ext uri="{FF2B5EF4-FFF2-40B4-BE49-F238E27FC236}">
                <a16:creationId xmlns:a16="http://schemas.microsoft.com/office/drawing/2014/main" id="{B960B7EC-CD2C-E9FB-75AA-F2765251262F}"/>
              </a:ext>
            </a:extLst>
          </xdr:cNvPr>
          <xdr:cNvSpPr txBox="1"/>
        </xdr:nvSpPr>
        <xdr:spPr>
          <a:xfrm>
            <a:off x="7045325" y="1676400"/>
            <a:ext cx="651204"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solidFill>
              </a:rPr>
              <a:t>vs</a:t>
            </a:r>
            <a:r>
              <a:rPr lang="en-US" sz="1100" baseline="0">
                <a:solidFill>
                  <a:schemeClr val="bg1"/>
                </a:solidFill>
              </a:rPr>
              <a:t> Prior:</a:t>
            </a:r>
            <a:endParaRPr lang="en-NG" sz="1100">
              <a:solidFill>
                <a:schemeClr val="bg1"/>
              </a:solidFill>
            </a:endParaRPr>
          </a:p>
        </xdr:txBody>
      </xdr:sp>
      <xdr:sp macro="" textlink="PIVOTS!B29">
        <xdr:nvSpPr>
          <xdr:cNvPr id="78" name="TextBox 77">
            <a:extLst>
              <a:ext uri="{FF2B5EF4-FFF2-40B4-BE49-F238E27FC236}">
                <a16:creationId xmlns:a16="http://schemas.microsoft.com/office/drawing/2014/main" id="{74DB0D71-BEB7-9E10-86B5-548F2F029E77}"/>
              </a:ext>
            </a:extLst>
          </xdr:cNvPr>
          <xdr:cNvSpPr txBox="1"/>
        </xdr:nvSpPr>
        <xdr:spPr>
          <a:xfrm>
            <a:off x="7251753" y="1362075"/>
            <a:ext cx="8660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289F348-4604-4EED-B82A-8A14859C1BBA}" type="TxLink">
              <a:rPr lang="en-US" sz="2000" b="1" i="0" u="none" strike="noStrike">
                <a:solidFill>
                  <a:srgbClr val="FFFF00"/>
                </a:solidFill>
                <a:latin typeface="Calibri"/>
                <a:cs typeface="Calibri"/>
              </a:rPr>
              <a:pPr/>
              <a:t>-0.01R</a:t>
            </a:fld>
            <a:endParaRPr lang="en-US" sz="1100"/>
          </a:p>
        </xdr:txBody>
      </xdr:sp>
      <xdr:sp macro="" textlink="PIVOTS!B31">
        <xdr:nvSpPr>
          <xdr:cNvPr id="83" name="TextBox 82">
            <a:extLst>
              <a:ext uri="{FF2B5EF4-FFF2-40B4-BE49-F238E27FC236}">
                <a16:creationId xmlns:a16="http://schemas.microsoft.com/office/drawing/2014/main" id="{90A6BC54-16D2-9391-AE04-B9D54C0E7E3E}"/>
              </a:ext>
            </a:extLst>
          </xdr:cNvPr>
          <xdr:cNvSpPr txBox="1"/>
        </xdr:nvSpPr>
        <xdr:spPr>
          <a:xfrm>
            <a:off x="7515225" y="1676400"/>
            <a:ext cx="5595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0C9D1C1-DE5D-46E9-AEDB-3C9C9F85338F}" type="TxLink">
              <a:rPr lang="en-US" sz="1100" b="1" i="0" u="none" strike="noStrike">
                <a:solidFill>
                  <a:srgbClr val="FFC000"/>
                </a:solidFill>
                <a:latin typeface="Calibri"/>
                <a:cs typeface="Calibri"/>
              </a:rPr>
              <a:pPr/>
              <a:t>-0.03R</a:t>
            </a:fld>
            <a:endParaRPr lang="en-US" sz="1100"/>
          </a:p>
        </xdr:txBody>
      </xdr:sp>
      <mc:AlternateContent xmlns:mc="http://schemas.openxmlformats.org/markup-compatibility/2006" xmlns:a14="http://schemas.microsoft.com/office/drawing/2010/main">
        <mc:Choice Requires="a14">
          <xdr:pic>
            <xdr:nvPicPr>
              <xdr:cNvPr id="86" name="Picture 85">
                <a:extLst>
                  <a:ext uri="{FF2B5EF4-FFF2-40B4-BE49-F238E27FC236}">
                    <a16:creationId xmlns:a16="http://schemas.microsoft.com/office/drawing/2014/main" id="{A8F59EF2-BBD2-1CFA-4A37-CFD3A74F837C}"/>
                  </a:ext>
                </a:extLst>
              </xdr:cNvPr>
              <xdr:cNvPicPr>
                <a:picLocks noChangeAspect="1" noChangeArrowheads="1"/>
                <a:extLst>
                  <a:ext uri="{84589F7E-364E-4C9E-8A38-B11213B215E9}">
                    <a14:cameraTool cellRange="PIVOTS!$E$15" spid="_x0000_s11341"/>
                  </a:ext>
                </a:extLst>
              </xdr:cNvPicPr>
            </xdr:nvPicPr>
            <xdr:blipFill>
              <a:blip xmlns:r="http://schemas.openxmlformats.org/officeDocument/2006/relationships" r:embed="rId7"/>
              <a:srcRect/>
              <a:stretch>
                <a:fillRect/>
              </a:stretch>
            </xdr:blipFill>
            <xdr:spPr bwMode="auto">
              <a:xfrm>
                <a:off x="7086600" y="1933576"/>
                <a:ext cx="1200150" cy="57150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editAs="oneCell">
    <xdr:from>
      <xdr:col>13</xdr:col>
      <xdr:colOff>431800</xdr:colOff>
      <xdr:row>6</xdr:row>
      <xdr:rowOff>95250</xdr:rowOff>
    </xdr:from>
    <xdr:to>
      <xdr:col>15</xdr:col>
      <xdr:colOff>518315</xdr:colOff>
      <xdr:row>13</xdr:row>
      <xdr:rowOff>133350</xdr:rowOff>
    </xdr:to>
    <xdr:grpSp>
      <xdr:nvGrpSpPr>
        <xdr:cNvPr id="93" name="Group 92">
          <a:extLst>
            <a:ext uri="{FF2B5EF4-FFF2-40B4-BE49-F238E27FC236}">
              <a16:creationId xmlns:a16="http://schemas.microsoft.com/office/drawing/2014/main" id="{8CEA85AA-D61A-FC0F-86A8-201340625699}"/>
            </a:ext>
          </a:extLst>
        </xdr:cNvPr>
        <xdr:cNvGrpSpPr/>
      </xdr:nvGrpSpPr>
      <xdr:grpSpPr>
        <a:xfrm>
          <a:off x="8356600" y="1238250"/>
          <a:ext cx="1305715" cy="1371600"/>
          <a:chOff x="8356600" y="1228725"/>
          <a:chExt cx="1305715" cy="1371600"/>
        </a:xfrm>
      </xdr:grpSpPr>
      <xdr:sp macro="" textlink="">
        <xdr:nvSpPr>
          <xdr:cNvPr id="19" name="Rectangle: Rounded Corners 18">
            <a:extLst>
              <a:ext uri="{FF2B5EF4-FFF2-40B4-BE49-F238E27FC236}">
                <a16:creationId xmlns:a16="http://schemas.microsoft.com/office/drawing/2014/main" id="{C812527E-A313-AC6F-7AEA-5023C340D3D5}"/>
              </a:ext>
            </a:extLst>
          </xdr:cNvPr>
          <xdr:cNvSpPr/>
        </xdr:nvSpPr>
        <xdr:spPr>
          <a:xfrm>
            <a:off x="8390968" y="1257301"/>
            <a:ext cx="1216476" cy="1343024"/>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62" name="TextBox 61">
            <a:extLst>
              <a:ext uri="{FF2B5EF4-FFF2-40B4-BE49-F238E27FC236}">
                <a16:creationId xmlns:a16="http://schemas.microsoft.com/office/drawing/2014/main" id="{C71D5BF4-DD79-414E-BE00-8A51AD21F228}"/>
              </a:ext>
            </a:extLst>
          </xdr:cNvPr>
          <xdr:cNvSpPr txBox="1"/>
        </xdr:nvSpPr>
        <xdr:spPr>
          <a:xfrm>
            <a:off x="8372475" y="1228725"/>
            <a:ext cx="12898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MAX</a:t>
            </a:r>
            <a:r>
              <a:rPr lang="en-US" sz="1100" b="1" baseline="0">
                <a:solidFill>
                  <a:schemeClr val="bg1"/>
                </a:solidFill>
              </a:rPr>
              <a:t> DRAWDOWN</a:t>
            </a:r>
            <a:endParaRPr lang="en-NG" sz="1100" b="1">
              <a:solidFill>
                <a:schemeClr val="bg1"/>
              </a:solidFill>
            </a:endParaRPr>
          </a:p>
        </xdr:txBody>
      </xdr:sp>
      <xdr:sp macro="" textlink="">
        <xdr:nvSpPr>
          <xdr:cNvPr id="63" name="TextBox 62">
            <a:extLst>
              <a:ext uri="{FF2B5EF4-FFF2-40B4-BE49-F238E27FC236}">
                <a16:creationId xmlns:a16="http://schemas.microsoft.com/office/drawing/2014/main" id="{D28B2F31-3925-4F18-BF8B-C384E7362B63}"/>
              </a:ext>
            </a:extLst>
          </xdr:cNvPr>
          <xdr:cNvSpPr txBox="1"/>
        </xdr:nvSpPr>
        <xdr:spPr>
          <a:xfrm>
            <a:off x="8356600" y="1666875"/>
            <a:ext cx="6512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vs</a:t>
            </a:r>
            <a:r>
              <a:rPr lang="en-US" sz="1100" baseline="0">
                <a:solidFill>
                  <a:schemeClr val="bg1"/>
                </a:solidFill>
              </a:rPr>
              <a:t> Prior:</a:t>
            </a:r>
            <a:endParaRPr lang="en-NG" sz="1100">
              <a:solidFill>
                <a:schemeClr val="bg1"/>
              </a:solidFill>
            </a:endParaRPr>
          </a:p>
        </xdr:txBody>
      </xdr:sp>
      <xdr:sp macro="" textlink="PIVOTS!B34">
        <xdr:nvSpPr>
          <xdr:cNvPr id="89" name="TextBox 88">
            <a:extLst>
              <a:ext uri="{FF2B5EF4-FFF2-40B4-BE49-F238E27FC236}">
                <a16:creationId xmlns:a16="http://schemas.microsoft.com/office/drawing/2014/main" id="{810B935D-424B-9166-11D3-EAC903E12DB9}"/>
              </a:ext>
            </a:extLst>
          </xdr:cNvPr>
          <xdr:cNvSpPr txBox="1"/>
        </xdr:nvSpPr>
        <xdr:spPr>
          <a:xfrm>
            <a:off x="8479929" y="1352550"/>
            <a:ext cx="109269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3CE486C-7F63-4BE0-9C30-38F3509CEFEE}" type="TxLink">
              <a:rPr lang="en-US" sz="2000" b="1" i="0" u="none" strike="noStrike">
                <a:solidFill>
                  <a:srgbClr val="FF0000"/>
                </a:solidFill>
                <a:latin typeface="Calibri"/>
                <a:cs typeface="Calibri"/>
              </a:rPr>
              <a:pPr/>
              <a:t>-2.76%</a:t>
            </a:fld>
            <a:endParaRPr lang="en-US" sz="1100"/>
          </a:p>
        </xdr:txBody>
      </xdr:sp>
      <xdr:sp macro="" textlink="PIVOTS!B36">
        <xdr:nvSpPr>
          <xdr:cNvPr id="90" name="TextBox 89">
            <a:extLst>
              <a:ext uri="{FF2B5EF4-FFF2-40B4-BE49-F238E27FC236}">
                <a16:creationId xmlns:a16="http://schemas.microsoft.com/office/drawing/2014/main" id="{73D8FFBF-538C-3172-B2D6-FCEDE6073292}"/>
              </a:ext>
            </a:extLst>
          </xdr:cNvPr>
          <xdr:cNvSpPr txBox="1"/>
        </xdr:nvSpPr>
        <xdr:spPr>
          <a:xfrm>
            <a:off x="8829675" y="1666875"/>
            <a:ext cx="742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58E223C-0391-488A-A71A-F41231E39ED0}" type="TxLink">
              <a:rPr lang="en-US" sz="1100" b="1" i="0" u="none" strike="noStrike">
                <a:solidFill>
                  <a:srgbClr val="FF0000"/>
                </a:solidFill>
                <a:latin typeface="Calibri"/>
                <a:cs typeface="Calibri"/>
              </a:rPr>
              <a:pPr/>
              <a:t>0.00%</a:t>
            </a:fld>
            <a:endParaRPr lang="en-US" sz="1100"/>
          </a:p>
        </xdr:txBody>
      </xdr:sp>
      <mc:AlternateContent xmlns:mc="http://schemas.openxmlformats.org/markup-compatibility/2006" xmlns:a14="http://schemas.microsoft.com/office/drawing/2010/main">
        <mc:Choice Requires="a14">
          <xdr:pic>
            <xdr:nvPicPr>
              <xdr:cNvPr id="92" name="Picture 91">
                <a:extLst>
                  <a:ext uri="{FF2B5EF4-FFF2-40B4-BE49-F238E27FC236}">
                    <a16:creationId xmlns:a16="http://schemas.microsoft.com/office/drawing/2014/main" id="{BFC5F012-D2E3-98A5-665C-86009A487EA7}"/>
                  </a:ext>
                </a:extLst>
              </xdr:cNvPr>
              <xdr:cNvPicPr>
                <a:picLocks noChangeAspect="1" noChangeArrowheads="1"/>
                <a:extLst>
                  <a:ext uri="{84589F7E-364E-4C9E-8A38-B11213B215E9}">
                    <a14:cameraTool cellRange="PIVOTS!$E$18" spid="_x0000_s11342"/>
                  </a:ext>
                </a:extLst>
              </xdr:cNvPicPr>
            </xdr:nvPicPr>
            <xdr:blipFill>
              <a:blip xmlns:r="http://schemas.openxmlformats.org/officeDocument/2006/relationships" r:embed="rId8"/>
              <a:srcRect/>
              <a:stretch>
                <a:fillRect/>
              </a:stretch>
            </xdr:blipFill>
            <xdr:spPr bwMode="auto">
              <a:xfrm>
                <a:off x="8401050" y="1943100"/>
                <a:ext cx="1209675" cy="578079"/>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editAs="oneCell">
    <xdr:from>
      <xdr:col>15</xdr:col>
      <xdr:colOff>523875</xdr:colOff>
      <xdr:row>6</xdr:row>
      <xdr:rowOff>76200</xdr:rowOff>
    </xdr:from>
    <xdr:to>
      <xdr:col>17</xdr:col>
      <xdr:colOff>558694</xdr:colOff>
      <xdr:row>13</xdr:row>
      <xdr:rowOff>123825</xdr:rowOff>
    </xdr:to>
    <xdr:grpSp>
      <xdr:nvGrpSpPr>
        <xdr:cNvPr id="97" name="Group 96">
          <a:extLst>
            <a:ext uri="{FF2B5EF4-FFF2-40B4-BE49-F238E27FC236}">
              <a16:creationId xmlns:a16="http://schemas.microsoft.com/office/drawing/2014/main" id="{BAC50EE9-6D70-11EB-11E2-1A130473253A}"/>
            </a:ext>
          </a:extLst>
        </xdr:cNvPr>
        <xdr:cNvGrpSpPr/>
      </xdr:nvGrpSpPr>
      <xdr:grpSpPr>
        <a:xfrm>
          <a:off x="9667875" y="1219200"/>
          <a:ext cx="1254019" cy="1381125"/>
          <a:chOff x="9667875" y="1219200"/>
          <a:chExt cx="1254019" cy="1381125"/>
        </a:xfrm>
      </xdr:grpSpPr>
      <xdr:sp macro="" textlink="">
        <xdr:nvSpPr>
          <xdr:cNvPr id="20" name="Rectangle: Rounded Corners 19">
            <a:extLst>
              <a:ext uri="{FF2B5EF4-FFF2-40B4-BE49-F238E27FC236}">
                <a16:creationId xmlns:a16="http://schemas.microsoft.com/office/drawing/2014/main" id="{6A130519-72B5-7D98-BFB9-172043C931DC}"/>
              </a:ext>
            </a:extLst>
          </xdr:cNvPr>
          <xdr:cNvSpPr/>
        </xdr:nvSpPr>
        <xdr:spPr>
          <a:xfrm>
            <a:off x="9705418" y="1257301"/>
            <a:ext cx="1216476" cy="1343024"/>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64" name="TextBox 63">
            <a:extLst>
              <a:ext uri="{FF2B5EF4-FFF2-40B4-BE49-F238E27FC236}">
                <a16:creationId xmlns:a16="http://schemas.microsoft.com/office/drawing/2014/main" id="{16DD75D9-30BB-4C74-BF14-C2A7504410C7}"/>
              </a:ext>
            </a:extLst>
          </xdr:cNvPr>
          <xdr:cNvSpPr txBox="1"/>
        </xdr:nvSpPr>
        <xdr:spPr>
          <a:xfrm>
            <a:off x="9696450" y="1219200"/>
            <a:ext cx="105163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SLIPPAGE(BPS)</a:t>
            </a:r>
            <a:endParaRPr lang="en-NG" sz="1100" b="1">
              <a:solidFill>
                <a:schemeClr val="bg1"/>
              </a:solidFill>
            </a:endParaRPr>
          </a:p>
        </xdr:txBody>
      </xdr:sp>
      <xdr:sp macro="" textlink="">
        <xdr:nvSpPr>
          <xdr:cNvPr id="69" name="TextBox 68">
            <a:extLst>
              <a:ext uri="{FF2B5EF4-FFF2-40B4-BE49-F238E27FC236}">
                <a16:creationId xmlns:a16="http://schemas.microsoft.com/office/drawing/2014/main" id="{796218F8-E835-464A-A4E6-52D88E053271}"/>
              </a:ext>
            </a:extLst>
          </xdr:cNvPr>
          <xdr:cNvSpPr txBox="1"/>
        </xdr:nvSpPr>
        <xdr:spPr>
          <a:xfrm>
            <a:off x="9667875" y="1647825"/>
            <a:ext cx="6512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vs</a:t>
            </a:r>
            <a:r>
              <a:rPr lang="en-US" sz="1100" baseline="0">
                <a:solidFill>
                  <a:schemeClr val="bg1"/>
                </a:solidFill>
              </a:rPr>
              <a:t> Prior:</a:t>
            </a:r>
            <a:endParaRPr lang="en-NG" sz="1100">
              <a:solidFill>
                <a:schemeClr val="bg1"/>
              </a:solidFill>
            </a:endParaRPr>
          </a:p>
        </xdr:txBody>
      </xdr:sp>
      <xdr:sp macro="" textlink="PIVOTS!B39">
        <xdr:nvSpPr>
          <xdr:cNvPr id="94" name="TextBox 93">
            <a:extLst>
              <a:ext uri="{FF2B5EF4-FFF2-40B4-BE49-F238E27FC236}">
                <a16:creationId xmlns:a16="http://schemas.microsoft.com/office/drawing/2014/main" id="{577A61B4-6DDC-3763-C0DF-D4124CE4C385}"/>
              </a:ext>
            </a:extLst>
          </xdr:cNvPr>
          <xdr:cNvSpPr txBox="1"/>
        </xdr:nvSpPr>
        <xdr:spPr>
          <a:xfrm>
            <a:off x="9887866" y="1333500"/>
            <a:ext cx="64306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D0CB578-19A4-48E2-ABF7-2235D00848B2}" type="TxLink">
              <a:rPr lang="en-US" sz="2000" b="1" i="0" u="none" strike="noStrike">
                <a:solidFill>
                  <a:schemeClr val="accent6">
                    <a:lumMod val="75000"/>
                  </a:schemeClr>
                </a:solidFill>
                <a:latin typeface="Calibri"/>
                <a:cs typeface="Calibri"/>
              </a:rPr>
              <a:pPr/>
              <a:t>9.25</a:t>
            </a:fld>
            <a:endParaRPr lang="en-US" sz="1100">
              <a:solidFill>
                <a:schemeClr val="accent6">
                  <a:lumMod val="75000"/>
                </a:schemeClr>
              </a:solidFill>
            </a:endParaRPr>
          </a:p>
        </xdr:txBody>
      </xdr:sp>
      <xdr:sp macro="" textlink="PIVOTS!B41">
        <xdr:nvSpPr>
          <xdr:cNvPr id="95" name="TextBox 94">
            <a:extLst>
              <a:ext uri="{FF2B5EF4-FFF2-40B4-BE49-F238E27FC236}">
                <a16:creationId xmlns:a16="http://schemas.microsoft.com/office/drawing/2014/main" id="{545209EC-6DAE-7F39-3A3F-9CC887F47E38}"/>
              </a:ext>
            </a:extLst>
          </xdr:cNvPr>
          <xdr:cNvSpPr txBox="1"/>
        </xdr:nvSpPr>
        <xdr:spPr>
          <a:xfrm>
            <a:off x="10134600" y="1647825"/>
            <a:ext cx="4368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6BC13F9-E5D4-4CCD-AE4E-8DC24629AA1F}" type="TxLink">
              <a:rPr lang="en-US" sz="1100" b="1" i="0" u="none" strike="noStrike">
                <a:solidFill>
                  <a:schemeClr val="accent6">
                    <a:lumMod val="50000"/>
                  </a:schemeClr>
                </a:solidFill>
                <a:latin typeface="Calibri"/>
                <a:cs typeface="Calibri"/>
              </a:rPr>
              <a:pPr/>
              <a:t>0.05</a:t>
            </a:fld>
            <a:endParaRPr lang="en-US" sz="1100">
              <a:solidFill>
                <a:schemeClr val="accent6">
                  <a:lumMod val="50000"/>
                </a:schemeClr>
              </a:solidFill>
            </a:endParaRPr>
          </a:p>
        </xdr:txBody>
      </xdr:sp>
      <mc:AlternateContent xmlns:mc="http://schemas.openxmlformats.org/markup-compatibility/2006" xmlns:a14="http://schemas.microsoft.com/office/drawing/2010/main">
        <mc:Choice Requires="a14">
          <xdr:pic>
            <xdr:nvPicPr>
              <xdr:cNvPr id="96" name="Picture 95">
                <a:extLst>
                  <a:ext uri="{FF2B5EF4-FFF2-40B4-BE49-F238E27FC236}">
                    <a16:creationId xmlns:a16="http://schemas.microsoft.com/office/drawing/2014/main" id="{A8CDCD32-B27C-147C-C0BD-1C5702C5AC22}"/>
                  </a:ext>
                </a:extLst>
              </xdr:cNvPr>
              <xdr:cNvPicPr>
                <a:picLocks noChangeAspect="1" noChangeArrowheads="1"/>
                <a:extLst>
                  <a:ext uri="{84589F7E-364E-4C9E-8A38-B11213B215E9}">
                    <a14:cameraTool cellRange="PIVOTS!$E$21" spid="_x0000_s11343"/>
                  </a:ext>
                </a:extLst>
              </xdr:cNvPicPr>
            </xdr:nvPicPr>
            <xdr:blipFill>
              <a:blip xmlns:r="http://schemas.openxmlformats.org/officeDocument/2006/relationships" r:embed="rId9"/>
              <a:srcRect/>
              <a:stretch>
                <a:fillRect/>
              </a:stretch>
            </xdr:blipFill>
            <xdr:spPr bwMode="auto">
              <a:xfrm>
                <a:off x="9744074" y="1866900"/>
                <a:ext cx="1162051" cy="70485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editAs="oneCell">
    <xdr:from>
      <xdr:col>4</xdr:col>
      <xdr:colOff>219075</xdr:colOff>
      <xdr:row>13</xdr:row>
      <xdr:rowOff>152399</xdr:rowOff>
    </xdr:from>
    <xdr:to>
      <xdr:col>9</xdr:col>
      <xdr:colOff>257175</xdr:colOff>
      <xdr:row>24</xdr:row>
      <xdr:rowOff>85725</xdr:rowOff>
    </xdr:to>
    <xdr:grpSp>
      <xdr:nvGrpSpPr>
        <xdr:cNvPr id="85" name="Group 84">
          <a:extLst>
            <a:ext uri="{FF2B5EF4-FFF2-40B4-BE49-F238E27FC236}">
              <a16:creationId xmlns:a16="http://schemas.microsoft.com/office/drawing/2014/main" id="{E02EB2FC-0D4D-8FBE-E684-38B2DB04A21D}"/>
            </a:ext>
          </a:extLst>
        </xdr:cNvPr>
        <xdr:cNvGrpSpPr/>
      </xdr:nvGrpSpPr>
      <xdr:grpSpPr>
        <a:xfrm>
          <a:off x="2657475" y="2628899"/>
          <a:ext cx="3086100" cy="2028826"/>
          <a:chOff x="2657475" y="2628899"/>
          <a:chExt cx="3086100" cy="2028826"/>
        </a:xfrm>
      </xdr:grpSpPr>
      <xdr:sp macro="" textlink="">
        <xdr:nvSpPr>
          <xdr:cNvPr id="21" name="Rectangle: Rounded Corners 20">
            <a:extLst>
              <a:ext uri="{FF2B5EF4-FFF2-40B4-BE49-F238E27FC236}">
                <a16:creationId xmlns:a16="http://schemas.microsoft.com/office/drawing/2014/main" id="{FD868AB2-9A18-EEE2-4BFC-DCA4616B18F9}"/>
              </a:ext>
            </a:extLst>
          </xdr:cNvPr>
          <xdr:cNvSpPr/>
        </xdr:nvSpPr>
        <xdr:spPr>
          <a:xfrm>
            <a:off x="2733674" y="2686050"/>
            <a:ext cx="2971801" cy="1924050"/>
          </a:xfrm>
          <a:prstGeom prst="roundRect">
            <a:avLst>
              <a:gd name="adj" fmla="val 0"/>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graphicFrame macro="">
        <xdr:nvGraphicFramePr>
          <xdr:cNvPr id="99" name="Chart 98">
            <a:extLst>
              <a:ext uri="{FF2B5EF4-FFF2-40B4-BE49-F238E27FC236}">
                <a16:creationId xmlns:a16="http://schemas.microsoft.com/office/drawing/2014/main" id="{A6E9BDCB-AFD4-4EB1-9AFB-990DF2A10B3C}"/>
              </a:ext>
            </a:extLst>
          </xdr:cNvPr>
          <xdr:cNvGraphicFramePr>
            <a:graphicFrameLocks/>
          </xdr:cNvGraphicFramePr>
        </xdr:nvGraphicFramePr>
        <xdr:xfrm>
          <a:off x="2657475" y="2628899"/>
          <a:ext cx="3086100" cy="2028826"/>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oneCell">
    <xdr:from>
      <xdr:col>9</xdr:col>
      <xdr:colOff>304799</xdr:colOff>
      <xdr:row>14</xdr:row>
      <xdr:rowOff>19050</xdr:rowOff>
    </xdr:from>
    <xdr:to>
      <xdr:col>13</xdr:col>
      <xdr:colOff>381000</xdr:colOff>
      <xdr:row>24</xdr:row>
      <xdr:rowOff>66675</xdr:rowOff>
    </xdr:to>
    <xdr:grpSp>
      <xdr:nvGrpSpPr>
        <xdr:cNvPr id="39" name="Group 38">
          <a:extLst>
            <a:ext uri="{FF2B5EF4-FFF2-40B4-BE49-F238E27FC236}">
              <a16:creationId xmlns:a16="http://schemas.microsoft.com/office/drawing/2014/main" id="{89029BA9-F9F9-BD2D-8D58-1D736F2C463B}"/>
            </a:ext>
          </a:extLst>
        </xdr:cNvPr>
        <xdr:cNvGrpSpPr/>
      </xdr:nvGrpSpPr>
      <xdr:grpSpPr>
        <a:xfrm>
          <a:off x="5791199" y="2686050"/>
          <a:ext cx="2514601" cy="1952625"/>
          <a:chOff x="5791199" y="2686050"/>
          <a:chExt cx="2514601" cy="1952625"/>
        </a:xfrm>
      </xdr:grpSpPr>
      <xdr:sp macro="" textlink="">
        <xdr:nvSpPr>
          <xdr:cNvPr id="22" name="Rectangle: Rounded Corners 21">
            <a:extLst>
              <a:ext uri="{FF2B5EF4-FFF2-40B4-BE49-F238E27FC236}">
                <a16:creationId xmlns:a16="http://schemas.microsoft.com/office/drawing/2014/main" id="{077E8CFB-9F03-F781-322D-665618913A41}"/>
              </a:ext>
            </a:extLst>
          </xdr:cNvPr>
          <xdr:cNvSpPr/>
        </xdr:nvSpPr>
        <xdr:spPr>
          <a:xfrm>
            <a:off x="5791199" y="2686050"/>
            <a:ext cx="2514601" cy="1924050"/>
          </a:xfrm>
          <a:prstGeom prst="roundRect">
            <a:avLst>
              <a:gd name="adj" fmla="val 0"/>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graphicFrame macro="">
        <xdr:nvGraphicFramePr>
          <xdr:cNvPr id="100" name="Chart 99">
            <a:extLst>
              <a:ext uri="{FF2B5EF4-FFF2-40B4-BE49-F238E27FC236}">
                <a16:creationId xmlns:a16="http://schemas.microsoft.com/office/drawing/2014/main" id="{466210FB-53FB-4AA7-B766-0E293BC766EB}"/>
              </a:ext>
            </a:extLst>
          </xdr:cNvPr>
          <xdr:cNvGraphicFramePr>
            <a:graphicFrameLocks/>
          </xdr:cNvGraphicFramePr>
        </xdr:nvGraphicFramePr>
        <xdr:xfrm>
          <a:off x="5810250" y="2743200"/>
          <a:ext cx="2486025" cy="1895475"/>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editAs="oneCell">
    <xdr:from>
      <xdr:col>13</xdr:col>
      <xdr:colOff>466724</xdr:colOff>
      <xdr:row>14</xdr:row>
      <xdr:rowOff>19050</xdr:rowOff>
    </xdr:from>
    <xdr:to>
      <xdr:col>17</xdr:col>
      <xdr:colOff>542925</xdr:colOff>
      <xdr:row>24</xdr:row>
      <xdr:rowOff>38100</xdr:rowOff>
    </xdr:to>
    <xdr:grpSp>
      <xdr:nvGrpSpPr>
        <xdr:cNvPr id="40" name="Group 39">
          <a:extLst>
            <a:ext uri="{FF2B5EF4-FFF2-40B4-BE49-F238E27FC236}">
              <a16:creationId xmlns:a16="http://schemas.microsoft.com/office/drawing/2014/main" id="{DFB47711-4296-E9B3-825B-743BFEEE7409}"/>
            </a:ext>
          </a:extLst>
        </xdr:cNvPr>
        <xdr:cNvGrpSpPr/>
      </xdr:nvGrpSpPr>
      <xdr:grpSpPr>
        <a:xfrm>
          <a:off x="8391524" y="2686050"/>
          <a:ext cx="2514601" cy="1924050"/>
          <a:chOff x="8391524" y="2686050"/>
          <a:chExt cx="2514601" cy="1924050"/>
        </a:xfrm>
      </xdr:grpSpPr>
      <xdr:sp macro="" textlink="">
        <xdr:nvSpPr>
          <xdr:cNvPr id="23" name="Rectangle: Rounded Corners 22">
            <a:extLst>
              <a:ext uri="{FF2B5EF4-FFF2-40B4-BE49-F238E27FC236}">
                <a16:creationId xmlns:a16="http://schemas.microsoft.com/office/drawing/2014/main" id="{6238E1C8-3FB1-9D55-76B8-DF339164644C}"/>
              </a:ext>
            </a:extLst>
          </xdr:cNvPr>
          <xdr:cNvSpPr/>
        </xdr:nvSpPr>
        <xdr:spPr>
          <a:xfrm>
            <a:off x="8391524" y="2686050"/>
            <a:ext cx="2514601" cy="1924050"/>
          </a:xfrm>
          <a:prstGeom prst="roundRect">
            <a:avLst>
              <a:gd name="adj" fmla="val 0"/>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graphicFrame macro="">
        <xdr:nvGraphicFramePr>
          <xdr:cNvPr id="101" name="Chart 100">
            <a:extLst>
              <a:ext uri="{FF2B5EF4-FFF2-40B4-BE49-F238E27FC236}">
                <a16:creationId xmlns:a16="http://schemas.microsoft.com/office/drawing/2014/main" id="{7D1BE776-CF0F-4144-8042-80D695740B22}"/>
              </a:ext>
            </a:extLst>
          </xdr:cNvPr>
          <xdr:cNvGraphicFramePr>
            <a:graphicFrameLocks/>
          </xdr:cNvGraphicFramePr>
        </xdr:nvGraphicFramePr>
        <xdr:xfrm>
          <a:off x="8401051" y="2695575"/>
          <a:ext cx="2486024" cy="1895475"/>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6</xdr:col>
      <xdr:colOff>380442</xdr:colOff>
      <xdr:row>24</xdr:row>
      <xdr:rowOff>66675</xdr:rowOff>
    </xdr:from>
    <xdr:to>
      <xdr:col>12</xdr:col>
      <xdr:colOff>171450</xdr:colOff>
      <xdr:row>33</xdr:row>
      <xdr:rowOff>38099</xdr:rowOff>
    </xdr:to>
    <xdr:grpSp>
      <xdr:nvGrpSpPr>
        <xdr:cNvPr id="43" name="Group 42">
          <a:extLst>
            <a:ext uri="{FF2B5EF4-FFF2-40B4-BE49-F238E27FC236}">
              <a16:creationId xmlns:a16="http://schemas.microsoft.com/office/drawing/2014/main" id="{F16EB864-2E64-515F-2D1B-DE9CD19072D3}"/>
            </a:ext>
          </a:extLst>
        </xdr:cNvPr>
        <xdr:cNvGrpSpPr/>
      </xdr:nvGrpSpPr>
      <xdr:grpSpPr>
        <a:xfrm>
          <a:off x="4038042" y="4638675"/>
          <a:ext cx="3448608" cy="1685924"/>
          <a:chOff x="4038042" y="4638675"/>
          <a:chExt cx="3448608" cy="1685924"/>
        </a:xfrm>
      </xdr:grpSpPr>
      <xdr:sp macro="" textlink="">
        <xdr:nvSpPr>
          <xdr:cNvPr id="25" name="Rectangle: Rounded Corners 24">
            <a:extLst>
              <a:ext uri="{FF2B5EF4-FFF2-40B4-BE49-F238E27FC236}">
                <a16:creationId xmlns:a16="http://schemas.microsoft.com/office/drawing/2014/main" id="{4CD2A108-D931-1F5F-CA7D-8B182DA96F18}"/>
              </a:ext>
            </a:extLst>
          </xdr:cNvPr>
          <xdr:cNvSpPr/>
        </xdr:nvSpPr>
        <xdr:spPr>
          <a:xfrm>
            <a:off x="4038042" y="4724400"/>
            <a:ext cx="3448608" cy="1600199"/>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graphicFrame macro="">
        <xdr:nvGraphicFramePr>
          <xdr:cNvPr id="38" name="Chart 37">
            <a:extLst>
              <a:ext uri="{FF2B5EF4-FFF2-40B4-BE49-F238E27FC236}">
                <a16:creationId xmlns:a16="http://schemas.microsoft.com/office/drawing/2014/main" id="{D838E64D-490B-4DFA-8D18-3554E4A2C508}"/>
              </a:ext>
            </a:extLst>
          </xdr:cNvPr>
          <xdr:cNvGraphicFramePr>
            <a:graphicFrameLocks/>
          </xdr:cNvGraphicFramePr>
        </xdr:nvGraphicFramePr>
        <xdr:xfrm>
          <a:off x="4076700" y="4638675"/>
          <a:ext cx="3390900" cy="1676399"/>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editAs="oneCell">
    <xdr:from>
      <xdr:col>12</xdr:col>
      <xdr:colOff>200025</xdr:colOff>
      <xdr:row>24</xdr:row>
      <xdr:rowOff>133350</xdr:rowOff>
    </xdr:from>
    <xdr:to>
      <xdr:col>17</xdr:col>
      <xdr:colOff>542925</xdr:colOff>
      <xdr:row>33</xdr:row>
      <xdr:rowOff>28574</xdr:rowOff>
    </xdr:to>
    <xdr:grpSp>
      <xdr:nvGrpSpPr>
        <xdr:cNvPr id="33" name="Group 32">
          <a:extLst>
            <a:ext uri="{FF2B5EF4-FFF2-40B4-BE49-F238E27FC236}">
              <a16:creationId xmlns:a16="http://schemas.microsoft.com/office/drawing/2014/main" id="{8ECBA9A6-EF2E-957A-EBD7-8F92138C2ACE}"/>
            </a:ext>
          </a:extLst>
        </xdr:cNvPr>
        <xdr:cNvGrpSpPr/>
      </xdr:nvGrpSpPr>
      <xdr:grpSpPr>
        <a:xfrm>
          <a:off x="7515225" y="4705350"/>
          <a:ext cx="3390900" cy="1609724"/>
          <a:chOff x="7534275" y="4705350"/>
          <a:chExt cx="3390900" cy="1609724"/>
        </a:xfrm>
      </xdr:grpSpPr>
      <xdr:sp macro="" textlink="">
        <xdr:nvSpPr>
          <xdr:cNvPr id="26" name="Rectangle: Rounded Corners 25">
            <a:extLst>
              <a:ext uri="{FF2B5EF4-FFF2-40B4-BE49-F238E27FC236}">
                <a16:creationId xmlns:a16="http://schemas.microsoft.com/office/drawing/2014/main" id="{DC705B09-FC87-E7BB-51FA-C66FC015536D}"/>
              </a:ext>
            </a:extLst>
          </xdr:cNvPr>
          <xdr:cNvSpPr/>
        </xdr:nvSpPr>
        <xdr:spPr>
          <a:xfrm>
            <a:off x="7562851" y="4714875"/>
            <a:ext cx="3362324" cy="1600199"/>
          </a:xfrm>
          <a:prstGeom prst="roundRect">
            <a:avLst>
              <a:gd name="adj" fmla="val 0"/>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mc:AlternateContent xmlns:mc="http://schemas.openxmlformats.org/markup-compatibility/2006" xmlns:a14="http://schemas.microsoft.com/office/drawing/2010/main">
        <mc:Choice Requires="a14">
          <xdr:pic>
            <xdr:nvPicPr>
              <xdr:cNvPr id="46" name="Picture 45">
                <a:extLst>
                  <a:ext uri="{FF2B5EF4-FFF2-40B4-BE49-F238E27FC236}">
                    <a16:creationId xmlns:a16="http://schemas.microsoft.com/office/drawing/2014/main" id="{BAE82FDE-FB98-3404-FCFE-206BDC3EEF08}"/>
                  </a:ext>
                </a:extLst>
              </xdr:cNvPr>
              <xdr:cNvPicPr>
                <a:picLocks noChangeAspect="1" noChangeArrowheads="1"/>
                <a:extLst>
                  <a:ext uri="{84589F7E-364E-4C9E-8A38-B11213B215E9}">
                    <a14:cameraTool cellRange="PIVOTS!$AP$1:$AU$8" spid="_x0000_s11344"/>
                  </a:ext>
                </a:extLst>
              </xdr:cNvPicPr>
            </xdr:nvPicPr>
            <xdr:blipFill>
              <a:blip xmlns:r="http://schemas.openxmlformats.org/officeDocument/2006/relationships" r:embed="rId14"/>
              <a:srcRect/>
              <a:stretch>
                <a:fillRect/>
              </a:stretch>
            </xdr:blipFill>
            <xdr:spPr bwMode="auto">
              <a:xfrm>
                <a:off x="7610475" y="4733925"/>
                <a:ext cx="3314699" cy="1562099"/>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47" name="TextBox 46">
            <a:extLst>
              <a:ext uri="{FF2B5EF4-FFF2-40B4-BE49-F238E27FC236}">
                <a16:creationId xmlns:a16="http://schemas.microsoft.com/office/drawing/2014/main" id="{98768E8D-1FDF-2CE4-0216-26DD5EBCA2A5}"/>
              </a:ext>
            </a:extLst>
          </xdr:cNvPr>
          <xdr:cNvSpPr txBox="1"/>
        </xdr:nvSpPr>
        <xdr:spPr>
          <a:xfrm>
            <a:off x="7534275" y="4705350"/>
            <a:ext cx="6572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800">
                <a:solidFill>
                  <a:schemeClr val="bg1"/>
                </a:solidFill>
              </a:rPr>
              <a:t>P&amp;L HEATMAP</a:t>
            </a:r>
          </a:p>
        </xdr:txBody>
      </xdr:sp>
    </xdr:grpSp>
    <xdr:clientData/>
  </xdr:twoCellAnchor>
  <xdr:twoCellAnchor editAs="oneCell">
    <xdr:from>
      <xdr:col>4</xdr:col>
      <xdr:colOff>257176</xdr:colOff>
      <xdr:row>25</xdr:row>
      <xdr:rowOff>0</xdr:rowOff>
    </xdr:from>
    <xdr:to>
      <xdr:col>6</xdr:col>
      <xdr:colOff>361950</xdr:colOff>
      <xdr:row>32</xdr:row>
      <xdr:rowOff>66675</xdr:rowOff>
    </xdr:to>
    <xdr:grpSp>
      <xdr:nvGrpSpPr>
        <xdr:cNvPr id="106" name="Group 105">
          <a:extLst>
            <a:ext uri="{FF2B5EF4-FFF2-40B4-BE49-F238E27FC236}">
              <a16:creationId xmlns:a16="http://schemas.microsoft.com/office/drawing/2014/main" id="{2B98D8C8-78C3-13BE-2B27-311A639C5366}"/>
            </a:ext>
          </a:extLst>
        </xdr:cNvPr>
        <xdr:cNvGrpSpPr/>
      </xdr:nvGrpSpPr>
      <xdr:grpSpPr>
        <a:xfrm>
          <a:off x="2695576" y="4762500"/>
          <a:ext cx="1323974" cy="1400175"/>
          <a:chOff x="2695576" y="4762500"/>
          <a:chExt cx="1323974" cy="1400175"/>
        </a:xfrm>
      </xdr:grpSpPr>
      <xdr:sp macro="" textlink="">
        <xdr:nvSpPr>
          <xdr:cNvPr id="24" name="Rectangle: Rounded Corners 23">
            <a:extLst>
              <a:ext uri="{FF2B5EF4-FFF2-40B4-BE49-F238E27FC236}">
                <a16:creationId xmlns:a16="http://schemas.microsoft.com/office/drawing/2014/main" id="{46FFA249-F102-0EFB-72BD-3392F4A58CA0}"/>
              </a:ext>
            </a:extLst>
          </xdr:cNvPr>
          <xdr:cNvSpPr/>
        </xdr:nvSpPr>
        <xdr:spPr>
          <a:xfrm>
            <a:off x="2723593" y="4762501"/>
            <a:ext cx="1216476" cy="1343024"/>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48" name="TextBox 47">
            <a:extLst>
              <a:ext uri="{FF2B5EF4-FFF2-40B4-BE49-F238E27FC236}">
                <a16:creationId xmlns:a16="http://schemas.microsoft.com/office/drawing/2014/main" id="{6E2B8940-2373-4686-75E2-129693131C0A}"/>
              </a:ext>
            </a:extLst>
          </xdr:cNvPr>
          <xdr:cNvSpPr txBox="1"/>
        </xdr:nvSpPr>
        <xdr:spPr>
          <a:xfrm>
            <a:off x="2695576" y="4762500"/>
            <a:ext cx="1323974" cy="257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1">
                <a:solidFill>
                  <a:schemeClr val="bg1"/>
                </a:solidFill>
              </a:rPr>
              <a:t>AVG TRADE DURATION</a:t>
            </a:r>
          </a:p>
        </xdr:txBody>
      </xdr:sp>
      <xdr:sp macro="" textlink="PIVOTS!B44">
        <xdr:nvSpPr>
          <xdr:cNvPr id="102" name="TextBox 101">
            <a:extLst>
              <a:ext uri="{FF2B5EF4-FFF2-40B4-BE49-F238E27FC236}">
                <a16:creationId xmlns:a16="http://schemas.microsoft.com/office/drawing/2014/main" id="{87B28A4A-25D7-DEB1-28CA-2853C480F085}"/>
              </a:ext>
            </a:extLst>
          </xdr:cNvPr>
          <xdr:cNvSpPr txBox="1"/>
        </xdr:nvSpPr>
        <xdr:spPr>
          <a:xfrm>
            <a:off x="2864427" y="4991100"/>
            <a:ext cx="93480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CE97CB9-2975-4720-9808-80B4F67557DD}" type="TxLink">
              <a:rPr lang="en-US" sz="2000" b="1" i="0" u="none" strike="noStrike">
                <a:solidFill>
                  <a:srgbClr val="0066FF"/>
                </a:solidFill>
                <a:latin typeface="Calibri"/>
                <a:cs typeface="Calibri"/>
              </a:rPr>
              <a:pPr/>
              <a:t>23.87H</a:t>
            </a:fld>
            <a:endParaRPr lang="en-US" sz="2000">
              <a:solidFill>
                <a:srgbClr val="0066FF"/>
              </a:solidFill>
            </a:endParaRPr>
          </a:p>
        </xdr:txBody>
      </xdr:sp>
      <xdr:pic>
        <xdr:nvPicPr>
          <xdr:cNvPr id="104" name="Graphic 103" descr="Clock with solid fill">
            <a:extLst>
              <a:ext uri="{FF2B5EF4-FFF2-40B4-BE49-F238E27FC236}">
                <a16:creationId xmlns:a16="http://schemas.microsoft.com/office/drawing/2014/main" id="{E63A61A7-D932-4693-906E-2891B79995C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931781" y="5362575"/>
            <a:ext cx="800100" cy="800100"/>
          </a:xfrm>
          <a:prstGeom prst="rect">
            <a:avLst/>
          </a:prstGeom>
        </xdr:spPr>
      </xdr:pic>
    </xdr:grpSp>
    <xdr:clientData/>
  </xdr:twoCellAnchor>
  <xdr:twoCellAnchor editAs="oneCell">
    <xdr:from>
      <xdr:col>4</xdr:col>
      <xdr:colOff>254953</xdr:colOff>
      <xdr:row>32</xdr:row>
      <xdr:rowOff>47626</xdr:rowOff>
    </xdr:from>
    <xdr:to>
      <xdr:col>6</xdr:col>
      <xdr:colOff>327260</xdr:colOff>
      <xdr:row>39</xdr:row>
      <xdr:rowOff>76200</xdr:rowOff>
    </xdr:to>
    <xdr:grpSp>
      <xdr:nvGrpSpPr>
        <xdr:cNvPr id="112" name="Group 111">
          <a:extLst>
            <a:ext uri="{FF2B5EF4-FFF2-40B4-BE49-F238E27FC236}">
              <a16:creationId xmlns:a16="http://schemas.microsoft.com/office/drawing/2014/main" id="{6D93CC5E-28D2-371C-5BB3-B42C11C0D62E}"/>
            </a:ext>
          </a:extLst>
        </xdr:cNvPr>
        <xdr:cNvGrpSpPr/>
      </xdr:nvGrpSpPr>
      <xdr:grpSpPr>
        <a:xfrm>
          <a:off x="2693353" y="6143626"/>
          <a:ext cx="1291507" cy="1362074"/>
          <a:chOff x="2693353" y="6143626"/>
          <a:chExt cx="1291507" cy="1362074"/>
        </a:xfrm>
      </xdr:grpSpPr>
      <xdr:sp macro="" textlink="">
        <xdr:nvSpPr>
          <xdr:cNvPr id="27" name="Rectangle: Rounded Corners 26">
            <a:extLst>
              <a:ext uri="{FF2B5EF4-FFF2-40B4-BE49-F238E27FC236}">
                <a16:creationId xmlns:a16="http://schemas.microsoft.com/office/drawing/2014/main" id="{1DA72ED4-B7EC-EF44-4DDE-8C48C5608B4C}"/>
              </a:ext>
            </a:extLst>
          </xdr:cNvPr>
          <xdr:cNvSpPr/>
        </xdr:nvSpPr>
        <xdr:spPr>
          <a:xfrm>
            <a:off x="2723593" y="6143626"/>
            <a:ext cx="1216476" cy="1343024"/>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107" name="TextBox 106">
            <a:extLst>
              <a:ext uri="{FF2B5EF4-FFF2-40B4-BE49-F238E27FC236}">
                <a16:creationId xmlns:a16="http://schemas.microsoft.com/office/drawing/2014/main" id="{9BEA39F4-9CF2-41CD-8E59-547679BF1282}"/>
              </a:ext>
            </a:extLst>
          </xdr:cNvPr>
          <xdr:cNvSpPr txBox="1"/>
        </xdr:nvSpPr>
        <xdr:spPr>
          <a:xfrm>
            <a:off x="2762251" y="6153150"/>
            <a:ext cx="1123949" cy="257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900" b="1">
                <a:solidFill>
                  <a:schemeClr val="bg1"/>
                </a:solidFill>
              </a:rPr>
              <a:t>BEST</a:t>
            </a:r>
            <a:r>
              <a:rPr lang="en-US" sz="900" b="1" baseline="0">
                <a:solidFill>
                  <a:schemeClr val="bg1"/>
                </a:solidFill>
              </a:rPr>
              <a:t> TRADE(R)</a:t>
            </a:r>
            <a:endParaRPr lang="en-US" sz="900" b="1">
              <a:solidFill>
                <a:schemeClr val="bg1"/>
              </a:solidFill>
            </a:endParaRPr>
          </a:p>
        </xdr:txBody>
      </xdr:sp>
      <xdr:sp macro="" textlink="PIVOTS!B46">
        <xdr:nvSpPr>
          <xdr:cNvPr id="108" name="TextBox 107">
            <a:extLst>
              <a:ext uri="{FF2B5EF4-FFF2-40B4-BE49-F238E27FC236}">
                <a16:creationId xmlns:a16="http://schemas.microsoft.com/office/drawing/2014/main" id="{E8DD3A0C-0DE3-08F6-EFAD-35EA39894E38}"/>
              </a:ext>
            </a:extLst>
          </xdr:cNvPr>
          <xdr:cNvSpPr txBox="1"/>
        </xdr:nvSpPr>
        <xdr:spPr>
          <a:xfrm>
            <a:off x="2938101" y="6324600"/>
            <a:ext cx="78746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E77176B-CAFB-48D1-A9ED-20C40AA44395}" type="TxLink">
              <a:rPr lang="en-US" sz="2000" b="1" i="0" u="none" strike="noStrike">
                <a:solidFill>
                  <a:srgbClr val="00B050"/>
                </a:solidFill>
                <a:latin typeface="Calibri"/>
                <a:cs typeface="Calibri"/>
              </a:rPr>
              <a:pPr/>
              <a:t>0.69R</a:t>
            </a:fld>
            <a:endParaRPr lang="en-US" sz="2000">
              <a:solidFill>
                <a:srgbClr val="00B050"/>
              </a:solidFill>
            </a:endParaRPr>
          </a:p>
        </xdr:txBody>
      </xdr:sp>
      <xdr:sp macro="" textlink="PIVOTS!B48">
        <xdr:nvSpPr>
          <xdr:cNvPr id="109" name="TextBox 108">
            <a:extLst>
              <a:ext uri="{FF2B5EF4-FFF2-40B4-BE49-F238E27FC236}">
                <a16:creationId xmlns:a16="http://schemas.microsoft.com/office/drawing/2014/main" id="{6BEFBF4C-BE1B-807E-69FA-9AD11309C623}"/>
              </a:ext>
            </a:extLst>
          </xdr:cNvPr>
          <xdr:cNvSpPr txBox="1"/>
        </xdr:nvSpPr>
        <xdr:spPr>
          <a:xfrm>
            <a:off x="2693353" y="6699986"/>
            <a:ext cx="1291507"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100AA553-FA6B-4BF0-A697-5ADAC794F5F2}" type="TxLink">
              <a:rPr lang="en-US" sz="1050" b="1" i="0" u="none" strike="noStrike">
                <a:solidFill>
                  <a:schemeClr val="bg1"/>
                </a:solidFill>
                <a:latin typeface="Calibri"/>
                <a:cs typeface="Calibri"/>
              </a:rPr>
              <a:pPr algn="ctr"/>
              <a:t>David | 01/12/2025</a:t>
            </a:fld>
            <a:endParaRPr lang="en-US" sz="1050">
              <a:solidFill>
                <a:schemeClr val="bg1"/>
              </a:solidFill>
            </a:endParaRPr>
          </a:p>
        </xdr:txBody>
      </xdr:sp>
      <xdr:pic>
        <xdr:nvPicPr>
          <xdr:cNvPr id="111" name="Graphic 110" descr="Trophy with solid fill">
            <a:extLst>
              <a:ext uri="{FF2B5EF4-FFF2-40B4-BE49-F238E27FC236}">
                <a16:creationId xmlns:a16="http://schemas.microsoft.com/office/drawing/2014/main" id="{ADFEDA1B-73C1-4F55-8177-C03DBF05F51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027031" y="6896100"/>
            <a:ext cx="609600" cy="609600"/>
          </a:xfrm>
          <a:prstGeom prst="rect">
            <a:avLst/>
          </a:prstGeom>
        </xdr:spPr>
      </xdr:pic>
    </xdr:grpSp>
    <xdr:clientData/>
  </xdr:twoCellAnchor>
  <xdr:twoCellAnchor editAs="oneCell">
    <xdr:from>
      <xdr:col>6</xdr:col>
      <xdr:colOff>389968</xdr:colOff>
      <xdr:row>33</xdr:row>
      <xdr:rowOff>95251</xdr:rowOff>
    </xdr:from>
    <xdr:to>
      <xdr:col>8</xdr:col>
      <xdr:colOff>409576</xdr:colOff>
      <xdr:row>39</xdr:row>
      <xdr:rowOff>85725</xdr:rowOff>
    </xdr:to>
    <xdr:grpSp>
      <xdr:nvGrpSpPr>
        <xdr:cNvPr id="117" name="Group 116">
          <a:extLst>
            <a:ext uri="{FF2B5EF4-FFF2-40B4-BE49-F238E27FC236}">
              <a16:creationId xmlns:a16="http://schemas.microsoft.com/office/drawing/2014/main" id="{6E15814B-4396-AE65-7736-C7FFFCC14522}"/>
            </a:ext>
          </a:extLst>
        </xdr:cNvPr>
        <xdr:cNvGrpSpPr/>
      </xdr:nvGrpSpPr>
      <xdr:grpSpPr>
        <a:xfrm>
          <a:off x="4047568" y="6381751"/>
          <a:ext cx="1238808" cy="1133474"/>
          <a:chOff x="4047568" y="6381751"/>
          <a:chExt cx="1238808" cy="1133474"/>
        </a:xfrm>
      </xdr:grpSpPr>
      <xdr:sp macro="" textlink="">
        <xdr:nvSpPr>
          <xdr:cNvPr id="28" name="Rectangle: Rounded Corners 27">
            <a:extLst>
              <a:ext uri="{FF2B5EF4-FFF2-40B4-BE49-F238E27FC236}">
                <a16:creationId xmlns:a16="http://schemas.microsoft.com/office/drawing/2014/main" id="{EB25D8CE-4AAA-F69A-DC4F-DACBA2AEDB5C}"/>
              </a:ext>
            </a:extLst>
          </xdr:cNvPr>
          <xdr:cNvSpPr/>
        </xdr:nvSpPr>
        <xdr:spPr>
          <a:xfrm>
            <a:off x="4047568" y="6391277"/>
            <a:ext cx="1216476" cy="1095373"/>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113" name="TextBox 112">
            <a:extLst>
              <a:ext uri="{FF2B5EF4-FFF2-40B4-BE49-F238E27FC236}">
                <a16:creationId xmlns:a16="http://schemas.microsoft.com/office/drawing/2014/main" id="{93C5DF3D-903C-4EE8-9C54-8161B04CB0A5}"/>
              </a:ext>
            </a:extLst>
          </xdr:cNvPr>
          <xdr:cNvSpPr txBox="1"/>
        </xdr:nvSpPr>
        <xdr:spPr>
          <a:xfrm>
            <a:off x="4093832" y="6381751"/>
            <a:ext cx="1123949" cy="257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900" b="1" baseline="0">
                <a:solidFill>
                  <a:schemeClr val="bg1"/>
                </a:solidFill>
              </a:rPr>
              <a:t>WORST TRADE(R)</a:t>
            </a:r>
            <a:endParaRPr lang="en-US" sz="900" b="1">
              <a:solidFill>
                <a:schemeClr val="bg1"/>
              </a:solidFill>
            </a:endParaRPr>
          </a:p>
        </xdr:txBody>
      </xdr:sp>
      <xdr:sp macro="" textlink="PIVOTS!B50">
        <xdr:nvSpPr>
          <xdr:cNvPr id="114" name="TextBox 113">
            <a:extLst>
              <a:ext uri="{FF2B5EF4-FFF2-40B4-BE49-F238E27FC236}">
                <a16:creationId xmlns:a16="http://schemas.microsoft.com/office/drawing/2014/main" id="{9B1300D6-9C73-247B-C163-369471F0BACF}"/>
              </a:ext>
            </a:extLst>
          </xdr:cNvPr>
          <xdr:cNvSpPr txBox="1"/>
        </xdr:nvSpPr>
        <xdr:spPr>
          <a:xfrm>
            <a:off x="4222803" y="6496050"/>
            <a:ext cx="8660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0016212-76BD-4142-9F89-48DEEFF974C5}" type="TxLink">
              <a:rPr lang="en-US" sz="2000" b="1" i="0" u="none" strike="noStrike">
                <a:solidFill>
                  <a:srgbClr val="FF0000"/>
                </a:solidFill>
                <a:latin typeface="Calibri"/>
                <a:cs typeface="Calibri"/>
              </a:rPr>
              <a:pPr/>
              <a:t>-1.12R</a:t>
            </a:fld>
            <a:endParaRPr lang="en-US" sz="2000">
              <a:solidFill>
                <a:srgbClr val="FF0000"/>
              </a:solidFill>
            </a:endParaRPr>
          </a:p>
        </xdr:txBody>
      </xdr:sp>
      <xdr:sp macro="" textlink="PIVOTS!B52">
        <xdr:nvSpPr>
          <xdr:cNvPr id="115" name="TextBox 114">
            <a:extLst>
              <a:ext uri="{FF2B5EF4-FFF2-40B4-BE49-F238E27FC236}">
                <a16:creationId xmlns:a16="http://schemas.microsoft.com/office/drawing/2014/main" id="{481DF865-449A-FF89-8CBE-AA3CFC8A2FCC}"/>
              </a:ext>
            </a:extLst>
          </xdr:cNvPr>
          <xdr:cNvSpPr txBox="1"/>
        </xdr:nvSpPr>
        <xdr:spPr>
          <a:xfrm>
            <a:off x="4048126" y="6810375"/>
            <a:ext cx="12382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60FAE5A-BE39-45CC-91FA-D157AF0D1544}" type="TxLink">
              <a:rPr lang="en-US" sz="900" b="1" i="0" u="none" strike="noStrike">
                <a:solidFill>
                  <a:schemeClr val="bg1"/>
                </a:solidFill>
                <a:latin typeface="Calibri"/>
                <a:cs typeface="Calibri"/>
              </a:rPr>
              <a:pPr algn="ctr"/>
              <a:t>Emma | 01/30/2025</a:t>
            </a:fld>
            <a:endParaRPr lang="en-US" sz="900">
              <a:solidFill>
                <a:schemeClr val="bg1"/>
              </a:solidFill>
            </a:endParaRPr>
          </a:p>
        </xdr:txBody>
      </xdr:sp>
      <xdr:pic>
        <xdr:nvPicPr>
          <xdr:cNvPr id="116" name="Graphic 115" descr="Trophy with solid fill">
            <a:extLst>
              <a:ext uri="{FF2B5EF4-FFF2-40B4-BE49-F238E27FC236}">
                <a16:creationId xmlns:a16="http://schemas.microsoft.com/office/drawing/2014/main" id="{75B6D9C0-4E7D-49C9-AA3B-19D8F063CBB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373708" y="6951028"/>
            <a:ext cx="564197" cy="564197"/>
          </a:xfrm>
          <a:prstGeom prst="rect">
            <a:avLst/>
          </a:prstGeom>
        </xdr:spPr>
      </xdr:pic>
    </xdr:grpSp>
    <xdr:clientData/>
  </xdr:twoCellAnchor>
  <xdr:twoCellAnchor editAs="oneCell">
    <xdr:from>
      <xdr:col>8</xdr:col>
      <xdr:colOff>475693</xdr:colOff>
      <xdr:row>33</xdr:row>
      <xdr:rowOff>95251</xdr:rowOff>
    </xdr:from>
    <xdr:to>
      <xdr:col>10</xdr:col>
      <xdr:colOff>472969</xdr:colOff>
      <xdr:row>39</xdr:row>
      <xdr:rowOff>85725</xdr:rowOff>
    </xdr:to>
    <xdr:grpSp>
      <xdr:nvGrpSpPr>
        <xdr:cNvPr id="123" name="Group 122">
          <a:extLst>
            <a:ext uri="{FF2B5EF4-FFF2-40B4-BE49-F238E27FC236}">
              <a16:creationId xmlns:a16="http://schemas.microsoft.com/office/drawing/2014/main" id="{C8F64B51-6F92-A746-0981-58DA170884FB}"/>
            </a:ext>
          </a:extLst>
        </xdr:cNvPr>
        <xdr:cNvGrpSpPr/>
      </xdr:nvGrpSpPr>
      <xdr:grpSpPr>
        <a:xfrm>
          <a:off x="5352493" y="6381751"/>
          <a:ext cx="1216476" cy="1133474"/>
          <a:chOff x="5352493" y="6372226"/>
          <a:chExt cx="1216476" cy="1133474"/>
        </a:xfrm>
      </xdr:grpSpPr>
      <xdr:sp macro="" textlink="">
        <xdr:nvSpPr>
          <xdr:cNvPr id="29" name="Rectangle: Rounded Corners 28">
            <a:extLst>
              <a:ext uri="{FF2B5EF4-FFF2-40B4-BE49-F238E27FC236}">
                <a16:creationId xmlns:a16="http://schemas.microsoft.com/office/drawing/2014/main" id="{54F0F2EA-A943-59AC-63A7-D7C34D1E13FE}"/>
              </a:ext>
            </a:extLst>
          </xdr:cNvPr>
          <xdr:cNvSpPr/>
        </xdr:nvSpPr>
        <xdr:spPr>
          <a:xfrm>
            <a:off x="5352493" y="6391277"/>
            <a:ext cx="1216476" cy="1095373"/>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118" name="TextBox 117">
            <a:extLst>
              <a:ext uri="{FF2B5EF4-FFF2-40B4-BE49-F238E27FC236}">
                <a16:creationId xmlns:a16="http://schemas.microsoft.com/office/drawing/2014/main" id="{06A8A5EC-5054-466D-80AD-888BBA2375CB}"/>
              </a:ext>
            </a:extLst>
          </xdr:cNvPr>
          <xdr:cNvSpPr txBox="1"/>
        </xdr:nvSpPr>
        <xdr:spPr>
          <a:xfrm>
            <a:off x="5398757" y="6372226"/>
            <a:ext cx="1123949" cy="257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900" b="1" baseline="0">
                <a:solidFill>
                  <a:schemeClr val="bg1"/>
                </a:solidFill>
              </a:rPr>
              <a:t>LONG WIN RATE</a:t>
            </a:r>
            <a:endParaRPr lang="en-US" sz="900" b="1">
              <a:solidFill>
                <a:schemeClr val="bg1"/>
              </a:solidFill>
            </a:endParaRPr>
          </a:p>
        </xdr:txBody>
      </xdr:sp>
      <xdr:sp macro="" textlink="PIVOTS!B54">
        <xdr:nvSpPr>
          <xdr:cNvPr id="119" name="TextBox 118">
            <a:extLst>
              <a:ext uri="{FF2B5EF4-FFF2-40B4-BE49-F238E27FC236}">
                <a16:creationId xmlns:a16="http://schemas.microsoft.com/office/drawing/2014/main" id="{4D5D7F81-9B1C-DB0E-F2D6-73A75B623592}"/>
              </a:ext>
            </a:extLst>
          </xdr:cNvPr>
          <xdr:cNvSpPr txBox="1"/>
        </xdr:nvSpPr>
        <xdr:spPr>
          <a:xfrm>
            <a:off x="5484711" y="6591300"/>
            <a:ext cx="9600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FBF6B1E-8E54-4A70-9959-8EDE47965E09}" type="TxLink">
              <a:rPr lang="en-US" sz="2000" b="1" i="0" u="none" strike="noStrike">
                <a:solidFill>
                  <a:schemeClr val="bg1"/>
                </a:solidFill>
                <a:latin typeface="Calibri"/>
                <a:cs typeface="Calibri"/>
              </a:rPr>
              <a:pPr algn="ctr"/>
              <a:t>49.21%</a:t>
            </a:fld>
            <a:endParaRPr lang="en-US" sz="2000">
              <a:solidFill>
                <a:schemeClr val="bg1"/>
              </a:solidFill>
            </a:endParaRPr>
          </a:p>
        </xdr:txBody>
      </xdr:sp>
      <xdr:pic>
        <xdr:nvPicPr>
          <xdr:cNvPr id="121" name="Graphic 120" descr="Arrow: Clockwise curve with solid fill">
            <a:extLst>
              <a:ext uri="{FF2B5EF4-FFF2-40B4-BE49-F238E27FC236}">
                <a16:creationId xmlns:a16="http://schemas.microsoft.com/office/drawing/2014/main" id="{6068AD1B-85AB-CA61-2C97-2F689E4CD2B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5665457" y="6877050"/>
            <a:ext cx="590549" cy="628650"/>
          </a:xfrm>
          <a:prstGeom prst="rect">
            <a:avLst/>
          </a:prstGeom>
        </xdr:spPr>
      </xdr:pic>
    </xdr:grpSp>
    <xdr:clientData/>
  </xdr:twoCellAnchor>
  <xdr:twoCellAnchor editAs="oneCell">
    <xdr:from>
      <xdr:col>10</xdr:col>
      <xdr:colOff>561418</xdr:colOff>
      <xdr:row>33</xdr:row>
      <xdr:rowOff>85726</xdr:rowOff>
    </xdr:from>
    <xdr:to>
      <xdr:col>12</xdr:col>
      <xdr:colOff>558694</xdr:colOff>
      <xdr:row>39</xdr:row>
      <xdr:rowOff>78485</xdr:rowOff>
    </xdr:to>
    <xdr:grpSp>
      <xdr:nvGrpSpPr>
        <xdr:cNvPr id="127" name="Group 126">
          <a:extLst>
            <a:ext uri="{FF2B5EF4-FFF2-40B4-BE49-F238E27FC236}">
              <a16:creationId xmlns:a16="http://schemas.microsoft.com/office/drawing/2014/main" id="{118F815B-AF45-8423-5E25-78D5D02CB072}"/>
            </a:ext>
          </a:extLst>
        </xdr:cNvPr>
        <xdr:cNvGrpSpPr/>
      </xdr:nvGrpSpPr>
      <xdr:grpSpPr>
        <a:xfrm>
          <a:off x="6657418" y="6372226"/>
          <a:ext cx="1216476" cy="1135759"/>
          <a:chOff x="6657418" y="6372226"/>
          <a:chExt cx="1216476" cy="1135759"/>
        </a:xfrm>
      </xdr:grpSpPr>
      <xdr:sp macro="" textlink="">
        <xdr:nvSpPr>
          <xdr:cNvPr id="30" name="Rectangle: Rounded Corners 29">
            <a:extLst>
              <a:ext uri="{FF2B5EF4-FFF2-40B4-BE49-F238E27FC236}">
                <a16:creationId xmlns:a16="http://schemas.microsoft.com/office/drawing/2014/main" id="{106E36DA-08A7-BF18-58D4-C3CD907DDC17}"/>
              </a:ext>
            </a:extLst>
          </xdr:cNvPr>
          <xdr:cNvSpPr/>
        </xdr:nvSpPr>
        <xdr:spPr>
          <a:xfrm>
            <a:off x="6657418" y="6400802"/>
            <a:ext cx="1216476" cy="1095373"/>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122" name="TextBox 121">
            <a:extLst>
              <a:ext uri="{FF2B5EF4-FFF2-40B4-BE49-F238E27FC236}">
                <a16:creationId xmlns:a16="http://schemas.microsoft.com/office/drawing/2014/main" id="{B70F2523-83B8-4A35-B10C-56D02A7516F9}"/>
              </a:ext>
            </a:extLst>
          </xdr:cNvPr>
          <xdr:cNvSpPr txBox="1"/>
        </xdr:nvSpPr>
        <xdr:spPr>
          <a:xfrm>
            <a:off x="6694157" y="6372226"/>
            <a:ext cx="1123949" cy="257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900" b="1" baseline="0">
                <a:solidFill>
                  <a:schemeClr val="bg1"/>
                </a:solidFill>
              </a:rPr>
              <a:t>SHORT WIN RATE</a:t>
            </a:r>
            <a:endParaRPr lang="en-US" sz="900" b="1">
              <a:solidFill>
                <a:schemeClr val="bg1"/>
              </a:solidFill>
            </a:endParaRPr>
          </a:p>
        </xdr:txBody>
      </xdr:sp>
      <xdr:sp macro="" textlink="PIVOTS!B56">
        <xdr:nvSpPr>
          <xdr:cNvPr id="124" name="TextBox 123">
            <a:extLst>
              <a:ext uri="{FF2B5EF4-FFF2-40B4-BE49-F238E27FC236}">
                <a16:creationId xmlns:a16="http://schemas.microsoft.com/office/drawing/2014/main" id="{BC50A470-4350-FC8E-B320-9B2813A44908}"/>
              </a:ext>
            </a:extLst>
          </xdr:cNvPr>
          <xdr:cNvSpPr txBox="1"/>
        </xdr:nvSpPr>
        <xdr:spPr>
          <a:xfrm>
            <a:off x="6795541" y="6572250"/>
            <a:ext cx="9600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A13D9067-2F6F-4F27-98D1-5250C2EF5C37}" type="TxLink">
              <a:rPr lang="en-US" sz="2000" b="1" i="0" u="none" strike="noStrike">
                <a:solidFill>
                  <a:schemeClr val="bg1"/>
                </a:solidFill>
                <a:latin typeface="Calibri"/>
                <a:ea typeface="+mn-ea"/>
                <a:cs typeface="Calibri"/>
              </a:rPr>
              <a:pPr marL="0" indent="0" algn="ctr"/>
              <a:t>48.57%</a:t>
            </a:fld>
            <a:endParaRPr lang="en-US" sz="2000" b="1" i="0" u="none" strike="noStrike">
              <a:solidFill>
                <a:schemeClr val="bg1"/>
              </a:solidFill>
              <a:latin typeface="Calibri"/>
              <a:ea typeface="+mn-ea"/>
              <a:cs typeface="Calibri"/>
            </a:endParaRPr>
          </a:p>
        </xdr:txBody>
      </xdr:sp>
      <xdr:pic>
        <xdr:nvPicPr>
          <xdr:cNvPr id="126" name="Graphic 125" descr="Arrow: Rotate left with solid fill">
            <a:extLst>
              <a:ext uri="{FF2B5EF4-FFF2-40B4-BE49-F238E27FC236}">
                <a16:creationId xmlns:a16="http://schemas.microsoft.com/office/drawing/2014/main" id="{BAA58E38-C245-F371-C10B-77E610D2DCE2}"/>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6950188" y="6877049"/>
            <a:ext cx="630936" cy="630936"/>
          </a:xfrm>
          <a:prstGeom prst="rect">
            <a:avLst/>
          </a:prstGeom>
        </xdr:spPr>
      </xdr:pic>
    </xdr:grpSp>
    <xdr:clientData/>
  </xdr:twoCellAnchor>
  <xdr:twoCellAnchor editAs="oneCell">
    <xdr:from>
      <xdr:col>13</xdr:col>
      <xdr:colOff>37543</xdr:colOff>
      <xdr:row>33</xdr:row>
      <xdr:rowOff>85726</xdr:rowOff>
    </xdr:from>
    <xdr:to>
      <xdr:col>15</xdr:col>
      <xdr:colOff>34819</xdr:colOff>
      <xdr:row>39</xdr:row>
      <xdr:rowOff>76200</xdr:rowOff>
    </xdr:to>
    <xdr:grpSp>
      <xdr:nvGrpSpPr>
        <xdr:cNvPr id="125" name="Group 124">
          <a:extLst>
            <a:ext uri="{FF2B5EF4-FFF2-40B4-BE49-F238E27FC236}">
              <a16:creationId xmlns:a16="http://schemas.microsoft.com/office/drawing/2014/main" id="{CB2E1E43-097C-AA31-E769-1B5ADC66D980}"/>
            </a:ext>
          </a:extLst>
        </xdr:cNvPr>
        <xdr:cNvGrpSpPr/>
      </xdr:nvGrpSpPr>
      <xdr:grpSpPr>
        <a:xfrm>
          <a:off x="7962343" y="6372226"/>
          <a:ext cx="1216476" cy="1133474"/>
          <a:chOff x="7962343" y="6372226"/>
          <a:chExt cx="1216476" cy="1133474"/>
        </a:xfrm>
      </xdr:grpSpPr>
      <xdr:sp macro="" textlink="">
        <xdr:nvSpPr>
          <xdr:cNvPr id="31" name="Rectangle: Rounded Corners 30">
            <a:extLst>
              <a:ext uri="{FF2B5EF4-FFF2-40B4-BE49-F238E27FC236}">
                <a16:creationId xmlns:a16="http://schemas.microsoft.com/office/drawing/2014/main" id="{8B87D388-2F33-DB3E-C9B9-644A8BD0377F}"/>
              </a:ext>
            </a:extLst>
          </xdr:cNvPr>
          <xdr:cNvSpPr/>
        </xdr:nvSpPr>
        <xdr:spPr>
          <a:xfrm>
            <a:off x="7962343" y="6410327"/>
            <a:ext cx="1216476" cy="1095373"/>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xdr:sp macro="" textlink="">
        <xdr:nvSpPr>
          <xdr:cNvPr id="128" name="TextBox 127">
            <a:extLst>
              <a:ext uri="{FF2B5EF4-FFF2-40B4-BE49-F238E27FC236}">
                <a16:creationId xmlns:a16="http://schemas.microsoft.com/office/drawing/2014/main" id="{8C62D5CC-FE79-4087-92A9-0C2CE579AB44}"/>
              </a:ext>
            </a:extLst>
          </xdr:cNvPr>
          <xdr:cNvSpPr txBox="1"/>
        </xdr:nvSpPr>
        <xdr:spPr>
          <a:xfrm>
            <a:off x="8008607" y="6372226"/>
            <a:ext cx="1123949" cy="257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900" b="1" baseline="0">
                <a:solidFill>
                  <a:schemeClr val="bg1"/>
                </a:solidFill>
              </a:rPr>
              <a:t>CALMER RATIO</a:t>
            </a:r>
            <a:endParaRPr lang="en-US" sz="900" b="1">
              <a:solidFill>
                <a:schemeClr val="bg1"/>
              </a:solidFill>
            </a:endParaRPr>
          </a:p>
        </xdr:txBody>
      </xdr:sp>
      <xdr:sp macro="" textlink="PIVOTS!B58">
        <xdr:nvSpPr>
          <xdr:cNvPr id="129" name="TextBox 128">
            <a:extLst>
              <a:ext uri="{FF2B5EF4-FFF2-40B4-BE49-F238E27FC236}">
                <a16:creationId xmlns:a16="http://schemas.microsoft.com/office/drawing/2014/main" id="{2C0E9812-3F19-035E-0548-D46F5CB05914}"/>
              </a:ext>
            </a:extLst>
          </xdr:cNvPr>
          <xdr:cNvSpPr txBox="1"/>
        </xdr:nvSpPr>
        <xdr:spPr>
          <a:xfrm>
            <a:off x="8209777" y="6553200"/>
            <a:ext cx="72160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8A506C2-52C1-415B-B3D2-3A45AE978CE8}" type="TxLink">
              <a:rPr lang="en-US" sz="2000" b="1" i="0" u="none" strike="noStrike">
                <a:solidFill>
                  <a:schemeClr val="bg1"/>
                </a:solidFill>
                <a:latin typeface="Calibri"/>
                <a:cs typeface="Calibri"/>
              </a:rPr>
              <a:pPr/>
              <a:t>-0.01</a:t>
            </a:fld>
            <a:endParaRPr lang="en-US" sz="2000">
              <a:solidFill>
                <a:schemeClr val="bg1"/>
              </a:solidFill>
            </a:endParaRPr>
          </a:p>
        </xdr:txBody>
      </xdr:sp>
      <xdr:pic>
        <xdr:nvPicPr>
          <xdr:cNvPr id="131" name="Graphic 130" descr="Bar chart with solid fill">
            <a:extLst>
              <a:ext uri="{FF2B5EF4-FFF2-40B4-BE49-F238E27FC236}">
                <a16:creationId xmlns:a16="http://schemas.microsoft.com/office/drawing/2014/main" id="{B972A2C4-E3A8-298D-CA68-85EA808178AE}"/>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8255113" y="6858000"/>
            <a:ext cx="630936" cy="630936"/>
          </a:xfrm>
          <a:prstGeom prst="rect">
            <a:avLst/>
          </a:prstGeom>
        </xdr:spPr>
      </xdr:pic>
    </xdr:grpSp>
    <xdr:clientData/>
  </xdr:twoCellAnchor>
  <xdr:twoCellAnchor editAs="oneCell">
    <xdr:from>
      <xdr:col>15</xdr:col>
      <xdr:colOff>209272</xdr:colOff>
      <xdr:row>33</xdr:row>
      <xdr:rowOff>95251</xdr:rowOff>
    </xdr:from>
    <xdr:to>
      <xdr:col>17</xdr:col>
      <xdr:colOff>456922</xdr:colOff>
      <xdr:row>34</xdr:row>
      <xdr:rowOff>161927</xdr:rowOff>
    </xdr:to>
    <xdr:sp macro="" textlink="">
      <xdr:nvSpPr>
        <xdr:cNvPr id="132" name="TextBox 131">
          <a:extLst>
            <a:ext uri="{FF2B5EF4-FFF2-40B4-BE49-F238E27FC236}">
              <a16:creationId xmlns:a16="http://schemas.microsoft.com/office/drawing/2014/main" id="{54D345B9-5757-43FC-BE16-76B7586148C9}"/>
            </a:ext>
          </a:extLst>
        </xdr:cNvPr>
        <xdr:cNvSpPr txBox="1"/>
      </xdr:nvSpPr>
      <xdr:spPr>
        <a:xfrm>
          <a:off x="9353272" y="6381751"/>
          <a:ext cx="1466850" cy="257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900" b="1" baseline="0">
              <a:solidFill>
                <a:schemeClr val="bg1"/>
              </a:solidFill>
            </a:rPr>
            <a:t>SHARPE RATIO</a:t>
          </a:r>
          <a:endParaRPr lang="en-US" sz="900" b="1">
            <a:solidFill>
              <a:schemeClr val="bg1"/>
            </a:solidFill>
          </a:endParaRPr>
        </a:p>
      </xdr:txBody>
    </xdr:sp>
    <xdr:clientData/>
  </xdr:twoCellAnchor>
  <xdr:twoCellAnchor editAs="oneCell">
    <xdr:from>
      <xdr:col>15</xdr:col>
      <xdr:colOff>581893</xdr:colOff>
      <xdr:row>34</xdr:row>
      <xdr:rowOff>57150</xdr:rowOff>
    </xdr:from>
    <xdr:to>
      <xdr:col>17</xdr:col>
      <xdr:colOff>84301</xdr:colOff>
      <xdr:row>36</xdr:row>
      <xdr:rowOff>81582</xdr:rowOff>
    </xdr:to>
    <xdr:sp macro="" textlink="PIVOTS!B60">
      <xdr:nvSpPr>
        <xdr:cNvPr id="133" name="TextBox 132">
          <a:extLst>
            <a:ext uri="{FF2B5EF4-FFF2-40B4-BE49-F238E27FC236}">
              <a16:creationId xmlns:a16="http://schemas.microsoft.com/office/drawing/2014/main" id="{DFA38195-093C-F60F-10CA-E61734DFEA68}"/>
            </a:ext>
          </a:extLst>
        </xdr:cNvPr>
        <xdr:cNvSpPr txBox="1"/>
      </xdr:nvSpPr>
      <xdr:spPr>
        <a:xfrm>
          <a:off x="9725893" y="6534150"/>
          <a:ext cx="72160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E90FCA3-C199-4B8E-927A-560ABB6801AE}" type="TxLink">
            <a:rPr lang="en-US" sz="2000" b="1" i="0" u="none" strike="noStrike">
              <a:solidFill>
                <a:schemeClr val="bg1"/>
              </a:solidFill>
              <a:latin typeface="Calibri"/>
              <a:cs typeface="Calibri"/>
            </a:rPr>
            <a:pPr/>
            <a:t>-0.56</a:t>
          </a:fld>
          <a:endParaRPr lang="en-US" sz="2000">
            <a:solidFill>
              <a:schemeClr val="bg1"/>
            </a:solidFill>
          </a:endParaRPr>
        </a:p>
      </xdr:txBody>
    </xdr:sp>
    <xdr:clientData/>
  </xdr:twoCellAnchor>
  <xdr:twoCellAnchor editAs="oneCell">
    <xdr:from>
      <xdr:col>16</xdr:col>
      <xdr:colOff>17629</xdr:colOff>
      <xdr:row>36</xdr:row>
      <xdr:rowOff>0</xdr:rowOff>
    </xdr:from>
    <xdr:to>
      <xdr:col>17</xdr:col>
      <xdr:colOff>38965</xdr:colOff>
      <xdr:row>39</xdr:row>
      <xdr:rowOff>59436</xdr:rowOff>
    </xdr:to>
    <xdr:pic>
      <xdr:nvPicPr>
        <xdr:cNvPr id="135" name="Graphic 134" descr="Bar chart with solid fill">
          <a:extLst>
            <a:ext uri="{FF2B5EF4-FFF2-40B4-BE49-F238E27FC236}">
              <a16:creationId xmlns:a16="http://schemas.microsoft.com/office/drawing/2014/main" id="{15D61D8A-CBF7-EB1C-7554-5F3E7410B5AB}"/>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9771229" y="6858000"/>
          <a:ext cx="630936" cy="630936"/>
        </a:xfrm>
        <a:prstGeom prst="rect">
          <a:avLst/>
        </a:prstGeom>
      </xdr:spPr>
    </xdr:pic>
    <xdr:clientData/>
  </xdr:twoCellAnchor>
  <xdr:twoCellAnchor editAs="oneCell">
    <xdr:from>
      <xdr:col>0</xdr:col>
      <xdr:colOff>266700</xdr:colOff>
      <xdr:row>39</xdr:row>
      <xdr:rowOff>142875</xdr:rowOff>
    </xdr:from>
    <xdr:to>
      <xdr:col>17</xdr:col>
      <xdr:colOff>580467</xdr:colOff>
      <xdr:row>46</xdr:row>
      <xdr:rowOff>9525</xdr:rowOff>
    </xdr:to>
    <xdr:grpSp>
      <xdr:nvGrpSpPr>
        <xdr:cNvPr id="120" name="Group 119">
          <a:extLst>
            <a:ext uri="{FF2B5EF4-FFF2-40B4-BE49-F238E27FC236}">
              <a16:creationId xmlns:a16="http://schemas.microsoft.com/office/drawing/2014/main" id="{2FAB946E-FE29-AB22-7312-A0B1F096DC34}"/>
            </a:ext>
          </a:extLst>
        </xdr:cNvPr>
        <xdr:cNvGrpSpPr/>
      </xdr:nvGrpSpPr>
      <xdr:grpSpPr>
        <a:xfrm>
          <a:off x="266700" y="7572375"/>
          <a:ext cx="10676967" cy="1200150"/>
          <a:chOff x="266700" y="7572375"/>
          <a:chExt cx="10676967" cy="1200150"/>
        </a:xfrm>
      </xdr:grpSpPr>
      <xdr:sp macro="" textlink="">
        <xdr:nvSpPr>
          <xdr:cNvPr id="34" name="Rectangle: Rounded Corners 33">
            <a:extLst>
              <a:ext uri="{FF2B5EF4-FFF2-40B4-BE49-F238E27FC236}">
                <a16:creationId xmlns:a16="http://schemas.microsoft.com/office/drawing/2014/main" id="{C6CBF557-2A2C-499F-B8FB-7EAA6D696CDD}"/>
              </a:ext>
            </a:extLst>
          </xdr:cNvPr>
          <xdr:cNvSpPr/>
        </xdr:nvSpPr>
        <xdr:spPr>
          <a:xfrm>
            <a:off x="266700" y="7572375"/>
            <a:ext cx="10676967" cy="1200150"/>
          </a:xfrm>
          <a:prstGeom prst="roundRect">
            <a:avLst>
              <a:gd name="adj" fmla="val 0"/>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1440"/>
          </a:p>
        </xdr:txBody>
      </xdr:sp>
      <mc:AlternateContent xmlns:mc="http://schemas.openxmlformats.org/markup-compatibility/2006" xmlns:a14="http://schemas.microsoft.com/office/drawing/2010/main">
        <mc:Choice Requires="a14">
          <xdr:pic>
            <xdr:nvPicPr>
              <xdr:cNvPr id="110" name="Picture 109">
                <a:extLst>
                  <a:ext uri="{FF2B5EF4-FFF2-40B4-BE49-F238E27FC236}">
                    <a16:creationId xmlns:a16="http://schemas.microsoft.com/office/drawing/2014/main" id="{47A28547-173F-D21B-4A08-50C14FE1B636}"/>
                  </a:ext>
                </a:extLst>
              </xdr:cNvPr>
              <xdr:cNvPicPr>
                <a:picLocks noChangeAspect="1" noChangeArrowheads="1"/>
                <a:extLst>
                  <a:ext uri="{84589F7E-364E-4C9E-8A38-B11213B215E9}">
                    <a14:cameraTool cellRange="PIVOTS!$AX$2:$BI$7" spid="_x0000_s11345"/>
                  </a:ext>
                </a:extLst>
              </xdr:cNvPicPr>
            </xdr:nvPicPr>
            <xdr:blipFill>
              <a:blip xmlns:r="http://schemas.openxmlformats.org/officeDocument/2006/relationships" r:embed="rId29"/>
              <a:srcRect/>
              <a:stretch>
                <a:fillRect/>
              </a:stretch>
            </xdr:blipFill>
            <xdr:spPr bwMode="auto">
              <a:xfrm>
                <a:off x="285750" y="7593844"/>
                <a:ext cx="10648950" cy="1150106"/>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160.432621759261" backgroundQuery="1" createdVersion="3" refreshedVersion="8" minRefreshableVersion="3" recordCount="0" tupleCache="1" supportSubquery="1" supportAdvancedDrill="1" xr:uid="{6626ED96-FBD2-4FAB-B97B-900E5D2229BC}">
  <cacheSource type="external" connectionId="3"/>
  <cacheFields count="10">
    <cacheField name="[Calendar].[Date].[Date]" caption="Date" numFmtId="0" level="1">
      <sharedItems count="1">
        <s v="[Calendar].[Date].&amp;[2025-01-01T00:00:00]" c="1/1/2025"/>
      </sharedItems>
    </cacheField>
    <cacheField name="[Calendar].[MonthYear].[MonthYear]" caption="MonthYear" numFmtId="0" hierarchy="7" level="1">
      <sharedItems count="12">
        <s v="[Calendar].[MonthYear].&amp;[Jan-2025]" c="Jan-2025"/>
        <s v="[Calendar].[MonthYear].&amp;[Feb-2025]" c="Feb-2025"/>
        <s v="[Calendar].[MonthYear].&amp;[Mar-2025]" c="Mar-2025"/>
        <s v="[Calendar].[MonthYear].&amp;[Apr-2025]" c="Apr-2025"/>
        <s v="[Calendar].[MonthYear].&amp;[May-2025]" c="May-2025"/>
        <s v="[Calendar].[MonthYear].&amp;[Jun-2025]" c="Jun-2025"/>
        <s v="[Calendar].[MonthYear].&amp;[Jul-2025]" c="Jul-2025"/>
        <s v="[Calendar].[MonthYear].&amp;[Aug-2025]" c="Aug-2025"/>
        <s v="[Calendar].[MonthYear].&amp;[Sep-2025]" c="Sep-2025"/>
        <s v="[Calendar].[MonthYear].&amp;[Oct-2025]" c="Oct-2025"/>
        <s v="[Calendar].[MonthYear].&amp;[Nov-2025]" c="Nov-2025"/>
        <s v="[Calendar].[MonthYear].&amp;[Dec-2025]" c="Dec-2025"/>
      </sharedItems>
    </cacheField>
    <cacheField name="[Calendar].[Day Of Week].[Day Of Week]" caption="Day Of Week" numFmtId="0" hierarchy="6" level="1">
      <sharedItems count="7">
        <s v="[Calendar].[Day Of Week].&amp;[Sunday]" c="Sunday"/>
        <s v="[Calendar].[Day Of Week].&amp;[Monday]" c="Monday"/>
        <s v="[Calendar].[Day Of Week].&amp;[Tuesday]" c="Tuesday"/>
        <s v="[Calendar].[Day Of Week].&amp;[Wednesday]" c="Wednesday"/>
        <s v="[Calendar].[Day Of Week].&amp;[Thursday]" c="Thursday"/>
        <s v="[Calendar].[Day Of Week].&amp;[Friday]" c="Friday"/>
        <s v="[Calendar].[Day Of Week].&amp;[Saturday]" c="Saturday"/>
      </sharedItems>
    </cacheField>
    <cacheField name="[Sheet1].[Strategy_Tag].[Strategy_Tag]" caption="Strategy_Tag" numFmtId="0" hierarchy="22" level="1">
      <sharedItems count="4">
        <s v="[Sheet1].[Strategy_Tag].&amp;[Arbitrage]" c="Arbitrage"/>
        <s v="[Sheet1].[Strategy_Tag].&amp;[Mean Reversion]" c="Mean Reversion"/>
        <s v="[Sheet1].[Strategy_Tag].&amp;[Momentum]" c="Momentum"/>
        <s v="[Sheet1].[Strategy_Tag].&amp;[Stat Arb]" c="Stat Arb"/>
      </sharedItems>
    </cacheField>
    <cacheField name="[Sheet1].[Session].[Session]" caption="Session" numFmtId="0" hierarchy="53" level="1">
      <sharedItems count="5">
        <s v="[Sheet1].[Session].&amp;[Asia]" c="Asia"/>
        <s v="[Sheet1].[Session].&amp;[London]" c="London"/>
        <s v="[Sheet1].[Session].&amp;[NY Killzone]" c="NY Killzone"/>
        <s v="[Sheet1].[Session].&amp;[NY Afternoon]" c="NY Afternoon"/>
        <s v="[Sheet1].[Session].&amp;[Late/Off]" c="Late/Off"/>
      </sharedItems>
    </cacheField>
    <cacheField name="[Sheet1].[Trade_ID].[Trade_ID]" caption="Trade_ID" numFmtId="0" hierarchy="11" level="1">
      <sharedItems count="5">
        <s v="[Sheet1].[Trade_ID].&amp;[T00975]" c="T00975"/>
        <s v="[Sheet1].[Trade_ID].&amp;[T00445]" c="T00445"/>
        <s v="[Sheet1].[Trade_ID].&amp;[T00515]" c="T00515"/>
        <s v="[Sheet1].[Trade_ID].&amp;[T00568]" c="T00568"/>
        <s v="[Sheet1].[Trade_ID].&amp;[T00836]" c="T00836"/>
      </sharedItems>
    </cacheField>
    <cacheField name="[Measures].[MeasuresLevel]" caption="MeasuresLevel" numFmtId="0" hierarchy="10">
      <sharedItems count="41">
        <s v="[Measures].[Long Win Rate]" c="Long Win Rate"/>
        <s v="[Measures].[Worst Trade (R)]" c="Worst Trade (R)"/>
        <s v="[Measures].[Sharpe Ratio]" c="Sharpe Ratio"/>
        <s v="[Measures].[Best Trader Label]" c="Best Trader Label"/>
        <s v="[Measures].[Calmer Ratio]" c="Calmer Ratio"/>
        <s v="[Measures].[Best Trade (R)]" c="Best Trade (R)"/>
        <s v="[Measures].[Short Win Rate]" c="Short Win Rate"/>
        <s v="[Measures].[Worst Trader Label]" c="Worst Trader Label"/>
        <s v="[Measures].[Average Trade Duration (Hours)]" c="Average Trade Duration (Hours)"/>
        <s v="[Measures].[Total P&amp;L]" c="Total P&amp;L"/>
        <s v="[Measures].[Win Rate]" c="Win Rate"/>
        <s v="[Measures].[Drawdown %]" c="Drawdown %"/>
        <s v="[Measures].[Average Slippage (BPs)]" c="Average Slippage (BPs)"/>
        <s v="[Measures].[Profit Factor]" c="Profit Factor"/>
        <s v="[Measures].[Average R-Multiple]" c="Average R-Multiple"/>
        <s v="[Measures].[Average Trade (R)]" c="Average Trade (R)"/>
        <s v="[Measures].[Total Trades]" c="Total Trades"/>
        <s v="[Measures].[Monthly P&amp;L]" c="Monthly P&amp;L"/>
        <s v="[Measures].[Profit Factor vs Prior %]" c="Profit Factor vs Prior %"/>
        <s v="[Measures].[Breakeven Trades]" c="Breakeven Trades"/>
        <s v="[Measures].[Trades vs Prior %]" c="Trades vs Prior %"/>
        <s v="[Measures].[Slippage vs Prior %]" c="Slippage vs Prior %"/>
        <s v="[Measures].[Drawdown % vs Prior %]" c="Drawdown % vs Prior %"/>
        <s v="[Measures].[Win Rate vs Prior %]" c="Win Rate vs Prior %"/>
        <s v="[Measures].[Average Trade (R) vs Prior %]" c="Average Trade (R) vs Prior %"/>
        <s v="[Measures].[Winning Trades]" c="Winning Trades"/>
        <s v="[Measures].[Average R-Multiple vs Prior]" c="Average R-Multiple vs Prior"/>
        <s v="[Measures].[P&amp;L vs Prior %]" c="P&amp;L vs Prior %"/>
        <s v="[Measures].[Losing Trades]" c="Losing Trades"/>
        <s v="[Measures].[Selected Entry Date]" c="Selected Entry Date"/>
        <s v="[Measures].[Selected Exit Date]" c="Selected Exit Date"/>
        <s v="[Measures].[Selected Instrument]" c="Selected Instrument"/>
        <s v="[Measures].[Selected Direction]" c="Selected Direction"/>
        <s v="[Measures].[Selected Entry Price]" c="Selected Entry Price"/>
        <s v="[Measures].[Selected Stop Loss]" c="Selected Stop Loss"/>
        <s v="[Measures].[Selected Position Size]" c="Selected Position Size"/>
        <s v="[Measures].[Selected NetPnL]" c="Selected NetPnL"/>
        <s v="[Measures].[Selected Risk Amount]" c="Selected Risk Amount"/>
        <s v="[Measures].[Selected R Multiple]" c="Selected R Multiple"/>
        <s v="[Measures].[Selected Trade Outcome]" c="Selected Trade Outcome"/>
        <s v="[Measures].[Selected Trade Duration Hours]" c="Selected Trade Duration Hours"/>
      </sharedItems>
    </cacheField>
    <cacheField name="[Sheet1].[Analyst/Trader_Name].[Analyst/Trader_Name]" caption="Analyst/Trader_Name" numFmtId="0" hierarchy="36" level="1">
      <sharedItems count="5">
        <s v="[Sheet1].[Analyst/Trader_Name].&amp;[Alice]" c="Alice"/>
        <s v="[Sheet1].[Analyst/Trader_Name].&amp;[Bob]" c="Bob"/>
        <s v="[Sheet1].[Analyst/Trader_Name].&amp;[Charlie]" c="Charlie"/>
        <s v="[Sheet1].[Analyst/Trader_Name].&amp;[David]" c="David"/>
        <s v="[Sheet1].[Analyst/Trader_Name].&amp;[Emma]" c="Emma"/>
      </sharedItems>
    </cacheField>
    <cacheField name="[Sheet1].[Ticker/Symbol].[Ticker/Symbol]" caption="Ticker/Symbol" numFmtId="0" hierarchy="17" level="1">
      <sharedItems count="7">
        <s v="[Sheet1].[Ticker/Symbol].&amp;[AAPL]" c="AAPL"/>
        <s v="[Sheet1].[Ticker/Symbol].&amp;[BTC/USD]" c="BTC/USD"/>
        <s v="[Sheet1].[Ticker/Symbol].&amp;[EUR/USD]" c="EUR/USD"/>
        <s v="[Sheet1].[Ticker/Symbol].&amp;[GBP/USD]" c="GBP/USD"/>
        <s v="[Sheet1].[Ticker/Symbol].&amp;[GOOG]" c="GOOG"/>
        <s v="[Sheet1].[Ticker/Symbol].&amp;[MSFT]" c="MSFT"/>
        <s v="[Sheet1].[Ticker/Symbol].&amp;[TSLA]" c="TSLA"/>
      </sharedItems>
    </cacheField>
    <cacheField name="[Sheet1].[Direction].[Direction]" caption="Direction" numFmtId="0" hierarchy="19" level="1">
      <sharedItems count="2">
        <s v="[Sheet1].[Direction].&amp;[Buy]" c="Buy"/>
        <s v="[Sheet1].[Direction].&amp;[Sell]" c="Sell"/>
      </sharedItems>
    </cacheField>
  </cacheFields>
  <cacheHierarchies count="135">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Year]" caption="Year" attribute="1" time="1" defaultMemberUniqueName="[Calendar].[Year].[All]" allUniqueName="[Calendar].[Year].[All]" dimensionUniqueName="[Calendar]" displayFolder="" count="2" memberValueDatatype="20" unbalanced="0"/>
    <cacheHierarchy uniqueName="[Calendar].[Date Hierarchy]" caption="Date Hierarchy" time="1" defaultMemberUniqueName="[Calendar].[Date Hierarchy].[All]" allUniqueName="[Calendar].[Date Hierarchy].[All]" dimensionUniqueName="[Calendar]" displayFolder="" count="4"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Calendar].[MonthYear]" caption="MonthYear" attribute="1" time="1" defaultMemberUniqueName="[Calendar].[MonthYear].[All]" allUniqueName="[Calendar].[MonthYear].[All]" dimensionUniqueName="[Calendar]" displayFolder="" count="2" memberValueDatatype="130" unbalanced="0">
      <fieldsUsage count="2">
        <fieldUsage x="-1"/>
        <fieldUsage x="1"/>
      </fieldsUsage>
    </cacheHierarchy>
    <cacheHierarchy uniqueName="[Calendar].[YearMonthNum]" caption="YearMonthNum" attribute="1" time="1" defaultMemberUniqueName="[Calendar].[YearMonthNum].[All]" allUniqueName="[Calendar].[YearMonthNum].[All]" dimensionUniqueName="[Calendar]" displayFolder="" count="2" memberValueDatatype="20" unbalanced="0"/>
    <cacheHierarchy uniqueName="[Calendar].[Calculated Column 1]" caption="Calculated Column 1" attribute="1" time="1" defaultMemberUniqueName="[Calendar].[Calculated Column 1].[All]" allUniqueName="[Calendar].[Calculated Column 1].[All]" dimensionUniqueName="[Calendar]" displayFolder="" count="2" memberValueDatatype="20" unbalanced="0"/>
    <cacheHierarchy uniqueName="[Measures]" caption="Measures" attribute="1" keyAttribute="1" defaultMemberUniqueName="[Measures].[__No measures defined]" dimensionUniqueName="[Measures]" displayFolder="" measures="1" count="1" memberValueDatatype="130" unbalanced="0">
      <fieldsUsage count="1">
        <fieldUsage x="6"/>
      </fieldsUsage>
    </cacheHierarchy>
    <cacheHierarchy uniqueName="[Sheet1].[Trade_ID]" caption="Trade_ID" attribute="1" defaultMemberUniqueName="[Sheet1].[Trade_ID].[All]" allUniqueName="[Sheet1].[Trade_ID].[All]" dimensionUniqueName="[Sheet1]" displayFolder="" count="2" memberValueDatatype="130" unbalanced="0">
      <fieldsUsage count="2">
        <fieldUsage x="-1"/>
        <fieldUsage x="5"/>
      </fieldsUsage>
    </cacheHierarchy>
    <cacheHierarchy uniqueName="[Sheet1].[Parent_Order_ID]" caption="Parent_Order_ID" attribute="1" defaultMemberUniqueName="[Sheet1].[Parent_Order_ID].[All]" allUniqueName="[Sheet1].[Parent_Order_ID].[All]" dimensionUniqueName="[Sheet1]" displayFolder="" count="2" memberValueDatatype="130" unbalanced="0"/>
    <cacheHierarchy uniqueName="[Sheet1].[Order_DateTime]" caption="Order_DateTime" attribute="1" time="1" defaultMemberUniqueName="[Sheet1].[Order_DateTime].[All]" allUniqueName="[Sheet1].[Order_DateTime].[All]" dimensionUniqueName="[Sheet1]" displayFolder="" count="2" memberValueDatatype="7" unbalanced="0"/>
    <cacheHierarchy uniqueName="[Sheet1].[Execution_DateTime]" caption="Execution_DateTime" attribute="1" time="1" defaultMemberUniqueName="[Sheet1].[Execution_DateTime].[All]" allUniqueName="[Sheet1].[Execution_DateTime].[All]" dimensionUniqueName="[Sheet1]" displayFolder="" count="2" memberValueDatatype="7" unbalanced="0"/>
    <cacheHierarchy uniqueName="[Sheet1].[Exit_DateTime]" caption="Exit_DateTime" attribute="1" time="1" defaultMemberUniqueName="[Sheet1].[Exit_DateTime].[All]" allUniqueName="[Sheet1].[Exit_DateTime].[All]" dimensionUniqueName="[Sheet1]" displayFolder="" count="2" memberValueDatatype="7" unbalanced="0"/>
    <cacheHierarchy uniqueName="[Sheet1].[Settlement_Date]" caption="Settlement_Date" attribute="1" time="1" defaultMemberUniqueName="[Sheet1].[Settlement_Date].[All]" allUniqueName="[Sheet1].[Settlement_Date].[All]" dimensionUniqueName="[Sheet1]" displayFolder="" count="2" memberValueDatatype="7" unbalanced="0"/>
    <cacheHierarchy uniqueName="[Sheet1].[Ticker/Symbol]" caption="Ticker/Symbol" attribute="1" defaultMemberUniqueName="[Sheet1].[Ticker/Symbol].[All]" allUniqueName="[Sheet1].[Ticker/Symbol].[All]" allCaption="All" dimensionUniqueName="[Sheet1]" displayFolder="" count="2" memberValueDatatype="130" unbalanced="0">
      <fieldsUsage count="2">
        <fieldUsage x="-1"/>
        <fieldUsage x="8"/>
      </fieldsUsage>
    </cacheHierarchy>
    <cacheHierarchy uniqueName="[Sheet1].[Asset_Class]" caption="Asset_Class" attribute="1" defaultMemberUniqueName="[Sheet1].[Asset_Class].[All]" allUniqueName="[Sheet1].[Asset_Class].[All]" dimensionUniqueName="[Sheet1]" displayFolder="" count="2" memberValueDatatype="130" unbalanced="0"/>
    <cacheHierarchy uniqueName="[Sheet1].[Direction]" caption="Direction" attribute="1" defaultMemberUniqueName="[Sheet1].[Direction].[All]" allUniqueName="[Sheet1].[Direction].[All]" allCaption="All" dimensionUniqueName="[Sheet1]" displayFolder="" count="2" memberValueDatatype="130" unbalanced="0">
      <fieldsUsage count="2">
        <fieldUsage x="-1"/>
        <fieldUsage x="9"/>
      </fieldsUsage>
    </cacheHierarchy>
    <cacheHierarchy uniqueName="[Sheet1].[Venue/Exchange]" caption="Venue/Exchange" attribute="1" defaultMemberUniqueName="[Sheet1].[Venue/Exchange].[All]" allUniqueName="[Sheet1].[Venue/Exchange].[All]" dimensionUniqueName="[Sheet1]" displayFolder="" count="2" memberValueDatatype="130" unbalanced="0"/>
    <cacheHierarchy uniqueName="[Sheet1].[Counterparty]" caption="Counterparty" attribute="1" defaultMemberUniqueName="[Sheet1].[Counterparty].[All]" allUniqueName="[Sheet1].[Counterparty].[All]" dimensionUniqueName="[Sheet1]" displayFolder="" count="2" memberValueDatatype="130" unbalanced="0"/>
    <cacheHierarchy uniqueName="[Sheet1].[Strategy_Tag]" caption="Strategy_Tag" attribute="1" defaultMemberUniqueName="[Sheet1].[Strategy_Tag].[All]" allUniqueName="[Sheet1].[Strategy_Tag].[All]" allCaption="All" dimensionUniqueName="[Sheet1]" displayFolder="" count="2" memberValueDatatype="130" unbalanced="0">
      <fieldsUsage count="2">
        <fieldUsage x="-1"/>
        <fieldUsage x="3"/>
      </fieldsUsage>
    </cacheHierarchy>
    <cacheHierarchy uniqueName="[Sheet1].[Quantity]" caption="Quantity" attribute="1" defaultMemberUniqueName="[Sheet1].[Quantity].[All]" allUniqueName="[Sheet1].[Quantity].[All]" dimensionUniqueName="[Sheet1]" displayFolder="" count="2" memberValueDatatype="20" unbalanced="0"/>
    <cacheHierarchy uniqueName="[Sheet1].[Order_Price]" caption="Order_Price" attribute="1" defaultMemberUniqueName="[Sheet1].[Order_Price].[All]" allUniqueName="[Sheet1].[Order_Price].[All]" dimensionUniqueName="[Sheet1]" displayFolder="" count="2" memberValueDatatype="5" unbalanced="0"/>
    <cacheHierarchy uniqueName="[Sheet1].[Execution_Price]" caption="Execution_Price" attribute="1" defaultMemberUniqueName="[Sheet1].[Execution_Price].[All]" allUniqueName="[Sheet1].[Execution_Price].[All]" dimensionUniqueName="[Sheet1]" displayFolder="" count="2" memberValueDatatype="5" unbalanced="0"/>
    <cacheHierarchy uniqueName="[Sheet1].[Benchmark_Price]" caption="Benchmark_Price" attribute="1" defaultMemberUniqueName="[Sheet1].[Benchmark_Price].[All]" allUniqueName="[Sheet1].[Benchmark_Price].[All]" dimensionUniqueName="[Sheet1]" displayFolder="" count="2" memberValueDatatype="5" unbalanced="0"/>
    <cacheHierarchy uniqueName="[Sheet1].[Notional_Value]" caption="Notional_Value" attribute="1" defaultMemberUniqueName="[Sheet1].[Notional_Value].[All]" allUniqueName="[Sheet1].[Notional_Value].[All]" dimensionUniqueName="[Sheet1]" displayFolder="" count="2" memberValueDatatype="5" unbalanced="0"/>
    <cacheHierarchy uniqueName="[Sheet1].[Commissions]" caption="Commissions" attribute="1" defaultMemberUniqueName="[Sheet1].[Commissions].[All]" allUniqueName="[Sheet1].[Commissions].[All]" dimensionUniqueName="[Sheet1]" displayFolder="" count="2" memberValueDatatype="5" unbalanced="0"/>
    <cacheHierarchy uniqueName="[Sheet1].[Exchange_Fees]" caption="Exchange_Fees" attribute="1" defaultMemberUniqueName="[Sheet1].[Exchange_Fees].[All]" allUniqueName="[Sheet1].[Exchange_Fees].[All]" dimensionUniqueName="[Sheet1]" displayFolder="" count="2" memberValueDatatype="5" unbalanced="0"/>
    <cacheHierarchy uniqueName="[Sheet1].[Net_P&amp;L]" caption="Net_P&amp;L" attribute="1" defaultMemberUniqueName="[Sheet1].[Net_P&amp;L].[All]" allUniqueName="[Sheet1].[Net_P&amp;L].[All]" dimensionUniqueName="[Sheet1]" displayFolder="" count="2" memberValueDatatype="5" unbalanced="0"/>
    <cacheHierarchy uniqueName="[Sheet1].[Stop_Loss]" caption="Stop_Loss" attribute="1" defaultMemberUniqueName="[Sheet1].[Stop_Loss].[All]" allUniqueName="[Sheet1].[Stop_Loss].[All]" dimensionUniqueName="[Sheet1]" displayFolder="" count="2" memberValueDatatype="5" unbalanced="0"/>
    <cacheHierarchy uniqueName="[Sheet1].[Initial_Margin]" caption="Initial_Margin" attribute="1" defaultMemberUniqueName="[Sheet1].[Initial_Margin].[All]" allUniqueName="[Sheet1].[Initial_Margin].[All]" dimensionUniqueName="[Sheet1]" displayFolder="" count="2" memberValueDatatype="5" unbalanced="0"/>
    <cacheHierarchy uniqueName="[Sheet1].[Order_Type]" caption="Order_Type" attribute="1" defaultMemberUniqueName="[Sheet1].[Order_Type].[All]" allUniqueName="[Sheet1].[Order_Type].[All]" dimensionUniqueName="[Sheet1]" displayFolder="" count="2" memberValueDatatype="130" unbalanced="0"/>
    <cacheHierarchy uniqueName="[Sheet1].[Execution_Status]" caption="Execution_Status" attribute="1" defaultMemberUniqueName="[Sheet1].[Execution_Status].[All]" allUniqueName="[Sheet1].[Execution_Status].[All]" dimensionUniqueName="[Sheet1]" displayFolder="" count="2" memberValueDatatype="130" unbalanced="0"/>
    <cacheHierarchy uniqueName="[Sheet1].[Slippage (Bps)]" caption="Slippage (Bps)" attribute="1" defaultMemberUniqueName="[Sheet1].[Slippage (Bps)].[All]" allUniqueName="[Sheet1].[Slippage (Bps)].[All]" dimensionUniqueName="[Sheet1]" displayFolder="" count="2" memberValueDatatype="5" unbalanced="0"/>
    <cacheHierarchy uniqueName="[Sheet1].[Analyst/Trader_Name]" caption="Analyst/Trader_Name" attribute="1" defaultMemberUniqueName="[Sheet1].[Analyst/Trader_Name].[All]" allUniqueName="[Sheet1].[Analyst/Trader_Name].[All]" allCaption="All" dimensionUniqueName="[Sheet1]" displayFolder="" count="2" memberValueDatatype="130" unbalanced="0">
      <fieldsUsage count="2">
        <fieldUsage x="-1"/>
        <fieldUsage x="7"/>
      </fieldsUsage>
    </cacheHierarchy>
    <cacheHierarchy uniqueName="[Sheet1].[Starting_Balance]" caption="Starting_Balance" attribute="1" defaultMemberUniqueName="[Sheet1].[Starting_Balance].[All]" allUniqueName="[Sheet1].[Starting_Balance].[All]" dimensionUniqueName="[Sheet1]" displayFolder="" count="2" memberValueDatatype="5" unbalanced="0"/>
    <cacheHierarchy uniqueName="[Sheet1].[Risk_Amount]" caption="Risk_Amount" attribute="1" defaultMemberUniqueName="[Sheet1].[Risk_Amount].[All]" allUniqueName="[Sheet1].[Risk_Amount].[All]" dimensionUniqueName="[Sheet1]" displayFolder="" count="2" memberValueDatatype="5" unbalanced="0"/>
    <cacheHierarchy uniqueName="[Sheet1].[Risk_per_Unit]" caption="Risk_per_Unit" attribute="1" defaultMemberUniqueName="[Sheet1].[Risk_per_Unit].[All]" allUniqueName="[Sheet1].[Risk_per_Unit].[All]" dimensionUniqueName="[Sheet1]" displayFolder="" count="2" memberValueDatatype="5" unbalanced="0"/>
    <cacheHierarchy uniqueName="[Sheet1].[Position_Size]" caption="Position_Size" attribute="1" defaultMemberUniqueName="[Sheet1].[Position_Size].[All]" allUniqueName="[Sheet1].[Position_Size].[All]" dimensionUniqueName="[Sheet1]" displayFolder="" count="2" memberValueDatatype="5" unbalanced="0"/>
    <cacheHierarchy uniqueName="[Sheet1].[Leverage]" caption="Leverage" attribute="1" defaultMemberUniqueName="[Sheet1].[Leverage].[All]" allUniqueName="[Sheet1].[Leverage].[All]" dimensionUniqueName="[Sheet1]" displayFolder="" count="2" memberValueDatatype="20" unbalanced="0"/>
    <cacheHierarchy uniqueName="[Sheet1].[Leveraged_Position_Size]" caption="Leveraged_Position_Size" attribute="1" defaultMemberUniqueName="[Sheet1].[Leveraged_Position_Size].[All]" allUniqueName="[Sheet1].[Leveraged_Position_Size].[All]" dimensionUniqueName="[Sheet1]" displayFolder="" count="2" memberValueDatatype="5" unbalanced="0"/>
    <cacheHierarchy uniqueName="[Sheet1].[Leveraged_Notional]" caption="Leveraged_Notional" attribute="1" defaultMemberUniqueName="[Sheet1].[Leveraged_Notional].[All]" allUniqueName="[Sheet1].[Leveraged_Notional].[All]" dimensionUniqueName="[Sheet1]" displayFolder="" count="2" memberValueDatatype="5" unbalanced="0"/>
    <cacheHierarchy uniqueName="[Sheet1].[Trade Outcome]" caption="Trade Outcome" attribute="1" defaultMemberUniqueName="[Sheet1].[Trade Outcome].[All]" allUniqueName="[Sheet1].[Trade Outcome].[All]" dimensionUniqueName="[Sheet1]" displayFolder="" count="2" memberValueDatatype="130" unbalanced="0"/>
    <cacheHierarchy uniqueName="[Sheet1].[Trade Duration]" caption="Trade Duration" attribute="1" defaultMemberUniqueName="[Sheet1].[Trade Duration].[All]" allUniqueName="[Sheet1].[Trade Duration].[All]" dimensionUniqueName="[Sheet1]" displayFolder="" count="2" memberValueDatatype="20" unbalanced="0"/>
    <cacheHierarchy uniqueName="[Sheet1].[P&amp;L(R)]" caption="P&amp;L(R)" attribute="1" defaultMemberUniqueName="[Sheet1].[P&amp;L(R)].[All]" allUniqueName="[Sheet1].[P&amp;L(R)].[All]" dimensionUniqueName="[Sheet1]" displayFolder="" count="2" memberValueDatatype="5" unbalanced="0"/>
    <cacheHierarchy uniqueName="[Sheet1].[Fill Latency]" caption="Fill Latency" attribute="1" defaultMemberUniqueName="[Sheet1].[Fill Latency].[All]" allUniqueName="[Sheet1].[Fill Latency].[All]" dimensionUniqueName="[Sheet1]" displayFolder="" count="2" memberValueDatatype="5" unbalanced="0"/>
    <cacheHierarchy uniqueName="[Sheet1].[Day Name]" caption="Day Name" attribute="1" defaultMemberUniqueName="[Sheet1].[Day Name].[All]" allUniqueName="[Sheet1].[Day Name].[All]" dimensionUniqueName="[Sheet1]" displayFolder="" count="2" memberValueDatatype="130" unbalanced="0"/>
    <cacheHierarchy uniqueName="[Sheet1].[Hour]" caption="Hour" attribute="1" defaultMemberUniqueName="[Sheet1].[Hour].[All]" allUniqueName="[Sheet1].[Hour].[All]" dimensionUniqueName="[Sheet1]" displayFolder="" count="2" memberValueDatatype="20" unbalanced="0"/>
    <cacheHierarchy uniqueName="[Sheet1].[Month-Year]" caption="Month-Year" attribute="1" defaultMemberUniqueName="[Sheet1].[Month-Year].[All]" allUniqueName="[Sheet1].[Month-Year].[All]" dimensionUniqueName="[Sheet1]" displayFolder="" count="2" memberValueDatatype="130" unbalanced="0"/>
    <cacheHierarchy uniqueName="[Sheet1].[R-Multiple]" caption="R-Multiple" attribute="1" defaultMemberUniqueName="[Sheet1].[R-Multiple].[All]" allUniqueName="[Sheet1].[R-Multiple].[All]" dimensionUniqueName="[Sheet1]" displayFolder="" count="2" memberValueDatatype="5" unbalanced="0"/>
    <cacheHierarchy uniqueName="[Sheet1].[R-Multiple Bucket]" caption="R-Multiple Bucket" attribute="1" defaultMemberUniqueName="[Sheet1].[R-Multiple Bucket].[All]" allUniqueName="[Sheet1].[R-Multiple Bucket].[All]" dimensionUniqueName="[Sheet1]" displayFolder="" count="2" memberValueDatatype="130" unbalanced="0"/>
    <cacheHierarchy uniqueName="[Sheet1].[Session]" caption="Session" attribute="1" defaultMemberUniqueName="[Sheet1].[Session].[All]" allUniqueName="[Sheet1].[Session].[All]" dimensionUniqueName="[Sheet1]" displayFolder="" count="2" memberValueDatatype="130" unbalanced="0">
      <fieldsUsage count="2">
        <fieldUsage x="-1"/>
        <fieldUsage x="4"/>
      </fieldsUsage>
    </cacheHierarchy>
    <cacheHierarchy uniqueName="[Sheet1].[SessionSort]" caption="SessionSort" attribute="1" defaultMemberUniqueName="[Sheet1].[SessionSort].[All]" allUniqueName="[Sheet1].[SessionSort].[All]" dimensionUniqueName="[Sheet1]" displayFolder="" count="2" memberValueDatatype="20" unbalanced="0"/>
    <cacheHierarchy uniqueName="[Sheet1].[Execution_DateTime (Month)]" caption="Execution_DateTime (Month)" attribute="1" defaultMemberUniqueName="[Sheet1].[Execution_DateTime (Month)].[All]" allUniqueName="[Sheet1].[Execution_DateTime (Month)].[All]" dimensionUniqueName="[Sheet1]" displayFolder="" count="2" memberValueDatatype="130" unbalanced="0"/>
    <cacheHierarchy uniqueName="[Sheet1].[Execution_DateTime (Month Index)]" caption="Execution_DateTime (Month Index)" attribute="1" defaultMemberUniqueName="[Sheet1].[Execution_DateTime (Month Index)].[All]" allUniqueName="[Sheet1].[Execution_DateTime (Month Index)].[All]" dimensionUniqueName="[Sheet1]" displayFolder="" count="2" memberValueDatatype="20" unbalanced="0" hidden="1"/>
    <cacheHierarchy uniqueName="[Measures].[Count of Trade Outcome]" caption="Count of Trade Outcome" measure="1" displayFolder="" measureGroup="Sheet1" count="0">
      <extLst>
        <ext xmlns:x15="http://schemas.microsoft.com/office/spreadsheetml/2010/11/main" uri="{B97F6D7D-B522-45F9-BDA1-12C45D357490}">
          <x15:cacheHierarchy aggregatedColumn="44"/>
        </ext>
      </extLst>
    </cacheHierarchy>
    <cacheHierarchy uniqueName="[Measures].[Sum of Net_P&amp;L]" caption="Sum of Net_P&amp;L" measure="1" displayFolder="" measureGroup="Sheet1" count="0">
      <extLst>
        <ext xmlns:x15="http://schemas.microsoft.com/office/spreadsheetml/2010/11/main" uri="{B97F6D7D-B522-45F9-BDA1-12C45D357490}">
          <x15:cacheHierarchy aggregatedColumn="30"/>
        </ext>
      </extLst>
    </cacheHierarchy>
    <cacheHierarchy uniqueName="[Measures].[Count of Execution_DateTime]" caption="Count of Execution_DateTime" measure="1" displayFolder="" measureGroup="Sheet1" count="0">
      <extLst>
        <ext xmlns:x15="http://schemas.microsoft.com/office/spreadsheetml/2010/11/main" uri="{B97F6D7D-B522-45F9-BDA1-12C45D357490}">
          <x15:cacheHierarchy aggregatedColumn="14"/>
        </ext>
      </extLst>
    </cacheHierarchy>
    <cacheHierarchy uniqueName="[Measures].[Count of Ticker/Symbol]" caption="Count of Ticker/Symbol" measure="1" displayFolder="" measureGroup="Sheet1" count="0">
      <extLst>
        <ext xmlns:x15="http://schemas.microsoft.com/office/spreadsheetml/2010/11/main" uri="{B97F6D7D-B522-45F9-BDA1-12C45D357490}">
          <x15:cacheHierarchy aggregatedColumn="17"/>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Count of MonthYear]" caption="Count of MonthYear" measure="1" displayFolder="" measureGroup="Calendar" count="0">
      <extLst>
        <ext xmlns:x15="http://schemas.microsoft.com/office/spreadsheetml/2010/11/main" uri="{B97F6D7D-B522-45F9-BDA1-12C45D357490}">
          <x15:cacheHierarchy aggregatedColumn="7"/>
        </ext>
      </extLst>
    </cacheHierarchy>
    <cacheHierarchy uniqueName="[Measures].[Cumulative P&amp;L]" caption="Cumulative P&amp;L" measure="1" displayFolder="" measureGroup="Sheet1" count="0"/>
    <cacheHierarchy uniqueName="[Measures].[Drawdown %]" caption="Drawdown %" measure="1" displayFolder="" measureGroup="Sheet1" count="0"/>
    <cacheHierarchy uniqueName="[Measures].[Sharpe Ratio]" caption="Sharpe Ratio" measure="1" displayFolder="" measureGroup="Sheet1" count="0"/>
    <cacheHierarchy uniqueName="[Measures].[Average R-Multiple]" caption="Average R-Multiple" measure="1" displayFolder="" measureGroup="Sheet1" count="0"/>
    <cacheHierarchy uniqueName="[Measures].[Profit Factor]" caption="Profit Factor" measure="1" displayFolder="" measureGroup="Sheet1" count="0"/>
    <cacheHierarchy uniqueName="[Measures].[Win Rate]" caption="Win Rate" measure="1" displayFolder="" measureGroup="Sheet1" count="0"/>
    <cacheHierarchy uniqueName="[Measures].[Breakeven Rate]" caption="Breakeven Rate" measure="1" displayFolder="" measureGroup="Sheet1" count="0"/>
    <cacheHierarchy uniqueName="[Measures].[Best Trader Name]" caption="Best Trader Name" measure="1" displayFolder="" measureGroup="Sheet1" count="0"/>
    <cacheHierarchy uniqueName="[Measures].[Best Trade Date]" caption="Best Trade Date" measure="1" displayFolder="" measureGroup="Sheet1" count="0"/>
    <cacheHierarchy uniqueName="[Measures].[Worst Trader Name]" caption="Worst Trader Name" measure="1" displayFolder="" measureGroup="Sheet1" count="0"/>
    <cacheHierarchy uniqueName="[Measures].[Worst Trade Date]" caption="Worst Trade Date" measure="1" displayFolder="" measureGroup="Sheet1" count="0"/>
    <cacheHierarchy uniqueName="[Measures].[Total P&amp;L]" caption="Total P&amp;L" measure="1" displayFolder="" measureGroup="Sheet1" count="0"/>
    <cacheHierarchy uniqueName="[Measures].[Prior Month P&amp;L]" caption="Prior Month P&amp;L" measure="1" displayFolder="" measureGroup="Sheet1" count="0"/>
    <cacheHierarchy uniqueName="[Measures].[Calmer Ratio]" caption="Calmer Ratio" measure="1" displayFolder="" measureGroup="Sheet1" count="0"/>
    <cacheHierarchy uniqueName="[Measures].[Best Trader Label]" caption="Best Trader Label" measure="1" displayFolder="" measureGroup="Sheet1" count="0"/>
    <cacheHierarchy uniqueName="[Measures].[Worst Trader Label]" caption="Worst Trader Label" measure="1" displayFolder="" measureGroup="Sheet1" count="0"/>
    <cacheHierarchy uniqueName="[Measures].[Average Trade Duration]" caption="Average Trade Duration" measure="1" displayFolder="" measureGroup="Sheet1" count="0"/>
    <cacheHierarchy uniqueName="[Measures].[Average Trade Duration Prior]" caption="Average Trade Duration Prior" measure="1" displayFolder="" measureGroup="Sheet1" count="0"/>
    <cacheHierarchy uniqueName="[Measures].[Average Trade Duration Formated]" caption="Average Trade Duration Formated" measure="1" displayFolder="" measureGroup="Sheet1" count="0"/>
    <cacheHierarchy uniqueName="[Measures].[Duration Variance]" caption="Duration Variance" measure="1" displayFolder="" measureGroup="Sheet1" count="0"/>
    <cacheHierarchy uniqueName="[Measures].[Total Trades]" caption="Total Trades" measure="1" displayFolder="" measureGroup="Sheet1" count="0"/>
    <cacheHierarchy uniqueName="[Measures].[Trades Prior Month]" caption="Trades Prior Month" measure="1" displayFolder="" measureGroup="Sheet1" count="0"/>
    <cacheHierarchy uniqueName="[Measures].[P&amp;L vs Prior %]" caption="P&amp;L vs Prior %" measure="1" displayFolder="" measureGroup="Sheet1" count="0"/>
    <cacheHierarchy uniqueName="[Measures].[P&amp;L vs Prior]" caption="P&amp;L vs Prior" measure="1" displayFolder="" measureGroup="Sheet1" count="0"/>
    <cacheHierarchy uniqueName="[Measures].[Monthly P&amp;L]" caption="Monthly P&amp;L" measure="1" displayFolder="" measureGroup="Sheet1" count="0"/>
    <cacheHierarchy uniqueName="[Measures].[Trades vs Prior]" caption="Trades vs Prior" measure="1" displayFolder="" measureGroup="Sheet1" count="0"/>
    <cacheHierarchy uniqueName="[Measures].[Trades vs Prior %]" caption="Trades vs Prior %" measure="1" displayFolder="" measureGroup="Sheet1" count="0"/>
    <cacheHierarchy uniqueName="[Measures].[Win Rate Prior Month]" caption="Win Rate Prior Month" measure="1" displayFolder="" measureGroup="Sheet1" count="0"/>
    <cacheHierarchy uniqueName="[Measures].[Win Rate vs Prior %]" caption="Win Rate vs Prior %" measure="1" displayFolder="" measureGroup="Sheet1" count="0"/>
    <cacheHierarchy uniqueName="[Measures].[Average R-Multiple Prior Month]" caption="Average R-Multiple Prior Month" measure="1" displayFolder="" measureGroup="Sheet1" count="0"/>
    <cacheHierarchy uniqueName="[Measures].[Average R-Multiple vs Prior]" caption="Average R-Multiple vs Prior" measure="1" displayFolder="" measureGroup="Sheet1" count="0"/>
    <cacheHierarchy uniqueName="[Measures].[Average R-Multiple vs Prior %]" caption="Average R-Multiple vs Prior %" measure="1" displayFolder="" measureGroup="Sheet1" count="0"/>
    <cacheHierarchy uniqueName="[Measures].[Profit Factor Prior Month]" caption="Profit Factor Prior Month" measure="1" displayFolder="" measureGroup="Sheet1" count="0"/>
    <cacheHierarchy uniqueName="[Measures].[Profit Factor vs Prior]" caption="Profit Factor vs Prior" measure="1" displayFolder="" measureGroup="Sheet1" count="0"/>
    <cacheHierarchy uniqueName="[Measures].[Profit Factor vs Prior %]" caption="Profit Factor vs Prior %" measure="1" displayFolder="" measureGroup="Sheet1" count="0"/>
    <cacheHierarchy uniqueName="[Measures].[Average Trade (R)]" caption="Average Trade (R)" measure="1" displayFolder="" measureGroup="Sheet1" count="0"/>
    <cacheHierarchy uniqueName="[Measures].[Average Trade (R) Prior Month]" caption="Average Trade (R) Prior Month" measure="1" displayFolder="" measureGroup="Sheet1" count="0"/>
    <cacheHierarchy uniqueName="[Measures].[Average Trade (R) vs Prior]" caption="Average Trade (R) vs Prior" measure="1" displayFolder="" measureGroup="Sheet1" count="0"/>
    <cacheHierarchy uniqueName="[Measures].[Average Trade (R) vs Prior %]" caption="Average Trade (R) vs Prior %" measure="1" displayFolder="" measureGroup="Sheet1" count="0"/>
    <cacheHierarchy uniqueName="[Measures].[Drawdown % Prior Month]" caption="Drawdown % Prior Month" measure="1" displayFolder="" measureGroup="Sheet1" count="0"/>
    <cacheHierarchy uniqueName="[Measures].[Drawdown % vs Prior]" caption="Drawdown % vs Prior" measure="1" displayFolder="" measureGroup="Sheet1" count="0"/>
    <cacheHierarchy uniqueName="[Measures].[Drawdown % vs Prior %]" caption="Drawdown % vs Prior %" measure="1" displayFolder="" measureGroup="Sheet1" count="0"/>
    <cacheHierarchy uniqueName="[Measures].[Average Slippage (BPs)]" caption="Average Slippage (BPs)" measure="1" displayFolder="" measureGroup="Sheet1" count="0"/>
    <cacheHierarchy uniqueName="[Measures].[Average Slippage (BPs) Prior Month]" caption="Average Slippage (BPs) Prior Month" measure="1" displayFolder="" measureGroup="Sheet1" count="0"/>
    <cacheHierarchy uniqueName="[Measures].[Slippage vs Prior]" caption="Slippage vs Prior" measure="1" displayFolder="" measureGroup="Sheet1" count="0"/>
    <cacheHierarchy uniqueName="[Measures].[Slippage vs Prior %]" caption="Slippage vs Prior %" measure="1" displayFolder="" measureGroup="Sheet1" count="0"/>
    <cacheHierarchy uniqueName="[Measures].[Winning Trades]" caption="Winning Trades" measure="1" displayFolder="" measureGroup="Sheet1" count="0"/>
    <cacheHierarchy uniqueName="[Measures].[Losing Trades]" caption="Losing Trades" measure="1" displayFolder="" measureGroup="Sheet1" count="0"/>
    <cacheHierarchy uniqueName="[Measures].[Breakeven Trades]" caption="Breakeven Trades" measure="1" displayFolder="" measureGroup="Sheet1" count="0"/>
    <cacheHierarchy uniqueName="[Measures].[Running Peak]" caption="Running Peak" measure="1" displayFolder="" measureGroup="Sheet1" count="0"/>
    <cacheHierarchy uniqueName="[Measures].[Avg Profit Per Trade]" caption="Avg Profit Per Trade" measure="1" displayFolder="" measureGroup="Sheet1" count="0"/>
    <cacheHierarchy uniqueName="[Measures].[Average Trade Duration (Hours)]" caption="Average Trade Duration (Hours)" measure="1" displayFolder="" measureGroup="Sheet1" count="0"/>
    <cacheHierarchy uniqueName="[Measures].[Best Trade (R)]" caption="Best Trade (R)" measure="1" displayFolder="" measureGroup="Sheet1" count="0"/>
    <cacheHierarchy uniqueName="[Measures].[Worst Trade (R)]" caption="Worst Trade (R)" measure="1" displayFolder="" measureGroup="Sheet1" count="0"/>
    <cacheHierarchy uniqueName="[Measures].[Long Win Rate]" caption="Long Win Rate" measure="1" displayFolder="" measureGroup="Sheet1" count="0"/>
    <cacheHierarchy uniqueName="[Measures].[Short Win Rate]" caption="Short Win Rate" measure="1" displayFolder="" measureGroup="Sheet1" count="0"/>
    <cacheHierarchy uniqueName="[Measures].[MaxExecutionDate]" caption="MaxExecutionDate" measure="1" displayFolder="" measureGroup="Sheet1" count="0"/>
    <cacheHierarchy uniqueName="[Measures].[Selected Entry Date]" caption="Selected Entry Date" measure="1" displayFolder="" measureGroup="Sheet1" count="0"/>
    <cacheHierarchy uniqueName="[Measures].[Selected Exit Date]" caption="Selected Exit Date" measure="1" displayFolder="" measureGroup="Sheet1" count="0"/>
    <cacheHierarchy uniqueName="[Measures].[Selected Instrument]" caption="Selected Instrument" measure="1" displayFolder="" measureGroup="Sheet1" count="0"/>
    <cacheHierarchy uniqueName="[Measures].[Selected Direction]" caption="Selected Direction" measure="1" displayFolder="" measureGroup="Sheet1" count="0"/>
    <cacheHierarchy uniqueName="[Measures].[Selected Entry Price]" caption="Selected Entry Price" measure="1" displayFolder="" measureGroup="Sheet1" count="0"/>
    <cacheHierarchy uniqueName="[Measures].[Selected Stop Loss]" caption="Selected Stop Loss" measure="1" displayFolder="" measureGroup="Sheet1" count="0"/>
    <cacheHierarchy uniqueName="[Measures].[Selected Position Size]" caption="Selected Position Size" measure="1" displayFolder="" measureGroup="Sheet1" count="0"/>
    <cacheHierarchy uniqueName="[Measures].[Selected NetPnL]" caption="Selected NetPnL" measure="1" displayFolder="" measureGroup="Sheet1" count="0"/>
    <cacheHierarchy uniqueName="[Measures].[Selected Risk Amount]" caption="Selected Risk Amount" measure="1" displayFolder="" measureGroup="Sheet1" count="0"/>
    <cacheHierarchy uniqueName="[Measures].[Selected R Multiple]" caption="Selected R Multiple" measure="1" displayFolder="" measureGroup="Sheet1" count="0"/>
    <cacheHierarchy uniqueName="[Measures].[Selected Trade Outcome]" caption="Selected Trade Outcome" measure="1" displayFolder="" measureGroup="Sheet1" count="0"/>
    <cacheHierarchy uniqueName="[Measures].[Selected Trade Duration Hours]" caption="Selected Trade Duration Hours"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tupleCache>
    <entries count="474">
      <n v="0.49212598425196852" in="0">
        <tpls c="1">
          <tpl fld="6" item="0"/>
        </tpls>
      </n>
      <n v="-1.1200000000000001" in="0">
        <tpls c="1">
          <tpl fld="6" item="1"/>
        </tpls>
      </n>
      <n v="-0.5598630383504497" in="0">
        <tpls c="1">
          <tpl fld="6" item="2"/>
        </tpls>
      </n>
      <s v="David | 01/12/2025" in="0">
        <tpls c="1">
          <tpl fld="6" item="3"/>
        </tpls>
      </s>
      <n v="499" in="0">
        <tpls c="6">
          <tpl hier="0" item="0"/>
          <tpl fld="6" item="16"/>
          <tpl hier="17" item="4"/>
          <tpl hier="19" item="2"/>
          <tpl hier="22" item="3"/>
          <tpl hier="36" item="1"/>
        </tpls>
      </n>
      <n v="-7.1543086172344682E-3" in="0">
        <tpls c="6">
          <tpl hier="0" item="0"/>
          <tpl fld="6" item="14"/>
          <tpl hier="17" item="4"/>
          <tpl hier="19" item="2"/>
          <tpl hier="22" item="3"/>
          <tpl hier="36" item="1"/>
        </tpls>
      </n>
      <n v="-1.2511757664622569E-2" in="0">
        <tpls c="1">
          <tpl fld="6" item="4"/>
        </tpls>
      </n>
      <n v="-2.7604710935814589" in="0">
        <tpls c="6">
          <tpl hier="0" item="0"/>
          <tpl fld="6" item="11"/>
          <tpl hier="17" item="4"/>
          <tpl hier="19" item="2"/>
          <tpl hier="22" item="3"/>
          <tpl hier="36" item="1"/>
        </tpls>
      </n>
      <n v="0.69" in="0">
        <tpls c="1">
          <tpl fld="6" item="5"/>
        </tpls>
      </n>
      <n v="9.2523446893787575" in="0">
        <tpls c="6">
          <tpl hier="0" item="0"/>
          <tpl fld="6" item="12"/>
          <tpl hier="17" item="4"/>
          <tpl hier="19" item="2"/>
          <tpl hier="22" item="3"/>
          <tpl hier="36" item="1"/>
        </tpls>
      </n>
      <n v="0.48897795591182364" in="0">
        <tpls c="6">
          <tpl hier="0" item="0"/>
          <tpl fld="6" item="10"/>
          <tpl hier="17" item="4"/>
          <tpl hier="19" item="2"/>
          <tpl hier="22" item="3"/>
          <tpl hier="36" item="1"/>
        </tpls>
      </n>
      <n v="0.48571428571428571" in="0">
        <tpls c="1">
          <tpl fld="6" item="6"/>
        </tpls>
      </n>
      <s v="Emma | 01/30/2025" in="0">
        <tpls c="1">
          <tpl fld="6" item="7"/>
        </tpls>
      </s>
      <n v="23.868237586283655" in="0">
        <tpls c="1">
          <tpl fld="6" item="8"/>
        </tpls>
      </n>
      <n v="0.89654411371847009" in="0">
        <tpls c="6">
          <tpl hier="0" item="0"/>
          <tpl fld="6" item="13"/>
          <tpl hier="17" item="4"/>
          <tpl hier="19" item="2"/>
          <tpl hier="22" item="3"/>
          <tpl hier="36" item="1"/>
        </tpls>
      </n>
      <n v="24135.38" in="0">
        <tpls c="3">
          <tpl fld="2" item="0"/>
          <tpl fld="6" item="9"/>
          <tpl fld="4" item="0"/>
        </tpls>
      </n>
      <n v="0.02" in="0">
        <tpls c="2">
          <tpl fld="1" item="0"/>
          <tpl fld="6" item="14"/>
        </tpls>
      </n>
      <n v="4.4459523809523844" in="0">
        <tpls c="2">
          <tpl fld="1" item="0"/>
          <tpl fld="6" item="12"/>
        </tpls>
      </n>
      <n v="84095.85" in="0">
        <tpls c="2">
          <tpl fld="1" item="0"/>
          <tpl fld="6" item="9"/>
        </tpls>
      </n>
      <n v="0.45238095238095238" in="0">
        <tpls c="2">
          <tpl fld="1" item="0"/>
          <tpl fld="6" item="10"/>
        </tpls>
      </n>
      <n v="1.3221718194856682" in="0">
        <tpls c="2">
          <tpl fld="1" item="0"/>
          <tpl fld="6" item="13"/>
        </tpls>
      </n>
      <n v="-6.5952380952380957E-2" in="0">
        <tpls c="2">
          <tpl fld="1" item="0"/>
          <tpl fld="6" item="15"/>
        </tpls>
      </n>
      <n v="-2.7604710935814589" in="0">
        <tpls c="2">
          <tpl fld="1" item="0"/>
          <tpl fld="6" item="11"/>
        </tpls>
      </n>
      <n v="-270615.59999999998" in="0">
        <tpls c="2">
          <tpl fld="6" item="9"/>
          <tpl fld="3" item="0"/>
        </tpls>
      </n>
      <n v="42" in="0">
        <tpls c="2">
          <tpl fld="1" item="0"/>
          <tpl fld="6" item="16"/>
        </tpls>
      </n>
      <n v="-338683.22" in="0">
        <tpls c="6">
          <tpl hier="0" item="0"/>
          <tpl fld="6" item="17"/>
          <tpl hier="17" item="4"/>
          <tpl hier="19" item="2"/>
          <tpl hier="22" item="3"/>
          <tpl hier="36" item="1"/>
        </tpls>
      </n>
      <n v="-1.5793545082633639E-2" in="0">
        <tpls c="6">
          <tpl hier="0" item="0"/>
          <tpl fld="6" item="18"/>
          <tpl hier="17" item="4"/>
          <tpl hier="19" item="2"/>
          <tpl hier="22" item="3"/>
          <tpl hier="36" item="1"/>
        </tpls>
      </n>
      <n v="31" in="0">
        <tpls c="6">
          <tpl hier="0" item="0"/>
          <tpl fld="6" item="19"/>
          <tpl hier="17" item="4"/>
          <tpl hier="19" item="2"/>
          <tpl hier="22" item="3"/>
          <tpl hier="36" item="1"/>
        </tpls>
      </n>
      <n v="4.1753653444676408E-2" in="0">
        <tpls c="6">
          <tpl hier="0" item="0"/>
          <tpl fld="6" item="20"/>
          <tpl hier="17" item="4"/>
          <tpl hier="19" item="2"/>
          <tpl hier="22" item="3"/>
          <tpl hier="36" item="1"/>
        </tpls>
      </n>
      <n v="5.2946554355271479E-2" in="0">
        <tpls c="6">
          <tpl hier="0" item="0"/>
          <tpl fld="6" item="21"/>
          <tpl hier="17" item="4"/>
          <tpl hier="19" item="2"/>
          <tpl hier="22" item="3"/>
          <tpl hier="36" item="1"/>
        </tpls>
      </n>
      <n v="0" in="0">
        <tpls c="6">
          <tpl hier="0" item="0"/>
          <tpl fld="6" item="22"/>
          <tpl hier="17" item="4"/>
          <tpl hier="19" item="2"/>
          <tpl hier="22" item="3"/>
          <tpl hier="36" item="1"/>
        </tpls>
      </n>
      <n v="9.4205505027149998E-4" in="0">
        <tpls c="6">
          <tpl hier="0" item="0"/>
          <tpl fld="6" item="23"/>
          <tpl hier="17" item="4"/>
          <tpl hier="19" item="2"/>
          <tpl hier="22" item="3"/>
          <tpl hier="36" item="1"/>
        </tpls>
      </n>
      <n v="-2.9958694275941156E-2" in="0">
        <tpls c="6">
          <tpl hier="0" item="0"/>
          <tpl fld="6" item="24"/>
          <tpl hier="17" item="4"/>
          <tpl hier="19" item="2"/>
          <tpl hier="22" item="3"/>
          <tpl hier="36" item="1"/>
        </tpls>
      </n>
      <n v="244" in="0">
        <tpls c="6">
          <tpl hier="0" item="0"/>
          <tpl fld="6" item="25"/>
          <tpl hier="17" item="4"/>
          <tpl hier="19" item="2"/>
          <tpl hier="22" item="3"/>
          <tpl hier="36" item="1"/>
        </tpls>
      </n>
      <n v="-9.1213742725534432E-4" in="0">
        <tpls c="6">
          <tpl hier="0" item="0"/>
          <tpl fld="6" item="26"/>
          <tpl hier="17" item="4"/>
          <tpl hier="19" item="2"/>
          <tpl hier="22" item="3"/>
          <tpl hier="36" item="1"/>
        </tpls>
      </n>
      <n v="-0.19447529041788672" in="0">
        <tpls c="6">
          <tpl hier="0" item="0"/>
          <tpl fld="6" item="27"/>
          <tpl hier="17" item="4"/>
          <tpl hier="19" item="2"/>
          <tpl hier="22" item="3"/>
          <tpl hier="36" item="1"/>
        </tpls>
      </n>
      <n v="224" in="0">
        <tpls c="6">
          <tpl hier="0" item="0"/>
          <tpl fld="6" item="28"/>
          <tpl hier="17" item="4"/>
          <tpl hier="19" item="2"/>
          <tpl hier="22" item="3"/>
          <tpl hier="36" item="1"/>
        </tpls>
      </n>
      <n v="46003" in="0">
        <tpls c="2">
          <tpl fld="6" item="29"/>
          <tpl fld="5" item="4"/>
        </tpls>
      </n>
      <n v="46004.122893518521" in="0">
        <tpls c="2">
          <tpl fld="6" item="30"/>
          <tpl fld="5" item="4"/>
        </tpls>
      </n>
      <s v="Sell" in="0">
        <tpls c="2">
          <tpl fld="6" item="32"/>
          <tpl fld="5" item="4"/>
        </tpls>
      </s>
      <n v="232.1" in="0">
        <tpls c="2">
          <tpl fld="6" item="33"/>
          <tpl fld="5" item="4"/>
        </tpls>
      </n>
      <n v="46004" in="0">
        <tpls c="2">
          <tpl fld="6" item="29"/>
          <tpl fld="5" item="3"/>
        </tpls>
      </n>
      <n v="46005.19803240741" in="0">
        <tpls c="2">
          <tpl fld="6" item="30"/>
          <tpl fld="5" item="3"/>
        </tpls>
      </n>
      <s v="Sell" in="0">
        <tpls c="2">
          <tpl fld="6" item="32"/>
          <tpl fld="5" item="3"/>
        </tpls>
      </s>
      <n v="172.73" in="0">
        <tpls c="2">
          <tpl fld="6" item="33"/>
          <tpl fld="5" item="3"/>
        </tpls>
      </n>
      <n v="46004" in="0">
        <tpls c="2">
          <tpl fld="6" item="29"/>
          <tpl fld="5" item="2"/>
        </tpls>
      </n>
      <n v="46005.10056712963" in="0">
        <tpls c="2">
          <tpl fld="6" item="30"/>
          <tpl fld="5" item="2"/>
        </tpls>
      </n>
      <s v="Buy" in="0">
        <tpls c="2">
          <tpl fld="6" item="32"/>
          <tpl fld="5" item="2"/>
        </tpls>
      </s>
      <n v="237.68" in="0">
        <tpls c="2">
          <tpl fld="6" item="33"/>
          <tpl fld="5" item="2"/>
        </tpls>
      </n>
      <n v="46004" in="0">
        <tpls c="2">
          <tpl fld="6" item="29"/>
          <tpl fld="5" item="1"/>
        </tpls>
      </n>
      <n v="46004.982048611113" in="0">
        <tpls c="2">
          <tpl fld="6" item="30"/>
          <tpl fld="5" item="1"/>
        </tpls>
      </n>
      <s v="Sell" in="0">
        <tpls c="2">
          <tpl fld="6" item="32"/>
          <tpl fld="5" item="1"/>
        </tpls>
      </s>
      <n v="39.22" in="0">
        <tpls c="2">
          <tpl fld="6" item="33"/>
          <tpl fld="5" item="1"/>
        </tpls>
      </n>
      <n v="46005" in="0">
        <tpls c="2">
          <tpl fld="6" item="29"/>
          <tpl fld="5" item="0"/>
        </tpls>
      </n>
      <n v="46005.821226851855" in="0">
        <tpls c="2">
          <tpl fld="6" item="30"/>
          <tpl fld="5" item="0"/>
        </tpls>
      </n>
      <s v="BTC/USD" in="0">
        <tpls c="2">
          <tpl fld="6" item="31"/>
          <tpl fld="5" item="0"/>
        </tpls>
      </s>
      <s v="Sell" in="0">
        <tpls c="2">
          <tpl fld="6" item="32"/>
          <tpl fld="5" item="0"/>
        </tpls>
      </s>
      <n v="188.1" in="0">
        <tpls c="2">
          <tpl fld="6" item="33"/>
          <tpl fld="5" item="0"/>
        </tpls>
      </n>
      <n v="176.62" in="0">
        <tpls c="2">
          <tpl fld="6" item="34"/>
          <tpl fld="5" item="0"/>
        </tpls>
      </n>
      <n v="6826.3113633169414" in="0">
        <tpls c="2">
          <tpl fld="6" item="35"/>
          <tpl fld="5" item="4"/>
        </tpls>
      </n>
      <n v="6587.54" in="0">
        <tpls c="2">
          <tpl fld="6" item="36"/>
          <tpl fld="5" item="4"/>
        </tpls>
      </n>
      <n v="97138.410700000008" in="0">
        <tpls c="2">
          <tpl fld="6" item="37"/>
          <tpl fld="5" item="4"/>
        </tpls>
      </n>
      <n v="7.0000000000000007E-2" in="0">
        <tpls c="2">
          <tpl fld="6" item="38"/>
          <tpl fld="5" item="4"/>
        </tpls>
      </n>
      <s v="Win" in="0">
        <tpls c="2">
          <tpl fld="6" item="39"/>
          <tpl fld="5" item="4"/>
        </tpls>
      </s>
      <n v="217.87" in="0">
        <tpls c="2">
          <tpl fld="6" item="34"/>
          <tpl fld="5" item="4"/>
        </tpls>
      </n>
      <n v="10437.97485961124" in="0">
        <tpls c="2">
          <tpl fld="6" item="35"/>
          <tpl fld="5" item="3"/>
        </tpls>
      </n>
      <n v="428.22" in="0">
        <tpls c="2">
          <tpl fld="6" item="36"/>
          <tpl fld="5" item="3"/>
        </tpls>
      </n>
      <n v="96655.647200000007" in="0">
        <tpls c="2">
          <tpl fld="6" item="37"/>
          <tpl fld="5" item="3"/>
        </tpls>
      </n>
      <n v="0" in="0">
        <tpls c="2">
          <tpl fld="6" item="38"/>
          <tpl fld="5" item="3"/>
        </tpls>
      </n>
      <s v="Win" in="0">
        <tpls c="2">
          <tpl fld="6" item="39"/>
          <tpl fld="5" item="3"/>
        </tpls>
      </s>
      <n v="163.47" in="0">
        <tpls c="2">
          <tpl fld="6" item="34"/>
          <tpl fld="5" item="3"/>
        </tpls>
      </n>
      <n v="7362.048514628651" in="0">
        <tpls c="2">
          <tpl fld="6" item="35"/>
          <tpl fld="5" item="2"/>
        </tpls>
      </n>
      <n v="286.76" in="0">
        <tpls c="2">
          <tpl fld="6" item="36"/>
          <tpl fld="5" item="2"/>
        </tpls>
      </n>
      <n v="98136.106700000004" in="0">
        <tpls c="2">
          <tpl fld="6" item="37"/>
          <tpl fld="5" item="2"/>
        </tpls>
      </n>
      <n v="0" in="0">
        <tpls c="2">
          <tpl fld="6" item="38"/>
          <tpl fld="5" item="2"/>
        </tpls>
      </n>
      <s v="Breakeven" in="0">
        <tpls c="2">
          <tpl fld="6" item="39"/>
          <tpl fld="5" item="2"/>
        </tpls>
      </s>
      <n v="224.35" in="0">
        <tpls c="2">
          <tpl fld="6" item="34"/>
          <tpl fld="5" item="2"/>
        </tpls>
      </n>
      <n v="44167.315657894716" in="0">
        <tpls c="2">
          <tpl fld="6" item="35"/>
          <tpl fld="5" item="1"/>
        </tpls>
      </n>
      <n v="3496.72" in="0">
        <tpls c="2">
          <tpl fld="6" item="36"/>
          <tpl fld="5" item="1"/>
        </tpls>
      </n>
      <n v="100701.4797" in="0">
        <tpls c="2">
          <tpl fld="6" item="37"/>
          <tpl fld="5" item="1"/>
        </tpls>
      </n>
      <n v="0.03" in="0">
        <tpls c="2">
          <tpl fld="6" item="38"/>
          <tpl fld="5" item="1"/>
        </tpls>
      </n>
      <s v="Win" in="0">
        <tpls c="2">
          <tpl fld="6" item="39"/>
          <tpl fld="5" item="1"/>
        </tpls>
      </s>
      <n v="36.94" in="0">
        <tpls c="2">
          <tpl fld="6" item="34"/>
          <tpl fld="5" item="1"/>
        </tpls>
      </n>
      <n v="8560.4668641115077" in="0">
        <tpls c="2">
          <tpl fld="6" item="35"/>
          <tpl fld="5" item="0"/>
        </tpls>
      </n>
      <n v="13843.78" in="0">
        <tpls c="2">
          <tpl fld="6" item="36"/>
          <tpl fld="5" item="0"/>
        </tpls>
      </n>
      <n v="98274.159600000014" in="0">
        <tpls c="2">
          <tpl fld="6" item="37"/>
          <tpl fld="5" item="0"/>
        </tpls>
      </n>
      <n v="0.14000000000000001" in="0">
        <tpls c="2">
          <tpl fld="6" item="38"/>
          <tpl fld="5" item="0"/>
        </tpls>
      </n>
      <s v="Win" in="0">
        <tpls c="2">
          <tpl fld="6" item="39"/>
          <tpl fld="5" item="0"/>
        </tpls>
      </s>
      <n v="0.47727272727272729" in="0">
        <tpls c="2">
          <tpl fld="1" item="10"/>
          <tpl fld="6" item="10"/>
        </tpls>
      </n>
      <n v="24923.77" in="0">
        <tpls c="3">
          <tpl fld="2" item="6"/>
          <tpl fld="6" item="9"/>
          <tpl fld="4" item="0"/>
        </tpls>
      </n>
      <n v="-11.134082531792201" in="0">
        <tpls c="2">
          <tpl fld="1" item="6"/>
          <tpl fld="6" item="11"/>
        </tpls>
      </n>
      <n v="-55784.2" in="0">
        <tpls c="2">
          <tpl fld="1" item="6"/>
          <tpl fld="6" item="9"/>
        </tpls>
      </n>
      <n v="-10.42063829787234" in="0">
        <tpls c="2">
          <tpl fld="1" item="1"/>
          <tpl fld="6" item="12"/>
        </tpls>
      </n>
      <n v="0.66136136815456159" in="0">
        <tpls c="2">
          <tpl fld="1" item="1"/>
          <tpl fld="6" item="13"/>
        </tpls>
      </n>
      <n v="113837.37" in="0">
        <tpls c="3">
          <tpl fld="2" item="6"/>
          <tpl fld="6" item="9"/>
          <tpl fld="4" item="3"/>
        </tpls>
      </n>
      <n v="20.395" in="0">
        <tpls c="2">
          <tpl fld="1" item="11"/>
          <tpl fld="6" item="12"/>
        </tpls>
      </n>
      <n v="-75479.47" in="0">
        <tpls c="3">
          <tpl fld="2" item="1"/>
          <tpl fld="6" item="9"/>
          <tpl fld="4" item="1"/>
        </tpls>
      </n>
      <n v="-48.43436980427618" in="0">
        <tpls c="2">
          <tpl fld="1" item="11"/>
          <tpl fld="6" item="11"/>
        </tpls>
      </n>
      <n v="-2.8999999999999998E-2" in="0">
        <tpls c="2">
          <tpl fld="1" item="11"/>
          <tpl fld="6" item="14"/>
        </tpls>
      </n>
      <n v="0.59525532480529031" in="0">
        <tpls c="2">
          <tpl fld="1" item="4"/>
          <tpl fld="6" item="13"/>
        </tpls>
      </n>
      <n v="-129519.27" in="0">
        <tpls c="2">
          <tpl fld="1" item="4"/>
          <tpl fld="6" item="9"/>
        </tpls>
      </n>
      <n v="7923.9" in="0">
        <tpls c="3">
          <tpl fld="2" item="1"/>
          <tpl fld="6" item="9"/>
          <tpl fld="4" item="3"/>
        </tpls>
      </n>
      <n v="-13.725227533772072" in="0">
        <tpls c="2">
          <tpl fld="1" item="10"/>
          <tpl fld="6" item="11"/>
        </tpls>
      </n>
      <n v="-4.6136363636363635E-2" in="0">
        <tpls c="2">
          <tpl fld="1" item="10"/>
          <tpl fld="6" item="15"/>
        </tpls>
      </n>
      <n v="0.8621687434111015" in="0">
        <tpls c="2">
          <tpl fld="1" item="6"/>
          <tpl fld="6" item="13"/>
        </tpls>
      </n>
      <n v="-0.413333333333334" in="0">
        <tpls c="2">
          <tpl fld="1" item="6"/>
          <tpl fld="6" item="12"/>
        </tpls>
      </n>
      <n v="0.42553191489361702" in="0">
        <tpls c="2">
          <tpl fld="1" item="1"/>
          <tpl fld="6" item="10"/>
        </tpls>
      </n>
      <n v="-2.5106382978723404E-2" in="0">
        <tpls c="2">
          <tpl fld="1" item="1"/>
          <tpl fld="6" item="14"/>
        </tpls>
      </n>
      <n v="53347.74" in="0">
        <tpls c="2">
          <tpl fld="1" item="3"/>
          <tpl fld="6" item="9"/>
        </tpls>
      </n>
      <n v="98780.45" in="0">
        <tpls c="3">
          <tpl fld="2" item="0"/>
          <tpl fld="6" item="9"/>
          <tpl fld="4" item="3"/>
        </tpls>
      </n>
      <n v="55357.16" in="0">
        <tpls c="3">
          <tpl fld="2" item="2"/>
          <tpl fld="6" item="9"/>
          <tpl fld="4" item="3"/>
        </tpls>
      </n>
      <n v="-27607.78" in="0">
        <tpls c="3">
          <tpl fld="2" item="0"/>
          <tpl fld="6" item="9"/>
          <tpl fld="4" item="1"/>
        </tpls>
      </n>
      <n v="0.44687452651629023" in="0">
        <tpls c="2">
          <tpl fld="1" item="11"/>
          <tpl fld="6" item="13"/>
        </tpls>
      </n>
      <n v="0.5" in="0">
        <tpls c="2">
          <tpl fld="1" item="11"/>
          <tpl fld="6" item="10"/>
        </tpls>
      </n>
      <n v="-6.1250000000000006E-2" in="0">
        <tpls c="2">
          <tpl fld="1" item="8"/>
          <tpl fld="6" item="15"/>
        </tpls>
      </n>
      <n v="5.6518750000000013" in="0">
        <tpls c="2">
          <tpl fld="1" item="8"/>
          <tpl fld="6" item="12"/>
        </tpls>
      </n>
      <n v="0.42222222222222222" in="0">
        <tpls c="2">
          <tpl fld="1" item="4"/>
          <tpl fld="6" item="10"/>
        </tpls>
      </n>
      <n v="-84761.18" in="0">
        <tpls c="3">
          <tpl fld="2" item="1"/>
          <tpl fld="6" item="9"/>
          <tpl fld="4" item="0"/>
        </tpls>
      </n>
      <n v="4675.5" in="0">
        <tpls c="3">
          <tpl fld="2" item="4"/>
          <tpl fld="6" item="9"/>
          <tpl fld="4" item="3"/>
        </tpls>
      </n>
      <n v="38.946909090909088" in="0">
        <tpls c="2">
          <tpl fld="1" item="5"/>
          <tpl fld="6" item="12"/>
        </tpls>
      </n>
      <n v="107431.12" in="0">
        <tpls c="2">
          <tpl fld="1" item="5"/>
          <tpl fld="6" item="9"/>
        </tpls>
      </n>
      <n v="4298.7" in="0">
        <tpls c="2">
          <tpl fld="1" item="10"/>
          <tpl fld="6" item="9"/>
        </tpls>
      </n>
      <n v="2.2727272727272811E-4" in="0">
        <tpls c="2">
          <tpl fld="1" item="10"/>
          <tpl fld="6" item="14"/>
        </tpls>
      </n>
      <n v="1.3491786086270956" in="0">
        <tpls c="2">
          <tpl fld="1" item="9"/>
          <tpl fld="6" item="13"/>
        </tpls>
      </n>
      <n v="28.286603773584908" in="0">
        <tpls c="2">
          <tpl fld="1" item="9"/>
          <tpl fld="6" item="12"/>
        </tpls>
      </n>
      <n v="15084.8" in="0">
        <tpls c="3">
          <tpl fld="2" item="6"/>
          <tpl fld="6" item="9"/>
          <tpl fld="4" item="4"/>
        </tpls>
      </n>
      <n v="-23.545675675675671" in="0">
        <tpls c="2">
          <tpl fld="1" item="2"/>
          <tpl fld="6" item="12"/>
        </tpls>
      </n>
      <n v="-0.12864864864864867" in="0">
        <tpls c="2">
          <tpl fld="1" item="2"/>
          <tpl fld="6" item="15"/>
        </tpls>
      </n>
      <n v="0.45833333333333331" in="0">
        <tpls c="2">
          <tpl fld="1" item="6"/>
          <tpl fld="6" item="10"/>
        </tpls>
      </n>
      <n v="-1.2916666666666661E-2" in="0">
        <tpls c="2">
          <tpl fld="1" item="6"/>
          <tpl fld="6" item="14"/>
        </tpls>
      </n>
      <n v="-109756.54" in="0">
        <tpls c="2">
          <tpl fld="1" item="1"/>
          <tpl fld="6" item="9"/>
        </tpls>
      </n>
      <n v="-2.3450816634031466" in="0">
        <tpls c="2">
          <tpl fld="1" item="3"/>
          <tpl fld="6" item="11"/>
        </tpls>
      </n>
      <n v="1.5833333333333345E-2" in="0">
        <tpls c="2">
          <tpl fld="1" item="3"/>
          <tpl fld="6" item="14"/>
        </tpls>
      </n>
      <n v="7940.21" in="0">
        <tpls c="3">
          <tpl fld="2" item="0"/>
          <tpl fld="6" item="9"/>
          <tpl fld="4" item="4"/>
        </tpls>
      </n>
      <n v="-78821.83" in="0">
        <tpls c="3">
          <tpl fld="2" item="2"/>
          <tpl fld="6" item="9"/>
          <tpl fld="4" item="1"/>
        </tpls>
      </n>
      <n v="560.74" in="0">
        <tpls c="3">
          <tpl fld="2" item="2"/>
          <tpl fld="6" item="9"/>
          <tpl fld="4" item="4"/>
        </tpls>
      </n>
      <n v="-189206.05" in="0">
        <tpls c="3">
          <tpl fld="2" item="3"/>
          <tpl fld="6" item="9"/>
          <tpl fld="4" item="2"/>
        </tpls>
      </n>
      <n v="0.55555555555555558" in="0">
        <tpls c="2">
          <tpl fld="1" item="3"/>
          <tpl fld="6" item="10"/>
        </tpls>
      </n>
      <n v="83034.070000000007" in="0">
        <tpls c="3">
          <tpl fld="2" item="3"/>
          <tpl fld="6" item="9"/>
          <tpl fld="4" item="4"/>
        </tpls>
      </n>
      <n v="-1.2500000000000002E-2" in="0">
        <tpls c="2">
          <tpl fld="1" item="11"/>
          <tpl fld="6" item="15"/>
        </tpls>
      </n>
      <n v="-55141.8" in="0">
        <tpls c="2">
          <tpl fld="1" item="11"/>
          <tpl fld="6" item="9"/>
        </tpls>
      </n>
      <n v="-1.3750000000000002E-2" in="0">
        <tpls c="2">
          <tpl fld="1" item="8"/>
          <tpl fld="6" item="14"/>
        </tpls>
      </n>
      <n v="-1.8886484874386835" in="0">
        <tpls c="2">
          <tpl fld="1" item="4"/>
          <tpl fld="6" item="11"/>
        </tpls>
      </n>
      <n v="-2.9555555555555557E-2" in="0">
        <tpls c="2">
          <tpl fld="1" item="4"/>
          <tpl fld="6" item="14"/>
        </tpls>
      </n>
      <n v="-29135.040000000001" in="0">
        <tpls c="3">
          <tpl fld="2" item="1"/>
          <tpl fld="6" item="9"/>
          <tpl fld="4" item="4"/>
        </tpls>
      </n>
      <n v="19479.28" in="0">
        <tpls c="3">
          <tpl fld="2" item="1"/>
          <tpl fld="6" item="9"/>
          <tpl fld="4" item="2"/>
        </tpls>
      </n>
      <n v="10672.51" in="0">
        <tpls c="3">
          <tpl fld="2" item="4"/>
          <tpl fld="6" item="9"/>
          <tpl fld="4" item="4"/>
        </tpls>
      </n>
      <n v="0.6" in="0">
        <tpls c="2">
          <tpl fld="1" item="5"/>
          <tpl fld="6" item="10"/>
        </tpls>
      </n>
      <n v="1.3661260325730644" in="0">
        <tpls c="2">
          <tpl fld="1" item="5"/>
          <tpl fld="6" item="13"/>
        </tpls>
      </n>
      <n v="1.0160151401905704" in="0">
        <tpls c="2">
          <tpl fld="1" item="10"/>
          <tpl fld="6" item="13"/>
        </tpls>
      </n>
      <n v="9.1286363636363674" in="0">
        <tpls c="2">
          <tpl fld="1" item="10"/>
          <tpl fld="6" item="12"/>
        </tpls>
      </n>
      <n v="0.52830188679245282" in="0">
        <tpls c="2">
          <tpl fld="1" item="9"/>
          <tpl fld="6" item="10"/>
        </tpls>
      </n>
      <n v="9543.75" in="0">
        <tpls c="3">
          <tpl fld="2" item="5"/>
          <tpl fld="6" item="9"/>
          <tpl fld="4" item="0"/>
        </tpls>
      </n>
      <n v="-28212.85" in="0">
        <tpls c="3">
          <tpl fld="2" item="5"/>
          <tpl fld="6" item="9"/>
          <tpl fld="4" item="1"/>
        </tpls>
      </n>
      <n v="-151013.29999999999" in="0">
        <tpls c="3">
          <tpl fld="2" item="6"/>
          <tpl fld="6" item="9"/>
          <tpl fld="4" item="1"/>
        </tpls>
      </n>
      <n v="-192288.9" in="0">
        <tpls c="2">
          <tpl fld="1" item="2"/>
          <tpl fld="6" item="9"/>
        </tpls>
      </n>
      <n v="0.41349283753323546" in="0">
        <tpls c="2">
          <tpl fld="1" item="2"/>
          <tpl fld="6" item="13"/>
        </tpls>
      </n>
      <n v="-7.8541666666666662E-2" in="0">
        <tpls c="2">
          <tpl fld="1" item="6"/>
          <tpl fld="6" item="15"/>
        </tpls>
      </n>
      <n v="-3.1919111470015724" in="0">
        <tpls c="2">
          <tpl fld="1" item="1"/>
          <tpl fld="6" item="11"/>
        </tpls>
      </n>
      <n v="-9.3617021276595727E-2" in="0">
        <tpls c="2">
          <tpl fld="1" item="1"/>
          <tpl fld="6" item="15"/>
        </tpls>
      </n>
      <n v="21.856388888888894" in="0">
        <tpls c="2">
          <tpl fld="1" item="3"/>
          <tpl fld="6" item="12"/>
        </tpls>
      </n>
      <n v="65545.990000000005" in="0">
        <tpls c="3">
          <tpl fld="2" item="3"/>
          <tpl fld="6" item="9"/>
          <tpl fld="4" item="1"/>
        </tpls>
      </n>
      <n v="-3.9111111111111103E-2" in="0">
        <tpls c="2">
          <tpl fld="1" item="4"/>
          <tpl fld="6" item="15"/>
        </tpls>
      </n>
      <n v="13.433555555555557" in="0">
        <tpls c="2">
          <tpl fld="1" item="4"/>
          <tpl fld="6" item="12"/>
        </tpls>
      </n>
      <n v="1.3165043797957261" in="0">
        <tpls c="2">
          <tpl fld="1" item="3"/>
          <tpl fld="6" item="13"/>
        </tpls>
      </n>
      <n v="-1.1944444444444448E-2" in="0">
        <tpls c="2">
          <tpl fld="1" item="3"/>
          <tpl fld="6" item="15"/>
        </tpls>
      </n>
      <n v="79717.929999999993" in="0">
        <tpls c="3">
          <tpl fld="2" item="2"/>
          <tpl fld="6" item="9"/>
          <tpl fld="4" item="2"/>
        </tpls>
      </n>
      <n v="93818.63" in="0">
        <tpls c="3">
          <tpl fld="2" item="2"/>
          <tpl fld="6" item="9"/>
          <tpl fld="4" item="0"/>
        </tpls>
      </n>
      <n v="0.79798873489486788" in="0">
        <tpls c="2">
          <tpl fld="1" item="8"/>
          <tpl fld="6" item="13"/>
        </tpls>
      </n>
      <n v="-42151.01" in="0">
        <tpls c="2">
          <tpl fld="1" item="8"/>
          <tpl fld="6" item="9"/>
        </tpls>
      </n>
      <n v="0.5625" in="0">
        <tpls c="2">
          <tpl fld="1" item="8"/>
          <tpl fld="6" item="10"/>
        </tpls>
      </n>
      <n v="-2.1252995322320927" in="0">
        <tpls c="2">
          <tpl fld="1" item="8"/>
          <tpl fld="6" item="11"/>
        </tpls>
      </n>
      <n v="64682.42" in="0">
        <tpls c="3">
          <tpl fld="2" item="4"/>
          <tpl fld="6" item="9"/>
          <tpl fld="4" item="2"/>
        </tpls>
      </n>
      <n v="-15643.07" in="0">
        <tpls c="3">
          <tpl fld="2" item="4"/>
          <tpl fld="6" item="9"/>
          <tpl fld="4" item="0"/>
        </tpls>
      </n>
      <n v="-81321.73" in="0">
        <tpls c="3">
          <tpl fld="2" item="4"/>
          <tpl fld="6" item="9"/>
          <tpl fld="4" item="1"/>
        </tpls>
      </n>
      <n v="2.0363636363636362E-2" in="0">
        <tpls c="2">
          <tpl fld="1" item="5"/>
          <tpl fld="6" item="14"/>
        </tpls>
      </n>
      <n v="-9.4447934558140485" in="0">
        <tpls c="2">
          <tpl fld="1" item="5"/>
          <tpl fld="6" item="11"/>
        </tpls>
      </n>
      <n v="1.7999999999999995E-2" in="0">
        <tpls c="2">
          <tpl fld="1" item="5"/>
          <tpl fld="6" item="15"/>
        </tpls>
      </n>
      <n v="1.5660377358490563E-2" in="0">
        <tpls c="2">
          <tpl fld="1" item="9"/>
          <tpl fld="6" item="14"/>
        </tpls>
      </n>
      <n v="6.2264150943396237E-3" in="0">
        <tpls c="2">
          <tpl fld="1" item="9"/>
          <tpl fld="6" item="15"/>
        </tpls>
      </n>
      <n v="81314.86" in="0">
        <tpls c="2">
          <tpl fld="1" item="9"/>
          <tpl fld="6" item="9"/>
        </tpls>
      </n>
      <n v="-2.5371045102555176" in="0">
        <tpls c="2">
          <tpl fld="1" item="9"/>
          <tpl fld="6" item="11"/>
        </tpls>
      </n>
      <n v="0.40540540540540543" in="0">
        <tpls c="2">
          <tpl fld="1" item="2"/>
          <tpl fld="6" item="10"/>
        </tpls>
      </n>
      <n v="-5.4054382482573216" in="0">
        <tpls c="2">
          <tpl fld="1" item="2"/>
          <tpl fld="6" item="11"/>
        </tpls>
      </n>
      <n v="-5.2432432432432445E-2" in="0">
        <tpls c="2">
          <tpl fld="1" item="2"/>
          <tpl fld="6" item="14"/>
        </tpls>
      </n>
      <n v="-135258.1" in="0">
        <tpls c="3">
          <tpl fld="2" item="3"/>
          <tpl fld="6" item="9"/>
          <tpl fld="4" item="0"/>
        </tpls>
      </n>
      <n v="-126846.65" in="0">
        <tpls c="3">
          <tpl fld="2" item="3"/>
          <tpl fld="6" item="9"/>
          <tpl fld="4" item="3"/>
        </tpls>
      </n>
      <n v="33091.86" in="0">
        <tpls c="3">
          <tpl fld="2" item="5"/>
          <tpl fld="6" item="9"/>
          <tpl fld="4" item="3"/>
        </tpls>
      </n>
      <n v="-65773.25" in="0">
        <tpls c="3">
          <tpl fld="2" item="5"/>
          <tpl fld="6" item="9"/>
          <tpl fld="4" item="2"/>
        </tpls>
      </n>
      <n v="12925" in="0">
        <tpls c="3">
          <tpl fld="2" item="5"/>
          <tpl fld="6" item="9"/>
          <tpl fld="4" item="4"/>
        </tpls>
      </n>
      <n v="-2.1250000000000002E-2" in="0">
        <tpls c="2">
          <tpl fld="1" item="7"/>
          <tpl fld="6" item="14"/>
        </tpls>
      </n>
      <n v="0.71369056988779211" in="0">
        <tpls c="2">
          <tpl fld="1" item="7"/>
          <tpl fld="6" item="13"/>
        </tpls>
      </n>
      <n v="-7.8750000000000014E-2" in="0">
        <tpls c="2">
          <tpl fld="1" item="7"/>
          <tpl fld="6" item="15"/>
        </tpls>
      </n>
      <n v="-5.3009999999999975" in="0">
        <tpls c="2">
          <tpl fld="1" item="7"/>
          <tpl fld="6" item="12"/>
        </tpls>
      </n>
      <n v="0.47499999999999998" in="0">
        <tpls c="2">
          <tpl fld="1" item="7"/>
          <tpl fld="6" item="10"/>
        </tpls>
      </n>
      <n v="-84529.77" in="0">
        <tpls c="2">
          <tpl fld="1" item="7"/>
          <tpl fld="6" item="9"/>
        </tpls>
      </n>
      <n v="-4.7288914556143293" in="0">
        <tpls c="2">
          <tpl fld="1" item="7"/>
          <tpl fld="6" item="11"/>
        </tpls>
      </n>
      <n v="-27808.43" in="0">
        <tpls c="3">
          <tpl fld="2" item="6"/>
          <tpl fld="6" item="9"/>
          <tpl fld="4" item="2"/>
        </tpls>
      </n>
      <n v="-47525.21" in="0">
        <tpls c="3">
          <tpl fld="2" item="0"/>
          <tpl fld="6" item="9"/>
          <tpl fld="4" item="2"/>
        </tpls>
      </n>
      <n v="48" in="0">
        <tpls c="2">
          <tpl fld="1" item="6"/>
          <tpl fld="6" item="16"/>
        </tpls>
      </n>
      <n v="44" in="0">
        <tpls c="2">
          <tpl fld="1" item="10"/>
          <tpl fld="6" item="16"/>
        </tpls>
      </n>
      <n v="36" in="0">
        <tpls c="2">
          <tpl fld="1" item="3"/>
          <tpl fld="6" item="16"/>
        </tpls>
      </n>
      <n v="40" in="0">
        <tpls c="2">
          <tpl fld="1" item="7"/>
          <tpl fld="6" item="16"/>
        </tpls>
      </n>
      <n v="45" in="0">
        <tpls c="2">
          <tpl fld="1" item="4"/>
          <tpl fld="6" item="16"/>
        </tpls>
      </n>
      <n v="47" in="0">
        <tpls c="2">
          <tpl fld="1" item="1"/>
          <tpl fld="6" item="16"/>
        </tpls>
      </n>
      <n v="53" in="0">
        <tpls c="2">
          <tpl fld="1" item="9"/>
          <tpl fld="6" item="16"/>
        </tpls>
      </n>
      <n v="55" in="0">
        <tpls c="2">
          <tpl fld="1" item="5"/>
          <tpl fld="6" item="16"/>
        </tpls>
      </n>
      <n v="37" in="0">
        <tpls c="2">
          <tpl fld="1" item="2"/>
          <tpl fld="6" item="16"/>
        </tpls>
      </n>
      <n v="-17424.77" in="0">
        <tpls c="2">
          <tpl fld="6" item="9"/>
          <tpl fld="3" item="1"/>
        </tpls>
      </n>
      <n v="-221712.46" in="0">
        <tpls c="2">
          <tpl fld="6" item="9"/>
          <tpl fld="3" item="3"/>
        </tpls>
      </n>
      <n v="32" in="0">
        <tpls c="2">
          <tpl fld="1" item="8"/>
          <tpl fld="6" item="16"/>
        </tpls>
      </n>
      <n v="171069.61" in="0">
        <tpls c="2">
          <tpl fld="6" item="9"/>
          <tpl fld="3" item="2"/>
        </tpls>
      </n>
      <n v="20" in="0">
        <tpls c="2">
          <tpl fld="1" item="11"/>
          <tpl fld="6" item="16"/>
        </tpls>
      </n>
      <s v="AAPL" in="0">
        <tpls c="2">
          <tpl fld="6" item="31"/>
          <tpl fld="5" item="4"/>
        </tpls>
      </s>
      <s v="GBP/USD" in="0">
        <tpls c="2">
          <tpl fld="6" item="31"/>
          <tpl fld="5" item="3"/>
        </tpls>
      </s>
      <s v="TSLA" in="0">
        <tpls c="2">
          <tpl fld="6" item="31"/>
          <tpl fld="5" item="2"/>
        </tpls>
      </s>
      <s v="TSLA" in="0">
        <tpls c="2">
          <tpl fld="6" item="31"/>
          <tpl fld="5" item="1"/>
        </tpls>
      </s>
      <n v="18.916666666666668" in="0">
        <tpls c="2">
          <tpl fld="6" item="40"/>
          <tpl fld="5" item="0"/>
        </tpls>
      </n>
      <n v="21.75" in="0">
        <tpls c="2">
          <tpl fld="6" item="40"/>
          <tpl fld="5" item="1"/>
        </tpls>
      </n>
      <n v="9.75" in="0">
        <tpls c="2">
          <tpl fld="6" item="40"/>
          <tpl fld="5" item="2"/>
        </tpls>
      </n>
      <n v="18.483333333333334" in="0">
        <tpls c="2">
          <tpl fld="6" item="40"/>
          <tpl fld="5" item="3"/>
        </tpls>
      </n>
      <n v="6.2333333333333334" in="0">
        <tpls c="2">
          <tpl fld="6" item="40"/>
          <tpl fld="5" item="4"/>
        </tpls>
      </n>
      <n v="9" in="0">
        <tpls c="6">
          <tpl hier="0" item="0"/>
          <tpl fld="6" item="19"/>
          <tpl hier="17" item="4"/>
          <tpl hier="19" item="2"/>
          <tpl hier="22" item="3"/>
          <tpl hier="36" item="10"/>
        </tpls>
      </n>
      <n v="1.9417475728155338E-2" in="0">
        <tpls c="6">
          <tpl hier="0" item="0"/>
          <tpl fld="6" item="20"/>
          <tpl hier="17" item="4"/>
          <tpl hier="19" item="2"/>
          <tpl hier="22" item="3"/>
          <tpl hier="36" item="10"/>
        </tpls>
      </n>
      <n v="0" in="0">
        <tpls c="6">
          <tpl hier="0" item="0"/>
          <tpl fld="6" item="22"/>
          <tpl hier="17" item="4"/>
          <tpl hier="19" item="2"/>
          <tpl hier="22" item="3"/>
          <tpl hier="36" item="10"/>
        </tpls>
      </n>
      <n v="56" in="0">
        <tpls c="6">
          <tpl hier="0" item="0"/>
          <tpl fld="6" item="25"/>
          <tpl hier="17" item="4"/>
          <tpl hier="19" item="2"/>
          <tpl hier="22" item="3"/>
          <tpl hier="36" item="10"/>
        </tpls>
      </n>
      <n v="-1.3904761904761904E-2" in="0">
        <tpls c="6">
          <tpl hier="0" item="0"/>
          <tpl fld="6" item="14"/>
          <tpl hier="17" item="4"/>
          <tpl hier="19" item="2"/>
          <tpl hier="22" item="3"/>
          <tpl hier="36" item="10"/>
        </tpls>
      </n>
      <n v="-5.5944774608223245E-2" in="0">
        <tpls c="6">
          <tpl hier="0" item="0"/>
          <tpl fld="6" item="21"/>
          <tpl hier="17" item="4"/>
          <tpl hier="19" item="2"/>
          <tpl hier="22" item="3"/>
          <tpl hier="36" item="10"/>
        </tpls>
      </n>
      <n v="-1.9047619047619025E-2" in="0">
        <tpls c="6">
          <tpl hier="0" item="0"/>
          <tpl fld="6" item="23"/>
          <tpl hier="17" item="4"/>
          <tpl hier="19" item="2"/>
          <tpl hier="22" item="3"/>
          <tpl hier="36" item="10"/>
        </tpls>
      </n>
      <n v="-4.4075550016421996" in="0">
        <tpls c="6">
          <tpl hier="0" item="0"/>
          <tpl fld="6" item="11"/>
          <tpl hier="17" item="4"/>
          <tpl hier="19" item="2"/>
          <tpl hier="22" item="3"/>
          <tpl hier="36" item="10"/>
        </tpls>
      </n>
      <n v="16.367809523809523" in="0">
        <tpls c="6">
          <tpl hier="0" item="0"/>
          <tpl fld="6" item="12"/>
          <tpl hier="17" item="4"/>
          <tpl hier="19" item="2"/>
          <tpl hier="22" item="3"/>
          <tpl hier="36" item="10"/>
        </tpls>
      </n>
      <n v="-137326.19" in="0">
        <tpls c="6">
          <tpl hier="0" item="0"/>
          <tpl fld="6" item="17"/>
          <tpl hier="17" item="4"/>
          <tpl hier="19" item="2"/>
          <tpl hier="22" item="3"/>
          <tpl hier="36" item="10"/>
        </tpls>
      </n>
      <n v="-5.584189075889168E-3" in="0">
        <tpls c="6">
          <tpl hier="0" item="0"/>
          <tpl fld="6" item="18"/>
          <tpl hier="17" item="4"/>
          <tpl hier="19" item="2"/>
          <tpl hier="22" item="3"/>
          <tpl hier="36" item="10"/>
        </tpls>
      </n>
      <n v="105" in="0">
        <tpls c="6">
          <tpl hier="0" item="0"/>
          <tpl fld="6" item="16"/>
          <tpl hier="17" item="4"/>
          <tpl hier="19" item="2"/>
          <tpl hier="22" item="3"/>
          <tpl hier="36" item="10"/>
        </tpls>
      </n>
      <n v="-2.1266759130837004E-5" in="0">
        <tpls c="6">
          <tpl hier="0" item="0"/>
          <tpl fld="6" item="26"/>
          <tpl hier="17" item="4"/>
          <tpl hier="19" item="2"/>
          <tpl hier="22" item="3"/>
          <tpl hier="36" item="10"/>
        </tpls>
      </n>
      <n v="-2.2771351568060875E-2" in="0">
        <tpls c="6">
          <tpl hier="0" item="0"/>
          <tpl fld="6" item="27"/>
          <tpl hier="17" item="4"/>
          <tpl hier="19" item="2"/>
          <tpl hier="22" item="3"/>
          <tpl hier="36" item="10"/>
        </tpls>
      </n>
      <n v="4.1839080459770146E-2" in="0">
        <tpls c="6">
          <tpl hier="0" item="0"/>
          <tpl fld="6" item="24"/>
          <tpl hier="17" item="4"/>
          <tpl hier="19" item="2"/>
          <tpl hier="22" item="3"/>
          <tpl hier="36" item="10"/>
        </tpls>
      </n>
      <n v="0.53333333333333333" in="0">
        <tpls c="6">
          <tpl hier="0" item="0"/>
          <tpl fld="6" item="10"/>
          <tpl hier="17" item="4"/>
          <tpl hier="19" item="2"/>
          <tpl hier="22" item="3"/>
          <tpl hier="36" item="10"/>
        </tpls>
      </n>
      <n v="0.77929213360275562" in="0">
        <tpls c="6">
          <tpl hier="0" item="0"/>
          <tpl fld="6" item="13"/>
          <tpl hier="17" item="4"/>
          <tpl hier="19" item="2"/>
          <tpl hier="22" item="3"/>
          <tpl hier="36" item="10"/>
        </tpls>
      </n>
      <n v="40" in="0">
        <tpls c="6">
          <tpl hier="0" item="0"/>
          <tpl fld="6" item="28"/>
          <tpl hier="17" item="4"/>
          <tpl hier="19" item="2"/>
          <tpl hier="22" item="3"/>
          <tpl hier="36" item="10"/>
        </tpls>
      </n>
      <n v="6" in="0">
        <tpls c="6">
          <tpl hier="0" item="0"/>
          <tpl fld="6" item="19"/>
          <tpl hier="17" item="4"/>
          <tpl hier="19" item="2"/>
          <tpl hier="22" item="3"/>
          <tpl hier="36" item="11"/>
        </tpls>
      </n>
      <n v="3.896103896103896E-2" in="0">
        <tpls c="6">
          <tpl hier="0" item="0"/>
          <tpl fld="6" item="20"/>
          <tpl hier="17" item="4"/>
          <tpl hier="19" item="2"/>
          <tpl hier="22" item="3"/>
          <tpl hier="36" item="11"/>
        </tpls>
      </n>
      <n v="0" in="0">
        <tpls c="6">
          <tpl hier="0" item="0"/>
          <tpl fld="6" item="22"/>
          <tpl hier="17" item="4"/>
          <tpl hier="19" item="2"/>
          <tpl hier="22" item="3"/>
          <tpl hier="36" item="11"/>
        </tpls>
      </n>
      <n v="45" in="0">
        <tpls c="6">
          <tpl hier="0" item="0"/>
          <tpl fld="6" item="25"/>
          <tpl hier="17" item="4"/>
          <tpl hier="19" item="2"/>
          <tpl hier="22" item="3"/>
          <tpl hier="36" item="11"/>
        </tpls>
      </n>
      <n v="2.8499999999999998E-2" in="0">
        <tpls c="6">
          <tpl hier="0" item="0"/>
          <tpl fld="6" item="14"/>
          <tpl hier="17" item="4"/>
          <tpl hier="19" item="2"/>
          <tpl hier="22" item="3"/>
          <tpl hier="36" item="11"/>
        </tpls>
      </n>
      <n v="-9.4836719091306296E-2" in="0">
        <tpls c="6">
          <tpl hier="0" item="0"/>
          <tpl fld="6" item="21"/>
          <tpl hier="17" item="4"/>
          <tpl hier="19" item="2"/>
          <tpl hier="22" item="3"/>
          <tpl hier="36" item="11"/>
        </tpls>
      </n>
      <n v="-1.5624999999999944E-2" in="0">
        <tpls c="6">
          <tpl hier="0" item="0"/>
          <tpl fld="6" item="23"/>
          <tpl hier="17" item="4"/>
          <tpl hier="19" item="2"/>
          <tpl hier="22" item="3"/>
          <tpl hier="36" item="11"/>
        </tpls>
      </n>
      <n v="-2.2367622601357358" in="0">
        <tpls c="6">
          <tpl hier="0" item="0"/>
          <tpl fld="6" item="11"/>
          <tpl hier="17" item="4"/>
          <tpl hier="19" item="2"/>
          <tpl hier="22" item="3"/>
          <tpl hier="36" item="11"/>
        </tpls>
      </n>
      <n v="22.60275" in="0">
        <tpls c="6">
          <tpl hier="0" item="0"/>
          <tpl fld="6" item="12"/>
          <tpl hier="17" item="4"/>
          <tpl hier="19" item="2"/>
          <tpl hier="22" item="3"/>
          <tpl hier="36" item="11"/>
        </tpls>
      </n>
      <n v="227486.95" in="0">
        <tpls c="6">
          <tpl hier="0" item="0"/>
          <tpl fld="6" item="17"/>
          <tpl hier="17" item="4"/>
          <tpl hier="19" item="2"/>
          <tpl hier="22" item="3"/>
          <tpl hier="36" item="11"/>
        </tpls>
      </n>
      <n v="-6.5037704668230514E-2" in="0">
        <tpls c="6">
          <tpl hier="0" item="0"/>
          <tpl fld="6" item="18"/>
          <tpl hier="17" item="4"/>
          <tpl hier="19" item="2"/>
          <tpl hier="22" item="3"/>
          <tpl hier="36" item="11"/>
        </tpls>
      </n>
      <n v="80" in="0">
        <tpls c="6">
          <tpl hier="0" item="0"/>
          <tpl fld="6" item="16"/>
          <tpl hier="17" item="4"/>
          <tpl hier="19" item="2"/>
          <tpl hier="22" item="3"/>
          <tpl hier="36" item="11"/>
        </tpls>
      </n>
      <n v="-3.9675324675324669E-3" in="0">
        <tpls c="6">
          <tpl hier="0" item="0"/>
          <tpl fld="6" item="26"/>
          <tpl hier="17" item="4"/>
          <tpl hier="19" item="2"/>
          <tpl hier="22" item="3"/>
          <tpl hier="36" item="11"/>
        </tpls>
      </n>
      <n v="-8.4266891253534537E-2" in="0">
        <tpls c="6">
          <tpl hier="0" item="0"/>
          <tpl fld="6" item="27"/>
          <tpl hier="17" item="4"/>
          <tpl hier="19" item="2"/>
          <tpl hier="22" item="3"/>
          <tpl hier="36" item="11"/>
        </tpls>
      </n>
      <n v="2.4536764705882348" in="0">
        <tpls c="6">
          <tpl hier="0" item="0"/>
          <tpl fld="6" item="24"/>
          <tpl hier="17" item="4"/>
          <tpl hier="19" item="2"/>
          <tpl hier="22" item="3"/>
          <tpl hier="36" item="11"/>
        </tpls>
      </n>
      <n v="0.5625" in="0">
        <tpls c="6">
          <tpl hier="0" item="0"/>
          <tpl fld="6" item="10"/>
          <tpl hier="17" item="4"/>
          <tpl hier="19" item="2"/>
          <tpl hier="22" item="3"/>
          <tpl hier="36" item="11"/>
        </tpls>
      </n>
      <n v="1.6619852732662732" in="0">
        <tpls c="6">
          <tpl hier="0" item="0"/>
          <tpl fld="6" item="13"/>
          <tpl hier="17" item="4"/>
          <tpl hier="19" item="2"/>
          <tpl hier="22" item="3"/>
          <tpl hier="36" item="11"/>
        </tpls>
      </n>
      <n v="29" in="0">
        <tpls c="6">
          <tpl hier="0" item="0"/>
          <tpl fld="6" item="28"/>
          <tpl hier="17" item="4"/>
          <tpl hier="19" item="2"/>
          <tpl hier="22" item="3"/>
          <tpl hier="36" item="11"/>
        </tpls>
      </n>
      <n v="5" in="0">
        <tpls c="6">
          <tpl hier="0" item="0"/>
          <tpl fld="6" item="19"/>
          <tpl hier="17" item="4"/>
          <tpl hier="19" item="2"/>
          <tpl hier="22" item="3"/>
          <tpl hier="36" item="12"/>
        </tpls>
      </n>
      <n v="5.3763440860215055E-2" in="0">
        <tpls c="6">
          <tpl hier="0" item="0"/>
          <tpl fld="6" item="20"/>
          <tpl hier="17" item="4"/>
          <tpl hier="19" item="2"/>
          <tpl hier="22" item="3"/>
          <tpl hier="36" item="12"/>
        </tpls>
      </n>
      <n v="0" in="0">
        <tpls c="6">
          <tpl hier="0" item="0"/>
          <tpl fld="6" item="22"/>
          <tpl hier="17" item="4"/>
          <tpl hier="19" item="2"/>
          <tpl hier="22" item="3"/>
          <tpl hier="36" item="12"/>
        </tpls>
      </n>
      <n v="42" in="0">
        <tpls c="6">
          <tpl hier="0" item="0"/>
          <tpl fld="6" item="25"/>
          <tpl hier="17" item="4"/>
          <tpl hier="19" item="2"/>
          <tpl hier="22" item="3"/>
          <tpl hier="36" item="12"/>
        </tpls>
      </n>
      <n v="-1.0510204081632654E-2" in="0">
        <tpls c="6">
          <tpl hier="0" item="0"/>
          <tpl fld="6" item="14"/>
          <tpl hier="17" item="4"/>
          <tpl hier="19" item="2"/>
          <tpl hier="22" item="3"/>
          <tpl hier="36" item="12"/>
        </tpls>
      </n>
      <n v="-6.9711307671793055" in="0">
        <tpls c="6">
          <tpl hier="0" item="0"/>
          <tpl fld="6" item="21"/>
          <tpl hier="17" item="4"/>
          <tpl hier="19" item="2"/>
          <tpl hier="22" item="3"/>
          <tpl hier="36" item="12"/>
        </tpls>
      </n>
      <n v="-2.7874564459930362E-2" in="0">
        <tpls c="6">
          <tpl hier="0" item="0"/>
          <tpl fld="6" item="23"/>
          <tpl hier="17" item="4"/>
          <tpl hier="19" item="2"/>
          <tpl hier="22" item="3"/>
          <tpl hier="36" item="12"/>
        </tpls>
      </n>
      <n v="-1.8680285802854204" in="0">
        <tpls c="6">
          <tpl hier="0" item="0"/>
          <tpl fld="6" item="11"/>
          <tpl hier="17" item="4"/>
          <tpl hier="19" item="2"/>
          <tpl hier="22" item="3"/>
          <tpl hier="36" item="12"/>
        </tpls>
      </n>
      <n v="-2.0635714285714286" in="0">
        <tpls c="6">
          <tpl hier="0" item="0"/>
          <tpl fld="6" item="12"/>
          <tpl hier="17" item="4"/>
          <tpl hier="19" item="2"/>
          <tpl hier="22" item="3"/>
          <tpl hier="36" item="12"/>
        </tpls>
      </n>
      <n v="-95293.31" in="0">
        <tpls c="6">
          <tpl hier="0" item="0"/>
          <tpl fld="6" item="17"/>
          <tpl hier="17" item="4"/>
          <tpl hier="19" item="2"/>
          <tpl hier="22" item="3"/>
          <tpl hier="36" item="12"/>
        </tpls>
      </n>
      <n v="-7.2759817068422605E-2" in="0">
        <tpls c="6">
          <tpl hier="0" item="0"/>
          <tpl fld="6" item="18"/>
          <tpl hier="17" item="4"/>
          <tpl hier="19" item="2"/>
          <tpl hier="22" item="3"/>
          <tpl hier="36" item="12"/>
        </tpls>
      </n>
      <n v="98" in="0">
        <tpls c="6">
          <tpl hier="0" item="0"/>
          <tpl fld="6" item="16"/>
          <tpl hier="17" item="4"/>
          <tpl hier="19" item="2"/>
          <tpl hier="22" item="3"/>
          <tpl hier="36" item="12"/>
        </tpls>
      </n>
      <n v="-6.1016019310950204E-3" in="0">
        <tpls c="6">
          <tpl hier="0" item="0"/>
          <tpl fld="6" item="26"/>
          <tpl hier="17" item="4"/>
          <tpl hier="19" item="2"/>
          <tpl hier="22" item="3"/>
          <tpl hier="36" item="12"/>
        </tpls>
      </n>
      <n v="-1.7588542857887315" in="0">
        <tpls c="6">
          <tpl hier="0" item="0"/>
          <tpl fld="6" item="27"/>
          <tpl hier="17" item="4"/>
          <tpl hier="19" item="2"/>
          <tpl hier="22" item="3"/>
          <tpl hier="36" item="12"/>
        </tpls>
      </n>
      <n v="5.9295146630080744E-2" in="0">
        <tpls c="6">
          <tpl hier="0" item="0"/>
          <tpl fld="6" item="24"/>
          <tpl hier="17" item="4"/>
          <tpl hier="19" item="2"/>
          <tpl hier="22" item="3"/>
          <tpl hier="36" item="12"/>
        </tpls>
      </n>
      <n v="0.42857142857142855" in="0">
        <tpls c="6">
          <tpl hier="0" item="0"/>
          <tpl fld="6" item="10"/>
          <tpl hier="17" item="4"/>
          <tpl hier="19" item="2"/>
          <tpl hier="22" item="3"/>
          <tpl hier="36" item="12"/>
        </tpls>
      </n>
      <n v="0.88509775310041094" in="0">
        <tpls c="6">
          <tpl hier="0" item="0"/>
          <tpl fld="6" item="13"/>
          <tpl hier="17" item="4"/>
          <tpl hier="19" item="2"/>
          <tpl hier="22" item="3"/>
          <tpl hier="36" item="12"/>
        </tpls>
      </n>
      <n v="51" in="0">
        <tpls c="6">
          <tpl hier="0" item="0"/>
          <tpl fld="6" item="28"/>
          <tpl hier="17" item="4"/>
          <tpl hier="19" item="2"/>
          <tpl hier="22" item="3"/>
          <tpl hier="36" item="12"/>
        </tpls>
      </n>
      <n v="7" in="0">
        <tpls c="6">
          <tpl hier="0" item="0"/>
          <tpl fld="6" item="19"/>
          <tpl hier="17" item="4"/>
          <tpl hier="19" item="2"/>
          <tpl hier="22" item="3"/>
          <tpl hier="36" item="13"/>
        </tpls>
      </n>
      <n v="6.1855670103092786E-2" in="0">
        <tpls c="6">
          <tpl hier="0" item="0"/>
          <tpl fld="6" item="20"/>
          <tpl hier="17" item="4"/>
          <tpl hier="19" item="2"/>
          <tpl hier="22" item="3"/>
          <tpl hier="36" item="13"/>
        </tpls>
      </n>
      <n v="0" in="0">
        <tpls c="6">
          <tpl hier="0" item="0"/>
          <tpl fld="6" item="22"/>
          <tpl hier="17" item="4"/>
          <tpl hier="19" item="2"/>
          <tpl hier="22" item="3"/>
          <tpl hier="36" item="13"/>
        </tpls>
      </n>
      <n v="47" in="0">
        <tpls c="6">
          <tpl hier="0" item="0"/>
          <tpl fld="6" item="25"/>
          <tpl hier="17" item="4"/>
          <tpl hier="19" item="2"/>
          <tpl hier="22" item="3"/>
          <tpl hier="36" item="13"/>
        </tpls>
      </n>
      <n v="-1.3786407766990291E-2" in="0">
        <tpls c="6">
          <tpl hier="0" item="0"/>
          <tpl fld="6" item="14"/>
          <tpl hier="17" item="4"/>
          <tpl hier="19" item="2"/>
          <tpl hier="22" item="3"/>
          <tpl hier="36" item="13"/>
        </tpls>
      </n>
      <n v="-2.1261361729525121" in="0">
        <tpls c="6">
          <tpl hier="0" item="0"/>
          <tpl fld="6" item="21"/>
          <tpl hier="17" item="4"/>
          <tpl hier="19" item="2"/>
          <tpl hier="22" item="3"/>
          <tpl hier="36" item="13"/>
        </tpls>
      </n>
      <n v="5.3860379103097558E-2" in="0">
        <tpls c="6">
          <tpl hier="0" item="0"/>
          <tpl fld="6" item="23"/>
          <tpl hier="17" item="4"/>
          <tpl hier="19" item="2"/>
          <tpl hier="22" item="3"/>
          <tpl hier="36" item="13"/>
        </tpls>
      </n>
      <n v="-4.6186698465912022" in="0">
        <tpls c="6">
          <tpl hier="0" item="0"/>
          <tpl fld="6" item="11"/>
          <tpl hier="17" item="4"/>
          <tpl hier="19" item="2"/>
          <tpl hier="22" item="3"/>
          <tpl hier="36" item="13"/>
        </tpls>
      </n>
      <n v="3.1301941747572819" in="0">
        <tpls c="6">
          <tpl hier="0" item="0"/>
          <tpl fld="6" item="12"/>
          <tpl hier="17" item="4"/>
          <tpl hier="19" item="2"/>
          <tpl hier="22" item="3"/>
          <tpl hier="36" item="13"/>
        </tpls>
      </n>
      <n v="-141154.47" in="0">
        <tpls c="6">
          <tpl hier="0" item="0"/>
          <tpl fld="6" item="17"/>
          <tpl hier="17" item="4"/>
          <tpl hier="19" item="2"/>
          <tpl hier="22" item="3"/>
          <tpl hier="36" item="13"/>
        </tpls>
      </n>
      <n v="4.8003898607543311E-2" in="0">
        <tpls c="6">
          <tpl hier="0" item="0"/>
          <tpl fld="6" item="18"/>
          <tpl hier="17" item="4"/>
          <tpl hier="19" item="2"/>
          <tpl hier="22" item="3"/>
          <tpl hier="36" item="13"/>
        </tpls>
      </n>
      <n v="103" in="0">
        <tpls c="6">
          <tpl hier="0" item="0"/>
          <tpl fld="6" item="16"/>
          <tpl hier="17" item="4"/>
          <tpl hier="19" item="2"/>
          <tpl hier="22" item="3"/>
          <tpl hier="36" item="13"/>
        </tpls>
      </n>
      <n v="3.4300870783705341E-3" in="0">
        <tpls c="6">
          <tpl hier="0" item="0"/>
          <tpl fld="6" item="26"/>
          <tpl hier="17" item="4"/>
          <tpl hier="19" item="2"/>
          <tpl hier="22" item="3"/>
          <tpl hier="36" item="13"/>
        </tpls>
      </n>
      <n v="0.14612096520905488" in="0">
        <tpls c="6">
          <tpl hier="0" item="0"/>
          <tpl fld="6" item="27"/>
          <tpl hier="17" item="4"/>
          <tpl hier="19" item="2"/>
          <tpl hier="22" item="3"/>
          <tpl hier="36" item="13"/>
        </tpls>
      </n>
      <n v="-0.17326470260015625" in="0">
        <tpls c="6">
          <tpl hier="0" item="0"/>
          <tpl fld="6" item="24"/>
          <tpl hier="17" item="4"/>
          <tpl hier="19" item="2"/>
          <tpl hier="22" item="3"/>
          <tpl hier="36" item="13"/>
        </tpls>
      </n>
      <n v="0.4563106796116505" in="0">
        <tpls c="6">
          <tpl hier="0" item="0"/>
          <tpl fld="6" item="10"/>
          <tpl hier="17" item="4"/>
          <tpl hier="19" item="2"/>
          <tpl hier="22" item="3"/>
          <tpl hier="36" item="13"/>
        </tpls>
      </n>
      <n v="0.78818473670664624" in="0">
        <tpls c="6">
          <tpl hier="0" item="0"/>
          <tpl fld="6" item="13"/>
          <tpl hier="17" item="4"/>
          <tpl hier="19" item="2"/>
          <tpl hier="22" item="3"/>
          <tpl hier="36" item="13"/>
        </tpls>
      </n>
      <n v="49" in="0">
        <tpls c="6">
          <tpl hier="0" item="0"/>
          <tpl fld="6" item="28"/>
          <tpl hier="17" item="4"/>
          <tpl hier="19" item="2"/>
          <tpl hier="22" item="3"/>
          <tpl hier="36" item="13"/>
        </tpls>
      </n>
      <n v="4" in="0">
        <tpls c="6">
          <tpl hier="0" item="0"/>
          <tpl fld="6" item="19"/>
          <tpl hier="17" item="4"/>
          <tpl hier="19" item="2"/>
          <tpl hier="22" item="3"/>
          <tpl hier="36" item="14"/>
        </tpls>
      </n>
      <n v="3.669724770642202E-2" in="0">
        <tpls c="6">
          <tpl hier="0" item="0"/>
          <tpl fld="6" item="20"/>
          <tpl hier="17" item="4"/>
          <tpl hier="19" item="2"/>
          <tpl hier="22" item="3"/>
          <tpl hier="36" item="14"/>
        </tpls>
      </n>
      <n v="0" in="0">
        <tpls c="6">
          <tpl hier="0" item="0"/>
          <tpl fld="6" item="22"/>
          <tpl hier="17" item="4"/>
          <tpl hier="19" item="2"/>
          <tpl hier="22" item="3"/>
          <tpl hier="36" item="14"/>
        </tpls>
      </n>
      <n v="54" in="0">
        <tpls c="6">
          <tpl hier="0" item="0"/>
          <tpl fld="6" item="25"/>
          <tpl hier="17" item="4"/>
          <tpl hier="19" item="2"/>
          <tpl hier="22" item="3"/>
          <tpl hier="36" item="14"/>
        </tpls>
      </n>
      <n v="-1.7168141592920353E-2" in="0">
        <tpls c="6">
          <tpl hier="0" item="0"/>
          <tpl fld="6" item="14"/>
          <tpl hier="17" item="4"/>
          <tpl hier="19" item="2"/>
          <tpl hier="22" item="3"/>
          <tpl hier="36" item="14"/>
        </tpls>
      </n>
      <n v="0.26779220358719158" in="0">
        <tpls c="6">
          <tpl hier="0" item="0"/>
          <tpl fld="6" item="21"/>
          <tpl hier="17" item="4"/>
          <tpl hier="19" item="2"/>
          <tpl hier="22" item="3"/>
          <tpl hier="36" item="14"/>
        </tpls>
      </n>
      <n v="2.1343050494534086E-2" in="0">
        <tpls c="6">
          <tpl hier="0" item="0"/>
          <tpl fld="6" item="23"/>
          <tpl hier="17" item="4"/>
          <tpl hier="19" item="2"/>
          <tpl hier="22" item="3"/>
          <tpl hier="36" item="14"/>
        </tpls>
      </n>
      <n v="-44.408685172538462" in="0">
        <tpls c="6">
          <tpl hier="0" item="0"/>
          <tpl fld="6" item="11"/>
          <tpl hier="17" item="4"/>
          <tpl hier="19" item="2"/>
          <tpl hier="22" item="3"/>
          <tpl hier="36" item="14"/>
        </tpls>
      </n>
      <n v="8.583185840707964" in="0">
        <tpls c="6">
          <tpl hier="0" item="0"/>
          <tpl fld="6" item="12"/>
          <tpl hier="17" item="4"/>
          <tpl hier="19" item="2"/>
          <tpl hier="22" item="3"/>
          <tpl hier="36" item="14"/>
        </tpls>
      </n>
      <n v="-192396.2" in="0">
        <tpls c="6">
          <tpl hier="0" item="0"/>
          <tpl fld="6" item="17"/>
          <tpl hier="17" item="4"/>
          <tpl hier="19" item="2"/>
          <tpl hier="22" item="3"/>
          <tpl hier="36" item="14"/>
        </tpls>
      </n>
      <n v="1.1921223705338702E-2" in="0">
        <tpls c="6">
          <tpl hier="0" item="0"/>
          <tpl fld="6" item="18"/>
          <tpl hier="17" item="4"/>
          <tpl hier="19" item="2"/>
          <tpl hier="22" item="3"/>
          <tpl hier="36" item="14"/>
        </tpls>
      </n>
      <n v="113" in="0">
        <tpls c="6">
          <tpl hier="0" item="0"/>
          <tpl fld="6" item="16"/>
          <tpl hier="17" item="4"/>
          <tpl hier="19" item="2"/>
          <tpl hier="22" item="3"/>
          <tpl hier="36" item="14"/>
        </tpls>
      </n>
      <n v="9.9699602175854635E-4" in="0">
        <tpls c="6">
          <tpl hier="0" item="0"/>
          <tpl fld="6" item="26"/>
          <tpl hier="17" item="4"/>
          <tpl hier="19" item="2"/>
          <tpl hier="22" item="3"/>
          <tpl hier="36" item="14"/>
        </tpls>
      </n>
      <n v="2.7529495527027405E-2" in="0">
        <tpls c="6">
          <tpl hier="0" item="0"/>
          <tpl fld="6" item="27"/>
          <tpl hier="17" item="4"/>
          <tpl hier="19" item="2"/>
          <tpl hier="22" item="3"/>
          <tpl hier="36" item="14"/>
        </tpls>
      </n>
      <n v="-8.7020648967551503E-2" in="0">
        <tpls c="6">
          <tpl hier="0" item="0"/>
          <tpl fld="6" item="24"/>
          <tpl hier="17" item="4"/>
          <tpl hier="19" item="2"/>
          <tpl hier="22" item="3"/>
          <tpl hier="36" item="14"/>
        </tpls>
      </n>
      <n v="0.47787610619469029" in="0">
        <tpls c="6">
          <tpl hier="0" item="0"/>
          <tpl fld="6" item="10"/>
          <tpl hier="17" item="4"/>
          <tpl hier="19" item="2"/>
          <tpl hier="22" item="3"/>
          <tpl hier="36" item="14"/>
        </tpls>
      </n>
      <n v="0.75154717636754786" in="0">
        <tpls c="6">
          <tpl hier="0" item="0"/>
          <tpl fld="6" item="13"/>
          <tpl hier="17" item="4"/>
          <tpl hier="19" item="2"/>
          <tpl hier="22" item="3"/>
          <tpl hier="36" item="14"/>
        </tpls>
      </n>
      <n v="55" in="0">
        <tpls c="6">
          <tpl hier="0" item="0"/>
          <tpl fld="6" item="28"/>
          <tpl hier="17" item="4"/>
          <tpl hier="19" item="2"/>
          <tpl hier="22" item="3"/>
          <tpl hier="36" item="14"/>
        </tpls>
      </n>
      <n v="7" in="0">
        <tpls c="6">
          <tpl hier="0" item="0"/>
          <tpl fld="6" item="19"/>
          <tpl hier="17" item="15"/>
          <tpl hier="19" item="2"/>
          <tpl hier="22" item="3"/>
          <tpl hier="36" item="1"/>
        </tpls>
      </n>
      <n v="2.6315789473684209E-2" in="0">
        <tpls c="6">
          <tpl hier="0" item="0"/>
          <tpl fld="6" item="20"/>
          <tpl hier="17" item="15"/>
          <tpl hier="19" item="2"/>
          <tpl hier="22" item="3"/>
          <tpl hier="36" item="1"/>
        </tpls>
      </n>
      <n v="0" in="0">
        <tpls c="6">
          <tpl hier="0" item="0"/>
          <tpl fld="6" item="22"/>
          <tpl hier="17" item="15"/>
          <tpl hier="19" item="2"/>
          <tpl hier="22" item="3"/>
          <tpl hier="36" item="1"/>
        </tpls>
      </n>
      <n v="35" in="0">
        <tpls c="6">
          <tpl hier="0" item="0"/>
          <tpl fld="6" item="25"/>
          <tpl hier="17" item="15"/>
          <tpl hier="19" item="2"/>
          <tpl hier="22" item="3"/>
          <tpl hier="36" item="1"/>
        </tpls>
      </n>
      <n v="-6.7948717948717952E-3" in="0">
        <tpls c="6">
          <tpl hier="0" item="0"/>
          <tpl fld="6" item="14"/>
          <tpl hier="17" item="15"/>
          <tpl hier="19" item="2"/>
          <tpl hier="22" item="3"/>
          <tpl hier="36" item="1"/>
        </tpls>
      </n>
      <n v="-1.9564931650893793" in="0">
        <tpls c="6">
          <tpl hier="0" item="0"/>
          <tpl fld="6" item="21"/>
          <tpl hier="17" item="15"/>
          <tpl hier="19" item="2"/>
          <tpl hier="22" item="3"/>
          <tpl hier="36" item="1"/>
        </tpls>
      </n>
      <n v="3.0165912518853978E-3" in="0">
        <tpls c="6">
          <tpl hier="0" item="0"/>
          <tpl fld="6" item="23"/>
          <tpl hier="17" item="15"/>
          <tpl hier="19" item="2"/>
          <tpl hier="22" item="3"/>
          <tpl hier="36" item="1"/>
        </tpls>
      </n>
      <n v="-2.7834782741831772" in="0">
        <tpls c="6">
          <tpl hier="0" item="0"/>
          <tpl fld="6" item="11"/>
          <tpl hier="17" item="15"/>
          <tpl hier="19" item="2"/>
          <tpl hier="22" item="3"/>
          <tpl hier="36" item="1"/>
        </tpls>
      </n>
      <n v="0.63833333333333331" in="0">
        <tpls c="6">
          <tpl hier="0" item="0"/>
          <tpl fld="6" item="12"/>
          <tpl hier="17" item="15"/>
          <tpl hier="19" item="2"/>
          <tpl hier="22" item="3"/>
          <tpl hier="36" item="1"/>
        </tpls>
      </n>
      <n v="-52606.89" in="0">
        <tpls c="6">
          <tpl hier="0" item="0"/>
          <tpl fld="6" item="17"/>
          <tpl hier="17" item="15"/>
          <tpl hier="19" item="2"/>
          <tpl hier="22" item="3"/>
          <tpl hier="36" item="1"/>
        </tpls>
      </n>
      <n v="1.8129165675130097E-2" in="0">
        <tpls c="6">
          <tpl hier="0" item="0"/>
          <tpl fld="6" item="18"/>
          <tpl hier="17" item="15"/>
          <tpl hier="19" item="2"/>
          <tpl hier="22" item="3"/>
          <tpl hier="36" item="1"/>
        </tpls>
      </n>
      <n v="78" in="0">
        <tpls c="6">
          <tpl hier="0" item="0"/>
          <tpl fld="6" item="16"/>
          <tpl hier="17" item="15"/>
          <tpl hier="19" item="2"/>
          <tpl hier="22" item="3"/>
          <tpl hier="36" item="1"/>
        </tpls>
      </n>
      <n v="1.0998650472334682E-3" in="0">
        <tpls c="6">
          <tpl hier="0" item="0"/>
          <tpl fld="6" item="26"/>
          <tpl hier="17" item="15"/>
          <tpl hier="19" item="2"/>
          <tpl hier="22" item="3"/>
          <tpl hier="36" item="1"/>
        </tpls>
      </n>
      <n v="0.1168837600246166" in="0">
        <tpls c="6">
          <tpl hier="0" item="0"/>
          <tpl fld="6" item="27"/>
          <tpl hier="17" item="15"/>
          <tpl hier="19" item="2"/>
          <tpl hier="22" item="3"/>
          <tpl hier="36" item="1"/>
        </tpls>
      </n>
      <n v="-5.3366687513029032E-2" in="0">
        <tpls c="6">
          <tpl hier="0" item="0"/>
          <tpl fld="6" item="24"/>
          <tpl hier="17" item="15"/>
          <tpl hier="19" item="2"/>
          <tpl hier="22" item="3"/>
          <tpl hier="36" item="1"/>
        </tpls>
      </n>
      <n v="0.44871794871794873" in="0">
        <tpls c="6">
          <tpl hier="0" item="0"/>
          <tpl fld="6" item="10"/>
          <tpl hier="17" item="15"/>
          <tpl hier="19" item="2"/>
          <tpl hier="22" item="3"/>
          <tpl hier="36" item="1"/>
        </tpls>
      </n>
      <n v="0.87654719533668835" in="0">
        <tpls c="6">
          <tpl hier="0" item="0"/>
          <tpl fld="6" item="13"/>
          <tpl hier="17" item="15"/>
          <tpl hier="19" item="2"/>
          <tpl hier="22" item="3"/>
          <tpl hier="36" item="1"/>
        </tpls>
      </n>
      <n v="36" in="0">
        <tpls c="6">
          <tpl hier="0" item="0"/>
          <tpl fld="6" item="28"/>
          <tpl hier="17" item="15"/>
          <tpl hier="19" item="2"/>
          <tpl hier="22" item="3"/>
          <tpl hier="36" item="1"/>
        </tpls>
      </n>
      <n v="4" in="0">
        <tpls c="6">
          <tpl hier="0" item="0"/>
          <tpl fld="6" item="19"/>
          <tpl hier="17" item="16"/>
          <tpl hier="19" item="2"/>
          <tpl hier="22" item="3"/>
          <tpl hier="36" item="1"/>
        </tpls>
      </n>
      <n v="6.0606060606060608E-2" in="0">
        <tpls c="6">
          <tpl hier="0" item="0"/>
          <tpl fld="6" item="20"/>
          <tpl hier="17" item="16"/>
          <tpl hier="19" item="2"/>
          <tpl hier="22" item="3"/>
          <tpl hier="36" item="1"/>
        </tpls>
      </n>
      <n v="0" in="0">
        <tpls c="6">
          <tpl hier="0" item="0"/>
          <tpl fld="6" item="22"/>
          <tpl hier="17" item="16"/>
          <tpl hier="19" item="2"/>
          <tpl hier="22" item="3"/>
          <tpl hier="36" item="1"/>
        </tpls>
      </n>
      <n v="43" in="0">
        <tpls c="6">
          <tpl hier="0" item="0"/>
          <tpl fld="6" item="25"/>
          <tpl hier="17" item="16"/>
          <tpl hier="19" item="2"/>
          <tpl hier="22" item="3"/>
          <tpl hier="36" item="1"/>
        </tpls>
      </n>
      <n v="2.7428571428571427E-2" in="0">
        <tpls c="6">
          <tpl hier="0" item="0"/>
          <tpl fld="6" item="14"/>
          <tpl hier="17" item="16"/>
          <tpl hier="19" item="2"/>
          <tpl hier="22" item="3"/>
          <tpl hier="36" item="1"/>
        </tpls>
      </n>
      <n v="4.6305601520699416E-2" in="0">
        <tpls c="6">
          <tpl hier="0" item="0"/>
          <tpl fld="6" item="21"/>
          <tpl hier="17" item="16"/>
          <tpl hier="19" item="2"/>
          <tpl hier="22" item="3"/>
          <tpl hier="36" item="1"/>
        </tpls>
      </n>
      <n v="-1.114982578397207E-2" in="0">
        <tpls c="6">
          <tpl hier="0" item="0"/>
          <tpl fld="6" item="23"/>
          <tpl hier="17" item="16"/>
          <tpl hier="19" item="2"/>
          <tpl hier="22" item="3"/>
          <tpl hier="36" item="1"/>
        </tpls>
      </n>
      <n v="-2.3154354861819941" in="0">
        <tpls c="6">
          <tpl hier="0" item="0"/>
          <tpl fld="6" item="11"/>
          <tpl hier="17" item="16"/>
          <tpl hier="19" item="2"/>
          <tpl hier="22" item="3"/>
          <tpl hier="36" item="1"/>
        </tpls>
      </n>
      <n v="35.885428571428569" in="0">
        <tpls c="6">
          <tpl hier="0" item="0"/>
          <tpl fld="6" item="12"/>
          <tpl hier="17" item="16"/>
          <tpl hier="19" item="2"/>
          <tpl hier="22" item="3"/>
          <tpl hier="36" item="1"/>
        </tpls>
      </n>
      <n v="186642.52" in="0">
        <tpls c="6">
          <tpl hier="0" item="0"/>
          <tpl fld="6" item="17"/>
          <tpl hier="17" item="16"/>
          <tpl hier="19" item="2"/>
          <tpl hier="22" item="3"/>
          <tpl hier="36" item="1"/>
        </tpls>
      </n>
      <n v="2.0412143289216325E-2" in="0">
        <tpls c="6">
          <tpl hier="0" item="0"/>
          <tpl fld="6" item="18"/>
          <tpl hier="17" item="16"/>
          <tpl hier="19" item="2"/>
          <tpl hier="22" item="3"/>
          <tpl hier="36" item="1"/>
        </tpls>
      </n>
      <n v="70" in="0">
        <tpls c="6">
          <tpl hier="0" item="0"/>
          <tpl fld="6" item="16"/>
          <tpl hier="17" item="16"/>
          <tpl hier="19" item="2"/>
          <tpl hier="22" item="3"/>
          <tpl hier="36" item="1"/>
        </tpls>
      </n>
      <n v="4.5887445887445727E-4" in="0">
        <tpls c="6">
          <tpl hier="0" item="0"/>
          <tpl fld="6" item="26"/>
          <tpl hier="17" item="16"/>
          <tpl hier="19" item="2"/>
          <tpl hier="22" item="3"/>
          <tpl hier="36" item="1"/>
        </tpls>
      </n>
      <n v="7.6253962520526838E-2" in="0">
        <tpls c="6">
          <tpl hier="0" item="0"/>
          <tpl fld="6" item="27"/>
          <tpl hier="17" item="16"/>
          <tpl hier="19" item="2"/>
          <tpl hier="22" item="3"/>
          <tpl hier="36" item="1"/>
        </tpls>
      </n>
      <n v="-8.3071428571428569" in="0">
        <tpls c="6">
          <tpl hier="0" item="0"/>
          <tpl fld="6" item="24"/>
          <tpl hier="17" item="16"/>
          <tpl hier="19" item="2"/>
          <tpl hier="22" item="3"/>
          <tpl hier="36" item="1"/>
        </tpls>
      </n>
      <n v="0.61428571428571432" in="0">
        <tpls c="6">
          <tpl hier="0" item="0"/>
          <tpl fld="6" item="10"/>
          <tpl hier="17" item="16"/>
          <tpl hier="19" item="2"/>
          <tpl hier="22" item="3"/>
          <tpl hier="36" item="1"/>
        </tpls>
      </n>
      <n v="1.4685723756087559" in="0">
        <tpls c="6">
          <tpl hier="0" item="0"/>
          <tpl fld="6" item="13"/>
          <tpl hier="17" item="16"/>
          <tpl hier="19" item="2"/>
          <tpl hier="22" item="3"/>
          <tpl hier="36" item="1"/>
        </tpls>
      </n>
      <n v="23" in="0">
        <tpls c="6">
          <tpl hier="0" item="0"/>
          <tpl fld="6" item="28"/>
          <tpl hier="17" item="16"/>
          <tpl hier="19" item="2"/>
          <tpl hier="22" item="3"/>
          <tpl hier="36" item="1"/>
        </tpls>
      </n>
      <n v="5" in="0">
        <tpls c="6">
          <tpl hier="0" item="0"/>
          <tpl fld="6" item="19"/>
          <tpl hier="17" item="17"/>
          <tpl hier="19" item="2"/>
          <tpl hier="22" item="3"/>
          <tpl hier="36" item="1"/>
        </tpls>
      </n>
      <n v="3.2786885245901641E-2" in="0">
        <tpls c="6">
          <tpl hier="0" item="0"/>
          <tpl fld="6" item="20"/>
          <tpl hier="17" item="17"/>
          <tpl hier="19" item="2"/>
          <tpl hier="22" item="3"/>
          <tpl hier="36" item="1"/>
        </tpls>
      </n>
      <n v="0" in="0">
        <tpls c="6">
          <tpl hier="0" item="0"/>
          <tpl fld="6" item="22"/>
          <tpl hier="17" item="17"/>
          <tpl hier="19" item="2"/>
          <tpl hier="22" item="3"/>
          <tpl hier="36" item="1"/>
        </tpls>
      </n>
      <n v="29" in="0">
        <tpls c="6">
          <tpl hier="0" item="0"/>
          <tpl fld="6" item="25"/>
          <tpl hier="17" item="17"/>
          <tpl hier="19" item="2"/>
          <tpl hier="22" item="3"/>
          <tpl hier="36" item="1"/>
        </tpls>
      </n>
      <n v="-5.3968253968253973E-3" in="0">
        <tpls c="6">
          <tpl hier="0" item="0"/>
          <tpl fld="6" item="14"/>
          <tpl hier="17" item="17"/>
          <tpl hier="19" item="2"/>
          <tpl hier="22" item="3"/>
          <tpl hier="36" item="1"/>
        </tpls>
      </n>
      <n v="-0.2192987634270816" in="0">
        <tpls c="6">
          <tpl hier="0" item="0"/>
          <tpl fld="6" item="21"/>
          <tpl hier="17" item="17"/>
          <tpl hier="19" item="2"/>
          <tpl hier="22" item="3"/>
          <tpl hier="36" item="1"/>
        </tpls>
      </n>
      <n v="2.8344671201813282E-3" in="0">
        <tpls c="6">
          <tpl hier="0" item="0"/>
          <tpl fld="6" item="23"/>
          <tpl hier="17" item="17"/>
          <tpl hier="19" item="2"/>
          <tpl hier="22" item="3"/>
          <tpl hier="36" item="1"/>
        </tpls>
      </n>
      <n v="-2.7344595316237865" in="0">
        <tpls c="6">
          <tpl hier="0" item="0"/>
          <tpl fld="6" item="11"/>
          <tpl hier="17" item="17"/>
          <tpl hier="19" item="2"/>
          <tpl hier="22" item="3"/>
          <tpl hier="36" item="1"/>
        </tpls>
      </n>
      <n v="8.4658730158730169" in="0">
        <tpls c="6">
          <tpl hier="0" item="0"/>
          <tpl fld="6" item="12"/>
          <tpl hier="17" item="17"/>
          <tpl hier="19" item="2"/>
          <tpl hier="22" item="3"/>
          <tpl hier="36" item="1"/>
        </tpls>
      </n>
      <n v="-32539.68" in="0">
        <tpls c="6">
          <tpl hier="0" item="0"/>
          <tpl fld="6" item="17"/>
          <tpl hier="17" item="17"/>
          <tpl hier="19" item="2"/>
          <tpl hier="22" item="3"/>
          <tpl hier="36" item="1"/>
        </tpls>
      </n>
      <n v="-6.7787789441533922E-2" in="0">
        <tpls c="6">
          <tpl hier="0" item="0"/>
          <tpl fld="6" item="18"/>
          <tpl hier="17" item="17"/>
          <tpl hier="19" item="2"/>
          <tpl hier="22" item="3"/>
          <tpl hier="36" item="1"/>
        </tpls>
      </n>
      <n v="63" in="0">
        <tpls c="6">
          <tpl hier="0" item="0"/>
          <tpl fld="6" item="16"/>
          <tpl hier="17" item="17"/>
          <tpl hier="19" item="2"/>
          <tpl hier="22" item="3"/>
          <tpl hier="36" item="1"/>
        </tpls>
      </n>
      <n v="-3.4296122820712989E-3" in="0">
        <tpls c="6">
          <tpl hier="0" item="0"/>
          <tpl fld="6" item="26"/>
          <tpl hier="17" item="17"/>
          <tpl hier="19" item="2"/>
          <tpl hier="22" item="3"/>
          <tpl hier="36" item="1"/>
        </tpls>
      </n>
      <n v="-1.8973427704176076" in="0">
        <tpls c="6">
          <tpl hier="0" item="0"/>
          <tpl fld="6" item="27"/>
          <tpl hier="17" item="17"/>
          <tpl hier="19" item="2"/>
          <tpl hier="22" item="3"/>
          <tpl hier="36" item="1"/>
        </tpls>
      </n>
      <n v="0.17281466577241233" in="0">
        <tpls c="6">
          <tpl hier="0" item="0"/>
          <tpl fld="6" item="24"/>
          <tpl hier="17" item="17"/>
          <tpl hier="19" item="2"/>
          <tpl hier="22" item="3"/>
          <tpl hier="36" item="1"/>
        </tpls>
      </n>
      <n v="0.46031746031746029" in="0">
        <tpls c="6">
          <tpl hier="0" item="0"/>
          <tpl fld="6" item="10"/>
          <tpl hier="17" item="17"/>
          <tpl hier="19" item="2"/>
          <tpl hier="22" item="3"/>
          <tpl hier="36" item="1"/>
        </tpls>
      </n>
      <n v="0.89768500250873284" in="0">
        <tpls c="6">
          <tpl hier="0" item="0"/>
          <tpl fld="6" item="13"/>
          <tpl hier="17" item="17"/>
          <tpl hier="19" item="2"/>
          <tpl hier="22" item="3"/>
          <tpl hier="36" item="1"/>
        </tpls>
      </n>
      <n v="29" in="0">
        <tpls c="6">
          <tpl hier="0" item="0"/>
          <tpl fld="6" item="28"/>
          <tpl hier="17" item="17"/>
          <tpl hier="19" item="2"/>
          <tpl hier="22" item="3"/>
          <tpl hier="36" item="1"/>
        </tpls>
      </n>
      <n v="5" in="0">
        <tpls c="6">
          <tpl hier="0" item="0"/>
          <tpl fld="6" item="19"/>
          <tpl hier="17" item="18"/>
          <tpl hier="19" item="2"/>
          <tpl hier="22" item="3"/>
          <tpl hier="36" item="1"/>
        </tpls>
      </n>
      <n v="6.6666666666666666E-2" in="0">
        <tpls c="6">
          <tpl hier="0" item="0"/>
          <tpl fld="6" item="20"/>
          <tpl hier="17" item="18"/>
          <tpl hier="19" item="2"/>
          <tpl hier="22" item="3"/>
          <tpl hier="36" item="1"/>
        </tpls>
      </n>
      <n v="0" in="0">
        <tpls c="6">
          <tpl hier="0" item="0"/>
          <tpl fld="6" item="22"/>
          <tpl hier="17" item="18"/>
          <tpl hier="19" item="2"/>
          <tpl hier="22" item="3"/>
          <tpl hier="36" item="1"/>
        </tpls>
      </n>
      <n v="32" in="0">
        <tpls c="6">
          <tpl hier="0" item="0"/>
          <tpl fld="6" item="25"/>
          <tpl hier="17" item="18"/>
          <tpl hier="19" item="2"/>
          <tpl hier="22" item="3"/>
          <tpl hier="36" item="1"/>
        </tpls>
      </n>
      <n v="-2.5750000000000002E-2" in="0">
        <tpls c="6">
          <tpl hier="0" item="0"/>
          <tpl fld="6" item="14"/>
          <tpl hier="17" item="18"/>
          <tpl hier="19" item="2"/>
          <tpl hier="22" item="3"/>
          <tpl hier="36" item="1"/>
        </tpls>
      </n>
      <n v="0.36705555771246634" in="0">
        <tpls c="6">
          <tpl hier="0" item="0"/>
          <tpl fld="6" item="21"/>
          <tpl hier="17" item="18"/>
          <tpl hier="19" item="2"/>
          <tpl hier="22" item="3"/>
          <tpl hier="36" item="1"/>
        </tpls>
      </n>
      <n v="-3.2258064516128969E-2" in="0">
        <tpls c="6">
          <tpl hier="0" item="0"/>
          <tpl fld="6" item="23"/>
          <tpl hier="17" item="18"/>
          <tpl hier="19" item="2"/>
          <tpl hier="22" item="3"/>
          <tpl hier="36" item="1"/>
        </tpls>
      </n>
      <n v="-4.9694064549152586" in="0">
        <tpls c="6">
          <tpl hier="0" item="0"/>
          <tpl fld="6" item="11"/>
          <tpl hier="17" item="18"/>
          <tpl hier="19" item="2"/>
          <tpl hier="22" item="3"/>
          <tpl hier="36" item="1"/>
        </tpls>
      </n>
      <n v="-14.0845" in="0">
        <tpls c="6">
          <tpl hier="0" item="0"/>
          <tpl fld="6" item="12"/>
          <tpl hier="17" item="18"/>
          <tpl hier="19" item="2"/>
          <tpl hier="22" item="3"/>
          <tpl hier="36" item="1"/>
        </tpls>
      </n>
      <n v="-200055.11" in="0">
        <tpls c="6">
          <tpl hier="0" item="0"/>
          <tpl fld="6" item="17"/>
          <tpl hier="17" item="18"/>
          <tpl hier="19" item="2"/>
          <tpl hier="22" item="3"/>
          <tpl hier="36" item="1"/>
        </tpls>
      </n>
      <n v="-9.7667591644580304E-2" in="0">
        <tpls c="6">
          <tpl hier="0" item="0"/>
          <tpl fld="6" item="18"/>
          <tpl hier="17" item="18"/>
          <tpl hier="19" item="2"/>
          <tpl hier="22" item="3"/>
          <tpl hier="36" item="1"/>
        </tpls>
      </n>
      <n v="80" in="0">
        <tpls c="6">
          <tpl hier="0" item="0"/>
          <tpl fld="6" item="16"/>
          <tpl hier="17" item="18"/>
          <tpl hier="19" item="2"/>
          <tpl hier="22" item="3"/>
          <tpl hier="36" item="1"/>
        </tpls>
      </n>
      <n v="-7.3500000000000024E-3" in="0">
        <tpls c="6">
          <tpl hier="0" item="0"/>
          <tpl fld="6" item="26"/>
          <tpl hier="17" item="18"/>
          <tpl hier="19" item="2"/>
          <tpl hier="22" item="3"/>
          <tpl hier="36" item="1"/>
        </tpls>
      </n>
      <n v="-0.4960091488661954" in="0">
        <tpls c="6">
          <tpl hier="0" item="0"/>
          <tpl fld="6" item="27"/>
          <tpl hier="17" item="18"/>
          <tpl hier="19" item="2"/>
          <tpl hier="22" item="3"/>
          <tpl hier="36" item="1"/>
        </tpls>
      </n>
      <n v="7.2154471544715396E-2" in="0">
        <tpls c="6">
          <tpl hier="0" item="0"/>
          <tpl fld="6" item="24"/>
          <tpl hier="17" item="18"/>
          <tpl hier="19" item="2"/>
          <tpl hier="22" item="3"/>
          <tpl hier="36" item="1"/>
        </tpls>
      </n>
      <n v="0.4" in="0">
        <tpls c="6">
          <tpl hier="0" item="0"/>
          <tpl fld="6" item="10"/>
          <tpl hier="17" item="18"/>
          <tpl hier="19" item="2"/>
          <tpl hier="22" item="3"/>
          <tpl hier="36" item="1"/>
        </tpls>
      </n>
      <n v="0.70754562881243932" in="0">
        <tpls c="6">
          <tpl hier="0" item="0"/>
          <tpl fld="6" item="13"/>
          <tpl hier="17" item="18"/>
          <tpl hier="19" item="2"/>
          <tpl hier="22" item="3"/>
          <tpl hier="36" item="1"/>
        </tpls>
      </n>
      <n v="43" in="0">
        <tpls c="6">
          <tpl hier="0" item="0"/>
          <tpl fld="6" item="28"/>
          <tpl hier="17" item="18"/>
          <tpl hier="19" item="2"/>
          <tpl hier="22" item="3"/>
          <tpl hier="36" item="1"/>
        </tpls>
      </n>
      <n v="4" in="0">
        <tpls c="6">
          <tpl hier="0" item="0"/>
          <tpl fld="6" item="19"/>
          <tpl hier="17" item="19"/>
          <tpl hier="19" item="2"/>
          <tpl hier="22" item="3"/>
          <tpl hier="36" item="1"/>
        </tpls>
      </n>
      <n v="3.3333333333333333E-2" in="0">
        <tpls c="6">
          <tpl hier="0" item="0"/>
          <tpl fld="6" item="20"/>
          <tpl hier="17" item="19"/>
          <tpl hier="19" item="2"/>
          <tpl hier="22" item="3"/>
          <tpl hier="36" item="1"/>
        </tpls>
      </n>
      <n v="0" in="0">
        <tpls c="6">
          <tpl hier="0" item="0"/>
          <tpl fld="6" item="22"/>
          <tpl hier="17" item="19"/>
          <tpl hier="19" item="2"/>
          <tpl hier="22" item="3"/>
          <tpl hier="36" item="1"/>
        </tpls>
      </n>
      <n v="23" in="0">
        <tpls c="6">
          <tpl hier="0" item="0"/>
          <tpl fld="6" item="25"/>
          <tpl hier="17" item="19"/>
          <tpl hier="19" item="2"/>
          <tpl hier="22" item="3"/>
          <tpl hier="36" item="1"/>
        </tpls>
      </n>
      <n v="-4.0645161290322578E-2" in="0">
        <tpls c="6">
          <tpl hier="0" item="0"/>
          <tpl fld="6" item="14"/>
          <tpl hier="17" item="19"/>
          <tpl hier="19" item="2"/>
          <tpl hier="22" item="3"/>
          <tpl hier="36" item="1"/>
        </tpls>
      </n>
      <n v="-0.17929402467778435" in="0">
        <tpls c="6">
          <tpl hier="0" item="0"/>
          <tpl fld="6" item="21"/>
          <tpl hier="17" item="19"/>
          <tpl hier="19" item="2"/>
          <tpl hier="22" item="3"/>
          <tpl hier="36" item="1"/>
        </tpls>
      </n>
      <n v="1.1730205278592457E-2" in="0">
        <tpls c="6">
          <tpl hier="0" item="0"/>
          <tpl fld="6" item="23"/>
          <tpl hier="17" item="19"/>
          <tpl hier="19" item="2"/>
          <tpl hier="22" item="3"/>
          <tpl hier="36" item="1"/>
        </tpls>
      </n>
      <n v="-1.8348653888244981" in="0">
        <tpls c="6">
          <tpl hier="0" item="0"/>
          <tpl fld="6" item="11"/>
          <tpl hier="17" item="19"/>
          <tpl hier="19" item="2"/>
          <tpl hier="22" item="3"/>
          <tpl hier="36" item="1"/>
        </tpls>
      </n>
      <n v="-15.410806451612904" in="0">
        <tpls c="6">
          <tpl hier="0" item="0"/>
          <tpl fld="6" item="12"/>
          <tpl hier="17" item="19"/>
          <tpl hier="19" item="2"/>
          <tpl hier="22" item="3"/>
          <tpl hier="36" item="1"/>
        </tpls>
      </n>
      <n v="-242918.25" in="0">
        <tpls c="6">
          <tpl hier="0" item="0"/>
          <tpl fld="6" item="17"/>
          <tpl hier="17" item="19"/>
          <tpl hier="19" item="2"/>
          <tpl hier="22" item="3"/>
          <tpl hier="36" item="1"/>
        </tpls>
      </n>
      <n v="-4.5987326778045842E-4" in="0">
        <tpls c="6">
          <tpl hier="0" item="0"/>
          <tpl fld="6" item="18"/>
          <tpl hier="17" item="19"/>
          <tpl hier="19" item="2"/>
          <tpl hier="22" item="3"/>
          <tpl hier="36" item="1"/>
        </tpls>
      </n>
      <n v="62" in="0">
        <tpls c="6">
          <tpl hier="0" item="0"/>
          <tpl fld="6" item="16"/>
          <tpl hier="17" item="19"/>
          <tpl hier="19" item="2"/>
          <tpl hier="22" item="3"/>
          <tpl hier="36" item="1"/>
        </tpls>
      </n>
      <n v="8.5483870967742459E-4" in="0">
        <tpls c="6">
          <tpl hier="0" item="0"/>
          <tpl fld="6" item="26"/>
          <tpl hier="17" item="19"/>
          <tpl hier="19" item="2"/>
          <tpl hier="22" item="3"/>
          <tpl hier="36" item="1"/>
        </tpls>
      </n>
      <n v="-1.0788493106224683E-2" in="0">
        <tpls c="6">
          <tpl hier="0" item="0"/>
          <tpl fld="6" item="27"/>
          <tpl hier="17" item="19"/>
          <tpl hier="19" item="2"/>
          <tpl hier="22" item="3"/>
          <tpl hier="36" item="1"/>
        </tpls>
      </n>
      <n v="-6.3024426626887911E-2" in="0">
        <tpls c="6">
          <tpl hier="0" item="0"/>
          <tpl fld="6" item="24"/>
          <tpl hier="17" item="19"/>
          <tpl hier="19" item="2"/>
          <tpl hier="22" item="3"/>
          <tpl hier="36" item="1"/>
        </tpls>
      </n>
      <n v="0.37096774193548387" in="0">
        <tpls c="6">
          <tpl hier="0" item="0"/>
          <tpl fld="6" item="10"/>
          <tpl hier="17" item="19"/>
          <tpl hier="19" item="2"/>
          <tpl hier="22" item="3"/>
          <tpl hier="36" item="1"/>
        </tpls>
      </n>
      <n v="0.54683750003126697" in="0">
        <tpls c="6">
          <tpl hier="0" item="0"/>
          <tpl fld="6" item="13"/>
          <tpl hier="17" item="19"/>
          <tpl hier="19" item="2"/>
          <tpl hier="22" item="3"/>
          <tpl hier="36" item="1"/>
        </tpls>
      </n>
      <n v="35" in="0">
        <tpls c="6">
          <tpl hier="0" item="0"/>
          <tpl fld="6" item="28"/>
          <tpl hier="17" item="19"/>
          <tpl hier="19" item="2"/>
          <tpl hier="22" item="3"/>
          <tpl hier="36" item="1"/>
        </tpls>
      </n>
      <n v="3" in="0">
        <tpls c="6">
          <tpl hier="0" item="0"/>
          <tpl fld="6" item="19"/>
          <tpl hier="17" item="20"/>
          <tpl hier="19" item="2"/>
          <tpl hier="22" item="3"/>
          <tpl hier="36" item="1"/>
        </tpls>
      </n>
      <n v="1.3888888888888888E-2" in="0">
        <tpls c="6">
          <tpl hier="0" item="0"/>
          <tpl fld="6" item="20"/>
          <tpl hier="17" item="20"/>
          <tpl hier="19" item="2"/>
          <tpl hier="22" item="3"/>
          <tpl hier="36" item="1"/>
        </tpls>
      </n>
      <n v="0" in="0">
        <tpls c="6">
          <tpl hier="0" item="0"/>
          <tpl fld="6" item="22"/>
          <tpl hier="17" item="20"/>
          <tpl hier="19" item="2"/>
          <tpl hier="22" item="3"/>
          <tpl hier="36" item="1"/>
        </tpls>
      </n>
      <n v="40" in="0">
        <tpls c="6">
          <tpl hier="0" item="0"/>
          <tpl fld="6" item="25"/>
          <tpl hier="17" item="20"/>
          <tpl hier="19" item="2"/>
          <tpl hier="22" item="3"/>
          <tpl hier="36" item="1"/>
        </tpls>
      </n>
      <n v="5.7534246575342467E-3" in="0">
        <tpls c="6">
          <tpl hier="0" item="0"/>
          <tpl fld="6" item="14"/>
          <tpl hier="17" item="20"/>
          <tpl hier="19" item="2"/>
          <tpl hier="22" item="3"/>
          <tpl hier="36" item="1"/>
        </tpls>
      </n>
      <n v="2.2793518987507561E-2" in="0">
        <tpls c="6">
          <tpl hier="0" item="0"/>
          <tpl fld="6" item="21"/>
          <tpl hier="17" item="20"/>
          <tpl hier="19" item="2"/>
          <tpl hier="22" item="3"/>
          <tpl hier="36" item="1"/>
        </tpls>
      </n>
      <n v="1.159114857744996E-2" in="0">
        <tpls c="6">
          <tpl hier="0" item="0"/>
          <tpl fld="6" item="23"/>
          <tpl hier="17" item="20"/>
          <tpl hier="19" item="2"/>
          <tpl hier="22" item="3"/>
          <tpl hier="36" item="1"/>
        </tpls>
      </n>
      <n v="-6.6253092281166452" in="0">
        <tpls c="6">
          <tpl hier="0" item="0"/>
          <tpl fld="6" item="11"/>
          <tpl hier="17" item="20"/>
          <tpl hier="19" item="2"/>
          <tpl hier="22" item="3"/>
          <tpl hier="36" item="1"/>
        </tpls>
      </n>
      <n v="11.890684931506849" in="0">
        <tpls c="6">
          <tpl hier="0" item="0"/>
          <tpl fld="6" item="12"/>
          <tpl hier="17" item="20"/>
          <tpl hier="19" item="2"/>
          <tpl hier="22" item="3"/>
          <tpl hier="36" item="1"/>
        </tpls>
      </n>
      <n v="44485.39" in="0">
        <tpls c="6">
          <tpl hier="0" item="0"/>
          <tpl fld="6" item="17"/>
          <tpl hier="17" item="20"/>
          <tpl hier="19" item="2"/>
          <tpl hier="22" item="3"/>
          <tpl hier="36" item="1"/>
        </tpls>
      </n>
      <n v="1.3778749915675001E-2" in="0">
        <tpls c="6">
          <tpl hier="0" item="0"/>
          <tpl fld="6" item="18"/>
          <tpl hier="17" item="20"/>
          <tpl hier="19" item="2"/>
          <tpl hier="22" item="3"/>
          <tpl hier="36" item="1"/>
        </tpls>
      </n>
      <n v="73" in="0">
        <tpls c="6">
          <tpl hier="0" item="0"/>
          <tpl fld="6" item="16"/>
          <tpl hier="17" item="20"/>
          <tpl hier="19" item="2"/>
          <tpl hier="22" item="3"/>
          <tpl hier="36" item="1"/>
        </tpls>
      </n>
      <n v="8.9231354642313552E-4" in="0">
        <tpls c="6">
          <tpl hier="0" item="0"/>
          <tpl fld="6" item="26"/>
          <tpl hier="17" item="20"/>
          <tpl hier="19" item="2"/>
          <tpl hier="22" item="3"/>
          <tpl hier="36" item="1"/>
        </tpls>
      </n>
      <n v="0.18511502188387555" in="0">
        <tpls c="6">
          <tpl hier="0" item="0"/>
          <tpl fld="6" item="27"/>
          <tpl hier="17" item="20"/>
          <tpl hier="19" item="2"/>
          <tpl hier="22" item="3"/>
          <tpl hier="36" item="1"/>
        </tpls>
      </n>
      <n v="-3.0082373822418323E-2" in="0">
        <tpls c="6">
          <tpl hier="0" item="0"/>
          <tpl fld="6" item="24"/>
          <tpl hier="17" item="20"/>
          <tpl hier="19" item="2"/>
          <tpl hier="22" item="3"/>
          <tpl hier="36" item="1"/>
        </tpls>
      </n>
      <n v="0.54794520547945202" in="0">
        <tpls c="6">
          <tpl hier="0" item="0"/>
          <tpl fld="6" item="10"/>
          <tpl hier="17" item="20"/>
          <tpl hier="19" item="2"/>
          <tpl hier="22" item="3"/>
          <tpl hier="36" item="1"/>
        </tpls>
      </n>
      <n v="1.0971548842369658" in="0">
        <tpls c="6">
          <tpl hier="0" item="0"/>
          <tpl fld="6" item="13"/>
          <tpl hier="17" item="20"/>
          <tpl hier="19" item="2"/>
          <tpl hier="22" item="3"/>
          <tpl hier="36" item="1"/>
        </tpls>
      </n>
      <n v="30" in="0">
        <tpls c="6">
          <tpl hier="0" item="0"/>
          <tpl fld="6" item="28"/>
          <tpl hier="17" item="20"/>
          <tpl hier="19" item="2"/>
          <tpl hier="22" item="3"/>
          <tpl hier="36" item="1"/>
        </tpls>
      </n>
      <n v="3" in="0">
        <tpls c="6">
          <tpl hier="0" item="0"/>
          <tpl fld="6" item="19"/>
          <tpl hier="17" item="21"/>
          <tpl hier="19" item="2"/>
          <tpl hier="22" item="3"/>
          <tpl hier="36" item="1"/>
        </tpls>
      </n>
      <n v="5.7971014492753624E-2" in="0">
        <tpls c="6">
          <tpl hier="0" item="0"/>
          <tpl fld="6" item="20"/>
          <tpl hier="17" item="21"/>
          <tpl hier="19" item="2"/>
          <tpl hier="22" item="3"/>
          <tpl hier="36" item="1"/>
        </tpls>
      </n>
      <n v="0" in="0">
        <tpls c="6">
          <tpl hier="0" item="0"/>
          <tpl fld="6" item="22"/>
          <tpl hier="17" item="21"/>
          <tpl hier="19" item="2"/>
          <tpl hier="22" item="3"/>
          <tpl hier="36" item="1"/>
        </tpls>
      </n>
      <n v="42" in="0">
        <tpls c="6">
          <tpl hier="0" item="0"/>
          <tpl fld="6" item="25"/>
          <tpl hier="17" item="21"/>
          <tpl hier="19" item="2"/>
          <tpl hier="22" item="3"/>
          <tpl hier="36" item="1"/>
        </tpls>
      </n>
      <n v="-6.3013698630136989E-3" in="0">
        <tpls c="6">
          <tpl hier="0" item="0"/>
          <tpl fld="6" item="14"/>
          <tpl hier="17" item="21"/>
          <tpl hier="19" item="2"/>
          <tpl hier="22" item="3"/>
          <tpl hier="36" item="1"/>
        </tpls>
      </n>
      <n v="7.8909298832105998E-2" in="0">
        <tpls c="6">
          <tpl hier="0" item="0"/>
          <tpl fld="6" item="21"/>
          <tpl hier="17" item="21"/>
          <tpl hier="19" item="2"/>
          <tpl hier="22" item="3"/>
          <tpl hier="36" item="1"/>
        </tpls>
      </n>
      <n v="1.791359325605903E-2" in="0">
        <tpls c="6">
          <tpl hier="0" item="0"/>
          <tpl fld="6" item="23"/>
          <tpl hier="17" item="21"/>
          <tpl hier="19" item="2"/>
          <tpl hier="22" item="3"/>
          <tpl hier="36" item="1"/>
        </tpls>
      </n>
      <n v="-3.5068156067314979" in="0">
        <tpls c="6">
          <tpl hier="0" item="0"/>
          <tpl fld="6" item="11"/>
          <tpl hier="17" item="21"/>
          <tpl hier="19" item="2"/>
          <tpl hier="22" item="3"/>
          <tpl hier="36" item="1"/>
        </tpls>
      </n>
      <n v="37.479589041095892" in="0">
        <tpls c="6">
          <tpl hier="0" item="0"/>
          <tpl fld="6" item="12"/>
          <tpl hier="17" item="21"/>
          <tpl hier="19" item="2"/>
          <tpl hier="22" item="3"/>
          <tpl hier="36" item="1"/>
        </tpls>
      </n>
      <n v="-41691.199999999997" in="0">
        <tpls c="6">
          <tpl hier="0" item="0"/>
          <tpl fld="6" item="17"/>
          <tpl hier="17" item="21"/>
          <tpl hier="19" item="2"/>
          <tpl hier="22" item="3"/>
          <tpl hier="36" item="1"/>
        </tpls>
      </n>
      <n v="2.1304984744818904E-2" in="0">
        <tpls c="6">
          <tpl hier="0" item="0"/>
          <tpl fld="6" item="18"/>
          <tpl hier="17" item="21"/>
          <tpl hier="19" item="2"/>
          <tpl hier="22" item="3"/>
          <tpl hier="36" item="1"/>
        </tpls>
      </n>
      <n v="73" in="0">
        <tpls c="6">
          <tpl hier="0" item="0"/>
          <tpl fld="6" item="16"/>
          <tpl hier="17" item="21"/>
          <tpl hier="19" item="2"/>
          <tpl hier="22" item="3"/>
          <tpl hier="36" item="1"/>
        </tpls>
      </n>
      <n v="1.3797895572761568E-3" in="0">
        <tpls c="6">
          <tpl hier="0" item="0"/>
          <tpl fld="6" item="26"/>
          <tpl hier="17" item="21"/>
          <tpl hier="19" item="2"/>
          <tpl hier="22" item="3"/>
          <tpl hier="36" item="1"/>
        </tpls>
      </n>
      <n v="0.16021368512162662" in="0">
        <tpls c="6">
          <tpl hier="0" item="0"/>
          <tpl fld="6" item="27"/>
          <tpl hier="17" item="21"/>
          <tpl hier="19" item="2"/>
          <tpl hier="22" item="3"/>
          <tpl hier="36" item="1"/>
        </tpls>
      </n>
      <n v="0.63013698630137005" in="0">
        <tpls c="6">
          <tpl hier="0" item="0"/>
          <tpl fld="6" item="24"/>
          <tpl hier="17" item="21"/>
          <tpl hier="19" item="2"/>
          <tpl hier="22" item="3"/>
          <tpl hier="36" item="1"/>
        </tpls>
      </n>
      <n v="0.57534246575342463" in="0">
        <tpls c="6">
          <tpl hier="0" item="0"/>
          <tpl fld="6" item="10"/>
          <tpl hier="17" item="21"/>
          <tpl hier="19" item="2"/>
          <tpl hier="22" item="3"/>
          <tpl hier="36" item="1"/>
        </tpls>
      </n>
      <n v="0.89880274564358942" in="0">
        <tpls c="6">
          <tpl hier="0" item="0"/>
          <tpl fld="6" item="13"/>
          <tpl hier="17" item="21"/>
          <tpl hier="19" item="2"/>
          <tpl hier="22" item="3"/>
          <tpl hier="36" item="1"/>
        </tpls>
      </n>
      <n v="28" in="0">
        <tpls c="6">
          <tpl hier="0" item="0"/>
          <tpl fld="6" item="28"/>
          <tpl hier="17" item="21"/>
          <tpl hier="19" item="2"/>
          <tpl hier="22" item="3"/>
          <tpl hier="36" item="1"/>
        </tpls>
      </n>
      <n v="19" in="0">
        <tpls c="6">
          <tpl hier="0" item="0"/>
          <tpl fld="6" item="19"/>
          <tpl hier="17" item="4"/>
          <tpl hier="19" item="22"/>
          <tpl hier="22" item="3"/>
          <tpl hier="36" item="1"/>
        </tpls>
      </n>
      <n v="2.8340080971659919E-2" in="0">
        <tpls c="6">
          <tpl hier="0" item="0"/>
          <tpl fld="6" item="20"/>
          <tpl hier="17" item="4"/>
          <tpl hier="19" item="22"/>
          <tpl hier="22" item="3"/>
          <tpl hier="36" item="1"/>
        </tpls>
      </n>
      <n v="0" in="0">
        <tpls c="6">
          <tpl hier="0" item="0"/>
          <tpl fld="6" item="22"/>
          <tpl hier="17" item="4"/>
          <tpl hier="19" item="22"/>
          <tpl hier="22" item="3"/>
          <tpl hier="36" item="1"/>
        </tpls>
      </n>
      <n v="125" in="0">
        <tpls c="6">
          <tpl hier="0" item="0"/>
          <tpl fld="6" item="25"/>
          <tpl hier="17" item="4"/>
          <tpl hier="19" item="22"/>
          <tpl hier="22" item="3"/>
          <tpl hier="36" item="1"/>
        </tpls>
      </n>
      <n v="5.7874015748031497E-3" in="0">
        <tpls c="6">
          <tpl hier="0" item="0"/>
          <tpl fld="6" item="14"/>
          <tpl hier="17" item="4"/>
          <tpl hier="19" item="22"/>
          <tpl hier="22" item="3"/>
          <tpl hier="36" item="1"/>
        </tpls>
      </n>
      <n v="-5.0320879879287871E-2" in="0">
        <tpls c="6">
          <tpl hier="0" item="0"/>
          <tpl fld="6" item="21"/>
          <tpl hier="17" item="4"/>
          <tpl hier="19" item="22"/>
          <tpl hier="22" item="3"/>
          <tpl hier="36" item="1"/>
        </tpls>
      </n>
      <n v="-1.9716789433578769E-2" in="0">
        <tpls c="6">
          <tpl hier="0" item="0"/>
          <tpl fld="6" item="23"/>
          <tpl hier="17" item="4"/>
          <tpl hier="19" item="22"/>
          <tpl hier="22" item="3"/>
          <tpl hier="36" item="1"/>
        </tpls>
      </n>
      <n v="-1.8816015682735769" in="0">
        <tpls c="6">
          <tpl hier="0" item="0"/>
          <tpl fld="6" item="11"/>
          <tpl hier="17" item="4"/>
          <tpl hier="19" item="22"/>
          <tpl hier="22" item="3"/>
          <tpl hier="36" item="1"/>
        </tpls>
      </n>
      <n v="15.9498031496063" in="0">
        <tpls c="6">
          <tpl hier="0" item="0"/>
          <tpl fld="6" item="12"/>
          <tpl hier="17" item="4"/>
          <tpl hier="19" item="22"/>
          <tpl hier="22" item="3"/>
          <tpl hier="36" item="1"/>
        </tpls>
      </n>
      <n v="152583.13" in="0">
        <tpls c="6">
          <tpl hier="0" item="0"/>
          <tpl fld="6" item="17"/>
          <tpl hier="17" item="4"/>
          <tpl hier="19" item="22"/>
          <tpl hier="22" item="3"/>
          <tpl hier="36" item="1"/>
        </tpls>
      </n>
      <n v="-1.9951540276167894E-2" in="0">
        <tpls c="6">
          <tpl hier="0" item="0"/>
          <tpl fld="6" item="18"/>
          <tpl hier="17" item="4"/>
          <tpl hier="19" item="22"/>
          <tpl hier="22" item="3"/>
          <tpl hier="36" item="1"/>
        </tpls>
      </n>
      <n v="254" in="0">
        <tpls c="6">
          <tpl hier="0" item="0"/>
          <tpl fld="6" item="16"/>
          <tpl hier="17" item="4"/>
          <tpl hier="19" item="22"/>
          <tpl hier="22" item="3"/>
          <tpl hier="36" item="1"/>
        </tpls>
      </n>
      <n v="-1.2976186681118301E-3" in="0">
        <tpls c="6">
          <tpl hier="0" item="0"/>
          <tpl fld="6" item="26"/>
          <tpl hier="17" item="4"/>
          <tpl hier="19" item="22"/>
          <tpl hier="22" item="3"/>
          <tpl hier="36" item="1"/>
        </tpls>
      </n>
      <n v="-0.15248229333653557" in="0">
        <tpls c="6">
          <tpl hier="0" item="0"/>
          <tpl fld="6" item="27"/>
          <tpl hier="17" item="4"/>
          <tpl hier="19" item="22"/>
          <tpl hier="22" item="3"/>
          <tpl hier="36" item="1"/>
        </tpls>
      </n>
      <n v="3.0734407517861398E-2" in="0">
        <tpls c="6">
          <tpl hier="0" item="0"/>
          <tpl fld="6" item="24"/>
          <tpl hier="17" item="4"/>
          <tpl hier="19" item="22"/>
          <tpl hier="22" item="3"/>
          <tpl hier="36" item="1"/>
        </tpls>
      </n>
      <n v="0.49212598425196852" in="0">
        <tpls c="6">
          <tpl hier="0" item="0"/>
          <tpl fld="6" item="10"/>
          <tpl hier="17" item="4"/>
          <tpl hier="19" item="22"/>
          <tpl hier="22" item="3"/>
          <tpl hier="36" item="1"/>
        </tpls>
      </n>
      <n v="1.1109915289167318" in="0">
        <tpls c="6">
          <tpl hier="0" item="0"/>
          <tpl fld="6" item="13"/>
          <tpl hier="17" item="4"/>
          <tpl hier="19" item="22"/>
          <tpl hier="22" item="3"/>
          <tpl hier="36" item="1"/>
        </tpls>
      </n>
      <n v="110" in="0">
        <tpls c="6">
          <tpl hier="0" item="0"/>
          <tpl fld="6" item="28"/>
          <tpl hier="17" item="4"/>
          <tpl hier="19" item="22"/>
          <tpl hier="22" item="3"/>
          <tpl hier="36" item="1"/>
        </tpls>
      </n>
      <n v="12" in="0">
        <tpls c="6">
          <tpl hier="0" item="0"/>
          <tpl fld="6" item="19"/>
          <tpl hier="17" item="4"/>
          <tpl hier="19" item="23"/>
          <tpl hier="22" item="3"/>
          <tpl hier="36" item="1"/>
        </tpls>
      </n>
      <n v="5.6034482758620691E-2" in="0">
        <tpls c="6">
          <tpl hier="0" item="0"/>
          <tpl fld="6" item="20"/>
          <tpl hier="17" item="4"/>
          <tpl hier="19" item="23"/>
          <tpl hier="22" item="3"/>
          <tpl hier="36" item="1"/>
        </tpls>
      </n>
      <n v="0" in="0">
        <tpls c="6">
          <tpl hier="0" item="0"/>
          <tpl fld="6" item="22"/>
          <tpl hier="17" item="4"/>
          <tpl hier="19" item="23"/>
          <tpl hier="22" item="3"/>
          <tpl hier="36" item="1"/>
        </tpls>
      </n>
      <n v="119" in="0">
        <tpls c="6">
          <tpl hier="0" item="0"/>
          <tpl fld="6" item="25"/>
          <tpl hier="17" item="4"/>
          <tpl hier="19" item="23"/>
          <tpl hier="22" item="3"/>
          <tpl hier="36" item="1"/>
        </tpls>
      </n>
      <n v="-2.057142857142857E-2" in="0">
        <tpls c="6">
          <tpl hier="0" item="0"/>
          <tpl fld="6" item="14"/>
          <tpl hier="17" item="4"/>
          <tpl hier="19" item="23"/>
          <tpl hier="22" item="3"/>
          <tpl hier="36" item="1"/>
        </tpls>
      </n>
      <n v="7.8289905578186429" in="0">
        <tpls c="6">
          <tpl hier="0" item="0"/>
          <tpl fld="6" item="21"/>
          <tpl hier="17" item="4"/>
          <tpl hier="19" item="23"/>
          <tpl hier="22" item="3"/>
          <tpl hier="36" item="1"/>
        </tpls>
      </n>
      <n v="2.4415584415584397E-2" in="0">
        <tpls c="6">
          <tpl hier="0" item="0"/>
          <tpl fld="6" item="23"/>
          <tpl hier="17" item="4"/>
          <tpl hier="19" item="23"/>
          <tpl hier="22" item="3"/>
          <tpl hier="36" item="1"/>
        </tpls>
      </n>
      <n v="-2.7904399398598301" in="0">
        <tpls c="6">
          <tpl hier="0" item="0"/>
          <tpl fld="6" item="11"/>
          <tpl hier="17" item="4"/>
          <tpl hier="19" item="23"/>
          <tpl hier="22" item="3"/>
          <tpl hier="36" item="1"/>
        </tpls>
      </n>
      <n v="2.3088571428571427" in="0">
        <tpls c="6">
          <tpl hier="0" item="0"/>
          <tpl fld="6" item="12"/>
          <tpl hier="17" item="4"/>
          <tpl hier="19" item="23"/>
          <tpl hier="22" item="3"/>
          <tpl hier="36" item="1"/>
        </tpls>
      </n>
      <n v="-491266.35" in="0">
        <tpls c="6">
          <tpl hier="0" item="0"/>
          <tpl fld="6" item="17"/>
          <tpl hier="17" item="4"/>
          <tpl hier="19" item="23"/>
          <tpl hier="22" item="3"/>
          <tpl hier="36" item="1"/>
        </tpls>
      </n>
      <n v="-7.0238347524918957E-3" in="0">
        <tpls c="6">
          <tpl hier="0" item="0"/>
          <tpl fld="6" item="18"/>
          <tpl hier="17" item="4"/>
          <tpl hier="19" item="23"/>
          <tpl hier="22" item="3"/>
          <tpl hier="36" item="1"/>
        </tpls>
      </n>
      <n v="245" in="0">
        <tpls c="6">
          <tpl hier="0" item="0"/>
          <tpl fld="6" item="16"/>
          <tpl hier="17" item="4"/>
          <tpl hier="19" item="23"/>
          <tpl hier="22" item="3"/>
          <tpl hier="36" item="1"/>
        </tpls>
      </n>
      <n v="-1.403940886699484E-4" in="0">
        <tpls c="6">
          <tpl hier="0" item="0"/>
          <tpl fld="6" item="26"/>
          <tpl hier="17" item="4"/>
          <tpl hier="19" item="23"/>
          <tpl hier="22" item="3"/>
          <tpl hier="36" item="1"/>
        </tpls>
      </n>
      <n v="-5.9730346700950766E-2" in="0">
        <tpls c="6">
          <tpl hier="0" item="0"/>
          <tpl fld="6" item="27"/>
          <tpl hier="17" item="4"/>
          <tpl hier="19" item="23"/>
          <tpl hier="22" item="3"/>
          <tpl hier="36" item="1"/>
        </tpls>
      </n>
      <n v="-6.405196165210128E-2" in="0">
        <tpls c="6">
          <tpl hier="0" item="0"/>
          <tpl fld="6" item="24"/>
          <tpl hier="17" item="4"/>
          <tpl hier="19" item="23"/>
          <tpl hier="22" item="3"/>
          <tpl hier="36" item="1"/>
        </tpls>
      </n>
      <n v="0.48571428571428571" in="0">
        <tpls c="6">
          <tpl hier="0" item="0"/>
          <tpl fld="6" item="10"/>
          <tpl hier="17" item="4"/>
          <tpl hier="19" item="23"/>
          <tpl hier="22" item="3"/>
          <tpl hier="36" item="1"/>
        </tpls>
      </n>
      <n v="0.73252847627122275" in="0">
        <tpls c="6">
          <tpl hier="0" item="0"/>
          <tpl fld="6" item="13"/>
          <tpl hier="17" item="4"/>
          <tpl hier="19" item="23"/>
          <tpl hier="22" item="3"/>
          <tpl hier="36" item="1"/>
        </tpls>
      </n>
      <n v="114" in="0">
        <tpls c="6">
          <tpl hier="0" item="0"/>
          <tpl fld="6" item="28"/>
          <tpl hier="17" item="4"/>
          <tpl hier="19" item="23"/>
          <tpl hier="22" item="3"/>
          <tpl hier="36" item="1"/>
        </tpls>
      </n>
    </entries>
    <sets count="24">
      <set count="365" maxRank="1" setDefinition="{[Calendar].[Date].Levels(1).Members}">
        <tpls c="1">
          <tpl fld="0" item="0"/>
        </tpls>
      </set>
      <set count="1" maxRank="1" setDefinition="{[Sheet1].[Analyst/Trader_Name].[All]}">
        <tpls c="1">
          <tpl hier="36" item="4294967295"/>
        </tpls>
      </set>
      <set count="1" maxRank="1" setDefinition="{[Sheet1].[Direction].[All]}">
        <tpls c="1">
          <tpl hier="19" item="4294967295"/>
        </tpls>
      </set>
      <set count="1" maxRank="1" setDefinition="{[Sheet1].[Strategy_Tag].[All]}">
        <tpls c="1">
          <tpl hier="22" item="4294967295"/>
        </tpls>
      </set>
      <set count="1" maxRank="1" setDefinition="{[Sheet1].[Ticker/Symbol].[All]}">
        <tpls c="1">
          <tpl hier="17" item="4294967295"/>
        </tpls>
      </set>
      <set count="12" maxRank="12" setDefinition="[Calendar].[MonthYear].Children">
        <tpls c="1">
          <tpl fld="1" item="0"/>
        </tpls>
        <tpls c="1">
          <tpl fld="1" item="1"/>
        </tpls>
        <tpls c="1">
          <tpl fld="1" item="2"/>
        </tpls>
        <tpls c="1">
          <tpl fld="1" item="3"/>
        </tpls>
        <tpls c="1">
          <tpl fld="1" item="4"/>
        </tpls>
        <tpls c="1">
          <tpl fld="1" item="5"/>
        </tpls>
        <tpls c="1">
          <tpl fld="1" item="6"/>
        </tpls>
        <tpls c="1">
          <tpl fld="1" item="7"/>
        </tpls>
        <tpls c="1">
          <tpl fld="1" item="8"/>
        </tpls>
        <tpls c="1">
          <tpl fld="1" item="9"/>
        </tpls>
        <tpls c="1">
          <tpl fld="1" item="10"/>
        </tpls>
        <tpls c="1">
          <tpl fld="1" item="11"/>
        </tpls>
      </set>
      <set count="7" maxRank="7" setDefinition="[Calendar].[Day Of Week].Children">
        <tpls c="1">
          <tpl fld="2" item="0"/>
        </tpls>
        <tpls c="1">
          <tpl fld="2" item="1"/>
        </tpls>
        <tpls c="1">
          <tpl fld="2" item="2"/>
        </tpls>
        <tpls c="1">
          <tpl fld="2" item="3"/>
        </tpls>
        <tpls c="1">
          <tpl fld="2" item="4"/>
        </tpls>
        <tpls c="1">
          <tpl fld="2" item="5"/>
        </tpls>
        <tpls c="1">
          <tpl fld="2" item="6"/>
        </tpls>
      </set>
      <set count="4" maxRank="4" setDefinition="[Sheet1].[Strategy_Tag].Children">
        <tpls c="1">
          <tpl fld="3" item="0"/>
        </tpls>
        <tpls c="1">
          <tpl fld="3" item="1"/>
        </tpls>
        <tpls c="1">
          <tpl fld="3" item="2"/>
        </tpls>
        <tpls c="1">
          <tpl fld="3" item="3"/>
        </tpls>
      </set>
      <set count="5" maxRank="5" setDefinition="[Sheet1].[Session].Children">
        <tpls c="1">
          <tpl fld="4" item="0"/>
        </tpls>
        <tpls c="1">
          <tpl fld="4" item="1"/>
        </tpls>
        <tpls c="1">
          <tpl fld="4" item="2"/>
        </tpls>
        <tpls c="1">
          <tpl fld="4" item="3"/>
        </tpls>
        <tpls c="1">
          <tpl fld="4" item="4"/>
        </tpls>
      </set>
      <set count="5" maxRank="5" setDefinition="TopCount([Sheet1].[Trade_ID].Children, 5, [Measures].[MaxExecutionDate])">
        <tpls c="1">
          <tpl fld="5" item="0"/>
        </tpls>
        <tpls c="1">
          <tpl fld="5" item="1"/>
        </tpls>
        <tpls c="1">
          <tpl fld="5" item="2"/>
        </tpls>
        <tpls c="1">
          <tpl fld="5" item="3"/>
        </tpls>
        <tpls c="1">
          <tpl fld="5" item="4"/>
        </tpls>
      </set>
      <set count="1" maxRank="1" setDefinition="{[Sheet1].[Analyst/Trader_Name].&amp;[Alice]}">
        <tpls c="1">
          <tpl fld="7" item="0"/>
        </tpls>
      </set>
      <set count="1" maxRank="1" setDefinition="{[Sheet1].[Analyst/Trader_Name].&amp;[Bob]}">
        <tpls c="1">
          <tpl fld="7" item="1"/>
        </tpls>
      </set>
      <set count="1" maxRank="1" setDefinition="{[Sheet1].[Analyst/Trader_Name].&amp;[Charlie]}">
        <tpls c="1">
          <tpl fld="7" item="2"/>
        </tpls>
      </set>
      <set count="1" maxRank="1" setDefinition="{[Sheet1].[Analyst/Trader_Name].&amp;[David]}">
        <tpls c="1">
          <tpl fld="7" item="3"/>
        </tpls>
      </set>
      <set count="1" maxRank="1" setDefinition="{[Sheet1].[Analyst/Trader_Name].&amp;[Emma]}">
        <tpls c="1">
          <tpl fld="7" item="4"/>
        </tpls>
      </set>
      <set count="1" maxRank="1" setDefinition="{[Sheet1].[Ticker/Symbol].&amp;[AAPL]}">
        <tpls c="1">
          <tpl fld="8" item="0"/>
        </tpls>
      </set>
      <set count="1" maxRank="1" setDefinition="{[Sheet1].[Ticker/Symbol].&amp;[BTC/USD]}">
        <tpls c="1">
          <tpl fld="8" item="1"/>
        </tpls>
      </set>
      <set count="1" maxRank="1" setDefinition="{[Sheet1].[Ticker/Symbol].&amp;[EUR/USD]}">
        <tpls c="1">
          <tpl fld="8" item="2"/>
        </tpls>
      </set>
      <set count="1" maxRank="1" setDefinition="{[Sheet1].[Ticker/Symbol].&amp;[GBP/USD]}">
        <tpls c="1">
          <tpl fld="8" item="3"/>
        </tpls>
      </set>
      <set count="1" maxRank="1" setDefinition="{[Sheet1].[Ticker/Symbol].&amp;[GOOG]}">
        <tpls c="1">
          <tpl fld="8" item="4"/>
        </tpls>
      </set>
      <set count="1" maxRank="1" setDefinition="{[Sheet1].[Ticker/Symbol].&amp;[MSFT]}">
        <tpls c="1">
          <tpl fld="8" item="5"/>
        </tpls>
      </set>
      <set count="1" maxRank="1" setDefinition="{[Sheet1].[Ticker/Symbol].&amp;[TSLA]}">
        <tpls c="1">
          <tpl fld="8" item="6"/>
        </tpls>
      </set>
      <set count="1" maxRank="1" setDefinition="{[Sheet1].[Direction].&amp;[Buy]}">
        <tpls c="1">
          <tpl fld="9" item="0"/>
        </tpls>
      </set>
      <set count="1" maxRank="1" setDefinition="{[Sheet1].[Direction].&amp;[Sell]}">
        <tpls c="1">
          <tpl fld="9" item="1"/>
        </tpls>
      </set>
    </sets>
    <queryCache count="44">
      <query mdx="[Measures].[Long Win Rate]">
        <tpls c="1">
          <tpl fld="6" item="0"/>
        </tpls>
      </query>
      <query mdx="[Measures].[Worst Trade (R)]">
        <tpls c="1">
          <tpl fld="6" item="1"/>
        </tpls>
      </query>
      <query mdx="[Measures].[Sharpe Ratio]">
        <tpls c="1">
          <tpl fld="6" item="2"/>
        </tpls>
      </query>
      <query mdx="[Measures].[Best Trader Label]">
        <tpls c="1">
          <tpl fld="6" item="3"/>
        </tpls>
      </query>
      <query mdx="[Measures].[Calmer Ratio]">
        <tpls c="1">
          <tpl fld="6" item="4"/>
        </tpls>
      </query>
      <query mdx="[Measures].[Best Trade (R)]">
        <tpls c="1">
          <tpl fld="6" item="5"/>
        </tpls>
      </query>
      <query mdx="[Measures].[Short Win Rate]">
        <tpls c="1">
          <tpl fld="6" item="6"/>
        </tpls>
      </query>
      <query mdx="[Measures].[Worst Trader Label]">
        <tpls c="1">
          <tpl fld="6" item="7"/>
        </tpls>
      </query>
      <query mdx="[Measures].[Average Trade Duration (Hours)]">
        <tpls c="1">
          <tpl fld="6" item="8"/>
        </tpls>
      </query>
      <query mdx=""/>
      <query mdx="[Measures].[Total P&amp;L]">
        <tpls c="1">
          <tpl fld="6" item="9"/>
        </tpls>
      </query>
      <query mdx="[Measures].[Win Rate]">
        <tpls c="1">
          <tpl fld="6" item="10"/>
        </tpls>
      </query>
      <query mdx="[Measures].[Drawdown %]">
        <tpls c="1">
          <tpl fld="6" item="11"/>
        </tpls>
      </query>
      <query mdx="[Measures].[Average Slippage (BPs)]">
        <tpls c="1">
          <tpl fld="6" item="12"/>
        </tpls>
      </query>
      <query mdx="[Measures].[Profit Factor]">
        <tpls c="1">
          <tpl fld="6" item="13"/>
        </tpls>
      </query>
      <query mdx="[Measures].[Average R-Multiple]">
        <tpls c="1">
          <tpl fld="6" item="14"/>
        </tpls>
      </query>
      <query mdx="[Measures].[Average Trade (R)]">
        <tpls c="1">
          <tpl fld="6" item="15"/>
        </tpls>
      </query>
      <query mdx="[Measures].[Total Trades]">
        <tpls c="1">
          <tpl fld="6" item="16"/>
        </tpls>
      </query>
      <query mdx="[Measures].[Monthly P&amp;L]">
        <tpls c="1">
          <tpl fld="6" item="17"/>
        </tpls>
      </query>
      <query mdx="[Measures].[Profit Factor vs Prior %]">
        <tpls c="1">
          <tpl fld="6" item="18"/>
        </tpls>
      </query>
      <query mdx="[Measures].[Breakeven Trades]">
        <tpls c="1">
          <tpl fld="6" item="19"/>
        </tpls>
      </query>
      <query mdx="[Measures].[Trades vs Prior %]">
        <tpls c="1">
          <tpl fld="6" item="20"/>
        </tpls>
      </query>
      <query mdx="[Measures].[Slippage vs Prior %]">
        <tpls c="1">
          <tpl fld="6" item="21"/>
        </tpls>
      </query>
      <query mdx="[Measures].[Drawdown % vs Prior %]">
        <tpls c="1">
          <tpl fld="6" item="22"/>
        </tpls>
      </query>
      <query mdx="[Measures].[Win Rate vs Prior %]">
        <tpls c="1">
          <tpl fld="6" item="23"/>
        </tpls>
      </query>
      <query mdx="[Measures].[Average Trade (R) vs Prior %]">
        <tpls c="1">
          <tpl fld="6" item="24"/>
        </tpls>
      </query>
      <query mdx="[Measures].[Winning Trades]">
        <tpls c="1">
          <tpl fld="6" item="25"/>
        </tpls>
      </query>
      <query mdx="[Measures].[Average R-Multiple vs Prior]">
        <tpls c="1">
          <tpl fld="6" item="26"/>
        </tpls>
      </query>
      <query mdx="[Measures].[P&amp;L vs Prior %]">
        <tpls c="1">
          <tpl fld="6" item="27"/>
        </tpls>
      </query>
      <query mdx="[Measures].[Losing Trades]">
        <tpls c="1">
          <tpl fld="6" item="28"/>
        </tpls>
      </query>
      <query mdx="[Measures].[Selected Entry Date]">
        <tpls c="1">
          <tpl fld="6" item="29"/>
        </tpls>
      </query>
      <query mdx="[Measures].[Selected Exit Date]">
        <tpls c="1">
          <tpl fld="6" item="30"/>
        </tpls>
      </query>
      <query mdx="[Measures].[Selected Instrument]">
        <tpls c="1">
          <tpl fld="6" item="31"/>
        </tpls>
      </query>
      <query mdx="[Measures].[Selected Direction]">
        <tpls c="1">
          <tpl fld="6" item="32"/>
        </tpls>
      </query>
      <query mdx="[Measures].[Selected Entry Price]">
        <tpls c="1">
          <tpl fld="6" item="33"/>
        </tpls>
      </query>
      <query mdx="[Measures].[Selected Stop Loss]">
        <tpls c="1">
          <tpl fld="6" item="34"/>
        </tpls>
      </query>
      <query mdx="[Measures].[Selected Position Size]">
        <tpls c="1">
          <tpl fld="6" item="35"/>
        </tpls>
      </query>
      <query mdx="[Measures].[Selected NetPnL]">
        <tpls c="1">
          <tpl fld="6" item="36"/>
        </tpls>
      </query>
      <query mdx="[Measures].[Selected Risk Amount]">
        <tpls c="1">
          <tpl fld="6" item="37"/>
        </tpls>
      </query>
      <query mdx="[Measures].[Selected R Multiple]">
        <tpls c="1">
          <tpl fld="6" item="38"/>
        </tpls>
      </query>
      <query mdx="[Measures].[Selected Trade Outcome]">
        <tpls c="1">
          <tpl fld="6" item="39"/>
        </tpls>
      </query>
      <query mdx=" "/>
      <query mdx="[Measures].[Selected Instrument]]">
        <tpls c="1">
          <tpl fld="6" item="31"/>
        </tpls>
      </query>
      <query mdx="[Measures].[Selected Trade Duration Hours]">
        <tpls c="1">
          <tpl fld="6" item="40"/>
        </tpls>
      </query>
    </queryCache>
    <serverFormats count="1">
      <serverFormat format=""/>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669212615743" backgroundQuery="1" createdVersion="8" refreshedVersion="8" minRefreshableVersion="3" recordCount="0" supportSubquery="1" supportAdvancedDrill="1" xr:uid="{82ED92A9-C6E9-4351-AA29-AD439FF8F98E}">
  <cacheSource type="external" connectionId="3"/>
  <cacheFields count="6">
    <cacheField name="[Calendar].[MonthYear].[MonthYear]" caption="MonthYear" numFmtId="0" hierarchy="7" level="1">
      <sharedItems count="12">
        <s v="Jan-2025"/>
        <s v="Feb-2025"/>
        <s v="Mar-2025"/>
        <s v="Apr-2025"/>
        <s v="May-2025"/>
        <s v="Jun-2025"/>
        <s v="Jul-2025"/>
        <s v="Aug-2025"/>
        <s v="Sep-2025"/>
        <s v="Oct-2025"/>
        <s v="Nov-2025"/>
        <s v="Dec-2025"/>
      </sharedItems>
      <extLst>
        <ext xmlns:x15="http://schemas.microsoft.com/office/spreadsheetml/2010/11/main" uri="{4F2E5C28-24EA-4eb8-9CBF-B6C8F9C3D259}">
          <x15:cachedUniqueNames>
            <x15:cachedUniqueName index="0" name="[Calendar].[MonthYear].&amp;[Jan-2025]"/>
            <x15:cachedUniqueName index="1" name="[Calendar].[MonthYear].&amp;[Feb-2025]"/>
            <x15:cachedUniqueName index="2" name="[Calendar].[MonthYear].&amp;[Mar-2025]"/>
            <x15:cachedUniqueName index="3" name="[Calendar].[MonthYear].&amp;[Apr-2025]"/>
            <x15:cachedUniqueName index="4" name="[Calendar].[MonthYear].&amp;[May-2025]"/>
            <x15:cachedUniqueName index="5" name="[Calendar].[MonthYear].&amp;[Jun-2025]"/>
            <x15:cachedUniqueName index="6" name="[Calendar].[MonthYear].&amp;[Jul-2025]"/>
            <x15:cachedUniqueName index="7" name="[Calendar].[MonthYear].&amp;[Aug-2025]"/>
            <x15:cachedUniqueName index="8" name="[Calendar].[MonthYear].&amp;[Sep-2025]"/>
            <x15:cachedUniqueName index="9" name="[Calendar].[MonthYear].&amp;[Oct-2025]"/>
            <x15:cachedUniqueName index="10" name="[Calendar].[MonthYear].&amp;[Nov-2025]"/>
            <x15:cachedUniqueName index="11" name="[Calendar].[MonthYear].&amp;[Dec-2025]"/>
          </x15:cachedUniqueNames>
        </ext>
      </extLst>
    </cacheField>
    <cacheField name="[Measures].[Total P&amp;L]" caption="Total P&amp;L" numFmtId="0" hierarchy="73" level="32767"/>
    <cacheField name="[Measures].[Prior Month P&amp;L]" caption="Prior Month P&amp;L" numFmtId="0" hierarchy="74" level="32767"/>
    <cacheField name="[Measures].[P&amp;L vs Prior]" caption="P&amp;L vs Prior" numFmtId="0" hierarchy="85" level="32767"/>
    <cacheField name="[Measures].[P&amp;L vs Prior %]" caption="P&amp;L vs Prior %" numFmtId="0" hierarchy="84" level="32767"/>
    <cacheField name="[Sheet1].[Direction].[Direction]" caption="Direction" numFmtId="0" hierarchy="18" level="1">
      <sharedItems containsSemiMixedTypes="0" containsNonDate="0" containsString="0"/>
    </cacheField>
  </cacheFields>
  <cacheHierarchies count="134">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2" memberValueDatatype="130" unbalanced="0">
      <fieldsUsage count="2">
        <fieldUsage x="-1"/>
        <fieldUsage x="0"/>
      </fieldsUsage>
    </cacheHierarchy>
    <cacheHierarchy uniqueName="[Calendar].[YearMonthNum]" caption="YearMonthNum" attribute="1" time="1" defaultMemberUniqueName="[Calendar].[YearMonthNum].[All]" allUniqueName="[Calendar].[YearMonthNum].[All]" dimensionUniqueName="[Calendar]" displayFolder="" count="0" memberValueDatatype="20" unbalanced="0"/>
    <cacheHierarchy uniqueName="[Calendar].[Calculated Column 1]" caption="Calculated Column 1" attribute="1" time="1" defaultMemberUniqueName="[Calendar].[Calculated Column 1].[All]" allUniqueName="[Calendar].[Calculated Column 1].[All]" dimensionUniqueName="[Calendar]" displayFolder="" count="0" memberValueDatatype="20" unbalanced="0"/>
    <cacheHierarchy uniqueName="[Sheet1].[Trade_ID]" caption="Trade_ID" attribute="1" defaultMemberUniqueName="[Sheet1].[Trade_ID].[All]" allUniqueName="[Sheet1].[Trade_ID].[All]" dimensionUniqueName="[Sheet1]" displayFolder="" count="0" memberValueDatatype="130" unbalanced="0"/>
    <cacheHierarchy uniqueName="[Sheet1].[Parent_Order_ID]" caption="Parent_Order_ID" attribute="1" defaultMemberUniqueName="[Sheet1].[Parent_Order_ID].[All]" allUniqueName="[Sheet1].[Parent_Order_ID].[All]" dimensionUniqueName="[Sheet1]" displayFolder="" count="0" memberValueDatatype="130" unbalanced="0"/>
    <cacheHierarchy uniqueName="[Sheet1].[Order_DateTime]" caption="Order_DateTime" attribute="1" time="1" defaultMemberUniqueName="[Sheet1].[Order_DateTime].[All]" allUniqueName="[Sheet1].[Order_DateTime].[All]" dimensionUniqueName="[Sheet1]" displayFolder="" count="0" memberValueDatatype="7" unbalanced="0"/>
    <cacheHierarchy uniqueName="[Sheet1].[Execution_DateTime]" caption="Execution_DateTime" attribute="1" time="1" defaultMemberUniqueName="[Sheet1].[Execution_DateTime].[All]" allUniqueName="[Sheet1].[Execution_DateTime].[All]" dimensionUniqueName="[Sheet1]" displayFolder="" count="0" memberValueDatatype="7" unbalanced="0"/>
    <cacheHierarchy uniqueName="[Sheet1].[Exit_DateTime]" caption="Exit_DateTime" attribute="1" time="1" defaultMemberUniqueName="[Sheet1].[Exit_DateTime].[All]" allUniqueName="[Sheet1].[Exit_DateTime].[All]" dimensionUniqueName="[Sheet1]" displayFolder="" count="0" memberValueDatatype="7" unbalanced="0"/>
    <cacheHierarchy uniqueName="[Sheet1].[Settlement_Date]" caption="Settlement_Date" attribute="1" time="1" defaultMemberUniqueName="[Sheet1].[Settlement_Date].[All]" allUniqueName="[Sheet1].[Settlement_Date].[All]" dimensionUniqueName="[Sheet1]" displayFolder="" count="0" memberValueDatatype="7" unbalanced="0"/>
    <cacheHierarchy uniqueName="[Sheet1].[Ticker/Symbol]" caption="Ticker/Symbol" attribute="1" defaultMemberUniqueName="[Sheet1].[Ticker/Symbol].[All]" allUniqueName="[Sheet1].[Ticker/Symbol].[All]" dimensionUniqueName="[Sheet1]" displayFolder="" count="2" memberValueDatatype="130" unbalanced="0"/>
    <cacheHierarchy uniqueName="[Sheet1].[Asset_Class]" caption="Asset_Class" attribute="1" defaultMemberUniqueName="[Sheet1].[Asset_Class].[All]" allUniqueName="[Sheet1].[Asset_Class].[All]" dimensionUniqueName="[Sheet1]" displayFolder="" count="0" memberValueDatatype="130" unbalanced="0"/>
    <cacheHierarchy uniqueName="[Sheet1].[Direction]" caption="Direction" attribute="1" defaultMemberUniqueName="[Sheet1].[Direction].[All]" allUniqueName="[Sheet1].[Direction].[All]" dimensionUniqueName="[Sheet1]" displayFolder="" count="2" memberValueDatatype="130" unbalanced="0">
      <fieldsUsage count="2">
        <fieldUsage x="-1"/>
        <fieldUsage x="5"/>
      </fieldsUsage>
    </cacheHierarchy>
    <cacheHierarchy uniqueName="[Sheet1].[Venue/Exchange]" caption="Venue/Exchange" attribute="1" defaultMemberUniqueName="[Sheet1].[Venue/Exchange].[All]" allUniqueName="[Sheet1].[Venue/Exchange].[All]" dimensionUniqueName="[Sheet1]" displayFolder="" count="0" memberValueDatatype="130" unbalanced="0"/>
    <cacheHierarchy uniqueName="[Sheet1].[Counterparty]" caption="Counterparty" attribute="1" defaultMemberUniqueName="[Sheet1].[Counterparty].[All]" allUniqueName="[Sheet1].[Counterparty].[All]" dimensionUniqueName="[Sheet1]" displayFolder="" count="0" memberValueDatatype="130" unbalanced="0"/>
    <cacheHierarchy uniqueName="[Sheet1].[Strategy_Tag]" caption="Strategy_Tag" attribute="1" defaultMemberUniqueName="[Sheet1].[Strategy_Tag].[All]" allUniqueName="[Sheet1].[Strategy_Tag].[All]" dimensionUniqueName="[Sheet1]" displayFolder="" count="2"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Order_Price]" caption="Order_Price" attribute="1" defaultMemberUniqueName="[Sheet1].[Order_Price].[All]" allUniqueName="[Sheet1].[Order_Price].[All]" dimensionUniqueName="[Sheet1]" displayFolder="" count="0" memberValueDatatype="5" unbalanced="0"/>
    <cacheHierarchy uniqueName="[Sheet1].[Execution_Price]" caption="Execution_Price" attribute="1" defaultMemberUniqueName="[Sheet1].[Execution_Price].[All]" allUniqueName="[Sheet1].[Execution_Price].[All]" dimensionUniqueName="[Sheet1]" displayFolder="" count="0" memberValueDatatype="5" unbalanced="0"/>
    <cacheHierarchy uniqueName="[Sheet1].[Benchmark_Price]" caption="Benchmark_Price" attribute="1" defaultMemberUniqueName="[Sheet1].[Benchmark_Price].[All]" allUniqueName="[Sheet1].[Benchmark_Price].[All]" dimensionUniqueName="[Sheet1]" displayFolder="" count="0" memberValueDatatype="5" unbalanced="0"/>
    <cacheHierarchy uniqueName="[Sheet1].[Notional_Value]" caption="Notional_Value" attribute="1" defaultMemberUniqueName="[Sheet1].[Notional_Value].[All]" allUniqueName="[Sheet1].[Notional_Value].[All]" dimensionUniqueName="[Sheet1]" displayFolder="" count="0" memberValueDatatype="5" unbalanced="0"/>
    <cacheHierarchy uniqueName="[Sheet1].[Commissions]" caption="Commissions" attribute="1" defaultMemberUniqueName="[Sheet1].[Commissions].[All]" allUniqueName="[Sheet1].[Commissions].[All]" dimensionUniqueName="[Sheet1]" displayFolder="" count="0" memberValueDatatype="5" unbalanced="0"/>
    <cacheHierarchy uniqueName="[Sheet1].[Exchange_Fees]" caption="Exchange_Fees" attribute="1" defaultMemberUniqueName="[Sheet1].[Exchange_Fees].[All]" allUniqueName="[Sheet1].[Exchange_Fees].[All]" dimensionUniqueName="[Sheet1]" displayFolder="" count="0" memberValueDatatype="5" unbalanced="0"/>
    <cacheHierarchy uniqueName="[Sheet1].[Net_P&amp;L]" caption="Net_P&amp;L" attribute="1" defaultMemberUniqueName="[Sheet1].[Net_P&amp;L].[All]" allUniqueName="[Sheet1].[Net_P&amp;L].[All]" dimensionUniqueName="[Sheet1]" displayFolder="" count="0" memberValueDatatype="5" unbalanced="0"/>
    <cacheHierarchy uniqueName="[Sheet1].[Stop_Loss]" caption="Stop_Loss" attribute="1" defaultMemberUniqueName="[Sheet1].[Stop_Loss].[All]" allUniqueName="[Sheet1].[Stop_Loss].[All]" dimensionUniqueName="[Sheet1]" displayFolder="" count="0" memberValueDatatype="5" unbalanced="0"/>
    <cacheHierarchy uniqueName="[Sheet1].[Initial_Margin]" caption="Initial_Margin" attribute="1" defaultMemberUniqueName="[Sheet1].[Initial_Margin].[All]" allUniqueName="[Sheet1].[Initial_Margin].[All]" dimensionUniqueName="[Sheet1]" displayFolder="" count="0" memberValueDatatype="5" unbalanced="0"/>
    <cacheHierarchy uniqueName="[Sheet1].[Order_Type]" caption="Order_Type" attribute="1" defaultMemberUniqueName="[Sheet1].[Order_Type].[All]" allUniqueName="[Sheet1].[Order_Type].[All]" dimensionUniqueName="[Sheet1]" displayFolder="" count="0" memberValueDatatype="130" unbalanced="0"/>
    <cacheHierarchy uniqueName="[Sheet1].[Execution_Status]" caption="Execution_Status" attribute="1" defaultMemberUniqueName="[Sheet1].[Execution_Status].[All]" allUniqueName="[Sheet1].[Execution_Status].[All]" dimensionUniqueName="[Sheet1]" displayFolder="" count="0" memberValueDatatype="130" unbalanced="0"/>
    <cacheHierarchy uniqueName="[Sheet1].[Slippage (Bps)]" caption="Slippage (Bps)" attribute="1" defaultMemberUniqueName="[Sheet1].[Slippage (Bps)].[All]" allUniqueName="[Sheet1].[Slippage (Bps)].[All]" dimensionUniqueName="[Sheet1]" displayFolder="" count="0" memberValueDatatype="5" unbalanced="0"/>
    <cacheHierarchy uniqueName="[Sheet1].[Analyst/Trader_Name]" caption="Analyst/Trader_Name" attribute="1" defaultMemberUniqueName="[Sheet1].[Analyst/Trader_Name].[All]" allUniqueName="[Sheet1].[Analyst/Trader_Name].[All]" dimensionUniqueName="[Sheet1]" displayFolder="" count="2" memberValueDatatype="130" unbalanced="0"/>
    <cacheHierarchy uniqueName="[Sheet1].[Starting_Balance]" caption="Starting_Balance" attribute="1" defaultMemberUniqueName="[Sheet1].[Starting_Balance].[All]" allUniqueName="[Sheet1].[Starting_Balance].[All]" dimensionUniqueName="[Sheet1]" displayFolder="" count="0" memberValueDatatype="5" unbalanced="0"/>
    <cacheHierarchy uniqueName="[Sheet1].[Risk_Amount]" caption="Risk_Amount" attribute="1" defaultMemberUniqueName="[Sheet1].[Risk_Amount].[All]" allUniqueName="[Sheet1].[Risk_Amount].[All]" dimensionUniqueName="[Sheet1]" displayFolder="" count="0" memberValueDatatype="5" unbalanced="0"/>
    <cacheHierarchy uniqueName="[Sheet1].[Risk_per_Unit]" caption="Risk_per_Unit" attribute="1" defaultMemberUniqueName="[Sheet1].[Risk_per_Unit].[All]" allUniqueName="[Sheet1].[Risk_per_Unit].[All]" dimensionUniqueName="[Sheet1]" displayFolder="" count="0" memberValueDatatype="5" unbalanced="0"/>
    <cacheHierarchy uniqueName="[Sheet1].[Position_Size]" caption="Position_Size" attribute="1" defaultMemberUniqueName="[Sheet1].[Position_Size].[All]" allUniqueName="[Sheet1].[Position_Size].[All]" dimensionUniqueName="[Sheet1]" displayFolder="" count="0" memberValueDatatype="5" unbalanced="0"/>
    <cacheHierarchy uniqueName="[Sheet1].[Leverage]" caption="Leverage" attribute="1" defaultMemberUniqueName="[Sheet1].[Leverage].[All]" allUniqueName="[Sheet1].[Leverage].[All]" dimensionUniqueName="[Sheet1]" displayFolder="" count="0" memberValueDatatype="20" unbalanced="0"/>
    <cacheHierarchy uniqueName="[Sheet1].[Leveraged_Position_Size]" caption="Leveraged_Position_Size" attribute="1" defaultMemberUniqueName="[Sheet1].[Leveraged_Position_Size].[All]" allUniqueName="[Sheet1].[Leveraged_Position_Size].[All]" dimensionUniqueName="[Sheet1]" displayFolder="" count="0" memberValueDatatype="5" unbalanced="0"/>
    <cacheHierarchy uniqueName="[Sheet1].[Leveraged_Notional]" caption="Leveraged_Notional" attribute="1" defaultMemberUniqueName="[Sheet1].[Leveraged_Notional].[All]" allUniqueName="[Sheet1].[Leveraged_Notional].[All]" dimensionUniqueName="[Sheet1]" displayFolder="" count="0" memberValueDatatype="5" unbalanced="0"/>
    <cacheHierarchy uniqueName="[Sheet1].[Trade Outcome]" caption="Trade Outcome" attribute="1" defaultMemberUniqueName="[Sheet1].[Trade Outcome].[All]" allUniqueName="[Sheet1].[Trade Outcome].[All]" dimensionUniqueName="[Sheet1]" displayFolder="" count="0" memberValueDatatype="130" unbalanced="0"/>
    <cacheHierarchy uniqueName="[Sheet1].[Trade Duration]" caption="Trade Duration" attribute="1" defaultMemberUniqueName="[Sheet1].[Trade Duration].[All]" allUniqueName="[Sheet1].[Trade Duration].[All]" dimensionUniqueName="[Sheet1]" displayFolder="" count="0" memberValueDatatype="20" unbalanced="0"/>
    <cacheHierarchy uniqueName="[Sheet1].[P&amp;L(R)]" caption="P&amp;L(R)" attribute="1" defaultMemberUniqueName="[Sheet1].[P&amp;L(R)].[All]" allUniqueName="[Sheet1].[P&amp;L(R)].[All]" dimensionUniqueName="[Sheet1]" displayFolder="" count="0" memberValueDatatype="5" unbalanced="0"/>
    <cacheHierarchy uniqueName="[Sheet1].[Fill Latency]" caption="Fill Latency" attribute="1" defaultMemberUniqueName="[Sheet1].[Fill Latency].[All]" allUniqueName="[Sheet1].[Fill Latency].[All]" dimensionUniqueName="[Sheet1]" displayFolder="" count="0" memberValueDatatype="5" unbalanced="0"/>
    <cacheHierarchy uniqueName="[Sheet1].[Day Name]" caption="Day Name" attribute="1" defaultMemberUniqueName="[Sheet1].[Day Name].[All]" allUniqueName="[Sheet1].[Day Name].[All]" dimensionUniqueName="[Sheet1]" displayFolder="" count="0" memberValueDatatype="130" unbalanced="0"/>
    <cacheHierarchy uniqueName="[Sheet1].[Hour]" caption="Hour" attribute="1" defaultMemberUniqueName="[Sheet1].[Hour].[All]" allUniqueName="[Sheet1].[Hour].[All]" dimensionUniqueName="[Sheet1]" displayFolder="" count="0" memberValueDatatype="20" unbalanced="0"/>
    <cacheHierarchy uniqueName="[Sheet1].[Month-Year]" caption="Month-Year" attribute="1" defaultMemberUniqueName="[Sheet1].[Month-Year].[All]" allUniqueName="[Sheet1].[Month-Year].[All]" dimensionUniqueName="[Sheet1]" displayFolder="" count="0" memberValueDatatype="130" unbalanced="0"/>
    <cacheHierarchy uniqueName="[Sheet1].[R-Multiple]" caption="R-Multiple" attribute="1" defaultMemberUniqueName="[Sheet1].[R-Multiple].[All]" allUniqueName="[Sheet1].[R-Multiple].[All]" dimensionUniqueName="[Sheet1]" displayFolder="" count="0" memberValueDatatype="5" unbalanced="0"/>
    <cacheHierarchy uniqueName="[Sheet1].[R-Multiple Bucket]" caption="R-Multiple Bucket" attribute="1" defaultMemberUniqueName="[Sheet1].[R-Multiple Bucket].[All]" allUniqueName="[Sheet1].[R-Multiple Bucket].[All]" dimensionUniqueName="[Sheet1]" displayFolder="" count="0" memberValueDatatype="130" unbalanced="0"/>
    <cacheHierarchy uniqueName="[Sheet1].[Session]" caption="Session" attribute="1" defaultMemberUniqueName="[Sheet1].[Session].[All]" allUniqueName="[Sheet1].[Session].[All]" dimensionUniqueName="[Sheet1]" displayFolder="" count="0" memberValueDatatype="130" unbalanced="0"/>
    <cacheHierarchy uniqueName="[Sheet1].[SessionSort]" caption="SessionSort" attribute="1" defaultMemberUniqueName="[Sheet1].[SessionSort].[All]" allUniqueName="[Sheet1].[SessionSort].[All]" dimensionUniqueName="[Sheet1]" displayFolder="" count="0" memberValueDatatype="20" unbalanced="0"/>
    <cacheHierarchy uniqueName="[Sheet1].[Execution_DateTime (Month)]" caption="Execution_DateTime (Month)" attribute="1" defaultMemberUniqueName="[Sheet1].[Execution_DateTime (Month)].[All]" allUniqueName="[Sheet1].[Execution_DateTime (Month)].[All]" dimensionUniqueName="[Sheet1]" displayFolder="" count="0" memberValueDatatype="130" unbalanced="0"/>
    <cacheHierarchy uniqueName="[Sheet1].[Execution_DateTime (Month Index)]" caption="Execution_DateTime (Month Index)" attribute="1" defaultMemberUniqueName="[Sheet1].[Execution_DateTime (Month Index)].[All]" allUniqueName="[Sheet1].[Execution_DateTime (Month Index)].[All]" dimensionUniqueName="[Sheet1]" displayFolder="" count="0" memberValueDatatype="20" unbalanced="0" hidden="1"/>
    <cacheHierarchy uniqueName="[Measures].[Count of Trade Outcome]" caption="Count of Trade Outcome" measure="1" displayFolder="" measureGroup="Sheet1" count="0">
      <extLst>
        <ext xmlns:x15="http://schemas.microsoft.com/office/spreadsheetml/2010/11/main" uri="{B97F6D7D-B522-45F9-BDA1-12C45D357490}">
          <x15:cacheHierarchy aggregatedColumn="43"/>
        </ext>
      </extLst>
    </cacheHierarchy>
    <cacheHierarchy uniqueName="[Measures].[Sum of Net_P&amp;L]" caption="Sum of Net_P&amp;L" measure="1" displayFolder="" measureGroup="Sheet1" count="0">
      <extLst>
        <ext xmlns:x15="http://schemas.microsoft.com/office/spreadsheetml/2010/11/main" uri="{B97F6D7D-B522-45F9-BDA1-12C45D357490}">
          <x15:cacheHierarchy aggregatedColumn="29"/>
        </ext>
      </extLst>
    </cacheHierarchy>
    <cacheHierarchy uniqueName="[Measures].[Count of Execution_DateTime]" caption="Count of Execution_DateTime" measure="1" displayFolder="" measureGroup="Sheet1" count="0">
      <extLst>
        <ext xmlns:x15="http://schemas.microsoft.com/office/spreadsheetml/2010/11/main" uri="{B97F6D7D-B522-45F9-BDA1-12C45D357490}">
          <x15:cacheHierarchy aggregatedColumn="13"/>
        </ext>
      </extLst>
    </cacheHierarchy>
    <cacheHierarchy uniqueName="[Measures].[Count of Ticker/Symbol]" caption="Count of Ticker/Symbol" measure="1" displayFolder="" measureGroup="Sheet1"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Count of MonthYear]" caption="Count of MonthYear" measure="1" displayFolder="" measureGroup="Calendar" count="0">
      <extLst>
        <ext xmlns:x15="http://schemas.microsoft.com/office/spreadsheetml/2010/11/main" uri="{B97F6D7D-B522-45F9-BDA1-12C45D357490}">
          <x15:cacheHierarchy aggregatedColumn="7"/>
        </ext>
      </extLst>
    </cacheHierarchy>
    <cacheHierarchy uniqueName="[Measures].[Cumulative P&amp;L]" caption="Cumulative P&amp;L" measure="1" displayFolder="" measureGroup="Sheet1" count="0"/>
    <cacheHierarchy uniqueName="[Measures].[Drawdown %]" caption="Drawdown %" measure="1" displayFolder="" measureGroup="Sheet1" count="0"/>
    <cacheHierarchy uniqueName="[Measures].[Sharpe Ratio]" caption="Sharpe Ratio" measure="1" displayFolder="" measureGroup="Sheet1" count="0"/>
    <cacheHierarchy uniqueName="[Measures].[Average R-Multiple]" caption="Average R-Multiple" measure="1" displayFolder="" measureGroup="Sheet1" count="0"/>
    <cacheHierarchy uniqueName="[Measures].[Profit Factor]" caption="Profit Factor" measure="1" displayFolder="" measureGroup="Sheet1" count="0"/>
    <cacheHierarchy uniqueName="[Measures].[Win Rate]" caption="Win Rate" measure="1" displayFolder="" measureGroup="Sheet1" count="0"/>
    <cacheHierarchy uniqueName="[Measures].[Breakeven Rate]" caption="Breakeven Rate" measure="1" displayFolder="" measureGroup="Sheet1" count="0"/>
    <cacheHierarchy uniqueName="[Measures].[Best Trader Name]" caption="Best Trader Name" measure="1" displayFolder="" measureGroup="Sheet1" count="0"/>
    <cacheHierarchy uniqueName="[Measures].[Best Trade Date]" caption="Best Trade Date" measure="1" displayFolder="" measureGroup="Sheet1" count="0"/>
    <cacheHierarchy uniqueName="[Measures].[Worst Trader Name]" caption="Worst Trader Name" measure="1" displayFolder="" measureGroup="Sheet1" count="0"/>
    <cacheHierarchy uniqueName="[Measures].[Worst Trade Date]" caption="Worst Trade Date" measure="1" displayFolder="" measureGroup="Sheet1" count="0"/>
    <cacheHierarchy uniqueName="[Measures].[Total P&amp;L]" caption="Total P&amp;L" measure="1" displayFolder="" measureGroup="Sheet1" count="0" oneField="1">
      <fieldsUsage count="1">
        <fieldUsage x="1"/>
      </fieldsUsage>
    </cacheHierarchy>
    <cacheHierarchy uniqueName="[Measures].[Prior Month P&amp;L]" caption="Prior Month P&amp;L" measure="1" displayFolder="" measureGroup="Sheet1" count="0" oneField="1">
      <fieldsUsage count="1">
        <fieldUsage x="2"/>
      </fieldsUsage>
    </cacheHierarchy>
    <cacheHierarchy uniqueName="[Measures].[Calmer Ratio]" caption="Calmer Ratio" measure="1" displayFolder="" measureGroup="Sheet1" count="0"/>
    <cacheHierarchy uniqueName="[Measures].[Best Trader Label]" caption="Best Trader Label" measure="1" displayFolder="" measureGroup="Sheet1" count="0"/>
    <cacheHierarchy uniqueName="[Measures].[Worst Trader Label]" caption="Worst Trader Label" measure="1" displayFolder="" measureGroup="Sheet1" count="0"/>
    <cacheHierarchy uniqueName="[Measures].[Average Trade Duration]" caption="Average Trade Duration" measure="1" displayFolder="" measureGroup="Sheet1" count="0"/>
    <cacheHierarchy uniqueName="[Measures].[Average Trade Duration Prior]" caption="Average Trade Duration Prior" measure="1" displayFolder="" measureGroup="Sheet1" count="0"/>
    <cacheHierarchy uniqueName="[Measures].[Average Trade Duration Formated]" caption="Average Trade Duration Formated" measure="1" displayFolder="" measureGroup="Sheet1" count="0"/>
    <cacheHierarchy uniqueName="[Measures].[Duration Variance]" caption="Duration Variance" measure="1" displayFolder="" measureGroup="Sheet1" count="0"/>
    <cacheHierarchy uniqueName="[Measures].[Total Trades]" caption="Total Trades" measure="1" displayFolder="" measureGroup="Sheet1" count="0"/>
    <cacheHierarchy uniqueName="[Measures].[Trades Prior Month]" caption="Trades Prior Month" measure="1" displayFolder="" measureGroup="Sheet1" count="0"/>
    <cacheHierarchy uniqueName="[Measures].[P&amp;L vs Prior %]" caption="P&amp;L vs Prior %" measure="1" displayFolder="" measureGroup="Sheet1" count="0" oneField="1">
      <fieldsUsage count="1">
        <fieldUsage x="4"/>
      </fieldsUsage>
    </cacheHierarchy>
    <cacheHierarchy uniqueName="[Measures].[P&amp;L vs Prior]" caption="P&amp;L vs Prior" measure="1" displayFolder="" measureGroup="Sheet1" count="0" oneField="1">
      <fieldsUsage count="1">
        <fieldUsage x="3"/>
      </fieldsUsage>
    </cacheHierarchy>
    <cacheHierarchy uniqueName="[Measures].[Monthly P&amp;L]" caption="Monthly P&amp;L" measure="1" displayFolder="" measureGroup="Sheet1" count="0"/>
    <cacheHierarchy uniqueName="[Measures].[Trades vs Prior]" caption="Trades vs Prior" measure="1" displayFolder="" measureGroup="Sheet1" count="0"/>
    <cacheHierarchy uniqueName="[Measures].[Trades vs Prior %]" caption="Trades vs Prior %" measure="1" displayFolder="" measureGroup="Sheet1" count="0"/>
    <cacheHierarchy uniqueName="[Measures].[Win Rate Prior Month]" caption="Win Rate Prior Month" measure="1" displayFolder="" measureGroup="Sheet1" count="0"/>
    <cacheHierarchy uniqueName="[Measures].[Win Rate vs Prior %]" caption="Win Rate vs Prior %" measure="1" displayFolder="" measureGroup="Sheet1" count="0"/>
    <cacheHierarchy uniqueName="[Measures].[Average R-Multiple Prior Month]" caption="Average R-Multiple Prior Month" measure="1" displayFolder="" measureGroup="Sheet1" count="0"/>
    <cacheHierarchy uniqueName="[Measures].[Average R-Multiple vs Prior]" caption="Average R-Multiple vs Prior" measure="1" displayFolder="" measureGroup="Sheet1" count="0"/>
    <cacheHierarchy uniqueName="[Measures].[Average R-Multiple vs Prior %]" caption="Average R-Multiple vs Prior %" measure="1" displayFolder="" measureGroup="Sheet1" count="0"/>
    <cacheHierarchy uniqueName="[Measures].[Profit Factor Prior Month]" caption="Profit Factor Prior Month" measure="1" displayFolder="" measureGroup="Sheet1" count="0"/>
    <cacheHierarchy uniqueName="[Measures].[Profit Factor vs Prior]" caption="Profit Factor vs Prior" measure="1" displayFolder="" measureGroup="Sheet1" count="0"/>
    <cacheHierarchy uniqueName="[Measures].[Profit Factor vs Prior %]" caption="Profit Factor vs Prior %" measure="1" displayFolder="" measureGroup="Sheet1" count="0"/>
    <cacheHierarchy uniqueName="[Measures].[Average Trade (R)]" caption="Average Trade (R)" measure="1" displayFolder="" measureGroup="Sheet1" count="0"/>
    <cacheHierarchy uniqueName="[Measures].[Average Trade (R) Prior Month]" caption="Average Trade (R) Prior Month" measure="1" displayFolder="" measureGroup="Sheet1" count="0"/>
    <cacheHierarchy uniqueName="[Measures].[Average Trade (R) vs Prior]" caption="Average Trade (R) vs Prior" measure="1" displayFolder="" measureGroup="Sheet1" count="0"/>
    <cacheHierarchy uniqueName="[Measures].[Average Trade (R) vs Prior %]" caption="Average Trade (R) vs Prior %" measure="1" displayFolder="" measureGroup="Sheet1" count="0"/>
    <cacheHierarchy uniqueName="[Measures].[Drawdown % Prior Month]" caption="Drawdown % Prior Month" measure="1" displayFolder="" measureGroup="Sheet1" count="0"/>
    <cacheHierarchy uniqueName="[Measures].[Drawdown % vs Prior]" caption="Drawdown % vs Prior" measure="1" displayFolder="" measureGroup="Sheet1" count="0"/>
    <cacheHierarchy uniqueName="[Measures].[Drawdown % vs Prior %]" caption="Drawdown % vs Prior %" measure="1" displayFolder="" measureGroup="Sheet1" count="0"/>
    <cacheHierarchy uniqueName="[Measures].[Average Slippage (BPs)]" caption="Average Slippage (BPs)" measure="1" displayFolder="" measureGroup="Sheet1" count="0"/>
    <cacheHierarchy uniqueName="[Measures].[Average Slippage (BPs) Prior Month]" caption="Average Slippage (BPs) Prior Month" measure="1" displayFolder="" measureGroup="Sheet1" count="0"/>
    <cacheHierarchy uniqueName="[Measures].[Slippage vs Prior]" caption="Slippage vs Prior" measure="1" displayFolder="" measureGroup="Sheet1" count="0"/>
    <cacheHierarchy uniqueName="[Measures].[Slippage vs Prior %]" caption="Slippage vs Prior %" measure="1" displayFolder="" measureGroup="Sheet1" count="0"/>
    <cacheHierarchy uniqueName="[Measures].[Winning Trades]" caption="Winning Trades" measure="1" displayFolder="" measureGroup="Sheet1" count="0"/>
    <cacheHierarchy uniqueName="[Measures].[Losing Trades]" caption="Losing Trades" measure="1" displayFolder="" measureGroup="Sheet1" count="0"/>
    <cacheHierarchy uniqueName="[Measures].[Breakeven Trades]" caption="Breakeven Trades" measure="1" displayFolder="" measureGroup="Sheet1" count="0"/>
    <cacheHierarchy uniqueName="[Measures].[Running Peak]" caption="Running Peak" measure="1" displayFolder="" measureGroup="Sheet1" count="0"/>
    <cacheHierarchy uniqueName="[Measures].[Avg Profit Per Trade]" caption="Avg Profit Per Trade" measure="1" displayFolder="" measureGroup="Sheet1" count="0"/>
    <cacheHierarchy uniqueName="[Measures].[Average Trade Duration (Hours)]" caption="Average Trade Duration (Hours)" measure="1" displayFolder="" measureGroup="Sheet1" count="0"/>
    <cacheHierarchy uniqueName="[Measures].[Best Trade (R)]" caption="Best Trade (R)" measure="1" displayFolder="" measureGroup="Sheet1" count="0"/>
    <cacheHierarchy uniqueName="[Measures].[Worst Trade (R)]" caption="Worst Trade (R)" measure="1" displayFolder="" measureGroup="Sheet1" count="0"/>
    <cacheHierarchy uniqueName="[Measures].[Long Win Rate]" caption="Long Win Rate" measure="1" displayFolder="" measureGroup="Sheet1" count="0"/>
    <cacheHierarchy uniqueName="[Measures].[Short Win Rate]" caption="Short Win Rate" measure="1" displayFolder="" measureGroup="Sheet1" count="0"/>
    <cacheHierarchy uniqueName="[Measures].[MaxExecutionDate]" caption="MaxExecutionDate" measure="1" displayFolder="" measureGroup="Sheet1" count="0"/>
    <cacheHierarchy uniqueName="[Measures].[Selected Entry Date]" caption="Selected Entry Date" measure="1" displayFolder="" measureGroup="Sheet1" count="0"/>
    <cacheHierarchy uniqueName="[Measures].[Selected Exit Date]" caption="Selected Exit Date" measure="1" displayFolder="" measureGroup="Sheet1" count="0"/>
    <cacheHierarchy uniqueName="[Measures].[Selected Instrument]" caption="Selected Instrument" measure="1" displayFolder="" measureGroup="Sheet1" count="0"/>
    <cacheHierarchy uniqueName="[Measures].[Selected Direction]" caption="Selected Direction" measure="1" displayFolder="" measureGroup="Sheet1" count="0"/>
    <cacheHierarchy uniqueName="[Measures].[Selected Entry Price]" caption="Selected Entry Price" measure="1" displayFolder="" measureGroup="Sheet1" count="0"/>
    <cacheHierarchy uniqueName="[Measures].[Selected Stop Loss]" caption="Selected Stop Loss" measure="1" displayFolder="" measureGroup="Sheet1" count="0"/>
    <cacheHierarchy uniqueName="[Measures].[Selected Position Size]" caption="Selected Position Size" measure="1" displayFolder="" measureGroup="Sheet1" count="0"/>
    <cacheHierarchy uniqueName="[Measures].[Selected NetPnL]" caption="Selected NetPnL" measure="1" displayFolder="" measureGroup="Sheet1" count="0"/>
    <cacheHierarchy uniqueName="[Measures].[Selected Risk Amount]" caption="Selected Risk Amount" measure="1" displayFolder="" measureGroup="Sheet1" count="0"/>
    <cacheHierarchy uniqueName="[Measures].[Selected R Multiple]" caption="Selected R Multiple" measure="1" displayFolder="" measureGroup="Sheet1" count="0"/>
    <cacheHierarchy uniqueName="[Measures].[Selected Trade Outcome]" caption="Selected Trade Outcome" measure="1" displayFolder="" measureGroup="Sheet1" count="0"/>
    <cacheHierarchy uniqueName="[Measures].[Selected Trade Duration Hours]" caption="Selected Trade Duration Hours"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432623842593" backgroundQuery="1" createdVersion="3" refreshedVersion="8" minRefreshableVersion="3" recordCount="0" supportSubquery="1" supportAdvancedDrill="1" xr:uid="{4E700F7C-CA2B-43FB-9EAA-F39468F776A3}">
  <cacheSource type="external" connectionId="3">
    <extLst>
      <ext xmlns:x14="http://schemas.microsoft.com/office/spreadsheetml/2009/9/main" uri="{F057638F-6D5F-4e77-A914-E7F072B9BCA8}">
        <x14:sourceConnection name="ThisWorkbookDataModel"/>
      </ext>
    </extLst>
  </cacheSource>
  <cacheFields count="0"/>
  <cacheHierarchies count="134">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YearMonthNum]" caption="YearMonthNum" attribute="1" time="1" defaultMemberUniqueName="[Calendar].[YearMonthNum].[All]" allUniqueName="[Calendar].[YearMonthNum].[All]" dimensionUniqueName="[Calendar]" displayFolder="" count="0" memberValueDatatype="20" unbalanced="0"/>
    <cacheHierarchy uniqueName="[Calendar].[Calculated Column 1]" caption="Calculated Column 1" attribute="1" time="1" defaultMemberUniqueName="[Calendar].[Calculated Column 1].[All]" allUniqueName="[Calendar].[Calculated Column 1].[All]" dimensionUniqueName="[Calendar]" displayFolder="" count="0" memberValueDatatype="20" unbalanced="0"/>
    <cacheHierarchy uniqueName="[Sheet1].[Trade_ID]" caption="Trade_ID" attribute="1" defaultMemberUniqueName="[Sheet1].[Trade_ID].[All]" allUniqueName="[Sheet1].[Trade_ID].[All]" dimensionUniqueName="[Sheet1]" displayFolder="" count="0" memberValueDatatype="130" unbalanced="0"/>
    <cacheHierarchy uniqueName="[Sheet1].[Parent_Order_ID]" caption="Parent_Order_ID" attribute="1" defaultMemberUniqueName="[Sheet1].[Parent_Order_ID].[All]" allUniqueName="[Sheet1].[Parent_Order_ID].[All]" dimensionUniqueName="[Sheet1]" displayFolder="" count="0" memberValueDatatype="130" unbalanced="0"/>
    <cacheHierarchy uniqueName="[Sheet1].[Order_DateTime]" caption="Order_DateTime" attribute="1" time="1" defaultMemberUniqueName="[Sheet1].[Order_DateTime].[All]" allUniqueName="[Sheet1].[Order_DateTime].[All]" dimensionUniqueName="[Sheet1]" displayFolder="" count="0" memberValueDatatype="7" unbalanced="0"/>
    <cacheHierarchy uniqueName="[Sheet1].[Execution_DateTime]" caption="Execution_DateTime" attribute="1" time="1" defaultMemberUniqueName="[Sheet1].[Execution_DateTime].[All]" allUniqueName="[Sheet1].[Execution_DateTime].[All]" dimensionUniqueName="[Sheet1]" displayFolder="" count="0" memberValueDatatype="7" unbalanced="0"/>
    <cacheHierarchy uniqueName="[Sheet1].[Exit_DateTime]" caption="Exit_DateTime" attribute="1" time="1" defaultMemberUniqueName="[Sheet1].[Exit_DateTime].[All]" allUniqueName="[Sheet1].[Exit_DateTime].[All]" dimensionUniqueName="[Sheet1]" displayFolder="" count="0" memberValueDatatype="7" unbalanced="0"/>
    <cacheHierarchy uniqueName="[Sheet1].[Settlement_Date]" caption="Settlement_Date" attribute="1" time="1" defaultMemberUniqueName="[Sheet1].[Settlement_Date].[All]" allUniqueName="[Sheet1].[Settlement_Date].[All]" dimensionUniqueName="[Sheet1]" displayFolder="" count="0" memberValueDatatype="7" unbalanced="0"/>
    <cacheHierarchy uniqueName="[Sheet1].[Ticker/Symbol]" caption="Ticker/Symbol" attribute="1" defaultMemberUniqueName="[Sheet1].[Ticker/Symbol].[All]" allUniqueName="[Sheet1].[Ticker/Symbol].[All]" dimensionUniqueName="[Sheet1]" displayFolder="" count="2" memberValueDatatype="130" unbalanced="0"/>
    <cacheHierarchy uniqueName="[Sheet1].[Asset_Class]" caption="Asset_Class" attribute="1" defaultMemberUniqueName="[Sheet1].[Asset_Class].[All]" allUniqueName="[Sheet1].[Asset_Class].[All]" dimensionUniqueName="[Sheet1]" displayFolder="" count="0" memberValueDatatype="130" unbalanced="0"/>
    <cacheHierarchy uniqueName="[Sheet1].[Direction]" caption="Direction" attribute="1" defaultMemberUniqueName="[Sheet1].[Direction].[All]" allUniqueName="[Sheet1].[Direction].[All]" dimensionUniqueName="[Sheet1]" displayFolder="" count="2" memberValueDatatype="130" unbalanced="0"/>
    <cacheHierarchy uniqueName="[Sheet1].[Venue/Exchange]" caption="Venue/Exchange" attribute="1" defaultMemberUniqueName="[Sheet1].[Venue/Exchange].[All]" allUniqueName="[Sheet1].[Venue/Exchange].[All]" dimensionUniqueName="[Sheet1]" displayFolder="" count="0" memberValueDatatype="130" unbalanced="0"/>
    <cacheHierarchy uniqueName="[Sheet1].[Counterparty]" caption="Counterparty" attribute="1" defaultMemberUniqueName="[Sheet1].[Counterparty].[All]" allUniqueName="[Sheet1].[Counterparty].[All]" dimensionUniqueName="[Sheet1]" displayFolder="" count="0" memberValueDatatype="130" unbalanced="0"/>
    <cacheHierarchy uniqueName="[Sheet1].[Strategy_Tag]" caption="Strategy_Tag" attribute="1" defaultMemberUniqueName="[Sheet1].[Strategy_Tag].[All]" allUniqueName="[Sheet1].[Strategy_Tag].[All]" dimensionUniqueName="[Sheet1]" displayFolder="" count="2"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Order_Price]" caption="Order_Price" attribute="1" defaultMemberUniqueName="[Sheet1].[Order_Price].[All]" allUniqueName="[Sheet1].[Order_Price].[All]" dimensionUniqueName="[Sheet1]" displayFolder="" count="0" memberValueDatatype="5" unbalanced="0"/>
    <cacheHierarchy uniqueName="[Sheet1].[Execution_Price]" caption="Execution_Price" attribute="1" defaultMemberUniqueName="[Sheet1].[Execution_Price].[All]" allUniqueName="[Sheet1].[Execution_Price].[All]" dimensionUniqueName="[Sheet1]" displayFolder="" count="0" memberValueDatatype="5" unbalanced="0"/>
    <cacheHierarchy uniqueName="[Sheet1].[Benchmark_Price]" caption="Benchmark_Price" attribute="1" defaultMemberUniqueName="[Sheet1].[Benchmark_Price].[All]" allUniqueName="[Sheet1].[Benchmark_Price].[All]" dimensionUniqueName="[Sheet1]" displayFolder="" count="0" memberValueDatatype="5" unbalanced="0"/>
    <cacheHierarchy uniqueName="[Sheet1].[Notional_Value]" caption="Notional_Value" attribute="1" defaultMemberUniqueName="[Sheet1].[Notional_Value].[All]" allUniqueName="[Sheet1].[Notional_Value].[All]" dimensionUniqueName="[Sheet1]" displayFolder="" count="0" memberValueDatatype="5" unbalanced="0"/>
    <cacheHierarchy uniqueName="[Sheet1].[Commissions]" caption="Commissions" attribute="1" defaultMemberUniqueName="[Sheet1].[Commissions].[All]" allUniqueName="[Sheet1].[Commissions].[All]" dimensionUniqueName="[Sheet1]" displayFolder="" count="0" memberValueDatatype="5" unbalanced="0"/>
    <cacheHierarchy uniqueName="[Sheet1].[Exchange_Fees]" caption="Exchange_Fees" attribute="1" defaultMemberUniqueName="[Sheet1].[Exchange_Fees].[All]" allUniqueName="[Sheet1].[Exchange_Fees].[All]" dimensionUniqueName="[Sheet1]" displayFolder="" count="0" memberValueDatatype="5" unbalanced="0"/>
    <cacheHierarchy uniqueName="[Sheet1].[Net_P&amp;L]" caption="Net_P&amp;L" attribute="1" defaultMemberUniqueName="[Sheet1].[Net_P&amp;L].[All]" allUniqueName="[Sheet1].[Net_P&amp;L].[All]" dimensionUniqueName="[Sheet1]" displayFolder="" count="0" memberValueDatatype="5" unbalanced="0"/>
    <cacheHierarchy uniqueName="[Sheet1].[Stop_Loss]" caption="Stop_Loss" attribute="1" defaultMemberUniqueName="[Sheet1].[Stop_Loss].[All]" allUniqueName="[Sheet1].[Stop_Loss].[All]" dimensionUniqueName="[Sheet1]" displayFolder="" count="0" memberValueDatatype="5" unbalanced="0"/>
    <cacheHierarchy uniqueName="[Sheet1].[Initial_Margin]" caption="Initial_Margin" attribute="1" defaultMemberUniqueName="[Sheet1].[Initial_Margin].[All]" allUniqueName="[Sheet1].[Initial_Margin].[All]" dimensionUniqueName="[Sheet1]" displayFolder="" count="0" memberValueDatatype="5" unbalanced="0"/>
    <cacheHierarchy uniqueName="[Sheet1].[Order_Type]" caption="Order_Type" attribute="1" defaultMemberUniqueName="[Sheet1].[Order_Type].[All]" allUniqueName="[Sheet1].[Order_Type].[All]" dimensionUniqueName="[Sheet1]" displayFolder="" count="0" memberValueDatatype="130" unbalanced="0"/>
    <cacheHierarchy uniqueName="[Sheet1].[Execution_Status]" caption="Execution_Status" attribute="1" defaultMemberUniqueName="[Sheet1].[Execution_Status].[All]" allUniqueName="[Sheet1].[Execution_Status].[All]" dimensionUniqueName="[Sheet1]" displayFolder="" count="0" memberValueDatatype="130" unbalanced="0"/>
    <cacheHierarchy uniqueName="[Sheet1].[Slippage (Bps)]" caption="Slippage (Bps)" attribute="1" defaultMemberUniqueName="[Sheet1].[Slippage (Bps)].[All]" allUniqueName="[Sheet1].[Slippage (Bps)].[All]" dimensionUniqueName="[Sheet1]" displayFolder="" count="0" memberValueDatatype="5" unbalanced="0"/>
    <cacheHierarchy uniqueName="[Sheet1].[Analyst/Trader_Name]" caption="Analyst/Trader_Name" attribute="1" defaultMemberUniqueName="[Sheet1].[Analyst/Trader_Name].[All]" allUniqueName="[Sheet1].[Analyst/Trader_Name].[All]" dimensionUniqueName="[Sheet1]" displayFolder="" count="2" memberValueDatatype="130" unbalanced="0"/>
    <cacheHierarchy uniqueName="[Sheet1].[Starting_Balance]" caption="Starting_Balance" attribute="1" defaultMemberUniqueName="[Sheet1].[Starting_Balance].[All]" allUniqueName="[Sheet1].[Starting_Balance].[All]" dimensionUniqueName="[Sheet1]" displayFolder="" count="0" memberValueDatatype="5" unbalanced="0"/>
    <cacheHierarchy uniqueName="[Sheet1].[Risk_Amount]" caption="Risk_Amount" attribute="1" defaultMemberUniqueName="[Sheet1].[Risk_Amount].[All]" allUniqueName="[Sheet1].[Risk_Amount].[All]" dimensionUniqueName="[Sheet1]" displayFolder="" count="0" memberValueDatatype="5" unbalanced="0"/>
    <cacheHierarchy uniqueName="[Sheet1].[Risk_per_Unit]" caption="Risk_per_Unit" attribute="1" defaultMemberUniqueName="[Sheet1].[Risk_per_Unit].[All]" allUniqueName="[Sheet1].[Risk_per_Unit].[All]" dimensionUniqueName="[Sheet1]" displayFolder="" count="0" memberValueDatatype="5" unbalanced="0"/>
    <cacheHierarchy uniqueName="[Sheet1].[Position_Size]" caption="Position_Size" attribute="1" defaultMemberUniqueName="[Sheet1].[Position_Size].[All]" allUniqueName="[Sheet1].[Position_Size].[All]" dimensionUniqueName="[Sheet1]" displayFolder="" count="0" memberValueDatatype="5" unbalanced="0"/>
    <cacheHierarchy uniqueName="[Sheet1].[Leverage]" caption="Leverage" attribute="1" defaultMemberUniqueName="[Sheet1].[Leverage].[All]" allUniqueName="[Sheet1].[Leverage].[All]" dimensionUniqueName="[Sheet1]" displayFolder="" count="0" memberValueDatatype="20" unbalanced="0"/>
    <cacheHierarchy uniqueName="[Sheet1].[Leveraged_Position_Size]" caption="Leveraged_Position_Size" attribute="1" defaultMemberUniqueName="[Sheet1].[Leveraged_Position_Size].[All]" allUniqueName="[Sheet1].[Leveraged_Position_Size].[All]" dimensionUniqueName="[Sheet1]" displayFolder="" count="0" memberValueDatatype="5" unbalanced="0"/>
    <cacheHierarchy uniqueName="[Sheet1].[Leveraged_Notional]" caption="Leveraged_Notional" attribute="1" defaultMemberUniqueName="[Sheet1].[Leveraged_Notional].[All]" allUniqueName="[Sheet1].[Leveraged_Notional].[All]" dimensionUniqueName="[Sheet1]" displayFolder="" count="0" memberValueDatatype="5" unbalanced="0"/>
    <cacheHierarchy uniqueName="[Sheet1].[Trade Outcome]" caption="Trade Outcome" attribute="1" defaultMemberUniqueName="[Sheet1].[Trade Outcome].[All]" allUniqueName="[Sheet1].[Trade Outcome].[All]" dimensionUniqueName="[Sheet1]" displayFolder="" count="0" memberValueDatatype="130" unbalanced="0"/>
    <cacheHierarchy uniqueName="[Sheet1].[Trade Duration]" caption="Trade Duration" attribute="1" defaultMemberUniqueName="[Sheet1].[Trade Duration].[All]" allUniqueName="[Sheet1].[Trade Duration].[All]" dimensionUniqueName="[Sheet1]" displayFolder="" count="0" memberValueDatatype="20" unbalanced="0"/>
    <cacheHierarchy uniqueName="[Sheet1].[P&amp;L(R)]" caption="P&amp;L(R)" attribute="1" defaultMemberUniqueName="[Sheet1].[P&amp;L(R)].[All]" allUniqueName="[Sheet1].[P&amp;L(R)].[All]" dimensionUniqueName="[Sheet1]" displayFolder="" count="0" memberValueDatatype="5" unbalanced="0"/>
    <cacheHierarchy uniqueName="[Sheet1].[Fill Latency]" caption="Fill Latency" attribute="1" defaultMemberUniqueName="[Sheet1].[Fill Latency].[All]" allUniqueName="[Sheet1].[Fill Latency].[All]" dimensionUniqueName="[Sheet1]" displayFolder="" count="0" memberValueDatatype="5" unbalanced="0"/>
    <cacheHierarchy uniqueName="[Sheet1].[Day Name]" caption="Day Name" attribute="1" defaultMemberUniqueName="[Sheet1].[Day Name].[All]" allUniqueName="[Sheet1].[Day Name].[All]" dimensionUniqueName="[Sheet1]" displayFolder="" count="0" memberValueDatatype="130" unbalanced="0"/>
    <cacheHierarchy uniqueName="[Sheet1].[Hour]" caption="Hour" attribute="1" defaultMemberUniqueName="[Sheet1].[Hour].[All]" allUniqueName="[Sheet1].[Hour].[All]" dimensionUniqueName="[Sheet1]" displayFolder="" count="0" memberValueDatatype="20" unbalanced="0"/>
    <cacheHierarchy uniqueName="[Sheet1].[Month-Year]" caption="Month-Year" attribute="1" defaultMemberUniqueName="[Sheet1].[Month-Year].[All]" allUniqueName="[Sheet1].[Month-Year].[All]" dimensionUniqueName="[Sheet1]" displayFolder="" count="0" memberValueDatatype="130" unbalanced="0"/>
    <cacheHierarchy uniqueName="[Sheet1].[R-Multiple]" caption="R-Multiple" attribute="1" defaultMemberUniqueName="[Sheet1].[R-Multiple].[All]" allUniqueName="[Sheet1].[R-Multiple].[All]" dimensionUniqueName="[Sheet1]" displayFolder="" count="0" memberValueDatatype="5" unbalanced="0"/>
    <cacheHierarchy uniqueName="[Sheet1].[R-Multiple Bucket]" caption="R-Multiple Bucket" attribute="1" defaultMemberUniqueName="[Sheet1].[R-Multiple Bucket].[All]" allUniqueName="[Sheet1].[R-Multiple Bucket].[All]" dimensionUniqueName="[Sheet1]" displayFolder="" count="0" memberValueDatatype="130" unbalanced="0"/>
    <cacheHierarchy uniqueName="[Sheet1].[Session]" caption="Session" attribute="1" defaultMemberUniqueName="[Sheet1].[Session].[All]" allUniqueName="[Sheet1].[Session].[All]" dimensionUniqueName="[Sheet1]" displayFolder="" count="0" memberValueDatatype="130" unbalanced="0"/>
    <cacheHierarchy uniqueName="[Sheet1].[SessionSort]" caption="SessionSort" attribute="1" defaultMemberUniqueName="[Sheet1].[SessionSort].[All]" allUniqueName="[Sheet1].[SessionSort].[All]" dimensionUniqueName="[Sheet1]" displayFolder="" count="0" memberValueDatatype="20" unbalanced="0"/>
    <cacheHierarchy uniqueName="[Sheet1].[Execution_DateTime (Month)]" caption="Execution_DateTime (Month)" attribute="1" defaultMemberUniqueName="[Sheet1].[Execution_DateTime (Month)].[All]" allUniqueName="[Sheet1].[Execution_DateTime (Month)].[All]" dimensionUniqueName="[Sheet1]" displayFolder="" count="0" memberValueDatatype="130" unbalanced="0"/>
    <cacheHierarchy uniqueName="[Sheet1].[Execution_DateTime (Month Index)]" caption="Execution_DateTime (Month Index)" attribute="1" defaultMemberUniqueName="[Sheet1].[Execution_DateTime (Month Index)].[All]" allUniqueName="[Sheet1].[Execution_DateTime (Month Index)].[All]" dimensionUniqueName="[Sheet1]" displayFolder="" count="0" memberValueDatatype="20" unbalanced="0" hidden="1"/>
    <cacheHierarchy uniqueName="[Measures].[Count of Trade Outcome]" caption="Count of Trade Outcome" measure="1" displayFolder="" measureGroup="Sheet1" count="0">
      <extLst>
        <ext xmlns:x15="http://schemas.microsoft.com/office/spreadsheetml/2010/11/main" uri="{B97F6D7D-B522-45F9-BDA1-12C45D357490}">
          <x15:cacheHierarchy aggregatedColumn="43"/>
        </ext>
      </extLst>
    </cacheHierarchy>
    <cacheHierarchy uniqueName="[Measures].[Sum of Net_P&amp;L]" caption="Sum of Net_P&amp;L" measure="1" displayFolder="" measureGroup="Sheet1" count="0">
      <extLst>
        <ext xmlns:x15="http://schemas.microsoft.com/office/spreadsheetml/2010/11/main" uri="{B97F6D7D-B522-45F9-BDA1-12C45D357490}">
          <x15:cacheHierarchy aggregatedColumn="29"/>
        </ext>
      </extLst>
    </cacheHierarchy>
    <cacheHierarchy uniqueName="[Measures].[Count of Execution_DateTime]" caption="Count of Execution_DateTime" measure="1" displayFolder="" measureGroup="Sheet1" count="0">
      <extLst>
        <ext xmlns:x15="http://schemas.microsoft.com/office/spreadsheetml/2010/11/main" uri="{B97F6D7D-B522-45F9-BDA1-12C45D357490}">
          <x15:cacheHierarchy aggregatedColumn="13"/>
        </ext>
      </extLst>
    </cacheHierarchy>
    <cacheHierarchy uniqueName="[Measures].[Count of Ticker/Symbol]" caption="Count of Ticker/Symbol" measure="1" displayFolder="" measureGroup="Sheet1"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Count of MonthYear]" caption="Count of MonthYear" measure="1" displayFolder="" measureGroup="Calendar" count="0">
      <extLst>
        <ext xmlns:x15="http://schemas.microsoft.com/office/spreadsheetml/2010/11/main" uri="{B97F6D7D-B522-45F9-BDA1-12C45D357490}">
          <x15:cacheHierarchy aggregatedColumn="7"/>
        </ext>
      </extLst>
    </cacheHierarchy>
    <cacheHierarchy uniqueName="[Measures].[Cumulative P&amp;L]" caption="Cumulative P&amp;L" measure="1" displayFolder="" measureGroup="Sheet1" count="0"/>
    <cacheHierarchy uniqueName="[Measures].[Drawdown %]" caption="Drawdown %" measure="1" displayFolder="" measureGroup="Sheet1" count="0"/>
    <cacheHierarchy uniqueName="[Measures].[Sharpe Ratio]" caption="Sharpe Ratio" measure="1" displayFolder="" measureGroup="Sheet1" count="0"/>
    <cacheHierarchy uniqueName="[Measures].[Average R-Multiple]" caption="Average R-Multiple" measure="1" displayFolder="" measureGroup="Sheet1" count="0"/>
    <cacheHierarchy uniqueName="[Measures].[Profit Factor]" caption="Profit Factor" measure="1" displayFolder="" measureGroup="Sheet1" count="0"/>
    <cacheHierarchy uniqueName="[Measures].[Win Rate]" caption="Win Rate" measure="1" displayFolder="" measureGroup="Sheet1" count="0"/>
    <cacheHierarchy uniqueName="[Measures].[Breakeven Rate]" caption="Breakeven Rate" measure="1" displayFolder="" measureGroup="Sheet1" count="0"/>
    <cacheHierarchy uniqueName="[Measures].[Best Trader Name]" caption="Best Trader Name" measure="1" displayFolder="" measureGroup="Sheet1" count="0"/>
    <cacheHierarchy uniqueName="[Measures].[Best Trade Date]" caption="Best Trade Date" measure="1" displayFolder="" measureGroup="Sheet1" count="0"/>
    <cacheHierarchy uniqueName="[Measures].[Worst Trader Name]" caption="Worst Trader Name" measure="1" displayFolder="" measureGroup="Sheet1" count="0"/>
    <cacheHierarchy uniqueName="[Measures].[Worst Trade Date]" caption="Worst Trade Date" measure="1" displayFolder="" measureGroup="Sheet1" count="0"/>
    <cacheHierarchy uniqueName="[Measures].[Total P&amp;L]" caption="Total P&amp;L" measure="1" displayFolder="" measureGroup="Sheet1" count="0"/>
    <cacheHierarchy uniqueName="[Measures].[Prior Month P&amp;L]" caption="Prior Month P&amp;L" measure="1" displayFolder="" measureGroup="Sheet1" count="0"/>
    <cacheHierarchy uniqueName="[Measures].[Calmer Ratio]" caption="Calmer Ratio" measure="1" displayFolder="" measureGroup="Sheet1" count="0"/>
    <cacheHierarchy uniqueName="[Measures].[Best Trader Label]" caption="Best Trader Label" measure="1" displayFolder="" measureGroup="Sheet1" count="0"/>
    <cacheHierarchy uniqueName="[Measures].[Worst Trader Label]" caption="Worst Trader Label" measure="1" displayFolder="" measureGroup="Sheet1" count="0"/>
    <cacheHierarchy uniqueName="[Measures].[Average Trade Duration]" caption="Average Trade Duration" measure="1" displayFolder="" measureGroup="Sheet1" count="0"/>
    <cacheHierarchy uniqueName="[Measures].[Average Trade Duration Prior]" caption="Average Trade Duration Prior" measure="1" displayFolder="" measureGroup="Sheet1" count="0"/>
    <cacheHierarchy uniqueName="[Measures].[Average Trade Duration Formated]" caption="Average Trade Duration Formated" measure="1" displayFolder="" measureGroup="Sheet1" count="0"/>
    <cacheHierarchy uniqueName="[Measures].[Duration Variance]" caption="Duration Variance" measure="1" displayFolder="" measureGroup="Sheet1" count="0"/>
    <cacheHierarchy uniqueName="[Measures].[Total Trades]" caption="Total Trades" measure="1" displayFolder="" measureGroup="Sheet1" count="0"/>
    <cacheHierarchy uniqueName="[Measures].[Trades Prior Month]" caption="Trades Prior Month" measure="1" displayFolder="" measureGroup="Sheet1" count="0"/>
    <cacheHierarchy uniqueName="[Measures].[P&amp;L vs Prior %]" caption="P&amp;L vs Prior %" measure="1" displayFolder="" measureGroup="Sheet1" count="0"/>
    <cacheHierarchy uniqueName="[Measures].[P&amp;L vs Prior]" caption="P&amp;L vs Prior" measure="1" displayFolder="" measureGroup="Sheet1" count="0"/>
    <cacheHierarchy uniqueName="[Measures].[Monthly P&amp;L]" caption="Monthly P&amp;L" measure="1" displayFolder="" measureGroup="Sheet1" count="0"/>
    <cacheHierarchy uniqueName="[Measures].[Trades vs Prior]" caption="Trades vs Prior" measure="1" displayFolder="" measureGroup="Sheet1" count="0"/>
    <cacheHierarchy uniqueName="[Measures].[Trades vs Prior %]" caption="Trades vs Prior %" measure="1" displayFolder="" measureGroup="Sheet1" count="0"/>
    <cacheHierarchy uniqueName="[Measures].[Win Rate Prior Month]" caption="Win Rate Prior Month" measure="1" displayFolder="" measureGroup="Sheet1" count="0"/>
    <cacheHierarchy uniqueName="[Measures].[Win Rate vs Prior %]" caption="Win Rate vs Prior %" measure="1" displayFolder="" measureGroup="Sheet1" count="0"/>
    <cacheHierarchy uniqueName="[Measures].[Average R-Multiple Prior Month]" caption="Average R-Multiple Prior Month" measure="1" displayFolder="" measureGroup="Sheet1" count="0"/>
    <cacheHierarchy uniqueName="[Measures].[Average R-Multiple vs Prior]" caption="Average R-Multiple vs Prior" measure="1" displayFolder="" measureGroup="Sheet1" count="0"/>
    <cacheHierarchy uniqueName="[Measures].[Average R-Multiple vs Prior %]" caption="Average R-Multiple vs Prior %" measure="1" displayFolder="" measureGroup="Sheet1" count="0"/>
    <cacheHierarchy uniqueName="[Measures].[Profit Factor Prior Month]" caption="Profit Factor Prior Month" measure="1" displayFolder="" measureGroup="Sheet1" count="0"/>
    <cacheHierarchy uniqueName="[Measures].[Profit Factor vs Prior]" caption="Profit Factor vs Prior" measure="1" displayFolder="" measureGroup="Sheet1" count="0"/>
    <cacheHierarchy uniqueName="[Measures].[Profit Factor vs Prior %]" caption="Profit Factor vs Prior %" measure="1" displayFolder="" measureGroup="Sheet1" count="0"/>
    <cacheHierarchy uniqueName="[Measures].[Average Trade (R)]" caption="Average Trade (R)" measure="1" displayFolder="" measureGroup="Sheet1" count="0"/>
    <cacheHierarchy uniqueName="[Measures].[Average Trade (R) Prior Month]" caption="Average Trade (R) Prior Month" measure="1" displayFolder="" measureGroup="Sheet1" count="0"/>
    <cacheHierarchy uniqueName="[Measures].[Average Trade (R) vs Prior]" caption="Average Trade (R) vs Prior" measure="1" displayFolder="" measureGroup="Sheet1" count="0"/>
    <cacheHierarchy uniqueName="[Measures].[Average Trade (R) vs Prior %]" caption="Average Trade (R) vs Prior %" measure="1" displayFolder="" measureGroup="Sheet1" count="0"/>
    <cacheHierarchy uniqueName="[Measures].[Drawdown % Prior Month]" caption="Drawdown % Prior Month" measure="1" displayFolder="" measureGroup="Sheet1" count="0"/>
    <cacheHierarchy uniqueName="[Measures].[Drawdown % vs Prior]" caption="Drawdown % vs Prior" measure="1" displayFolder="" measureGroup="Sheet1" count="0"/>
    <cacheHierarchy uniqueName="[Measures].[Drawdown % vs Prior %]" caption="Drawdown % vs Prior %" measure="1" displayFolder="" measureGroup="Sheet1" count="0"/>
    <cacheHierarchy uniqueName="[Measures].[Average Slippage (BPs)]" caption="Average Slippage (BPs)" measure="1" displayFolder="" measureGroup="Sheet1" count="0"/>
    <cacheHierarchy uniqueName="[Measures].[Average Slippage (BPs) Prior Month]" caption="Average Slippage (BPs) Prior Month" measure="1" displayFolder="" measureGroup="Sheet1" count="0"/>
    <cacheHierarchy uniqueName="[Measures].[Slippage vs Prior]" caption="Slippage vs Prior" measure="1" displayFolder="" measureGroup="Sheet1" count="0"/>
    <cacheHierarchy uniqueName="[Measures].[Slippage vs Prior %]" caption="Slippage vs Prior %" measure="1" displayFolder="" measureGroup="Sheet1" count="0"/>
    <cacheHierarchy uniqueName="[Measures].[Winning Trades]" caption="Winning Trades" measure="1" displayFolder="" measureGroup="Sheet1" count="0"/>
    <cacheHierarchy uniqueName="[Measures].[Losing Trades]" caption="Losing Trades" measure="1" displayFolder="" measureGroup="Sheet1" count="0"/>
    <cacheHierarchy uniqueName="[Measures].[Breakeven Trades]" caption="Breakeven Trades" measure="1" displayFolder="" measureGroup="Sheet1" count="0"/>
    <cacheHierarchy uniqueName="[Measures].[Running Peak]" caption="Running Peak" measure="1" displayFolder="" measureGroup="Sheet1" count="0"/>
    <cacheHierarchy uniqueName="[Measures].[Avg Profit Per Trade]" caption="Avg Profit Per Trade" measure="1" displayFolder="" measureGroup="Sheet1" count="0"/>
    <cacheHierarchy uniqueName="[Measures].[Average Trade Duration (Hours)]" caption="Average Trade Duration (Hours)" measure="1" displayFolder="" measureGroup="Sheet1" count="0"/>
    <cacheHierarchy uniqueName="[Measures].[Best Trade (R)]" caption="Best Trade (R)" measure="1" displayFolder="" measureGroup="Sheet1" count="0"/>
    <cacheHierarchy uniqueName="[Measures].[Worst Trade (R)]" caption="Worst Trade (R)" measure="1" displayFolder="" measureGroup="Sheet1" count="0"/>
    <cacheHierarchy uniqueName="[Measures].[Long Win Rate]" caption="Long Win Rate" measure="1" displayFolder="" measureGroup="Sheet1" count="0"/>
    <cacheHierarchy uniqueName="[Measures].[Short Win Rate]" caption="Short Win Rate" measure="1" displayFolder="" measureGroup="Sheet1" count="0"/>
    <cacheHierarchy uniqueName="[Measures].[MaxExecutionDate]" caption="MaxExecutionDate" measure="1" displayFolder="" measureGroup="Sheet1" count="0"/>
    <cacheHierarchy uniqueName="[Measures].[Selected Entry Date]" caption="Selected Entry Date" measure="1" displayFolder="" measureGroup="Sheet1" count="0"/>
    <cacheHierarchy uniqueName="[Measures].[Selected Exit Date]" caption="Selected Exit Date" measure="1" displayFolder="" measureGroup="Sheet1" count="0"/>
    <cacheHierarchy uniqueName="[Measures].[Selected Instrument]" caption="Selected Instrument" measure="1" displayFolder="" measureGroup="Sheet1" count="0"/>
    <cacheHierarchy uniqueName="[Measures].[Selected Direction]" caption="Selected Direction" measure="1" displayFolder="" measureGroup="Sheet1" count="0"/>
    <cacheHierarchy uniqueName="[Measures].[Selected Entry Price]" caption="Selected Entry Price" measure="1" displayFolder="" measureGroup="Sheet1" count="0"/>
    <cacheHierarchy uniqueName="[Measures].[Selected Stop Loss]" caption="Selected Stop Loss" measure="1" displayFolder="" measureGroup="Sheet1" count="0"/>
    <cacheHierarchy uniqueName="[Measures].[Selected Position Size]" caption="Selected Position Size" measure="1" displayFolder="" measureGroup="Sheet1" count="0"/>
    <cacheHierarchy uniqueName="[Measures].[Selected NetPnL]" caption="Selected NetPnL" measure="1" displayFolder="" measureGroup="Sheet1" count="0"/>
    <cacheHierarchy uniqueName="[Measures].[Selected Risk Amount]" caption="Selected Risk Amount" measure="1" displayFolder="" measureGroup="Sheet1" count="0"/>
    <cacheHierarchy uniqueName="[Measures].[Selected R Multiple]" caption="Selected R Multiple" measure="1" displayFolder="" measureGroup="Sheet1" count="0"/>
    <cacheHierarchy uniqueName="[Measures].[Selected Trade Outcome]" caption="Selected Trade Outcome" measure="1" displayFolder="" measureGroup="Sheet1" count="0"/>
    <cacheHierarchy uniqueName="[Measures].[Selected Trade Duration Hours]" caption="Selected Trade Duration Hours"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6103309"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432625000001" backgroundQuery="1" createdVersion="3" refreshedVersion="8" minRefreshableVersion="3" recordCount="0" supportSubquery="1" supportAdvancedDrill="1" xr:uid="{B6EFF126-5B7B-4521-BF69-393A20F9B32A}">
  <cacheSource type="external" connectionId="3">
    <extLst>
      <ext xmlns:x14="http://schemas.microsoft.com/office/spreadsheetml/2009/9/main" uri="{F057638F-6D5F-4e77-A914-E7F072B9BCA8}">
        <x14:sourceConnection name="ThisWorkbookDataModel"/>
      </ext>
    </extLst>
  </cacheSource>
  <cacheFields count="0"/>
  <cacheHierarchies count="134">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YearMonthNum]" caption="YearMonthNum" attribute="1" time="1" defaultMemberUniqueName="[Calendar].[YearMonthNum].[All]" allUniqueName="[Calendar].[YearMonthNum].[All]" dimensionUniqueName="[Calendar]" displayFolder="" count="0" memberValueDatatype="20" unbalanced="0"/>
    <cacheHierarchy uniqueName="[Calendar].[Calculated Column 1]" caption="Calculated Column 1" attribute="1" time="1" defaultMemberUniqueName="[Calendar].[Calculated Column 1].[All]" allUniqueName="[Calendar].[Calculated Column 1].[All]" dimensionUniqueName="[Calendar]" displayFolder="" count="0" memberValueDatatype="20" unbalanced="0"/>
    <cacheHierarchy uniqueName="[Sheet1].[Trade_ID]" caption="Trade_ID" attribute="1" defaultMemberUniqueName="[Sheet1].[Trade_ID].[All]" allUniqueName="[Sheet1].[Trade_ID].[All]" dimensionUniqueName="[Sheet1]" displayFolder="" count="0" memberValueDatatype="130" unbalanced="0"/>
    <cacheHierarchy uniqueName="[Sheet1].[Parent_Order_ID]" caption="Parent_Order_ID" attribute="1" defaultMemberUniqueName="[Sheet1].[Parent_Order_ID].[All]" allUniqueName="[Sheet1].[Parent_Order_ID].[All]" dimensionUniqueName="[Sheet1]" displayFolder="" count="0" memberValueDatatype="130" unbalanced="0"/>
    <cacheHierarchy uniqueName="[Sheet1].[Order_DateTime]" caption="Order_DateTime" attribute="1" time="1" defaultMemberUniqueName="[Sheet1].[Order_DateTime].[All]" allUniqueName="[Sheet1].[Order_DateTime].[All]" dimensionUniqueName="[Sheet1]" displayFolder="" count="0" memberValueDatatype="7" unbalanced="0"/>
    <cacheHierarchy uniqueName="[Sheet1].[Execution_DateTime]" caption="Execution_DateTime" attribute="1" time="1" defaultMemberUniqueName="[Sheet1].[Execution_DateTime].[All]" allUniqueName="[Sheet1].[Execution_DateTime].[All]" dimensionUniqueName="[Sheet1]" displayFolder="" count="0" memberValueDatatype="7" unbalanced="0"/>
    <cacheHierarchy uniqueName="[Sheet1].[Exit_DateTime]" caption="Exit_DateTime" attribute="1" time="1" defaultMemberUniqueName="[Sheet1].[Exit_DateTime].[All]" allUniqueName="[Sheet1].[Exit_DateTime].[All]" dimensionUniqueName="[Sheet1]" displayFolder="" count="0" memberValueDatatype="7" unbalanced="0"/>
    <cacheHierarchy uniqueName="[Sheet1].[Settlement_Date]" caption="Settlement_Date" attribute="1" time="1" defaultMemberUniqueName="[Sheet1].[Settlement_Date].[All]" allUniqueName="[Sheet1].[Settlement_Date].[All]" dimensionUniqueName="[Sheet1]" displayFolder="" count="0" memberValueDatatype="7" unbalanced="0"/>
    <cacheHierarchy uniqueName="[Sheet1].[Ticker/Symbol]" caption="Ticker/Symbol" attribute="1" defaultMemberUniqueName="[Sheet1].[Ticker/Symbol].[All]" allUniqueName="[Sheet1].[Ticker/Symbol].[All]" dimensionUniqueName="[Sheet1]" displayFolder="" count="0" memberValueDatatype="130" unbalanced="0"/>
    <cacheHierarchy uniqueName="[Sheet1].[Asset_Class]" caption="Asset_Class" attribute="1" defaultMemberUniqueName="[Sheet1].[Asset_Class].[All]" allUniqueName="[Sheet1].[Asset_Class].[All]" dimensionUniqueName="[Sheet1]" displayFolder="" count="0" memberValueDatatype="130" unbalanced="0"/>
    <cacheHierarchy uniqueName="[Sheet1].[Direction]" caption="Direction" attribute="1" defaultMemberUniqueName="[Sheet1].[Direction].[All]" allUniqueName="[Sheet1].[Direction].[All]" dimensionUniqueName="[Sheet1]" displayFolder="" count="0" memberValueDatatype="130" unbalanced="0"/>
    <cacheHierarchy uniqueName="[Sheet1].[Venue/Exchange]" caption="Venue/Exchange" attribute="1" defaultMemberUniqueName="[Sheet1].[Venue/Exchange].[All]" allUniqueName="[Sheet1].[Venue/Exchange].[All]" dimensionUniqueName="[Sheet1]" displayFolder="" count="0" memberValueDatatype="130" unbalanced="0"/>
    <cacheHierarchy uniqueName="[Sheet1].[Counterparty]" caption="Counterparty" attribute="1" defaultMemberUniqueName="[Sheet1].[Counterparty].[All]" allUniqueName="[Sheet1].[Counterparty].[All]" dimensionUniqueName="[Sheet1]" displayFolder="" count="0" memberValueDatatype="130" unbalanced="0"/>
    <cacheHierarchy uniqueName="[Sheet1].[Strategy_Tag]" caption="Strategy_Tag" attribute="1" defaultMemberUniqueName="[Sheet1].[Strategy_Tag].[All]" allUniqueName="[Sheet1].[Strategy_Tag].[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Order_Price]" caption="Order_Price" attribute="1" defaultMemberUniqueName="[Sheet1].[Order_Price].[All]" allUniqueName="[Sheet1].[Order_Price].[All]" dimensionUniqueName="[Sheet1]" displayFolder="" count="0" memberValueDatatype="5" unbalanced="0"/>
    <cacheHierarchy uniqueName="[Sheet1].[Execution_Price]" caption="Execution_Price" attribute="1" defaultMemberUniqueName="[Sheet1].[Execution_Price].[All]" allUniqueName="[Sheet1].[Execution_Price].[All]" dimensionUniqueName="[Sheet1]" displayFolder="" count="0" memberValueDatatype="5" unbalanced="0"/>
    <cacheHierarchy uniqueName="[Sheet1].[Benchmark_Price]" caption="Benchmark_Price" attribute="1" defaultMemberUniqueName="[Sheet1].[Benchmark_Price].[All]" allUniqueName="[Sheet1].[Benchmark_Price].[All]" dimensionUniqueName="[Sheet1]" displayFolder="" count="0" memberValueDatatype="5" unbalanced="0"/>
    <cacheHierarchy uniqueName="[Sheet1].[Notional_Value]" caption="Notional_Value" attribute="1" defaultMemberUniqueName="[Sheet1].[Notional_Value].[All]" allUniqueName="[Sheet1].[Notional_Value].[All]" dimensionUniqueName="[Sheet1]" displayFolder="" count="0" memberValueDatatype="5" unbalanced="0"/>
    <cacheHierarchy uniqueName="[Sheet1].[Commissions]" caption="Commissions" attribute="1" defaultMemberUniqueName="[Sheet1].[Commissions].[All]" allUniqueName="[Sheet1].[Commissions].[All]" dimensionUniqueName="[Sheet1]" displayFolder="" count="0" memberValueDatatype="5" unbalanced="0"/>
    <cacheHierarchy uniqueName="[Sheet1].[Exchange_Fees]" caption="Exchange_Fees" attribute="1" defaultMemberUniqueName="[Sheet1].[Exchange_Fees].[All]" allUniqueName="[Sheet1].[Exchange_Fees].[All]" dimensionUniqueName="[Sheet1]" displayFolder="" count="0" memberValueDatatype="5" unbalanced="0"/>
    <cacheHierarchy uniqueName="[Sheet1].[Net_P&amp;L]" caption="Net_P&amp;L" attribute="1" defaultMemberUniqueName="[Sheet1].[Net_P&amp;L].[All]" allUniqueName="[Sheet1].[Net_P&amp;L].[All]" dimensionUniqueName="[Sheet1]" displayFolder="" count="0" memberValueDatatype="5" unbalanced="0"/>
    <cacheHierarchy uniqueName="[Sheet1].[Stop_Loss]" caption="Stop_Loss" attribute="1" defaultMemberUniqueName="[Sheet1].[Stop_Loss].[All]" allUniqueName="[Sheet1].[Stop_Loss].[All]" dimensionUniqueName="[Sheet1]" displayFolder="" count="0" memberValueDatatype="5" unbalanced="0"/>
    <cacheHierarchy uniqueName="[Sheet1].[Initial_Margin]" caption="Initial_Margin" attribute="1" defaultMemberUniqueName="[Sheet1].[Initial_Margin].[All]" allUniqueName="[Sheet1].[Initial_Margin].[All]" dimensionUniqueName="[Sheet1]" displayFolder="" count="0" memberValueDatatype="5" unbalanced="0"/>
    <cacheHierarchy uniqueName="[Sheet1].[Order_Type]" caption="Order_Type" attribute="1" defaultMemberUniqueName="[Sheet1].[Order_Type].[All]" allUniqueName="[Sheet1].[Order_Type].[All]" dimensionUniqueName="[Sheet1]" displayFolder="" count="0" memberValueDatatype="130" unbalanced="0"/>
    <cacheHierarchy uniqueName="[Sheet1].[Execution_Status]" caption="Execution_Status" attribute="1" defaultMemberUniqueName="[Sheet1].[Execution_Status].[All]" allUniqueName="[Sheet1].[Execution_Status].[All]" dimensionUniqueName="[Sheet1]" displayFolder="" count="0" memberValueDatatype="130" unbalanced="0"/>
    <cacheHierarchy uniqueName="[Sheet1].[Slippage (Bps)]" caption="Slippage (Bps)" attribute="1" defaultMemberUniqueName="[Sheet1].[Slippage (Bps)].[All]" allUniqueName="[Sheet1].[Slippage (Bps)].[All]" dimensionUniqueName="[Sheet1]" displayFolder="" count="0" memberValueDatatype="5" unbalanced="0"/>
    <cacheHierarchy uniqueName="[Sheet1].[Analyst/Trader_Name]" caption="Analyst/Trader_Name" attribute="1" defaultMemberUniqueName="[Sheet1].[Analyst/Trader_Name].[All]" allUniqueName="[Sheet1].[Analyst/Trader_Name].[All]" dimensionUniqueName="[Sheet1]" displayFolder="" count="0" memberValueDatatype="130" unbalanced="0"/>
    <cacheHierarchy uniqueName="[Sheet1].[Starting_Balance]" caption="Starting_Balance" attribute="1" defaultMemberUniqueName="[Sheet1].[Starting_Balance].[All]" allUniqueName="[Sheet1].[Starting_Balance].[All]" dimensionUniqueName="[Sheet1]" displayFolder="" count="0" memberValueDatatype="5" unbalanced="0"/>
    <cacheHierarchy uniqueName="[Sheet1].[Risk_Amount]" caption="Risk_Amount" attribute="1" defaultMemberUniqueName="[Sheet1].[Risk_Amount].[All]" allUniqueName="[Sheet1].[Risk_Amount].[All]" dimensionUniqueName="[Sheet1]" displayFolder="" count="0" memberValueDatatype="5" unbalanced="0"/>
    <cacheHierarchy uniqueName="[Sheet1].[Risk_per_Unit]" caption="Risk_per_Unit" attribute="1" defaultMemberUniqueName="[Sheet1].[Risk_per_Unit].[All]" allUniqueName="[Sheet1].[Risk_per_Unit].[All]" dimensionUniqueName="[Sheet1]" displayFolder="" count="0" memberValueDatatype="5" unbalanced="0"/>
    <cacheHierarchy uniqueName="[Sheet1].[Position_Size]" caption="Position_Size" attribute="1" defaultMemberUniqueName="[Sheet1].[Position_Size].[All]" allUniqueName="[Sheet1].[Position_Size].[All]" dimensionUniqueName="[Sheet1]" displayFolder="" count="0" memberValueDatatype="5" unbalanced="0"/>
    <cacheHierarchy uniqueName="[Sheet1].[Leverage]" caption="Leverage" attribute="1" defaultMemberUniqueName="[Sheet1].[Leverage].[All]" allUniqueName="[Sheet1].[Leverage].[All]" dimensionUniqueName="[Sheet1]" displayFolder="" count="0" memberValueDatatype="20" unbalanced="0"/>
    <cacheHierarchy uniqueName="[Sheet1].[Leveraged_Position_Size]" caption="Leveraged_Position_Size" attribute="1" defaultMemberUniqueName="[Sheet1].[Leveraged_Position_Size].[All]" allUniqueName="[Sheet1].[Leveraged_Position_Size].[All]" dimensionUniqueName="[Sheet1]" displayFolder="" count="0" memberValueDatatype="5" unbalanced="0"/>
    <cacheHierarchy uniqueName="[Sheet1].[Leveraged_Notional]" caption="Leveraged_Notional" attribute="1" defaultMemberUniqueName="[Sheet1].[Leveraged_Notional].[All]" allUniqueName="[Sheet1].[Leveraged_Notional].[All]" dimensionUniqueName="[Sheet1]" displayFolder="" count="0" memberValueDatatype="5" unbalanced="0"/>
    <cacheHierarchy uniqueName="[Sheet1].[Trade Outcome]" caption="Trade Outcome" attribute="1" defaultMemberUniqueName="[Sheet1].[Trade Outcome].[All]" allUniqueName="[Sheet1].[Trade Outcome].[All]" dimensionUniqueName="[Sheet1]" displayFolder="" count="0" memberValueDatatype="130" unbalanced="0"/>
    <cacheHierarchy uniqueName="[Sheet1].[Trade Duration]" caption="Trade Duration" attribute="1" defaultMemberUniqueName="[Sheet1].[Trade Duration].[All]" allUniqueName="[Sheet1].[Trade Duration].[All]" dimensionUniqueName="[Sheet1]" displayFolder="" count="0" memberValueDatatype="20" unbalanced="0"/>
    <cacheHierarchy uniqueName="[Sheet1].[P&amp;L(R)]" caption="P&amp;L(R)" attribute="1" defaultMemberUniqueName="[Sheet1].[P&amp;L(R)].[All]" allUniqueName="[Sheet1].[P&amp;L(R)].[All]" dimensionUniqueName="[Sheet1]" displayFolder="" count="0" memberValueDatatype="5" unbalanced="0"/>
    <cacheHierarchy uniqueName="[Sheet1].[Fill Latency]" caption="Fill Latency" attribute="1" defaultMemberUniqueName="[Sheet1].[Fill Latency].[All]" allUniqueName="[Sheet1].[Fill Latency].[All]" dimensionUniqueName="[Sheet1]" displayFolder="" count="0" memberValueDatatype="5" unbalanced="0"/>
    <cacheHierarchy uniqueName="[Sheet1].[Day Name]" caption="Day Name" attribute="1" defaultMemberUniqueName="[Sheet1].[Day Name].[All]" allUniqueName="[Sheet1].[Day Name].[All]" dimensionUniqueName="[Sheet1]" displayFolder="" count="0" memberValueDatatype="130" unbalanced="0"/>
    <cacheHierarchy uniqueName="[Sheet1].[Hour]" caption="Hour" attribute="1" defaultMemberUniqueName="[Sheet1].[Hour].[All]" allUniqueName="[Sheet1].[Hour].[All]" dimensionUniqueName="[Sheet1]" displayFolder="" count="0" memberValueDatatype="20" unbalanced="0"/>
    <cacheHierarchy uniqueName="[Sheet1].[Month-Year]" caption="Month-Year" attribute="1" defaultMemberUniqueName="[Sheet1].[Month-Year].[All]" allUniqueName="[Sheet1].[Month-Year].[All]" dimensionUniqueName="[Sheet1]" displayFolder="" count="0" memberValueDatatype="130" unbalanced="0"/>
    <cacheHierarchy uniqueName="[Sheet1].[R-Multiple]" caption="R-Multiple" attribute="1" defaultMemberUniqueName="[Sheet1].[R-Multiple].[All]" allUniqueName="[Sheet1].[R-Multiple].[All]" dimensionUniqueName="[Sheet1]" displayFolder="" count="0" memberValueDatatype="5" unbalanced="0"/>
    <cacheHierarchy uniqueName="[Sheet1].[R-Multiple Bucket]" caption="R-Multiple Bucket" attribute="1" defaultMemberUniqueName="[Sheet1].[R-Multiple Bucket].[All]" allUniqueName="[Sheet1].[R-Multiple Bucket].[All]" dimensionUniqueName="[Sheet1]" displayFolder="" count="0" memberValueDatatype="130" unbalanced="0"/>
    <cacheHierarchy uniqueName="[Sheet1].[Session]" caption="Session" attribute="1" defaultMemberUniqueName="[Sheet1].[Session].[All]" allUniqueName="[Sheet1].[Session].[All]" dimensionUniqueName="[Sheet1]" displayFolder="" count="0" memberValueDatatype="130" unbalanced="0"/>
    <cacheHierarchy uniqueName="[Sheet1].[SessionSort]" caption="SessionSort" attribute="1" defaultMemberUniqueName="[Sheet1].[SessionSort].[All]" allUniqueName="[Sheet1].[SessionSort].[All]" dimensionUniqueName="[Sheet1]" displayFolder="" count="0" memberValueDatatype="20" unbalanced="0"/>
    <cacheHierarchy uniqueName="[Sheet1].[Execution_DateTime (Month)]" caption="Execution_DateTime (Month)" attribute="1" defaultMemberUniqueName="[Sheet1].[Execution_DateTime (Month)].[All]" allUniqueName="[Sheet1].[Execution_DateTime (Month)].[All]" dimensionUniqueName="[Sheet1]" displayFolder="" count="0" memberValueDatatype="130" unbalanced="0"/>
    <cacheHierarchy uniqueName="[Sheet1].[Execution_DateTime (Month Index)]" caption="Execution_DateTime (Month Index)" attribute="1" defaultMemberUniqueName="[Sheet1].[Execution_DateTime (Month Index)].[All]" allUniqueName="[Sheet1].[Execution_DateTime (Month Index)].[All]" dimensionUniqueName="[Sheet1]" displayFolder="" count="0" memberValueDatatype="20" unbalanced="0" hidden="1"/>
    <cacheHierarchy uniqueName="[Measures].[Count of Trade Outcome]" caption="Count of Trade Outcome" measure="1" displayFolder="" measureGroup="Sheet1" count="0">
      <extLst>
        <ext xmlns:x15="http://schemas.microsoft.com/office/spreadsheetml/2010/11/main" uri="{B97F6D7D-B522-45F9-BDA1-12C45D357490}">
          <x15:cacheHierarchy aggregatedColumn="43"/>
        </ext>
      </extLst>
    </cacheHierarchy>
    <cacheHierarchy uniqueName="[Measures].[Sum of Net_P&amp;L]" caption="Sum of Net_P&amp;L" measure="1" displayFolder="" measureGroup="Sheet1" count="0">
      <extLst>
        <ext xmlns:x15="http://schemas.microsoft.com/office/spreadsheetml/2010/11/main" uri="{B97F6D7D-B522-45F9-BDA1-12C45D357490}">
          <x15:cacheHierarchy aggregatedColumn="29"/>
        </ext>
      </extLst>
    </cacheHierarchy>
    <cacheHierarchy uniqueName="[Measures].[Count of Execution_DateTime]" caption="Count of Execution_DateTime" measure="1" displayFolder="" measureGroup="Sheet1" count="0">
      <extLst>
        <ext xmlns:x15="http://schemas.microsoft.com/office/spreadsheetml/2010/11/main" uri="{B97F6D7D-B522-45F9-BDA1-12C45D357490}">
          <x15:cacheHierarchy aggregatedColumn="13"/>
        </ext>
      </extLst>
    </cacheHierarchy>
    <cacheHierarchy uniqueName="[Measures].[Count of Ticker/Symbol]" caption="Count of Ticker/Symbol" measure="1" displayFolder="" measureGroup="Sheet1"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Count of MonthYear]" caption="Count of MonthYear" measure="1" displayFolder="" measureGroup="Calendar" count="0">
      <extLst>
        <ext xmlns:x15="http://schemas.microsoft.com/office/spreadsheetml/2010/11/main" uri="{B97F6D7D-B522-45F9-BDA1-12C45D357490}">
          <x15:cacheHierarchy aggregatedColumn="7"/>
        </ext>
      </extLst>
    </cacheHierarchy>
    <cacheHierarchy uniqueName="[Measures].[Cumulative P&amp;L]" caption="Cumulative P&amp;L" measure="1" displayFolder="" measureGroup="Sheet1" count="0"/>
    <cacheHierarchy uniqueName="[Measures].[Drawdown %]" caption="Drawdown %" measure="1" displayFolder="" measureGroup="Sheet1" count="0"/>
    <cacheHierarchy uniqueName="[Measures].[Sharpe Ratio]" caption="Sharpe Ratio" measure="1" displayFolder="" measureGroup="Sheet1" count="0"/>
    <cacheHierarchy uniqueName="[Measures].[Average R-Multiple]" caption="Average R-Multiple" measure="1" displayFolder="" measureGroup="Sheet1" count="0"/>
    <cacheHierarchy uniqueName="[Measures].[Profit Factor]" caption="Profit Factor" measure="1" displayFolder="" measureGroup="Sheet1" count="0"/>
    <cacheHierarchy uniqueName="[Measures].[Win Rate]" caption="Win Rate" measure="1" displayFolder="" measureGroup="Sheet1" count="0"/>
    <cacheHierarchy uniqueName="[Measures].[Breakeven Rate]" caption="Breakeven Rate" measure="1" displayFolder="" measureGroup="Sheet1" count="0"/>
    <cacheHierarchy uniqueName="[Measures].[Best Trader Name]" caption="Best Trader Name" measure="1" displayFolder="" measureGroup="Sheet1" count="0"/>
    <cacheHierarchy uniqueName="[Measures].[Best Trade Date]" caption="Best Trade Date" measure="1" displayFolder="" measureGroup="Sheet1" count="0"/>
    <cacheHierarchy uniqueName="[Measures].[Worst Trader Name]" caption="Worst Trader Name" measure="1" displayFolder="" measureGroup="Sheet1" count="0"/>
    <cacheHierarchy uniqueName="[Measures].[Worst Trade Date]" caption="Worst Trade Date" measure="1" displayFolder="" measureGroup="Sheet1" count="0"/>
    <cacheHierarchy uniqueName="[Measures].[Total P&amp;L]" caption="Total P&amp;L" measure="1" displayFolder="" measureGroup="Sheet1" count="0"/>
    <cacheHierarchy uniqueName="[Measures].[Prior Month P&amp;L]" caption="Prior Month P&amp;L" measure="1" displayFolder="" measureGroup="Sheet1" count="0"/>
    <cacheHierarchy uniqueName="[Measures].[Calmer Ratio]" caption="Calmer Ratio" measure="1" displayFolder="" measureGroup="Sheet1" count="0"/>
    <cacheHierarchy uniqueName="[Measures].[Best Trader Label]" caption="Best Trader Label" measure="1" displayFolder="" measureGroup="Sheet1" count="0"/>
    <cacheHierarchy uniqueName="[Measures].[Worst Trader Label]" caption="Worst Trader Label" measure="1" displayFolder="" measureGroup="Sheet1" count="0"/>
    <cacheHierarchy uniqueName="[Measures].[Average Trade Duration]" caption="Average Trade Duration" measure="1" displayFolder="" measureGroup="Sheet1" count="0"/>
    <cacheHierarchy uniqueName="[Measures].[Average Trade Duration Prior]" caption="Average Trade Duration Prior" measure="1" displayFolder="" measureGroup="Sheet1" count="0"/>
    <cacheHierarchy uniqueName="[Measures].[Average Trade Duration Formated]" caption="Average Trade Duration Formated" measure="1" displayFolder="" measureGroup="Sheet1" count="0"/>
    <cacheHierarchy uniqueName="[Measures].[Duration Variance]" caption="Duration Variance" measure="1" displayFolder="" measureGroup="Sheet1" count="0"/>
    <cacheHierarchy uniqueName="[Measures].[Total Trades]" caption="Total Trades" measure="1" displayFolder="" measureGroup="Sheet1" count="0"/>
    <cacheHierarchy uniqueName="[Measures].[Trades Prior Month]" caption="Trades Prior Month" measure="1" displayFolder="" measureGroup="Sheet1" count="0"/>
    <cacheHierarchy uniqueName="[Measures].[P&amp;L vs Prior %]" caption="P&amp;L vs Prior %" measure="1" displayFolder="" measureGroup="Sheet1" count="0"/>
    <cacheHierarchy uniqueName="[Measures].[P&amp;L vs Prior]" caption="P&amp;L vs Prior" measure="1" displayFolder="" measureGroup="Sheet1" count="0"/>
    <cacheHierarchy uniqueName="[Measures].[Monthly P&amp;L]" caption="Monthly P&amp;L" measure="1" displayFolder="" measureGroup="Sheet1" count="0"/>
    <cacheHierarchy uniqueName="[Measures].[Trades vs Prior]" caption="Trades vs Prior" measure="1" displayFolder="" measureGroup="Sheet1" count="0"/>
    <cacheHierarchy uniqueName="[Measures].[Trades vs Prior %]" caption="Trades vs Prior %" measure="1" displayFolder="" measureGroup="Sheet1" count="0"/>
    <cacheHierarchy uniqueName="[Measures].[Win Rate Prior Month]" caption="Win Rate Prior Month" measure="1" displayFolder="" measureGroup="Sheet1" count="0"/>
    <cacheHierarchy uniqueName="[Measures].[Win Rate vs Prior %]" caption="Win Rate vs Prior %" measure="1" displayFolder="" measureGroup="Sheet1" count="0"/>
    <cacheHierarchy uniqueName="[Measures].[Average R-Multiple Prior Month]" caption="Average R-Multiple Prior Month" measure="1" displayFolder="" measureGroup="Sheet1" count="0"/>
    <cacheHierarchy uniqueName="[Measures].[Average R-Multiple vs Prior]" caption="Average R-Multiple vs Prior" measure="1" displayFolder="" measureGroup="Sheet1" count="0"/>
    <cacheHierarchy uniqueName="[Measures].[Average R-Multiple vs Prior %]" caption="Average R-Multiple vs Prior %" measure="1" displayFolder="" measureGroup="Sheet1" count="0"/>
    <cacheHierarchy uniqueName="[Measures].[Profit Factor Prior Month]" caption="Profit Factor Prior Month" measure="1" displayFolder="" measureGroup="Sheet1" count="0"/>
    <cacheHierarchy uniqueName="[Measures].[Profit Factor vs Prior]" caption="Profit Factor vs Prior" measure="1" displayFolder="" measureGroup="Sheet1" count="0"/>
    <cacheHierarchy uniqueName="[Measures].[Profit Factor vs Prior %]" caption="Profit Factor vs Prior %" measure="1" displayFolder="" measureGroup="Sheet1" count="0"/>
    <cacheHierarchy uniqueName="[Measures].[Average Trade (R)]" caption="Average Trade (R)" measure="1" displayFolder="" measureGroup="Sheet1" count="0"/>
    <cacheHierarchy uniqueName="[Measures].[Average Trade (R) Prior Month]" caption="Average Trade (R) Prior Month" measure="1" displayFolder="" measureGroup="Sheet1" count="0"/>
    <cacheHierarchy uniqueName="[Measures].[Average Trade (R) vs Prior]" caption="Average Trade (R) vs Prior" measure="1" displayFolder="" measureGroup="Sheet1" count="0"/>
    <cacheHierarchy uniqueName="[Measures].[Average Trade (R) vs Prior %]" caption="Average Trade (R) vs Prior %" measure="1" displayFolder="" measureGroup="Sheet1" count="0"/>
    <cacheHierarchy uniqueName="[Measures].[Drawdown % Prior Month]" caption="Drawdown % Prior Month" measure="1" displayFolder="" measureGroup="Sheet1" count="0"/>
    <cacheHierarchy uniqueName="[Measures].[Drawdown % vs Prior]" caption="Drawdown % vs Prior" measure="1" displayFolder="" measureGroup="Sheet1" count="0"/>
    <cacheHierarchy uniqueName="[Measures].[Drawdown % vs Prior %]" caption="Drawdown % vs Prior %" measure="1" displayFolder="" measureGroup="Sheet1" count="0"/>
    <cacheHierarchy uniqueName="[Measures].[Average Slippage (BPs)]" caption="Average Slippage (BPs)" measure="1" displayFolder="" measureGroup="Sheet1" count="0"/>
    <cacheHierarchy uniqueName="[Measures].[Average Slippage (BPs) Prior Month]" caption="Average Slippage (BPs) Prior Month" measure="1" displayFolder="" measureGroup="Sheet1" count="0"/>
    <cacheHierarchy uniqueName="[Measures].[Slippage vs Prior]" caption="Slippage vs Prior" measure="1" displayFolder="" measureGroup="Sheet1" count="0"/>
    <cacheHierarchy uniqueName="[Measures].[Slippage vs Prior %]" caption="Slippage vs Prior %" measure="1" displayFolder="" measureGroup="Sheet1" count="0"/>
    <cacheHierarchy uniqueName="[Measures].[Winning Trades]" caption="Winning Trades" measure="1" displayFolder="" measureGroup="Sheet1" count="0"/>
    <cacheHierarchy uniqueName="[Measures].[Losing Trades]" caption="Losing Trades" measure="1" displayFolder="" measureGroup="Sheet1" count="0"/>
    <cacheHierarchy uniqueName="[Measures].[Breakeven Trades]" caption="Breakeven Trades" measure="1" displayFolder="" measureGroup="Sheet1" count="0"/>
    <cacheHierarchy uniqueName="[Measures].[Running Peak]" caption="Running Peak" measure="1" displayFolder="" measureGroup="Sheet1" count="0"/>
    <cacheHierarchy uniqueName="[Measures].[Avg Profit Per Trade]" caption="Avg Profit Per Trade" measure="1" displayFolder="" measureGroup="Sheet1" count="0"/>
    <cacheHierarchy uniqueName="[Measures].[Average Trade Duration (Hours)]" caption="Average Trade Duration (Hours)" measure="1" displayFolder="" measureGroup="Sheet1" count="0"/>
    <cacheHierarchy uniqueName="[Measures].[Best Trade (R)]" caption="Best Trade (R)" measure="1" displayFolder="" measureGroup="Sheet1" count="0"/>
    <cacheHierarchy uniqueName="[Measures].[Worst Trade (R)]" caption="Worst Trade (R)" measure="1" displayFolder="" measureGroup="Sheet1" count="0"/>
    <cacheHierarchy uniqueName="[Measures].[Long Win Rate]" caption="Long Win Rate" measure="1" displayFolder="" measureGroup="Sheet1" count="0"/>
    <cacheHierarchy uniqueName="[Measures].[Short Win Rate]" caption="Short Win Rate" measure="1" displayFolder="" measureGroup="Sheet1" count="0"/>
    <cacheHierarchy uniqueName="[Measures].[MaxExecutionDate]" caption="MaxExecutionDate" measure="1" displayFolder="" measureGroup="Sheet1" count="0"/>
    <cacheHierarchy uniqueName="[Measures].[Selected Entry Date]" caption="Selected Entry Date" measure="1" displayFolder="" measureGroup="Sheet1" count="0"/>
    <cacheHierarchy uniqueName="[Measures].[Selected Exit Date]" caption="Selected Exit Date" measure="1" displayFolder="" measureGroup="Sheet1" count="0"/>
    <cacheHierarchy uniqueName="[Measures].[Selected Instrument]" caption="Selected Instrument" measure="1" displayFolder="" measureGroup="Sheet1" count="0"/>
    <cacheHierarchy uniqueName="[Measures].[Selected Direction]" caption="Selected Direction" measure="1" displayFolder="" measureGroup="Sheet1" count="0"/>
    <cacheHierarchy uniqueName="[Measures].[Selected Entry Price]" caption="Selected Entry Price" measure="1" displayFolder="" measureGroup="Sheet1" count="0"/>
    <cacheHierarchy uniqueName="[Measures].[Selected Stop Loss]" caption="Selected Stop Loss" measure="1" displayFolder="" measureGroup="Sheet1" count="0"/>
    <cacheHierarchy uniqueName="[Measures].[Selected Position Size]" caption="Selected Position Size" measure="1" displayFolder="" measureGroup="Sheet1" count="0"/>
    <cacheHierarchy uniqueName="[Measures].[Selected NetPnL]" caption="Selected NetPnL" measure="1" displayFolder="" measureGroup="Sheet1" count="0"/>
    <cacheHierarchy uniqueName="[Measures].[Selected Risk Amount]" caption="Selected Risk Amount" measure="1" displayFolder="" measureGroup="Sheet1" count="0"/>
    <cacheHierarchy uniqueName="[Measures].[Selected R Multiple]" caption="Selected R Multiple" measure="1" displayFolder="" measureGroup="Sheet1" count="0"/>
    <cacheHierarchy uniqueName="[Measures].[Selected Trade Outcome]" caption="Selected Trade Outcome" measure="1" displayFolder="" measureGroup="Sheet1" count="0"/>
    <cacheHierarchy uniqueName="[Measures].[Selected Trade Duration Hours]" caption="Selected Trade Duration Hours"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2632407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663FA2-3D2A-4D2C-B1BB-61BBEF4A6525}" name="Controller" cacheId="1" applyNumberFormats="0" applyBorderFormats="0" applyFontFormats="0" applyPatternFormats="0" applyAlignmentFormats="0" applyWidthHeightFormats="1" dataCaption="Values" tag="60c04137-7f96-49be-babf-6f13c3dfb360" updatedVersion="8" minRefreshableVersion="5" useAutoFormatting="1" subtotalHiddenItems="1" itemPrintTitles="1" createdVersion="8" indent="0" outline="1" outlineData="1" multipleFieldFilters="0">
  <location ref="J2:N15"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formats count="6">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fieldPosition="0">
        <references count="1">
          <reference field="4294967294" count="4">
            <x v="0"/>
            <x v="1"/>
            <x v="2"/>
            <x v="3"/>
          </reference>
        </references>
      </pivotArea>
    </format>
  </formats>
  <pivotHierarchies count="1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ion" xr10:uid="{C995100F-47D0-43E5-BE8F-CC1337FFDFF8}" sourceName="[Sheet1].[Direction]">
  <pivotTables>
    <pivotTable tabId="2" name="Controller"/>
  </pivotTables>
  <data>
    <olap pivotCacheId="876103309">
      <levels count="2">
        <level uniqueName="[Sheet1].[Direction].[(All)]" sourceCaption="(All)" count="0"/>
        <level uniqueName="[Sheet1].[Direction].[Direction]" sourceCaption="Direction" count="2">
          <ranges>
            <range startItem="0">
              <i n="[Sheet1].[Direction].&amp;[Buy]" c="Buy"/>
              <i n="[Sheet1].[Direction].&amp;[Sell]" c="Sell"/>
            </range>
          </ranges>
        </level>
      </levels>
      <selections count="1">
        <selection n="[Sheet1].[Direction].[All]"/>
      </selections>
    </olap>
  </data>
  <extLst>
    <x:ext xmlns:x15="http://schemas.microsoft.com/office/spreadsheetml/2010/11/main" uri="{470722E0-AACD-4C17-9CDC-17EF765DBC7E}">
      <x15:slicerCacheHideItemsWithNoData count="1">
        <x15:slicerCacheOlapLevelName uniqueName="[Sheet1].[Direction].[Directi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_Symbol" xr10:uid="{4C082F84-F2B3-4429-A71D-90E550A234A8}" sourceName="[Sheet1].[Ticker/Symbol]">
  <pivotTables>
    <pivotTable tabId="2" name="Controller"/>
  </pivotTables>
  <data>
    <olap pivotCacheId="876103309">
      <levels count="2">
        <level uniqueName="[Sheet1].[Ticker/Symbol].[(All)]" sourceCaption="(All)" count="0"/>
        <level uniqueName="[Sheet1].[Ticker/Symbol].[Ticker/Symbol]" sourceCaption="Ticker/Symbol" count="7">
          <ranges>
            <range startItem="0">
              <i n="[Sheet1].[Ticker/Symbol].&amp;[AAPL]" c="AAPL"/>
              <i n="[Sheet1].[Ticker/Symbol].&amp;[BTC/USD]" c="BTC/USD"/>
              <i n="[Sheet1].[Ticker/Symbol].&amp;[EUR/USD]" c="EUR/USD"/>
              <i n="[Sheet1].[Ticker/Symbol].&amp;[GBP/USD]" c="GBP/USD"/>
              <i n="[Sheet1].[Ticker/Symbol].&amp;[GOOG]" c="GOOG"/>
              <i n="[Sheet1].[Ticker/Symbol].&amp;[MSFT]" c="MSFT"/>
              <i n="[Sheet1].[Ticker/Symbol].&amp;[TSLA]" c="TSLA"/>
            </range>
          </ranges>
        </level>
      </levels>
      <selections count="1">
        <selection n="[Sheet1].[Ticker/Symbol].[All]"/>
      </selections>
    </olap>
  </data>
  <extLst>
    <x:ext xmlns:x15="http://schemas.microsoft.com/office/spreadsheetml/2010/11/main" uri="{470722E0-AACD-4C17-9CDC-17EF765DBC7E}">
      <x15:slicerCacheHideItemsWithNoData count="1">
        <x15:slicerCacheOlapLevelName uniqueName="[Sheet1].[Ticker/Symbol].[Ticker/Symbol]"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ategy_Tag" xr10:uid="{95800D86-FEC8-436C-B872-DD4B96D15C58}" sourceName="[Sheet1].[Strategy_Tag]">
  <pivotTables>
    <pivotTable tabId="2" name="Controller"/>
  </pivotTables>
  <data>
    <olap pivotCacheId="876103309">
      <levels count="2">
        <level uniqueName="[Sheet1].[Strategy_Tag].[(All)]" sourceCaption="(All)" count="0"/>
        <level uniqueName="[Sheet1].[Strategy_Tag].[Strategy_Tag]" sourceCaption="Strategy_Tag" count="4">
          <ranges>
            <range startItem="0">
              <i n="[Sheet1].[Strategy_Tag].&amp;[Arbitrage]" c="Arbitrage"/>
              <i n="[Sheet1].[Strategy_Tag].&amp;[Mean Reversion]" c="Mean Reversion"/>
              <i n="[Sheet1].[Strategy_Tag].&amp;[Momentum]" c="Momentum"/>
              <i n="[Sheet1].[Strategy_Tag].&amp;[Stat Arb]" c="Stat Arb"/>
            </range>
          </ranges>
        </level>
      </levels>
      <selections count="1">
        <selection n="[Sheet1].[Strategy_Tag].[All]"/>
      </selections>
    </olap>
  </data>
  <extLst>
    <x:ext xmlns:x15="http://schemas.microsoft.com/office/spreadsheetml/2010/11/main" uri="{470722E0-AACD-4C17-9CDC-17EF765DBC7E}">
      <x15:slicerCacheHideItemsWithNoData count="1">
        <x15:slicerCacheOlapLevelName uniqueName="[Sheet1].[Strategy_Tag].[Strategy_Tag]"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alyst_Trader_Name" xr10:uid="{45ACDD53-8797-4D21-9B04-199B51757A32}" sourceName="[Sheet1].[Analyst/Trader_Name]">
  <pivotTables>
    <pivotTable tabId="2" name="Controller"/>
  </pivotTables>
  <data>
    <olap pivotCacheId="876103309">
      <levels count="2">
        <level uniqueName="[Sheet1].[Analyst/Trader_Name].[(All)]" sourceCaption="(All)" count="0"/>
        <level uniqueName="[Sheet1].[Analyst/Trader_Name].[Analyst/Trader_Name]" sourceCaption="Analyst/Trader_Name" count="5">
          <ranges>
            <range startItem="0">
              <i n="[Sheet1].[Analyst/Trader_Name].&amp;[Alice]" c="Alice"/>
              <i n="[Sheet1].[Analyst/Trader_Name].&amp;[Bob]" c="Bob"/>
              <i n="[Sheet1].[Analyst/Trader_Name].&amp;[Charlie]" c="Charlie"/>
              <i n="[Sheet1].[Analyst/Trader_Name].&amp;[David]" c="David"/>
              <i n="[Sheet1].[Analyst/Trader_Name].&amp;[Emma]" c="Emma"/>
            </range>
          </ranges>
        </level>
      </levels>
      <selections count="1">
        <selection n="[Sheet1].[Analyst/Trader_Name].[All]"/>
      </selections>
    </olap>
  </data>
  <extLst>
    <x:ext xmlns:x15="http://schemas.microsoft.com/office/spreadsheetml/2010/11/main" uri="{470722E0-AACD-4C17-9CDC-17EF765DBC7E}">
      <x15:slicerCacheHideItemsWithNoData count="1">
        <x15:slicerCacheOlapLevelName uniqueName="[Sheet1].[Analyst/Trader_Name].[Analyst/Trader_Na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rection" xr10:uid="{658B4BDA-9C42-4A03-968F-71DD815D3FFE}" cache="Slicer_Direction" caption="Direction" columnCount="2" showCaption="0" level="1" rowHeight="241300"/>
  <slicer name="Ticker/Symbol" xr10:uid="{D063786B-EEA7-4C07-B9EE-E1A11B46C5DC}" cache="Slicer_Ticker_Symbol" caption="Ticker/Symbol" columnCount="2" showCaption="0" level="1" rowHeight="241300"/>
  <slicer name="Strategy_Tag" xr10:uid="{D9614734-9C4D-48C7-AE22-C26ECFE2C38C}" cache="Slicer_Strategy_Tag" caption="Strategy_Tag" columnCount="2" showCaption="0" level="1" rowHeight="241300"/>
  <slicer name="Analyst/Trader_Name" xr10:uid="{1045EF14-2B79-4613-A309-64465483E86D}" cache="Slicer_Analyst_Trader_Name" caption="Analyst/Trader_Name" columnCount="2" showCaption="0" level="1"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B9859F45-A2B2-4E6B-88E8-906BAB4618B9}" sourceName="[Calendar].[Date]">
  <pivotTables>
    <pivotTable tabId="2" name="Controller"/>
  </pivotTables>
  <state minimalRefreshVersion="6" lastRefreshVersion="6" pivotCacheId="1263240748"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F58BF7E-43DA-4E75-A6BB-8E4C303E6247}" cache="Timeline_Date" caption="Timeline_Date" level="2" selectionLevel="2" scrollPosition="2025-06-16T00:00:00"/>
</timeline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1E63-F23A-4C40-81D8-745808A7B359}">
  <sheetPr codeName="Sheet4"/>
  <dimension ref="A1"/>
  <sheetViews>
    <sheetView showGridLines="0" showRowColHeaders="0" tabSelected="1" topLeftCell="A22" workbookViewId="0">
      <selection activeCell="T28" sqref="T28"/>
    </sheetView>
  </sheetViews>
  <sheetFormatPr defaultRowHeight="15" x14ac:dyDescent="0.25"/>
  <sheetData/>
  <sheetProtection sheet="1" objects="1" scenarios="1"/>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54967-4152-4706-9619-F048CD3E1C9B}">
  <dimension ref="A1:B28"/>
  <sheetViews>
    <sheetView showGridLines="0" showRowColHeaders="0" topLeftCell="A5" workbookViewId="0">
      <selection activeCell="I21" sqref="I21"/>
    </sheetView>
  </sheetViews>
  <sheetFormatPr defaultRowHeight="15" x14ac:dyDescent="0.25"/>
  <cols>
    <col min="1" max="1" width="59" bestFit="1" customWidth="1"/>
    <col min="2" max="2" width="12" bestFit="1" customWidth="1"/>
    <col min="4" max="4" width="12" bestFit="1" customWidth="1"/>
    <col min="6" max="6" width="12" bestFit="1" customWidth="1"/>
  </cols>
  <sheetData>
    <row r="1" spans="1:2" x14ac:dyDescent="0.25">
      <c r="A1" s="60" t="s">
        <v>1342</v>
      </c>
    </row>
    <row r="3" spans="1:2" ht="15.75" x14ac:dyDescent="0.25">
      <c r="A3" s="3" t="s">
        <v>1357</v>
      </c>
      <c r="B3" s="56">
        <v>499</v>
      </c>
    </row>
    <row r="5" spans="1:2" ht="15.75" x14ac:dyDescent="0.25">
      <c r="A5" s="3" t="s">
        <v>1343</v>
      </c>
      <c r="B5" s="57">
        <v>-338683.22</v>
      </c>
    </row>
    <row r="7" spans="1:2" x14ac:dyDescent="0.25">
      <c r="A7" s="3" t="s">
        <v>1344</v>
      </c>
      <c r="B7" s="58">
        <v>0.49</v>
      </c>
    </row>
    <row r="9" spans="1:2" x14ac:dyDescent="0.25">
      <c r="A9" s="3" t="s">
        <v>1356</v>
      </c>
      <c r="B9" s="59">
        <v>-0.01</v>
      </c>
    </row>
    <row r="11" spans="1:2" x14ac:dyDescent="0.25">
      <c r="A11" s="3" t="s">
        <v>1345</v>
      </c>
      <c r="B11" s="59">
        <v>0.69</v>
      </c>
    </row>
    <row r="13" spans="1:2" x14ac:dyDescent="0.25">
      <c r="A13" s="3" t="s">
        <v>1346</v>
      </c>
      <c r="B13" s="59">
        <v>-1.1200000000000001</v>
      </c>
    </row>
    <row r="15" spans="1:2" x14ac:dyDescent="0.25">
      <c r="A15" s="3" t="s">
        <v>1347</v>
      </c>
    </row>
    <row r="17" spans="1:1" x14ac:dyDescent="0.25">
      <c r="A17" s="3" t="s">
        <v>1348</v>
      </c>
    </row>
    <row r="18" spans="1:1" x14ac:dyDescent="0.25">
      <c r="A18" s="3" t="s">
        <v>1355</v>
      </c>
    </row>
    <row r="20" spans="1:1" x14ac:dyDescent="0.25">
      <c r="A20" s="3" t="s">
        <v>1349</v>
      </c>
    </row>
    <row r="21" spans="1:1" x14ac:dyDescent="0.25">
      <c r="A21" s="3" t="s">
        <v>1351</v>
      </c>
    </row>
    <row r="22" spans="1:1" x14ac:dyDescent="0.25">
      <c r="A22" s="3" t="s">
        <v>1350</v>
      </c>
    </row>
    <row r="24" spans="1:1" x14ac:dyDescent="0.25">
      <c r="A24" s="3" t="s">
        <v>1352</v>
      </c>
    </row>
    <row r="25" spans="1:1" x14ac:dyDescent="0.25">
      <c r="A25" s="3" t="s">
        <v>1358</v>
      </c>
    </row>
    <row r="26" spans="1:1" x14ac:dyDescent="0.25">
      <c r="A26" s="3" t="s">
        <v>1359</v>
      </c>
    </row>
    <row r="27" spans="1:1" x14ac:dyDescent="0.25">
      <c r="A27" s="3" t="s">
        <v>1353</v>
      </c>
    </row>
    <row r="28" spans="1:1" x14ac:dyDescent="0.25">
      <c r="A28" s="3" t="s">
        <v>1354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3CA9F-2D2C-4BB9-BA6D-55DD755A086F}">
  <sheetPr codeName="Sheet2"/>
  <dimension ref="A1:BM60"/>
  <sheetViews>
    <sheetView showGridLines="0" topLeftCell="A38" workbookViewId="0">
      <selection activeCell="AK15" sqref="AK15"/>
    </sheetView>
  </sheetViews>
  <sheetFormatPr defaultRowHeight="15" x14ac:dyDescent="0.25"/>
  <cols>
    <col min="1" max="1" width="28.140625" bestFit="1" customWidth="1"/>
    <col min="2" max="2" width="22.42578125" bestFit="1" customWidth="1"/>
    <col min="3" max="3" width="21" bestFit="1" customWidth="1"/>
    <col min="4" max="4" width="11.5703125" style="5" bestFit="1" customWidth="1"/>
    <col min="5" max="5" width="11.5703125" style="4" bestFit="1" customWidth="1"/>
    <col min="6" max="6" width="14.5703125" bestFit="1" customWidth="1"/>
    <col min="7" max="7" width="15.85546875" bestFit="1" customWidth="1"/>
    <col min="8" max="9" width="15.5703125" bestFit="1" customWidth="1"/>
    <col min="10" max="10" width="13.140625" bestFit="1" customWidth="1"/>
    <col min="11" max="11" width="10.7109375" bestFit="1" customWidth="1"/>
    <col min="12" max="12" width="15.85546875" bestFit="1" customWidth="1"/>
    <col min="13" max="13" width="11.5703125" bestFit="1" customWidth="1"/>
    <col min="14" max="14" width="13.7109375" bestFit="1" customWidth="1"/>
    <col min="15" max="15" width="17.28515625" bestFit="1" customWidth="1"/>
    <col min="16" max="17" width="14.85546875" bestFit="1" customWidth="1"/>
    <col min="18" max="18" width="19.85546875" bestFit="1" customWidth="1"/>
    <col min="19" max="19" width="15.85546875" style="12" bestFit="1" customWidth="1"/>
    <col min="20" max="20" width="23.28515625" bestFit="1" customWidth="1"/>
    <col min="21" max="21" width="14.85546875" style="17" bestFit="1" customWidth="1"/>
    <col min="22" max="22" width="22.7109375" bestFit="1" customWidth="1"/>
    <col min="23" max="23" width="15.85546875" style="18" bestFit="1" customWidth="1"/>
    <col min="24" max="24" width="18.42578125" bestFit="1" customWidth="1"/>
    <col min="25" max="25" width="15.85546875" style="18" bestFit="1" customWidth="1"/>
    <col min="26" max="26" width="20.28515625" bestFit="1" customWidth="1"/>
    <col min="27" max="27" width="15.85546875" style="18" bestFit="1" customWidth="1"/>
    <col min="28" max="28" width="17" bestFit="1" customWidth="1"/>
    <col min="29" max="29" width="14.85546875" style="18" bestFit="1" customWidth="1"/>
    <col min="30" max="30" width="17.85546875" bestFit="1" customWidth="1"/>
    <col min="31" max="31" width="15.85546875" bestFit="1" customWidth="1"/>
    <col min="32" max="32" width="23.28515625" bestFit="1" customWidth="1"/>
    <col min="33" max="33" width="15.85546875" bestFit="1" customWidth="1"/>
    <col min="34" max="34" width="14.85546875" bestFit="1" customWidth="1"/>
    <col min="35" max="35" width="15.85546875" bestFit="1" customWidth="1"/>
    <col min="36" max="36" width="26" bestFit="1" customWidth="1"/>
    <col min="37" max="37" width="15.85546875" bestFit="1" customWidth="1"/>
    <col min="38" max="38" width="14.85546875" bestFit="1" customWidth="1"/>
    <col min="39" max="39" width="15.85546875" bestFit="1" customWidth="1"/>
    <col min="40" max="40" width="23.42578125" bestFit="1" customWidth="1"/>
    <col min="41" max="41" width="15.5703125" bestFit="1" customWidth="1"/>
    <col min="42" max="42" width="15.85546875" bestFit="1" customWidth="1"/>
    <col min="43" max="43" width="15.5703125" bestFit="1" customWidth="1"/>
    <col min="44" max="47" width="14.85546875" bestFit="1" customWidth="1"/>
    <col min="48" max="48" width="19.28515625" bestFit="1" customWidth="1"/>
    <col min="49" max="49" width="15.85546875" bestFit="1" customWidth="1"/>
    <col min="50" max="50" width="16.85546875" bestFit="1" customWidth="1"/>
    <col min="51" max="54" width="15.85546875" bestFit="1" customWidth="1"/>
    <col min="55" max="55" width="14.85546875" bestFit="1" customWidth="1"/>
    <col min="56" max="58" width="15.85546875" bestFit="1" customWidth="1"/>
    <col min="59" max="59" width="14.85546875" bestFit="1" customWidth="1"/>
    <col min="60" max="60" width="15.85546875" bestFit="1" customWidth="1"/>
    <col min="61" max="61" width="14.85546875" bestFit="1" customWidth="1"/>
    <col min="62" max="63" width="15.85546875" bestFit="1" customWidth="1"/>
    <col min="64" max="64" width="14.85546875" bestFit="1" customWidth="1"/>
    <col min="65" max="70" width="15.85546875" bestFit="1" customWidth="1"/>
    <col min="71" max="71" width="14.85546875" bestFit="1" customWidth="1"/>
    <col min="72" max="72" width="15.85546875" bestFit="1" customWidth="1"/>
    <col min="73" max="74" width="14.85546875" bestFit="1" customWidth="1"/>
    <col min="75" max="78" width="15.85546875" bestFit="1" customWidth="1"/>
    <col min="79" max="80" width="14.85546875" bestFit="1" customWidth="1"/>
    <col min="81" max="82" width="15.85546875" bestFit="1" customWidth="1"/>
    <col min="83" max="83" width="14.85546875" bestFit="1" customWidth="1"/>
    <col min="84" max="89" width="15.85546875" bestFit="1" customWidth="1"/>
    <col min="90" max="93" width="14.85546875" bestFit="1" customWidth="1"/>
    <col min="94" max="94" width="15.85546875" bestFit="1" customWidth="1"/>
    <col min="95" max="96" width="14.85546875" bestFit="1" customWidth="1"/>
    <col min="97" max="98" width="15.85546875" bestFit="1" customWidth="1"/>
    <col min="99" max="99" width="14.85546875" bestFit="1" customWidth="1"/>
    <col min="100" max="101" width="15.85546875" bestFit="1" customWidth="1"/>
    <col min="102" max="102" width="14.85546875" bestFit="1" customWidth="1"/>
    <col min="103" max="103" width="15.85546875" bestFit="1" customWidth="1"/>
    <col min="104" max="104" width="14.85546875" bestFit="1" customWidth="1"/>
    <col min="105" max="106" width="15.85546875" bestFit="1" customWidth="1"/>
    <col min="107" max="107" width="14.85546875" bestFit="1" customWidth="1"/>
    <col min="108" max="108" width="15.85546875" bestFit="1" customWidth="1"/>
    <col min="109" max="110" width="14.85546875" bestFit="1" customWidth="1"/>
    <col min="111" max="111" width="15.85546875" bestFit="1" customWidth="1"/>
    <col min="112" max="112" width="14.85546875" bestFit="1" customWidth="1"/>
    <col min="113" max="113" width="15.85546875" bestFit="1" customWidth="1"/>
    <col min="114" max="114" width="14.85546875" bestFit="1" customWidth="1"/>
    <col min="115" max="116" width="15.85546875" bestFit="1" customWidth="1"/>
    <col min="117" max="119" width="14.85546875" bestFit="1" customWidth="1"/>
    <col min="120" max="121" width="15.85546875" bestFit="1" customWidth="1"/>
    <col min="122" max="122" width="14.85546875" bestFit="1" customWidth="1"/>
    <col min="123" max="123" width="15.85546875" bestFit="1" customWidth="1"/>
    <col min="124" max="125" width="14.85546875" bestFit="1" customWidth="1"/>
    <col min="126" max="136" width="15.85546875" bestFit="1" customWidth="1"/>
    <col min="137" max="137" width="14.85546875" bestFit="1" customWidth="1"/>
    <col min="138" max="138" width="15.85546875" bestFit="1" customWidth="1"/>
    <col min="139" max="142" width="14.85546875" bestFit="1" customWidth="1"/>
    <col min="143" max="145" width="15.85546875" bestFit="1" customWidth="1"/>
    <col min="146" max="146" width="14.85546875" bestFit="1" customWidth="1"/>
    <col min="147" max="151" width="15.85546875" bestFit="1" customWidth="1"/>
    <col min="152" max="152" width="14.85546875" bestFit="1" customWidth="1"/>
    <col min="153" max="156" width="15.85546875" bestFit="1" customWidth="1"/>
    <col min="157" max="163" width="14.85546875" bestFit="1" customWidth="1"/>
    <col min="164" max="164" width="15.85546875" bestFit="1" customWidth="1"/>
    <col min="165" max="165" width="14.85546875" bestFit="1" customWidth="1"/>
    <col min="166" max="166" width="15.85546875" bestFit="1" customWidth="1"/>
    <col min="167" max="167" width="14.85546875" bestFit="1" customWidth="1"/>
    <col min="168" max="176" width="15.85546875" bestFit="1" customWidth="1"/>
    <col min="177" max="177" width="14.85546875" bestFit="1" customWidth="1"/>
    <col min="178" max="183" width="15.85546875" bestFit="1" customWidth="1"/>
    <col min="184" max="187" width="14.85546875" bestFit="1" customWidth="1"/>
    <col min="188" max="190" width="15.85546875" bestFit="1" customWidth="1"/>
    <col min="191" max="191" width="14.85546875" bestFit="1" customWidth="1"/>
    <col min="192" max="192" width="15.85546875" bestFit="1" customWidth="1"/>
    <col min="193" max="193" width="14.85546875" bestFit="1" customWidth="1"/>
    <col min="194" max="194" width="15.85546875" bestFit="1" customWidth="1"/>
    <col min="195" max="196" width="14.85546875" bestFit="1" customWidth="1"/>
    <col min="197" max="198" width="15.85546875" bestFit="1" customWidth="1"/>
    <col min="199" max="199" width="14.85546875" bestFit="1" customWidth="1"/>
    <col min="200" max="206" width="15.85546875" bestFit="1" customWidth="1"/>
    <col min="207" max="207" width="14.85546875" bestFit="1" customWidth="1"/>
    <col min="208" max="208" width="15.85546875" bestFit="1" customWidth="1"/>
    <col min="209" max="211" width="14.85546875" bestFit="1" customWidth="1"/>
    <col min="212" max="213" width="15.85546875" bestFit="1" customWidth="1"/>
    <col min="214" max="215" width="14.85546875" bestFit="1" customWidth="1"/>
    <col min="216" max="218" width="15.85546875" bestFit="1" customWidth="1"/>
    <col min="219" max="220" width="14.85546875" bestFit="1" customWidth="1"/>
    <col min="221" max="222" width="15.85546875" bestFit="1" customWidth="1"/>
    <col min="223" max="223" width="14.85546875" bestFit="1" customWidth="1"/>
    <col min="224" max="225" width="15.85546875" bestFit="1" customWidth="1"/>
    <col min="226" max="227" width="14.85546875" bestFit="1" customWidth="1"/>
    <col min="228" max="232" width="15.85546875" bestFit="1" customWidth="1"/>
    <col min="233" max="233" width="14.85546875" bestFit="1" customWidth="1"/>
    <col min="234" max="234" width="15.85546875" bestFit="1" customWidth="1"/>
    <col min="235" max="235" width="14.85546875" bestFit="1" customWidth="1"/>
    <col min="236" max="237" width="15.85546875" bestFit="1" customWidth="1"/>
    <col min="238" max="239" width="14.85546875" bestFit="1" customWidth="1"/>
    <col min="240" max="242" width="15.85546875" bestFit="1" customWidth="1"/>
    <col min="243" max="245" width="14.85546875" bestFit="1" customWidth="1"/>
    <col min="246" max="248" width="15.85546875" bestFit="1" customWidth="1"/>
    <col min="249" max="249" width="14.85546875" bestFit="1" customWidth="1"/>
    <col min="250" max="255" width="15.85546875" bestFit="1" customWidth="1"/>
    <col min="256" max="256" width="14.85546875" bestFit="1" customWidth="1"/>
    <col min="257" max="257" width="15.85546875" bestFit="1" customWidth="1"/>
    <col min="258" max="263" width="14.85546875" bestFit="1" customWidth="1"/>
    <col min="264" max="269" width="15.85546875" bestFit="1" customWidth="1"/>
    <col min="270" max="270" width="14.85546875" bestFit="1" customWidth="1"/>
    <col min="271" max="271" width="15.85546875" bestFit="1" customWidth="1"/>
    <col min="272" max="273" width="14.85546875" bestFit="1" customWidth="1"/>
    <col min="274" max="275" width="15.85546875" bestFit="1" customWidth="1"/>
    <col min="276" max="284" width="14.85546875" bestFit="1" customWidth="1"/>
    <col min="285" max="286" width="15.85546875" bestFit="1" customWidth="1"/>
    <col min="287" max="289" width="14.85546875" bestFit="1" customWidth="1"/>
    <col min="290" max="292" width="15.85546875" bestFit="1" customWidth="1"/>
    <col min="293" max="295" width="14.85546875" bestFit="1" customWidth="1"/>
    <col min="296" max="297" width="15.85546875" bestFit="1" customWidth="1"/>
    <col min="298" max="299" width="14.85546875" bestFit="1" customWidth="1"/>
    <col min="300" max="303" width="15.85546875" bestFit="1" customWidth="1"/>
    <col min="304" max="305" width="14.85546875" bestFit="1" customWidth="1"/>
    <col min="306" max="307" width="15.85546875" bestFit="1" customWidth="1"/>
    <col min="308" max="309" width="14.85546875" bestFit="1" customWidth="1"/>
    <col min="310" max="312" width="15.85546875" bestFit="1" customWidth="1"/>
    <col min="313" max="313" width="14.85546875" bestFit="1" customWidth="1"/>
    <col min="314" max="315" width="15.85546875" bestFit="1" customWidth="1"/>
    <col min="316" max="317" width="14.85546875" bestFit="1" customWidth="1"/>
    <col min="318" max="320" width="15.85546875" bestFit="1" customWidth="1"/>
    <col min="321" max="322" width="14.85546875" bestFit="1" customWidth="1"/>
    <col min="323" max="323" width="15.85546875" bestFit="1" customWidth="1"/>
    <col min="324" max="325" width="14.85546875" bestFit="1" customWidth="1"/>
    <col min="326" max="329" width="15.85546875" bestFit="1" customWidth="1"/>
    <col min="330" max="330" width="14.85546875" bestFit="1" customWidth="1"/>
    <col min="331" max="338" width="15.85546875" bestFit="1" customWidth="1"/>
    <col min="339" max="340" width="14.85546875" bestFit="1" customWidth="1"/>
    <col min="341" max="341" width="15.85546875" bestFit="1" customWidth="1"/>
    <col min="342" max="342" width="14.85546875" bestFit="1" customWidth="1"/>
    <col min="343" max="343" width="15.85546875" bestFit="1" customWidth="1"/>
    <col min="344" max="346" width="14.85546875" bestFit="1" customWidth="1"/>
    <col min="347" max="349" width="15.85546875" bestFit="1" customWidth="1"/>
    <col min="350" max="350" width="14.85546875" bestFit="1" customWidth="1"/>
    <col min="351" max="351" width="15.85546875" bestFit="1" customWidth="1"/>
    <col min="352" max="352" width="14.85546875" bestFit="1" customWidth="1"/>
    <col min="353" max="353" width="15.85546875" bestFit="1" customWidth="1"/>
    <col min="354" max="355" width="14.85546875" bestFit="1" customWidth="1"/>
    <col min="356" max="356" width="15.85546875" bestFit="1" customWidth="1"/>
    <col min="357" max="357" width="14.85546875" bestFit="1" customWidth="1"/>
    <col min="358" max="358" width="15.85546875" bestFit="1" customWidth="1"/>
    <col min="359" max="359" width="14.85546875" bestFit="1" customWidth="1"/>
    <col min="360" max="361" width="15.85546875" bestFit="1" customWidth="1"/>
    <col min="362" max="365" width="14.85546875" bestFit="1" customWidth="1"/>
    <col min="366" max="366" width="15.85546875" bestFit="1" customWidth="1"/>
    <col min="367" max="369" width="14.85546875" bestFit="1" customWidth="1"/>
    <col min="370" max="370" width="15.85546875" bestFit="1" customWidth="1"/>
    <col min="371" max="372" width="14.85546875" bestFit="1" customWidth="1"/>
    <col min="373" max="373" width="15.85546875" bestFit="1" customWidth="1"/>
    <col min="374" max="376" width="14.85546875" bestFit="1" customWidth="1"/>
    <col min="377" max="378" width="15.85546875" bestFit="1" customWidth="1"/>
    <col min="379" max="379" width="14.85546875" bestFit="1" customWidth="1"/>
    <col min="380" max="380" width="15.85546875" bestFit="1" customWidth="1"/>
    <col min="381" max="384" width="14.85546875" bestFit="1" customWidth="1"/>
    <col min="385" max="385" width="15.85546875" bestFit="1" customWidth="1"/>
    <col min="386" max="387" width="14.85546875" bestFit="1" customWidth="1"/>
    <col min="388" max="393" width="15.85546875" bestFit="1" customWidth="1"/>
    <col min="394" max="394" width="14.85546875" bestFit="1" customWidth="1"/>
    <col min="395" max="400" width="15.85546875" bestFit="1" customWidth="1"/>
    <col min="401" max="401" width="14.85546875" bestFit="1" customWidth="1"/>
    <col min="402" max="405" width="15.85546875" bestFit="1" customWidth="1"/>
    <col min="406" max="406" width="14.85546875" bestFit="1" customWidth="1"/>
    <col min="407" max="409" width="15.85546875" bestFit="1" customWidth="1"/>
    <col min="410" max="410" width="14.85546875" bestFit="1" customWidth="1"/>
    <col min="411" max="411" width="15.85546875" bestFit="1" customWidth="1"/>
    <col min="412" max="412" width="14.85546875" bestFit="1" customWidth="1"/>
    <col min="413" max="413" width="15.85546875" bestFit="1" customWidth="1"/>
    <col min="414" max="414" width="14.85546875" bestFit="1" customWidth="1"/>
    <col min="415" max="416" width="15.85546875" bestFit="1" customWidth="1"/>
    <col min="417" max="417" width="14.85546875" bestFit="1" customWidth="1"/>
    <col min="418" max="419" width="15.85546875" bestFit="1" customWidth="1"/>
    <col min="420" max="420" width="14.85546875" bestFit="1" customWidth="1"/>
    <col min="421" max="422" width="15.85546875" bestFit="1" customWidth="1"/>
    <col min="423" max="426" width="14.85546875" bestFit="1" customWidth="1"/>
    <col min="427" max="427" width="15.85546875" bestFit="1" customWidth="1"/>
    <col min="428" max="428" width="14.85546875" bestFit="1" customWidth="1"/>
    <col min="429" max="430" width="15.85546875" bestFit="1" customWidth="1"/>
    <col min="431" max="432" width="14.85546875" bestFit="1" customWidth="1"/>
    <col min="433" max="435" width="15.85546875" bestFit="1" customWidth="1"/>
    <col min="436" max="437" width="14.85546875" bestFit="1" customWidth="1"/>
    <col min="438" max="443" width="15.85546875" bestFit="1" customWidth="1"/>
    <col min="444" max="445" width="14.85546875" bestFit="1" customWidth="1"/>
    <col min="446" max="448" width="15.85546875" bestFit="1" customWidth="1"/>
    <col min="449" max="451" width="14.85546875" bestFit="1" customWidth="1"/>
    <col min="452" max="456" width="15.85546875" bestFit="1" customWidth="1"/>
    <col min="457" max="459" width="14.85546875" bestFit="1" customWidth="1"/>
    <col min="460" max="461" width="15.85546875" bestFit="1" customWidth="1"/>
    <col min="462" max="463" width="14.85546875" bestFit="1" customWidth="1"/>
    <col min="464" max="471" width="15.85546875" bestFit="1" customWidth="1"/>
    <col min="472" max="473" width="14.85546875" bestFit="1" customWidth="1"/>
    <col min="474" max="474" width="15.85546875" bestFit="1" customWidth="1"/>
    <col min="475" max="475" width="14.85546875" bestFit="1" customWidth="1"/>
    <col min="476" max="480" width="15.85546875" bestFit="1" customWidth="1"/>
    <col min="481" max="481" width="14.85546875" bestFit="1" customWidth="1"/>
    <col min="482" max="483" width="15.85546875" bestFit="1" customWidth="1"/>
    <col min="484" max="485" width="14.85546875" bestFit="1" customWidth="1"/>
    <col min="486" max="486" width="15.85546875" bestFit="1" customWidth="1"/>
    <col min="487" max="492" width="14.85546875" bestFit="1" customWidth="1"/>
    <col min="493" max="494" width="15.85546875" bestFit="1" customWidth="1"/>
    <col min="495" max="495" width="14.85546875" bestFit="1" customWidth="1"/>
    <col min="496" max="497" width="15.85546875" bestFit="1" customWidth="1"/>
    <col min="498" max="498" width="14.85546875" bestFit="1" customWidth="1"/>
    <col min="499" max="499" width="7.28515625" bestFit="1" customWidth="1"/>
    <col min="500" max="500" width="11.28515625" bestFit="1" customWidth="1"/>
  </cols>
  <sheetData>
    <row r="1" spans="1:65" ht="27" thickBot="1" x14ac:dyDescent="0.3">
      <c r="B1" s="3" t="s">
        <v>1280</v>
      </c>
      <c r="C1" s="7" vm="117">
        <f>IFERROR(CUBEVALUE("ThisWorkbookDataModel","[Measures].[Monthly P&amp;L]",Timeline_Date,Slicer_Analyst_Trader_Name,Slicer_Direction,Slicer_Strategy_Tag,Slicer_Ticker_Symbol)," ")</f>
        <v>-338683.22</v>
      </c>
      <c r="E1" s="4" t="s">
        <v>1282</v>
      </c>
      <c r="G1" s="3" t="str" vm="13">
        <f>CUBESET(
"ThisWorkbookDataModel",
"[Calendar].[MonthYear].Children",
"All Months"
)</f>
        <v>All Months</v>
      </c>
      <c r="H1" s="3" t="str" vm="1">
        <f>IFERROR(CUBERANKEDMEMBER(
"ThisWorkbookDataModel",
$G$1,
ROW(A1)
)," ")</f>
        <v>Jan-2025</v>
      </c>
      <c r="I1" s="3" vm="14">
        <f>IFERROR(CUBEVALUE(
"ThisWorkbookDataModel",
"[Measures].[Total P&amp;L]",
$H$1)," ")</f>
        <v>84095.85</v>
      </c>
      <c r="J1" s="3" t="s">
        <v>1273</v>
      </c>
      <c r="K1" s="3"/>
      <c r="L1" s="3"/>
      <c r="M1" s="3"/>
      <c r="N1" s="28"/>
      <c r="O1" s="3" t="s">
        <v>1284</v>
      </c>
      <c r="P1" s="3" t="str" vm="1">
        <f>IFERROR(CUBERANKEDMEMBER("ThisWorkbookDataModel", $G$3, ROW(A1)), "")</f>
        <v>Jan-2025</v>
      </c>
      <c r="Q1" s="3" vm="26">
        <f>IFERROR(CUBEVALUE("ThisWorkbookDataModel", "[Measures].[Total Trades]", P1), 0)</f>
        <v>42</v>
      </c>
      <c r="R1" s="3" t="s">
        <v>1287</v>
      </c>
      <c r="S1" s="29" vm="49">
        <f>IFERROR(CUBEVALUE("ThisWorkbookDataModel","[Measures].[Win Rate]",$H1),"")</f>
        <v>0.45238095238095238</v>
      </c>
      <c r="T1" s="3" t="s">
        <v>1290</v>
      </c>
      <c r="U1" s="16" vm="50">
        <f>IFERROR(CUBEVALUE("ThisWorkbookDataModel","[Measures].[Average R-Multiple]",$H1),"")</f>
        <v>0.02</v>
      </c>
      <c r="V1" s="3" t="s">
        <v>1293</v>
      </c>
      <c r="W1" s="23" vm="62">
        <f>IFERROR(CUBEVALUE("ThisWorkbookDataModel","[Measures].[Profit Factor]",$H1),"")</f>
        <v>1.3221718194856682</v>
      </c>
      <c r="X1" s="3" t="s">
        <v>1296</v>
      </c>
      <c r="Y1" s="23" vm="74">
        <f>IFERROR(CUBEVALUE("ThisWorkbookDataModel","[Measures].[Average Trade (R)]",$H1),"")</f>
        <v>-6.5952380952380957E-2</v>
      </c>
      <c r="Z1" s="3" t="s">
        <v>1298</v>
      </c>
      <c r="AA1" s="23" vm="123">
        <f>IFERROR(CUBEVALUE("ThisWorkbookDataModel","[Measures].[Drawdown %]",$H1),"")</f>
        <v>-2.7604710935814589</v>
      </c>
      <c r="AB1" s="3" t="s">
        <v>1300</v>
      </c>
      <c r="AC1" s="23" vm="86">
        <f>IFERROR(CUBEVALUE("ThisWorkbookDataModel","[Measures].[Average Slippage (BPs)]",$H1),"")</f>
        <v>4.4459523809523844</v>
      </c>
      <c r="AD1" s="3" t="s">
        <v>1302</v>
      </c>
      <c r="AE1" s="3" vm="14">
        <f>I1</f>
        <v>84095.85</v>
      </c>
      <c r="AF1" s="3" t="s">
        <v>1303</v>
      </c>
      <c r="AG1" s="3" t="s">
        <v>1304</v>
      </c>
      <c r="AH1" vm="105">
        <f>IFERROR(CUBEVALUE("ThisWorkbookDataModel","[Measures].[Winning Trades]",Timeline_Date,Slicer_Analyst_Trader_Name,Slicer_Direction,Slicer_Strategy_Tag,Slicer_Ticker_Symbol),"")</f>
        <v>244</v>
      </c>
      <c r="AI1" s="32" t="str">
        <f>AG1 &amp; " " &amp; AH1</f>
        <v>WIN 244</v>
      </c>
      <c r="AJ1" s="3" t="s">
        <v>1309</v>
      </c>
      <c r="AK1" t="str" vm="98">
        <f>CUBESET("ThisWorkbookDataModel", "[Sheet1].[Strategy_Tag].Children", "All Strategies")</f>
        <v>All Strategies</v>
      </c>
      <c r="AL1" t="str" vm="99">
        <f>IFERROR(CUBERANKEDMEMBER("ThisWorkbookDataModel",$AK$1, ROW(A1)), "")</f>
        <v>Arbitrage</v>
      </c>
      <c r="AM1" vm="119">
        <f>IFERROR(CUBEVALUE("ThisWorkbookDataModel","[Measures].[Total P&amp;L]",AL1),"")</f>
        <v>-270615.59999999998</v>
      </c>
      <c r="AN1" s="3" t="s">
        <v>1319</v>
      </c>
      <c r="AO1" t="str" vm="135">
        <f>CUBESET("ThisWorkbookDataModel","[Calendar].[Day Of Week].Children","DAY OF WEEK")</f>
        <v>DAY OF WEEK</v>
      </c>
      <c r="AQ1" s="36" t="str" vm="144">
        <f>IFERROR(CUBERANKEDMEMBER("ThisWorkbookDataModel",$AO$3, COLUMN(A1)), "")</f>
        <v>Asia</v>
      </c>
      <c r="AR1" s="39" t="str" vm="146">
        <f t="shared" ref="AR1:AS1" si="0">IFERROR(CUBERANKEDMEMBER("ThisWorkbookDataModel",$AO$3, COLUMN(B1)), "")</f>
        <v>London</v>
      </c>
      <c r="AS1" s="39" t="str" vm="148">
        <f t="shared" si="0"/>
        <v>NY Killzone</v>
      </c>
      <c r="AT1" s="39" t="str" vm="147">
        <f>IFERROR(CUBERANKEDMEMBER("ThisWorkbookDataModel",$AO$3, COLUMN(D1)), "")</f>
        <v>NY Afternoon</v>
      </c>
      <c r="AU1" s="40" t="str" vm="145">
        <f>IFERROR(CUBERANKEDMEMBER("ThisWorkbookDataModel",$AO$3, COLUMN(E1)), "")</f>
        <v>Late/Off</v>
      </c>
      <c r="AV1" s="3" t="s">
        <v>1329</v>
      </c>
      <c r="AW1" s="3" t="str" vm="195">
        <f>CUBESET("ThisWorkbookDataModel", "TopCount([Sheet1].[Trade_ID].Children, 5, [Measures].[MaxExecutionDate])", "Recent Trades")</f>
        <v>Recent Trades</v>
      </c>
    </row>
    <row r="2" spans="1:65" x14ac:dyDescent="0.25">
      <c r="G2" s="3"/>
      <c r="H2" s="3" t="str" vm="2">
        <f>IFERROR(CUBERANKEDMEMBER(
"ThisWorkbookDataModel",
$G$1,
ROW(A2)
)," ")</f>
        <v>Feb-2025</v>
      </c>
      <c r="I2" s="3" vm="15">
        <f>IFERROR(CUBEVALUE(
"ThisWorkbookDataModel",
"[Measures].[Total P&amp;L]",
H2
)," ")</f>
        <v>-109756.54</v>
      </c>
      <c r="J2" s="30" t="s">
        <v>1272</v>
      </c>
      <c r="K2" s="3" t="s">
        <v>1274</v>
      </c>
      <c r="L2" s="3" t="s">
        <v>1276</v>
      </c>
      <c r="M2" s="3" t="s">
        <v>1277</v>
      </c>
      <c r="N2" s="3" t="s">
        <v>1278</v>
      </c>
      <c r="P2" s="3" t="str" vm="2">
        <f t="shared" ref="P2:P19" si="1">IFERROR(CUBERANKEDMEMBER("ThisWorkbookDataModel", $G$3, ROW(A2)), "")</f>
        <v>Feb-2025</v>
      </c>
      <c r="Q2" s="3" vm="27">
        <f t="shared" ref="Q2:Q12" si="2">IFERROR(CUBEVALUE("ThisWorkbookDataModel", "[Measures].[Total Trades]", P2), 0)</f>
        <v>47</v>
      </c>
      <c r="R2" s="3"/>
      <c r="S2" s="29" vm="38">
        <f t="shared" ref="S2:S13" si="3">IFERROR(CUBEVALUE("ThisWorkbookDataModel","[Measures].[Win Rate]",$H2),"")</f>
        <v>0.42553191489361702</v>
      </c>
      <c r="T2" s="3"/>
      <c r="U2" s="16" vm="51">
        <f t="shared" ref="U2:U13" si="4">IFERROR(CUBEVALUE("ThisWorkbookDataModel","[Measures].[Average R-Multiple]",$H2),"")</f>
        <v>-2.5106382978723404E-2</v>
      </c>
      <c r="V2" s="3"/>
      <c r="W2" s="23" vm="63">
        <f t="shared" ref="W2:W13" si="5">IFERROR(CUBEVALUE("ThisWorkbookDataModel","[Measures].[Profit Factor]",$H2),"")</f>
        <v>0.66136136815456159</v>
      </c>
      <c r="X2" s="3"/>
      <c r="Y2" s="23" vm="75">
        <f t="shared" ref="Y2:Y12" si="6">IFERROR(CUBEVALUE("ThisWorkbookDataModel","[Measures].[Average Trade (R)]",$H2),"")</f>
        <v>-9.3617021276595727E-2</v>
      </c>
      <c r="Z2" s="3"/>
      <c r="AA2" s="23" vm="124">
        <f t="shared" ref="AA2:AA15" si="7">IFERROR(CUBEVALUE("ThisWorkbookDataModel","[Measures].[Drawdown %]",$H2),"")</f>
        <v>-3.1919111470015724</v>
      </c>
      <c r="AB2" s="3"/>
      <c r="AC2" s="23" vm="87">
        <f t="shared" ref="AC2:AC14" si="8">IFERROR(CUBEVALUE("ThisWorkbookDataModel","[Measures].[Average Slippage (BPs)]",$H2),"")</f>
        <v>-10.42063829787234</v>
      </c>
      <c r="AD2" s="3"/>
      <c r="AE2" s="3">
        <f>IFERROR(AE1+I2,"")</f>
        <v>-25660.689999999988</v>
      </c>
      <c r="AF2" s="3"/>
      <c r="AG2" s="3" t="s">
        <v>1305</v>
      </c>
      <c r="AH2" vm="104">
        <f>IFERROR(CUBEVALUE("ThisWorkbookDataModel","[Measures].[Losing Trades]",Timeline_Date,Slicer_Analyst_Trader_Name,Slicer_Direction,Slicer_Strategy_Tag,Slicer_Ticker_Symbol),"")</f>
        <v>224</v>
      </c>
      <c r="AI2" s="33" t="str">
        <f t="shared" ref="AI2:AI3" si="9">AG2 &amp; " " &amp; AH2</f>
        <v>LOSS 224</v>
      </c>
      <c r="AL2" t="str" vm="100">
        <f t="shared" ref="AL2:AL10" si="10">IFERROR(CUBERANKEDMEMBER("ThisWorkbookDataModel",$AK$1, ROW(A2)), "")</f>
        <v>Mean Reversion</v>
      </c>
      <c r="AM2" vm="121">
        <f t="shared" ref="AM2:AM6" si="11">IFERROR(CUBEVALUE("ThisWorkbookDataModel","[Measures].[Total P&amp;L]",AL2),"")</f>
        <v>-17424.77</v>
      </c>
      <c r="AP2" s="36" t="str" vm="136">
        <f>IFERROR(CUBERANKEDMEMBER("ThisWorkbookDataModel",$AO$1, ROW(A1)), "")</f>
        <v>Sunday</v>
      </c>
      <c r="AQ2" s="41" vm="149">
        <f>IFERROR(
CUBEVALUE(
"ThisWorkbookDataModel",
"[Measures].[Total P&amp;L]",
$AP2,
AQ$1
),
"")</f>
        <v>24135.38</v>
      </c>
      <c r="AR2" s="41" vm="150">
        <f t="shared" ref="AR2:AU9" si="12">IFERROR(
CUBEVALUE(
"ThisWorkbookDataModel",
"[Measures].[Total P&amp;L]",
$AP2,
AR$1
),
"")</f>
        <v>-27607.78</v>
      </c>
      <c r="AS2" s="41" vm="151">
        <f t="shared" si="12"/>
        <v>-47525.21</v>
      </c>
      <c r="AT2" s="41" vm="152">
        <f t="shared" si="12"/>
        <v>98780.45</v>
      </c>
      <c r="AU2" s="41" vm="153">
        <f t="shared" si="12"/>
        <v>7940.21</v>
      </c>
      <c r="AV2" s="35"/>
      <c r="AW2" s="35"/>
      <c r="AX2" s="51" t="s">
        <v>1330</v>
      </c>
      <c r="AY2" s="51" t="s">
        <v>1331</v>
      </c>
      <c r="AZ2" s="51" t="s">
        <v>1332</v>
      </c>
      <c r="BA2" s="51" t="s">
        <v>1333</v>
      </c>
      <c r="BB2" s="51" t="s">
        <v>1334</v>
      </c>
      <c r="BC2" s="51" t="s">
        <v>1335</v>
      </c>
      <c r="BD2" s="51" t="s">
        <v>1336</v>
      </c>
      <c r="BE2" s="51" t="s">
        <v>1337</v>
      </c>
      <c r="BF2" s="51" t="s">
        <v>1338</v>
      </c>
      <c r="BG2" s="51" t="s">
        <v>1339</v>
      </c>
      <c r="BH2" s="51" t="s">
        <v>1340</v>
      </c>
      <c r="BI2" s="51" t="s">
        <v>1341</v>
      </c>
      <c r="BJ2" s="35"/>
      <c r="BK2" s="35"/>
      <c r="BL2" s="35"/>
    </row>
    <row r="3" spans="1:65" ht="21" x14ac:dyDescent="0.25">
      <c r="A3" t="s">
        <v>1279</v>
      </c>
      <c r="B3" s="9" vm="116">
        <f>IFERROR(CUBEVALUE("ThisWorkbookDataModel","[Measures].[P&amp;L vs Prior %]",Timeline_Date,Slicer_Direction,Slicer_Ticker_Symbol,Slicer_Strategy_Tag,Slicer_Analyst_Trader_Name)," ")</f>
        <v>-0.19447529041788672</v>
      </c>
      <c r="G3" s="3" t="str" vm="13">
        <f>CUBESET("ThisWorkbookDataModel", "[Calendar].[MonthYear].Children", "Monthly Trades")</f>
        <v>Monthly Trades</v>
      </c>
      <c r="H3" s="3" t="str" vm="3">
        <f t="shared" ref="H3:H16" si="13">IFERROR(CUBERANKEDMEMBER(
"ThisWorkbookDataModel",
$G$1,
ROW(A3)
)," ")</f>
        <v>Mar-2025</v>
      </c>
      <c r="I3" s="3" vm="16">
        <f>IFERROR(CUBEVALUE(
"ThisWorkbookDataModel",
"[Measures].[Total P&amp;L]",
H3
)," ")</f>
        <v>-192288.9</v>
      </c>
      <c r="J3" s="31" t="s">
        <v>1307</v>
      </c>
      <c r="K3" s="3">
        <v>84095.85</v>
      </c>
      <c r="L3" s="3"/>
      <c r="M3" s="3">
        <v>84095.849999999962</v>
      </c>
      <c r="N3" s="3"/>
      <c r="P3" s="3" t="str" vm="3">
        <f t="shared" si="1"/>
        <v>Mar-2025</v>
      </c>
      <c r="Q3" s="3" vm="28">
        <f t="shared" si="2"/>
        <v>37</v>
      </c>
      <c r="R3" s="3"/>
      <c r="S3" s="29" vm="39">
        <f t="shared" si="3"/>
        <v>0.40540540540540543</v>
      </c>
      <c r="T3" s="3"/>
      <c r="U3" s="16" vm="58">
        <f t="shared" si="4"/>
        <v>-5.2432432432432445E-2</v>
      </c>
      <c r="V3" s="3"/>
      <c r="W3" s="23" vm="68">
        <f t="shared" si="5"/>
        <v>0.41349283753323546</v>
      </c>
      <c r="X3" s="3"/>
      <c r="Y3" s="23" vm="78">
        <f t="shared" si="6"/>
        <v>-0.12864864864864867</v>
      </c>
      <c r="Z3" s="3"/>
      <c r="AA3" s="23" vm="128">
        <f t="shared" si="7"/>
        <v>-5.4054382482573216</v>
      </c>
      <c r="AB3" s="3"/>
      <c r="AC3" s="23" vm="90">
        <f t="shared" si="8"/>
        <v>-23.545675675675671</v>
      </c>
      <c r="AD3" s="3"/>
      <c r="AE3" s="3">
        <f t="shared" ref="AE3:AE12" si="14">IFERROR(AE2+I3,"")</f>
        <v>-217949.58999999997</v>
      </c>
      <c r="AF3" s="3"/>
      <c r="AG3" s="3" t="s">
        <v>1306</v>
      </c>
      <c r="AH3" vm="103">
        <f>IFERROR(CUBEVALUE("ThisWorkbookDataModel","[Measures].[Breakeven Trades]",Timeline_Date,Slicer_Analyst_Trader_Name,Slicer_Direction,Slicer_Strategy_Tag,Slicer_Ticker_Symbol),"")</f>
        <v>31</v>
      </c>
      <c r="AI3" s="34" t="str">
        <f t="shared" si="9"/>
        <v>BREAKEVEN 31</v>
      </c>
      <c r="AL3" t="str" vm="101">
        <f t="shared" si="10"/>
        <v>Momentum</v>
      </c>
      <c r="AM3" vm="122">
        <f t="shared" si="11"/>
        <v>171069.61</v>
      </c>
      <c r="AO3" t="str" vm="143">
        <f>CUBESET(
"ThisWorkbookDataModel",
"[Sheet1].[Session].Children",
"Sessions"
)</f>
        <v>Sessions</v>
      </c>
      <c r="AP3" s="37" t="str" vm="137">
        <f t="shared" ref="AP3:AP11" si="15">IFERROR(CUBERANKEDMEMBER("ThisWorkbookDataModel",$AO$1, ROW(A2)), "")</f>
        <v>Monday</v>
      </c>
      <c r="AQ3" s="41" vm="154">
        <f t="shared" ref="AQ3:AQ9" si="16">IFERROR(
CUBEVALUE(
"ThisWorkbookDataModel",
"[Measures].[Total P&amp;L]",
$AP3,
AQ$1
),
"")</f>
        <v>-84761.18</v>
      </c>
      <c r="AR3" s="41" vm="164">
        <f t="shared" si="12"/>
        <v>-75479.47</v>
      </c>
      <c r="AS3" s="41" vm="174">
        <f t="shared" si="12"/>
        <v>19479.28</v>
      </c>
      <c r="AT3" s="41" vm="172">
        <f t="shared" si="12"/>
        <v>7923.9</v>
      </c>
      <c r="AU3" s="41" vm="155">
        <f t="shared" si="12"/>
        <v>-29135.040000000001</v>
      </c>
      <c r="AV3" s="35"/>
      <c r="AW3" s="35" t="str" vm="196">
        <f>IFERROR(CUBERANKEDMEMBER(
"ThisWorkbookDataModel",
$AW$1,
ROWS($AW$3:AW3)
),"")</f>
        <v>T00975</v>
      </c>
      <c r="AX3" s="52" vm="201">
        <f>IFERROR(CUBEVALUE(
"ThisWorkbookDataModel",
$AW3,
"[Measures].[Selected Entry Date]"
),"")</f>
        <v>46005</v>
      </c>
      <c r="AY3" s="52" vm="206">
        <f>IFERROR(CUBEVALUE(
"ThisWorkbookDataModel",
$AW3,
"[Measures].[Selected Exit Date]"
),"")</f>
        <v>46005.821226851855</v>
      </c>
      <c r="AZ3" s="53" t="str" vm="211">
        <f>IFERROR(CUBEVALUE(
"ThisWorkbookDataModel",
$AW3,
"[Measures].[Selected Instrument]"
),"")</f>
        <v>BTC/USD</v>
      </c>
      <c r="BA3" s="53" t="str" vm="216">
        <f>IFERROR(CUBEVALUE(
"ThisWorkbookDataModel",
$AW3,
"[Measures].[Selected Direction]"
),"")</f>
        <v>Sell</v>
      </c>
      <c r="BB3" s="53" vm="221">
        <f>IFERROR(CUBEVALUE(
"ThisWorkbookDataModel",
$AW3,
"[Measures].[Selected Entry Price]"
),"")</f>
        <v>188.1</v>
      </c>
      <c r="BC3" s="53" vm="226">
        <f>IFERROR(CUBEVALUE(
"ThisWorkbookDataModel",
$AW3,
"[Measures].[Selected Stop Loss]"
),"")</f>
        <v>176.62</v>
      </c>
      <c r="BD3" s="54" vm="231">
        <f>IFERROR(CUBEVALUE(
"ThisWorkbookDataModel",
$AW3,
"[Measures].[Selected Position Size]"
),"")</f>
        <v>8560.4668641115077</v>
      </c>
      <c r="BE3" s="53" vm="236">
        <f>IFERROR(CUBEVALUE(
"ThisWorkbookDataModel",
$AW3,
"[Measures].[Selected NetPnL]"
),"")</f>
        <v>13843.78</v>
      </c>
      <c r="BF3" s="54" vm="241">
        <f>IFERROR(CUBEVALUE(
"ThisWorkbookDataModel",
$AW3,
"[Measures].[Selected Risk Amount]"
),"")</f>
        <v>98274.159600000014</v>
      </c>
      <c r="BG3" s="55" vm="246">
        <f>IFERROR(CUBEVALUE(
"ThisWorkbookDataModel",
$AW3,
"[Measures].[Selected R Multiple]"
),"")</f>
        <v>0.14000000000000001</v>
      </c>
      <c r="BH3" s="53" t="str" vm="251">
        <f>IFERROR(CUBEVALUE(
"ThisWorkbookDataModel",
$AW3,
"[Measures].[Selected Trade Outcome]"
),"")</f>
        <v>Win</v>
      </c>
      <c r="BI3" s="54" vm="256">
        <f>IFERROR(CUBEVALUE(
"ThisWorkbookDataModel",
$AW3,
"[Measures].[Selected Trade Duration Hours]"
),"")</f>
        <v>18.916666666666668</v>
      </c>
      <c r="BJ3" s="35"/>
      <c r="BK3" s="35"/>
      <c r="BL3" s="35"/>
    </row>
    <row r="4" spans="1:65" x14ac:dyDescent="0.25">
      <c r="G4" s="3"/>
      <c r="H4" s="3" t="str" vm="4">
        <f t="shared" si="13"/>
        <v>Apr-2025</v>
      </c>
      <c r="I4" s="3" vm="17">
        <f t="shared" ref="I4:I42" si="17">IFERROR(CUBEVALUE(
"ThisWorkbookDataModel",
"[Measures].[Total P&amp;L]",
H4
)," ")</f>
        <v>53347.74</v>
      </c>
      <c r="J4" s="31" t="s">
        <v>1297</v>
      </c>
      <c r="K4" s="3">
        <v>-109756.54</v>
      </c>
      <c r="L4" s="3">
        <v>84095.849999999962</v>
      </c>
      <c r="M4" s="3">
        <v>-193852.38999999996</v>
      </c>
      <c r="N4" s="3">
        <v>-2.3051362225365466</v>
      </c>
      <c r="P4" s="3" t="str" vm="4">
        <f t="shared" si="1"/>
        <v>Apr-2025</v>
      </c>
      <c r="Q4" s="3" vm="29">
        <f t="shared" si="2"/>
        <v>36</v>
      </c>
      <c r="R4" s="3"/>
      <c r="S4" s="29" vm="42">
        <f t="shared" si="3"/>
        <v>0.55555555555555558</v>
      </c>
      <c r="T4" s="3"/>
      <c r="U4" s="16" vm="61">
        <f t="shared" si="4"/>
        <v>1.5833333333333345E-2</v>
      </c>
      <c r="V4" s="3"/>
      <c r="W4" s="23" vm="69">
        <f t="shared" si="5"/>
        <v>1.3165043797957261</v>
      </c>
      <c r="X4" s="3"/>
      <c r="Y4" s="23" vm="81">
        <f t="shared" si="6"/>
        <v>-1.1944444444444448E-2</v>
      </c>
      <c r="Z4" s="3"/>
      <c r="AA4" s="23" vm="131">
        <f t="shared" si="7"/>
        <v>-2.3450816634031466</v>
      </c>
      <c r="AB4" s="3"/>
      <c r="AC4" s="23" vm="94">
        <f t="shared" si="8"/>
        <v>21.856388888888894</v>
      </c>
      <c r="AD4" s="3"/>
      <c r="AE4" s="3">
        <f t="shared" si="14"/>
        <v>-164601.84999999998</v>
      </c>
      <c r="AF4" s="3"/>
      <c r="AG4" s="3"/>
      <c r="AL4" t="str" vm="102">
        <f>IFERROR(CUBERANKEDMEMBER("ThisWorkbookDataModel",$AK$1, ROW(A4)), "")</f>
        <v>Stat Arb</v>
      </c>
      <c r="AM4" vm="120">
        <f t="shared" si="11"/>
        <v>-221712.46</v>
      </c>
      <c r="AP4" s="37" t="str" vm="139">
        <f t="shared" si="15"/>
        <v>Tuesday</v>
      </c>
      <c r="AQ4" s="41" vm="165">
        <f t="shared" si="16"/>
        <v>93818.63</v>
      </c>
      <c r="AR4" s="41" vm="175">
        <f t="shared" si="12"/>
        <v>-78821.83</v>
      </c>
      <c r="AS4" s="41" vm="181">
        <f t="shared" si="12"/>
        <v>79717.929999999993</v>
      </c>
      <c r="AT4" s="41" vm="156">
        <f t="shared" si="12"/>
        <v>55357.16</v>
      </c>
      <c r="AU4" s="41" vm="166">
        <f t="shared" si="12"/>
        <v>560.74</v>
      </c>
      <c r="AV4" s="35"/>
      <c r="AW4" s="35" t="str" vm="197">
        <f>IFERROR(CUBERANKEDMEMBER(
"ThisWorkbookDataModel",
$AW$1,
ROWS($AW$3:AW4)
),"")</f>
        <v>T00445</v>
      </c>
      <c r="AX4" s="52" vm="202">
        <f t="shared" ref="AX4:AX7" si="18">IFERROR(CUBEVALUE(
"ThisWorkbookDataModel",
$AW4,
"[Measures].[Selected Entry Date]"
),"")</f>
        <v>46004</v>
      </c>
      <c r="AY4" s="52" vm="207">
        <f t="shared" ref="AY4:AY9" si="19">IFERROR(CUBEVALUE(
"ThisWorkbookDataModel",
$AW4,
"[Measures].[Selected Exit Date]"
),"")</f>
        <v>46004.982048611113</v>
      </c>
      <c r="AZ4" s="53" t="str" vm="212">
        <f t="shared" ref="AZ4:AZ8" si="20">IFERROR(CUBEVALUE(
"ThisWorkbookDataModel",
$AW4,
"[Measures].[Selected Instrument]]"
),"")</f>
        <v>TSLA</v>
      </c>
      <c r="BA4" s="53" t="str" vm="217">
        <f t="shared" ref="BA4:BA9" si="21">IFERROR(CUBEVALUE(
"ThisWorkbookDataModel",
$AW4,
"[Measures].[Selected Direction]"
),"")</f>
        <v>Sell</v>
      </c>
      <c r="BB4" s="53" vm="222">
        <f t="shared" ref="BB4:BB10" si="22">IFERROR(CUBEVALUE(
"ThisWorkbookDataModel",
$AW4,
"[Measures].[Selected Entry Price]"
),"")</f>
        <v>39.22</v>
      </c>
      <c r="BC4" s="53" vm="227">
        <f t="shared" ref="BC4:BC9" si="23">IFERROR(CUBEVALUE(
"ThisWorkbookDataModel",
$AW4,
"[Measures].[Selected Stop Loss]"
),"")</f>
        <v>36.94</v>
      </c>
      <c r="BD4" s="54" vm="232">
        <f t="shared" ref="BD4:BD8" si="24">IFERROR(CUBEVALUE(
"ThisWorkbookDataModel",
$AW4,
"[Measures].[Selected Position Size]"
),"")</f>
        <v>44167.315657894716</v>
      </c>
      <c r="BE4" s="53" vm="237">
        <f t="shared" ref="BE4:BE9" si="25">IFERROR(CUBEVALUE(
"ThisWorkbookDataModel",
$AW4,
"[Measures].[Selected NetPnL]"
),"")</f>
        <v>3496.72</v>
      </c>
      <c r="BF4" s="54" vm="242">
        <f t="shared" ref="BF4:BF9" si="26">IFERROR(CUBEVALUE(
"ThisWorkbookDataModel",
$AW4,
"[Measures].[Selected Risk Amount]"
),"")</f>
        <v>100701.4797</v>
      </c>
      <c r="BG4" s="55" vm="247">
        <f t="shared" ref="BG4:BG9" si="27">IFERROR(CUBEVALUE(
"ThisWorkbookDataModel",
$AW4,
"[Measures].[Selected R Multiple]"
),"")</f>
        <v>0.03</v>
      </c>
      <c r="BH4" s="53" t="str" vm="252">
        <f t="shared" ref="BH4:BH8" si="28">IFERROR(CUBEVALUE(
"ThisWorkbookDataModel",
$AW4,
"[Measures].[Selected Trade Outcome]"
),"")</f>
        <v>Win</v>
      </c>
      <c r="BI4" s="54" vm="257">
        <f t="shared" ref="BI4:BI9" si="29">IFERROR(CUBEVALUE(
"ThisWorkbookDataModel",
$AW4,
"[Measures].[Selected Trade Duration Hours]"
),"")</f>
        <v>21.75</v>
      </c>
      <c r="BJ4" s="35"/>
      <c r="BK4" s="35"/>
      <c r="BL4" s="35"/>
    </row>
    <row r="5" spans="1:65" x14ac:dyDescent="0.25">
      <c r="G5" s="3"/>
      <c r="H5" s="3" t="str" vm="5">
        <f t="shared" si="13"/>
        <v>May-2025</v>
      </c>
      <c r="I5" s="3" vm="18">
        <f t="shared" si="17"/>
        <v>-129519.27</v>
      </c>
      <c r="J5" s="31" t="s">
        <v>1310</v>
      </c>
      <c r="K5" s="3">
        <v>-192288.9</v>
      </c>
      <c r="L5" s="3">
        <v>-109756.54</v>
      </c>
      <c r="M5" s="3">
        <v>-82532.36000000003</v>
      </c>
      <c r="N5" s="3">
        <v>-0.75195847099407498</v>
      </c>
      <c r="P5" s="3" t="str" vm="5">
        <f t="shared" si="1"/>
        <v>May-2025</v>
      </c>
      <c r="Q5" s="3" vm="30">
        <f t="shared" si="2"/>
        <v>45</v>
      </c>
      <c r="R5" s="3"/>
      <c r="S5" s="29" vm="46">
        <f t="shared" si="3"/>
        <v>0.42222222222222222</v>
      </c>
      <c r="T5" s="3"/>
      <c r="U5" s="16" vm="60">
        <f t="shared" si="4"/>
        <v>-2.9555555555555557E-2</v>
      </c>
      <c r="V5" s="3"/>
      <c r="W5" s="23" vm="71">
        <f t="shared" si="5"/>
        <v>0.59525532480529031</v>
      </c>
      <c r="X5" s="3"/>
      <c r="Y5" s="23" vm="84">
        <f t="shared" si="6"/>
        <v>-3.9111111111111103E-2</v>
      </c>
      <c r="Z5" s="3"/>
      <c r="AA5" s="23" vm="134">
        <f t="shared" si="7"/>
        <v>-1.8886484874386835</v>
      </c>
      <c r="AB5" s="3"/>
      <c r="AC5" s="23" vm="97">
        <f t="shared" si="8"/>
        <v>13.433555555555557</v>
      </c>
      <c r="AD5" s="3"/>
      <c r="AE5" s="3">
        <f t="shared" si="14"/>
        <v>-294121.12</v>
      </c>
      <c r="AF5" s="3"/>
      <c r="AG5" s="3"/>
      <c r="AL5" t="str">
        <f t="shared" si="10"/>
        <v/>
      </c>
      <c r="AM5" t="str">
        <f t="shared" si="11"/>
        <v/>
      </c>
      <c r="AP5" s="37" t="str" vm="141">
        <f t="shared" si="15"/>
        <v>Wednesday</v>
      </c>
      <c r="AQ5" s="41" vm="176">
        <f t="shared" si="16"/>
        <v>-135258.1</v>
      </c>
      <c r="AR5" s="41" vm="162">
        <f t="shared" si="12"/>
        <v>65545.990000000005</v>
      </c>
      <c r="AS5" s="41" vm="157">
        <f t="shared" si="12"/>
        <v>-189206.05</v>
      </c>
      <c r="AT5" s="41" vm="167">
        <f t="shared" si="12"/>
        <v>-126846.65</v>
      </c>
      <c r="AU5" s="41" vm="177">
        <f t="shared" si="12"/>
        <v>83034.070000000007</v>
      </c>
      <c r="AV5" s="35"/>
      <c r="AW5" s="35" t="str" vm="198">
        <f>IFERROR(CUBERANKEDMEMBER(
"ThisWorkbookDataModel",
$AW$1,
ROWS($AW$3:AW5)
),"")</f>
        <v>T00515</v>
      </c>
      <c r="AX5" s="52" vm="203">
        <f t="shared" si="18"/>
        <v>46004</v>
      </c>
      <c r="AY5" s="52" vm="208">
        <f t="shared" si="19"/>
        <v>46005.10056712963</v>
      </c>
      <c r="AZ5" s="53" t="str" vm="213">
        <f t="shared" si="20"/>
        <v>TSLA</v>
      </c>
      <c r="BA5" s="53" t="str" vm="218">
        <f t="shared" si="21"/>
        <v>Buy</v>
      </c>
      <c r="BB5" s="53" vm="225">
        <f t="shared" si="22"/>
        <v>237.68</v>
      </c>
      <c r="BC5" s="53" vm="229">
        <f t="shared" si="23"/>
        <v>224.35</v>
      </c>
      <c r="BD5" s="54" vm="234">
        <f t="shared" si="24"/>
        <v>7362.048514628651</v>
      </c>
      <c r="BE5" s="53" vm="238">
        <f t="shared" si="25"/>
        <v>286.76</v>
      </c>
      <c r="BF5" s="54" vm="243">
        <f t="shared" si="26"/>
        <v>98136.106700000004</v>
      </c>
      <c r="BG5" s="55" vm="248">
        <f t="shared" si="27"/>
        <v>0</v>
      </c>
      <c r="BH5" s="53" t="str" vm="253">
        <f t="shared" si="28"/>
        <v>Breakeven</v>
      </c>
      <c r="BI5" s="54" vm="258">
        <f t="shared" si="29"/>
        <v>9.75</v>
      </c>
      <c r="BJ5" s="35"/>
      <c r="BK5" s="35"/>
      <c r="BL5" s="35"/>
    </row>
    <row r="6" spans="1:65" ht="26.25" x14ac:dyDescent="0.25">
      <c r="A6" t="s">
        <v>1281</v>
      </c>
      <c r="B6" s="8" vm="112">
        <f>IFERROR(CUBEVALUE("ThisWorkbookDataModel","[Measures].[Total Trades]",Timeline_Date,Slicer_Analyst_Trader_Name,Slicer_Direction,Slicer_Strategy_Tag,Slicer_Ticker_Symbol)," ")</f>
        <v>499</v>
      </c>
      <c r="G6" s="3"/>
      <c r="H6" s="3" t="str" vm="6">
        <f t="shared" si="13"/>
        <v>Jun-2025</v>
      </c>
      <c r="I6" s="3" vm="19">
        <f t="shared" si="17"/>
        <v>107431.12</v>
      </c>
      <c r="J6" s="31" t="s">
        <v>1311</v>
      </c>
      <c r="K6" s="3">
        <v>53347.74</v>
      </c>
      <c r="L6" s="3">
        <v>-192288.90000000002</v>
      </c>
      <c r="M6" s="3">
        <v>245636.64</v>
      </c>
      <c r="N6" s="3">
        <v>1.2774353589832799</v>
      </c>
      <c r="P6" s="3" t="str" vm="6">
        <f t="shared" si="1"/>
        <v>Jun-2025</v>
      </c>
      <c r="Q6" s="3" vm="31">
        <f t="shared" si="2"/>
        <v>55</v>
      </c>
      <c r="R6" s="3"/>
      <c r="S6" s="29" vm="48">
        <f t="shared" si="3"/>
        <v>0.6</v>
      </c>
      <c r="T6" s="3"/>
      <c r="U6" s="16" vm="52">
        <f t="shared" si="4"/>
        <v>2.0363636363636362E-2</v>
      </c>
      <c r="V6" s="3"/>
      <c r="W6" s="23" vm="64">
        <f t="shared" si="5"/>
        <v>1.3661260325730644</v>
      </c>
      <c r="X6" s="3"/>
      <c r="Y6" s="23" vm="76">
        <f t="shared" si="6"/>
        <v>1.7999999999999995E-2</v>
      </c>
      <c r="Z6" s="3"/>
      <c r="AA6" s="23" vm="125">
        <f t="shared" si="7"/>
        <v>-9.4447934558140485</v>
      </c>
      <c r="AB6" s="3"/>
      <c r="AC6" s="23" vm="88">
        <f t="shared" si="8"/>
        <v>38.946909090909088</v>
      </c>
      <c r="AD6" s="3"/>
      <c r="AE6" s="3">
        <f t="shared" si="14"/>
        <v>-186690</v>
      </c>
      <c r="AF6" s="3"/>
      <c r="AG6" s="3"/>
      <c r="AL6" t="str">
        <f t="shared" si="10"/>
        <v/>
      </c>
      <c r="AM6" t="str">
        <f t="shared" si="11"/>
        <v/>
      </c>
      <c r="AP6" s="37" t="str" vm="142">
        <f t="shared" si="15"/>
        <v>Thursday</v>
      </c>
      <c r="AQ6" s="41" vm="173">
        <f t="shared" si="16"/>
        <v>-15643.07</v>
      </c>
      <c r="AR6" s="41" vm="158">
        <f t="shared" si="12"/>
        <v>-81321.73</v>
      </c>
      <c r="AS6" s="41" vm="168">
        <f t="shared" si="12"/>
        <v>64682.42</v>
      </c>
      <c r="AT6" s="41" vm="178">
        <f t="shared" si="12"/>
        <v>4675.5</v>
      </c>
      <c r="AU6" s="41" vm="182">
        <f t="shared" si="12"/>
        <v>10672.51</v>
      </c>
      <c r="AV6" s="35"/>
      <c r="AW6" s="35" t="str" vm="199">
        <f>IFERROR(CUBERANKEDMEMBER(
"ThisWorkbookDataModel",
$AW$1,
ROWS($AW$3:AW6)
),"")</f>
        <v>T00568</v>
      </c>
      <c r="AX6" s="52" vm="204">
        <f t="shared" si="18"/>
        <v>46004</v>
      </c>
      <c r="AY6" s="52" vm="209">
        <f t="shared" si="19"/>
        <v>46005.19803240741</v>
      </c>
      <c r="AZ6" s="53" t="str" vm="214">
        <f t="shared" si="20"/>
        <v>GBP/USD</v>
      </c>
      <c r="BA6" s="53" t="str" vm="219">
        <f t="shared" si="21"/>
        <v>Sell</v>
      </c>
      <c r="BB6" s="53" vm="223">
        <f t="shared" si="22"/>
        <v>172.73</v>
      </c>
      <c r="BC6" s="53" vm="228">
        <f t="shared" si="23"/>
        <v>163.47</v>
      </c>
      <c r="BD6" s="54" vm="235">
        <f t="shared" si="24"/>
        <v>10437.97485961124</v>
      </c>
      <c r="BE6" s="53" vm="239">
        <f t="shared" si="25"/>
        <v>428.22</v>
      </c>
      <c r="BF6" s="54" vm="244">
        <f t="shared" si="26"/>
        <v>96655.647200000007</v>
      </c>
      <c r="BG6" s="55" vm="249">
        <f t="shared" si="27"/>
        <v>0</v>
      </c>
      <c r="BH6" s="53" t="str" vm="254">
        <f t="shared" si="28"/>
        <v>Win</v>
      </c>
      <c r="BI6" s="54" vm="259">
        <f t="shared" si="29"/>
        <v>18.483333333333334</v>
      </c>
      <c r="BJ6" s="35"/>
      <c r="BK6" s="35"/>
      <c r="BL6" s="35"/>
    </row>
    <row r="7" spans="1:65" x14ac:dyDescent="0.25">
      <c r="G7" s="3"/>
      <c r="H7" s="3" t="str" vm="7">
        <f t="shared" si="13"/>
        <v>Jul-2025</v>
      </c>
      <c r="I7" s="3" vm="20">
        <f t="shared" si="17"/>
        <v>-55784.2</v>
      </c>
      <c r="J7" s="31" t="s">
        <v>1312</v>
      </c>
      <c r="K7" s="3">
        <v>-129519.27</v>
      </c>
      <c r="L7" s="3">
        <v>53347.74</v>
      </c>
      <c r="M7" s="3">
        <v>-182867.01</v>
      </c>
      <c r="N7" s="3">
        <v>-3.4278304947875959</v>
      </c>
      <c r="P7" s="3" t="str" vm="7">
        <f t="shared" si="1"/>
        <v>Jul-2025</v>
      </c>
      <c r="Q7" s="3" vm="32">
        <f t="shared" si="2"/>
        <v>48</v>
      </c>
      <c r="R7" s="3"/>
      <c r="S7" s="29" vm="40">
        <f t="shared" si="3"/>
        <v>0.45833333333333331</v>
      </c>
      <c r="T7" s="3"/>
      <c r="U7" s="16" vm="54">
        <f t="shared" si="4"/>
        <v>-1.2916666666666661E-2</v>
      </c>
      <c r="V7" s="3"/>
      <c r="W7" s="23" vm="66">
        <f t="shared" si="5"/>
        <v>0.8621687434111015</v>
      </c>
      <c r="X7" s="3"/>
      <c r="Y7" s="23" vm="79">
        <f t="shared" si="6"/>
        <v>-7.8541666666666662E-2</v>
      </c>
      <c r="Z7" s="3"/>
      <c r="AA7" s="23" vm="129">
        <f t="shared" si="7"/>
        <v>-11.134082531792201</v>
      </c>
      <c r="AB7" s="3"/>
      <c r="AC7" s="23" vm="91">
        <f t="shared" si="8"/>
        <v>-0.413333333333334</v>
      </c>
      <c r="AD7" s="3"/>
      <c r="AE7" s="3">
        <f t="shared" si="14"/>
        <v>-242474.2</v>
      </c>
      <c r="AF7" s="3"/>
      <c r="AG7" s="3"/>
      <c r="AL7" t="str">
        <f t="shared" si="10"/>
        <v/>
      </c>
      <c r="AP7" s="37" t="str" vm="138">
        <f t="shared" si="15"/>
        <v>Friday</v>
      </c>
      <c r="AQ7" s="41" vm="159">
        <f t="shared" si="16"/>
        <v>9543.75</v>
      </c>
      <c r="AR7" s="41" vm="169">
        <f t="shared" si="12"/>
        <v>-28212.85</v>
      </c>
      <c r="AS7" s="41" vm="179">
        <f t="shared" si="12"/>
        <v>-65773.25</v>
      </c>
      <c r="AT7" s="41" vm="163">
        <f t="shared" si="12"/>
        <v>33091.86</v>
      </c>
      <c r="AU7" s="41" vm="160">
        <f t="shared" si="12"/>
        <v>12925</v>
      </c>
      <c r="AV7" s="35"/>
      <c r="AW7" s="35" t="str" vm="200">
        <f>IFERROR(CUBERANKEDMEMBER(
"ThisWorkbookDataModel",
$AW$1,
ROWS($AW$3:AW7)
),"")</f>
        <v>T00836</v>
      </c>
      <c r="AX7" s="52" vm="205">
        <f t="shared" si="18"/>
        <v>46003</v>
      </c>
      <c r="AY7" s="52" vm="210">
        <f t="shared" si="19"/>
        <v>46004.122893518521</v>
      </c>
      <c r="AZ7" s="53" t="str" vm="215">
        <f t="shared" si="20"/>
        <v>AAPL</v>
      </c>
      <c r="BA7" s="53" t="str" vm="220">
        <f t="shared" si="21"/>
        <v>Sell</v>
      </c>
      <c r="BB7" s="53" vm="224">
        <f t="shared" si="22"/>
        <v>232.1</v>
      </c>
      <c r="BC7" s="53" vm="230">
        <f t="shared" si="23"/>
        <v>217.87</v>
      </c>
      <c r="BD7" s="54" vm="233">
        <f t="shared" si="24"/>
        <v>6826.3113633169414</v>
      </c>
      <c r="BE7" s="53" vm="240">
        <f t="shared" si="25"/>
        <v>6587.54</v>
      </c>
      <c r="BF7" s="54" vm="245">
        <f t="shared" si="26"/>
        <v>97138.410700000008</v>
      </c>
      <c r="BG7" s="55" vm="250">
        <f t="shared" si="27"/>
        <v>7.0000000000000007E-2</v>
      </c>
      <c r="BH7" s="53" t="str" vm="255">
        <f t="shared" si="28"/>
        <v>Win</v>
      </c>
      <c r="BI7" s="54" vm="260">
        <f t="shared" si="29"/>
        <v>6.2333333333333334</v>
      </c>
      <c r="BJ7" s="35"/>
      <c r="BK7" s="35"/>
      <c r="BL7" s="35"/>
    </row>
    <row r="8" spans="1:65" ht="15.75" thickBot="1" x14ac:dyDescent="0.3">
      <c r="G8" s="3"/>
      <c r="H8" s="3" t="str" vm="8">
        <f t="shared" si="13"/>
        <v>Aug-2025</v>
      </c>
      <c r="I8" s="3" vm="21">
        <f t="shared" si="17"/>
        <v>-84529.77</v>
      </c>
      <c r="J8" s="31" t="s">
        <v>1308</v>
      </c>
      <c r="K8" s="3">
        <v>107431.12</v>
      </c>
      <c r="L8" s="3">
        <v>-129519.27</v>
      </c>
      <c r="M8" s="3">
        <v>236950.39</v>
      </c>
      <c r="N8" s="3">
        <v>1.8294605119377219</v>
      </c>
      <c r="P8" s="3" t="str" vm="8">
        <f t="shared" si="1"/>
        <v>Aug-2025</v>
      </c>
      <c r="Q8" s="3" vm="33">
        <f t="shared" si="2"/>
        <v>40</v>
      </c>
      <c r="R8" s="3"/>
      <c r="S8" s="29" vm="43">
        <f t="shared" si="3"/>
        <v>0.47499999999999998</v>
      </c>
      <c r="T8" s="3"/>
      <c r="U8" s="16" vm="59">
        <f t="shared" si="4"/>
        <v>-2.1250000000000002E-2</v>
      </c>
      <c r="V8" s="3"/>
      <c r="W8" s="23" vm="70">
        <f t="shared" si="5"/>
        <v>0.71369056988779211</v>
      </c>
      <c r="X8" s="3"/>
      <c r="Y8" s="23" vm="82">
        <f t="shared" si="6"/>
        <v>-7.8750000000000014E-2</v>
      </c>
      <c r="Z8" s="3"/>
      <c r="AA8" s="23" vm="132">
        <f t="shared" si="7"/>
        <v>-4.7288914556143293</v>
      </c>
      <c r="AB8" s="3"/>
      <c r="AC8" s="23" vm="95">
        <f t="shared" si="8"/>
        <v>-5.3009999999999975</v>
      </c>
      <c r="AD8" s="3"/>
      <c r="AE8" s="3">
        <f t="shared" si="14"/>
        <v>-327003.97000000003</v>
      </c>
      <c r="AF8" s="3"/>
      <c r="AG8" s="3"/>
      <c r="AL8" t="str">
        <f t="shared" si="10"/>
        <v/>
      </c>
      <c r="AP8" s="38" t="str" vm="140">
        <f t="shared" si="15"/>
        <v>Saturday</v>
      </c>
      <c r="AQ8" s="41" vm="170">
        <f t="shared" si="16"/>
        <v>24923.77</v>
      </c>
      <c r="AR8" s="41" vm="180">
        <f t="shared" si="12"/>
        <v>-151013.29999999999</v>
      </c>
      <c r="AS8" s="41" vm="183">
        <f t="shared" si="12"/>
        <v>-27808.43</v>
      </c>
      <c r="AT8" s="41" vm="161">
        <f t="shared" si="12"/>
        <v>113837.37</v>
      </c>
      <c r="AU8" s="41" vm="171">
        <f t="shared" si="12"/>
        <v>15084.8</v>
      </c>
      <c r="AV8" s="35"/>
      <c r="AW8" s="35" t="str">
        <f>IFERROR(CUBERANKEDMEMBER(
"ThisWorkbookDataModel",
$AW$1,
ROWS($AW$3:AW8)
),"")</f>
        <v/>
      </c>
      <c r="AX8" s="47" t="str">
        <f t="shared" ref="AX8:AX10" si="30">IFERROR(CUBEVALUE(
"ThisWorkbookDataModel",
$AW8,
"[Measures].[Selected Entry Date]"
),"")</f>
        <v/>
      </c>
      <c r="AY8" s="48" t="str">
        <f t="shared" si="19"/>
        <v/>
      </c>
      <c r="AZ8" s="49" t="str">
        <f t="shared" si="20"/>
        <v/>
      </c>
      <c r="BA8" s="49" t="str">
        <f t="shared" si="21"/>
        <v/>
      </c>
      <c r="BB8" s="49" t="str">
        <f t="shared" si="22"/>
        <v/>
      </c>
      <c r="BC8" s="49" t="str">
        <f t="shared" si="23"/>
        <v/>
      </c>
      <c r="BD8" s="50" t="str">
        <f t="shared" si="24"/>
        <v/>
      </c>
      <c r="BE8" s="49" t="str">
        <f t="shared" si="25"/>
        <v/>
      </c>
      <c r="BF8" s="50" t="str">
        <f t="shared" si="26"/>
        <v/>
      </c>
      <c r="BG8" s="49" t="str">
        <f t="shared" si="27"/>
        <v/>
      </c>
      <c r="BH8" s="49" t="str">
        <f t="shared" si="28"/>
        <v/>
      </c>
      <c r="BI8" s="50" t="str">
        <f t="shared" si="29"/>
        <v/>
      </c>
      <c r="BJ8" s="35"/>
      <c r="BK8" s="35"/>
      <c r="BL8" s="35"/>
      <c r="BM8" s="35"/>
    </row>
    <row r="9" spans="1:65" ht="21" x14ac:dyDescent="0.25">
      <c r="A9" t="s">
        <v>1283</v>
      </c>
      <c r="B9" s="10" vm="115">
        <f>IFERROR(CUBEVALUE("ThisWorkbookDataModel","[Measures].[Trades vs Prior %]",Timeline_Date,Slicer_Analyst_Trader_Name,Slicer_Direction,Slicer_Strategy_Tag,Slicer_Ticker_Symbol)," ")</f>
        <v>4.1753653444676408E-2</v>
      </c>
      <c r="G9" s="3"/>
      <c r="H9" s="3" t="str" vm="9">
        <f t="shared" si="13"/>
        <v>Sep-2025</v>
      </c>
      <c r="I9" s="3" vm="22">
        <f t="shared" si="17"/>
        <v>-42151.01</v>
      </c>
      <c r="J9" s="31" t="s">
        <v>1313</v>
      </c>
      <c r="K9" s="3">
        <v>-55784.2</v>
      </c>
      <c r="L9" s="3">
        <v>107431.12</v>
      </c>
      <c r="M9" s="3">
        <v>-163215.32</v>
      </c>
      <c r="N9" s="3">
        <v>-1.5192555006407829</v>
      </c>
      <c r="P9" s="3" t="str" vm="9">
        <f t="shared" si="1"/>
        <v>Sep-2025</v>
      </c>
      <c r="Q9" s="3" vm="34">
        <f t="shared" si="2"/>
        <v>32</v>
      </c>
      <c r="R9" s="3"/>
      <c r="S9" s="29" vm="47">
        <f t="shared" si="3"/>
        <v>0.5625</v>
      </c>
      <c r="T9" s="3"/>
      <c r="U9" s="16" vm="57">
        <f t="shared" si="4"/>
        <v>-1.3750000000000002E-2</v>
      </c>
      <c r="V9" s="3"/>
      <c r="W9" s="23" vm="72">
        <f t="shared" si="5"/>
        <v>0.79798873489486788</v>
      </c>
      <c r="X9" s="3"/>
      <c r="Y9" s="23" vm="85">
        <f t="shared" si="6"/>
        <v>-6.1250000000000006E-2</v>
      </c>
      <c r="Z9" s="3"/>
      <c r="AA9" s="23" vm="130">
        <f t="shared" si="7"/>
        <v>-2.1252995322320927</v>
      </c>
      <c r="AB9" s="3"/>
      <c r="AC9" s="23" vm="93">
        <f t="shared" si="8"/>
        <v>5.6518750000000013</v>
      </c>
      <c r="AD9" s="3"/>
      <c r="AE9" s="3">
        <f t="shared" si="14"/>
        <v>-369154.98000000004</v>
      </c>
      <c r="AF9" s="3"/>
      <c r="AG9" s="3"/>
      <c r="AL9" t="str">
        <f t="shared" si="10"/>
        <v/>
      </c>
      <c r="AP9" t="str">
        <f t="shared" si="15"/>
        <v/>
      </c>
      <c r="AQ9" s="35" t="str">
        <f t="shared" si="16"/>
        <v/>
      </c>
      <c r="AR9" s="35" t="str">
        <f t="shared" si="12"/>
        <v/>
      </c>
      <c r="AS9" s="35" t="str">
        <f t="shared" si="12"/>
        <v/>
      </c>
      <c r="AT9" s="35" t="str">
        <f t="shared" si="12"/>
        <v/>
      </c>
      <c r="AU9" s="35" t="str">
        <f t="shared" si="12"/>
        <v/>
      </c>
      <c r="AW9" s="35" t="str">
        <f>IFERROR(CUBERANKEDMEMBER(
"ThisWorkbookDataModel",
$AW$1,
ROWS($AW$3:AW9)
),"")</f>
        <v/>
      </c>
      <c r="AX9" s="47" t="str">
        <f t="shared" si="30"/>
        <v/>
      </c>
      <c r="AY9" s="48" t="str">
        <f t="shared" si="19"/>
        <v/>
      </c>
      <c r="AZ9" s="49" t="str">
        <f>IFERROR(CUBEVALUE(
"ThisWorkbookDataModel",
$AW9,
"[Measures].[Selected Instrument]]"
),"")</f>
        <v/>
      </c>
      <c r="BA9" s="49" t="str">
        <f t="shared" si="21"/>
        <v/>
      </c>
      <c r="BB9" s="49" t="str">
        <f t="shared" si="22"/>
        <v/>
      </c>
      <c r="BC9" s="49" t="str">
        <f t="shared" si="23"/>
        <v/>
      </c>
      <c r="BE9" s="49" t="str">
        <f t="shared" si="25"/>
        <v/>
      </c>
      <c r="BF9" s="50" t="str">
        <f t="shared" si="26"/>
        <v/>
      </c>
      <c r="BG9" s="49" t="str">
        <f t="shared" si="27"/>
        <v/>
      </c>
      <c r="BI9" s="50" t="str">
        <f t="shared" si="29"/>
        <v/>
      </c>
    </row>
    <row r="10" spans="1:65" x14ac:dyDescent="0.25">
      <c r="G10" s="3"/>
      <c r="H10" s="3" t="str" vm="10">
        <f t="shared" si="13"/>
        <v>Oct-2025</v>
      </c>
      <c r="I10" s="3" vm="23">
        <f t="shared" si="17"/>
        <v>81314.86</v>
      </c>
      <c r="J10" s="31" t="s">
        <v>1314</v>
      </c>
      <c r="K10" s="3">
        <v>-84529.77</v>
      </c>
      <c r="L10" s="3">
        <v>-55784.200000000019</v>
      </c>
      <c r="M10" s="3">
        <v>-28745.569999999971</v>
      </c>
      <c r="N10" s="3">
        <v>-0.51529949340494197</v>
      </c>
      <c r="P10" s="3" t="str" vm="10">
        <f t="shared" si="1"/>
        <v>Oct-2025</v>
      </c>
      <c r="Q10" s="3" vm="35">
        <f t="shared" si="2"/>
        <v>53</v>
      </c>
      <c r="R10" s="3"/>
      <c r="S10" s="29" vm="45">
        <f t="shared" si="3"/>
        <v>0.52830188679245282</v>
      </c>
      <c r="T10" s="3"/>
      <c r="U10" s="16" vm="53">
        <f t="shared" si="4"/>
        <v>1.5660377358490563E-2</v>
      </c>
      <c r="V10" s="3"/>
      <c r="W10" s="23" vm="65">
        <f t="shared" si="5"/>
        <v>1.3491786086270956</v>
      </c>
      <c r="X10" s="3"/>
      <c r="Y10" s="23" vm="77">
        <f t="shared" si="6"/>
        <v>6.2264150943396237E-3</v>
      </c>
      <c r="Z10" s="3"/>
      <c r="AA10" s="23" vm="126">
        <f t="shared" si="7"/>
        <v>-2.5371045102555176</v>
      </c>
      <c r="AB10" s="3"/>
      <c r="AC10" s="23" vm="89">
        <f t="shared" si="8"/>
        <v>28.286603773584908</v>
      </c>
      <c r="AD10" s="3"/>
      <c r="AE10" s="3">
        <f t="shared" si="14"/>
        <v>-287840.12000000005</v>
      </c>
      <c r="AF10" s="3"/>
      <c r="AG10" s="3"/>
      <c r="AL10" t="str">
        <f t="shared" si="10"/>
        <v/>
      </c>
      <c r="AP10" t="str">
        <f t="shared" si="15"/>
        <v/>
      </c>
      <c r="AW10" s="35" t="str">
        <f>IFERROR(CUBERANKEDMEMBER(
"ThisWorkbookDataModel",
$AW$1,
ROWS($AW$3:AW10)
),"")</f>
        <v/>
      </c>
      <c r="AX10" s="47" t="str">
        <f t="shared" si="30"/>
        <v/>
      </c>
      <c r="BB10" s="49" t="str">
        <f t="shared" si="22"/>
        <v/>
      </c>
      <c r="BI10" s="49" t="str">
        <f t="shared" ref="BI10" si="31">IFERROR(CUBEVALUE(
"ThisWorkbookDataModel",
$AW10,
"[Measures].[Selected Trade Duration]"
),"")</f>
        <v/>
      </c>
    </row>
    <row r="11" spans="1:65" x14ac:dyDescent="0.25">
      <c r="G11" s="3"/>
      <c r="H11" s="3" t="str" vm="11">
        <f t="shared" si="13"/>
        <v>Nov-2025</v>
      </c>
      <c r="I11" s="3" vm="24">
        <f t="shared" si="17"/>
        <v>4298.7</v>
      </c>
      <c r="J11" s="31" t="s">
        <v>1315</v>
      </c>
      <c r="K11" s="3">
        <v>-42151.01</v>
      </c>
      <c r="L11" s="3">
        <v>-84529.76999999999</v>
      </c>
      <c r="M11" s="3">
        <v>42378.759999999987</v>
      </c>
      <c r="N11" s="3">
        <v>0.50134715852178457</v>
      </c>
      <c r="P11" s="3" t="str" vm="11">
        <f t="shared" si="1"/>
        <v>Nov-2025</v>
      </c>
      <c r="Q11" s="3" vm="36">
        <f t="shared" si="2"/>
        <v>44</v>
      </c>
      <c r="R11" s="3"/>
      <c r="S11" s="29" vm="41">
        <f t="shared" si="3"/>
        <v>0.47727272727272729</v>
      </c>
      <c r="T11" s="3"/>
      <c r="U11" s="16" vm="55">
        <f t="shared" si="4"/>
        <v>2.2727272727272811E-4</v>
      </c>
      <c r="V11" s="3"/>
      <c r="W11" s="23" vm="67">
        <f t="shared" si="5"/>
        <v>1.0160151401905704</v>
      </c>
      <c r="X11" s="3"/>
      <c r="Y11" s="23" vm="80">
        <f t="shared" si="6"/>
        <v>-4.6136363636363635E-2</v>
      </c>
      <c r="Z11" s="3"/>
      <c r="AA11" s="23" vm="127">
        <f t="shared" si="7"/>
        <v>-13.725227533772072</v>
      </c>
      <c r="AB11" s="3"/>
      <c r="AC11" s="23" vm="92">
        <f t="shared" si="8"/>
        <v>9.1286363636363674</v>
      </c>
      <c r="AD11" s="3"/>
      <c r="AE11" s="3">
        <f t="shared" si="14"/>
        <v>-283541.42000000004</v>
      </c>
      <c r="AF11" s="3"/>
      <c r="AG11" s="3"/>
      <c r="AP11" t="str">
        <f t="shared" si="15"/>
        <v/>
      </c>
      <c r="AW11" s="35" t="str">
        <f>IFERROR(CUBERANKEDMEMBER(
"ThisWorkbookDataModel",
$AW$1,
ROWS($AW$3:AW11)
),"")</f>
        <v/>
      </c>
    </row>
    <row r="12" spans="1:65" ht="26.25" x14ac:dyDescent="0.25">
      <c r="A12" t="s">
        <v>1285</v>
      </c>
      <c r="B12" s="11" vm="110">
        <f>IFERROR(CUBEVALUE("ThisWorkbookDataModel","[Measures].[Win Rate]",Timeline_Date,Slicer_Analyst_Trader_Name,Slicer_Direction,Slicer_Strategy_Tag,Slicer_Ticker_Symbol)," ")</f>
        <v>0.48897795591182364</v>
      </c>
      <c r="G12" s="3"/>
      <c r="H12" s="3" t="str" vm="12">
        <f t="shared" si="13"/>
        <v>Dec-2025</v>
      </c>
      <c r="I12" s="3" vm="25">
        <f t="shared" si="17"/>
        <v>-55141.8</v>
      </c>
      <c r="J12" s="31" t="s">
        <v>1316</v>
      </c>
      <c r="K12" s="3">
        <v>81314.86</v>
      </c>
      <c r="L12" s="3">
        <v>-42151.01</v>
      </c>
      <c r="M12" s="3">
        <v>123465.87</v>
      </c>
      <c r="N12" s="3">
        <v>2.9291319472534583</v>
      </c>
      <c r="P12" s="3" t="str" vm="12">
        <f t="shared" si="1"/>
        <v>Dec-2025</v>
      </c>
      <c r="Q12" s="3" vm="37">
        <f t="shared" si="2"/>
        <v>20</v>
      </c>
      <c r="R12" s="3"/>
      <c r="S12" s="29" vm="44">
        <f t="shared" si="3"/>
        <v>0.5</v>
      </c>
      <c r="T12" s="3"/>
      <c r="U12" s="16" vm="56">
        <f t="shared" si="4"/>
        <v>-2.8999999999999998E-2</v>
      </c>
      <c r="V12" s="3"/>
      <c r="W12" s="23" vm="73">
        <f>IFERROR(CUBEVALUE("ThisWorkbookDataModel","[Measures].[Profit Factor]",$H12),"")</f>
        <v>0.44687452651629023</v>
      </c>
      <c r="X12" s="3"/>
      <c r="Y12" s="23" vm="83">
        <f t="shared" si="6"/>
        <v>-1.2500000000000002E-2</v>
      </c>
      <c r="Z12" s="3"/>
      <c r="AA12" s="23" vm="133">
        <f t="shared" si="7"/>
        <v>-48.43436980427618</v>
      </c>
      <c r="AB12" s="3"/>
      <c r="AC12" s="23" vm="96">
        <f t="shared" si="8"/>
        <v>20.395</v>
      </c>
      <c r="AD12" s="3"/>
      <c r="AE12" s="3">
        <f t="shared" si="14"/>
        <v>-338683.22000000003</v>
      </c>
      <c r="AF12" s="3"/>
      <c r="AG12" s="3"/>
      <c r="AW12" s="35" t="str">
        <f>IFERROR(CUBERANKEDMEMBER(
"ThisWorkbookDataModel",
$AW$1,
ROWS($AW$3:AW12)
),"")</f>
        <v/>
      </c>
    </row>
    <row r="13" spans="1:65" x14ac:dyDescent="0.25">
      <c r="G13" s="3"/>
      <c r="H13" s="3" t="str">
        <f t="shared" si="13"/>
        <v xml:space="preserve"> </v>
      </c>
      <c r="I13" s="3" t="str">
        <f t="shared" si="17"/>
        <v xml:space="preserve"> </v>
      </c>
      <c r="J13" s="31" t="s">
        <v>1317</v>
      </c>
      <c r="K13" s="3">
        <v>4298.7</v>
      </c>
      <c r="L13" s="3">
        <v>81314.86</v>
      </c>
      <c r="M13" s="3">
        <v>-77016.159999999989</v>
      </c>
      <c r="N13" s="3">
        <v>-0.94713512388756482</v>
      </c>
      <c r="P13" s="3" t="str">
        <f>IFERROR(CUBERANKEDMEMBER("ThisWorkbookDataModel", $G$3, ROW(A13)), "")</f>
        <v/>
      </c>
      <c r="Q13" s="3"/>
      <c r="R13" s="3"/>
      <c r="S13" s="29" t="str">
        <f t="shared" si="3"/>
        <v/>
      </c>
      <c r="T13" s="3"/>
      <c r="U13" s="16" t="str">
        <f t="shared" si="4"/>
        <v/>
      </c>
      <c r="V13" s="3"/>
      <c r="W13" s="23" t="str">
        <f t="shared" si="5"/>
        <v/>
      </c>
      <c r="X13" s="3"/>
      <c r="Y13" s="23"/>
      <c r="Z13" s="3"/>
      <c r="AA13" s="23" t="str">
        <f t="shared" si="7"/>
        <v/>
      </c>
      <c r="AB13" s="3"/>
      <c r="AC13" s="23" t="str">
        <f t="shared" si="8"/>
        <v/>
      </c>
      <c r="AD13" s="3"/>
      <c r="AE13" s="3"/>
      <c r="AF13" s="3"/>
      <c r="AG13" s="3"/>
    </row>
    <row r="14" spans="1:65" x14ac:dyDescent="0.25">
      <c r="G14" s="3"/>
      <c r="H14" s="3" t="str">
        <f t="shared" si="13"/>
        <v xml:space="preserve"> </v>
      </c>
      <c r="I14" s="3" t="str">
        <f t="shared" si="17"/>
        <v xml:space="preserve"> </v>
      </c>
      <c r="J14" s="31" t="s">
        <v>1318</v>
      </c>
      <c r="K14" s="3">
        <v>-55141.8</v>
      </c>
      <c r="L14" s="3">
        <v>4298.7000000000062</v>
      </c>
      <c r="M14" s="3">
        <v>-59440.500000000007</v>
      </c>
      <c r="N14" s="3">
        <v>-13.827552515876874</v>
      </c>
      <c r="P14" s="3" t="str">
        <f t="shared" si="1"/>
        <v/>
      </c>
      <c r="Q14" s="3"/>
      <c r="R14" s="3"/>
      <c r="S14" s="29"/>
      <c r="T14" s="3"/>
      <c r="U14" s="16" t="str">
        <f>IFERROR(CUBEVALUE("ThisWorkbookDataModel","[Measures].[Average R-Multiple]",$H14),"")</f>
        <v/>
      </c>
      <c r="V14" s="3"/>
      <c r="W14" s="23" t="str">
        <f>IFERROR(CUBEVALUE("ThisWorkbookDataModel","[Measures].[Profit Factor]",$H14),"")</f>
        <v/>
      </c>
      <c r="X14" s="3"/>
      <c r="Y14" s="23"/>
      <c r="Z14" s="3"/>
      <c r="AA14" s="23" t="str">
        <f>IFERROR(CUBEVALUE("ThisWorkbookDataModel","[Measures].[Drawdown %]",$H14),"")</f>
        <v/>
      </c>
      <c r="AB14" s="3"/>
      <c r="AC14" s="23" t="str">
        <f t="shared" si="8"/>
        <v/>
      </c>
      <c r="AD14" s="3"/>
      <c r="AE14" s="3"/>
      <c r="AF14" s="3"/>
      <c r="AG14" s="3"/>
    </row>
    <row r="15" spans="1:65" ht="21" x14ac:dyDescent="0.25">
      <c r="A15" t="s">
        <v>1286</v>
      </c>
      <c r="B15" s="13" vm="108">
        <f>IFERROR(CUBEVALUE("ThisWorkbookDataModel","[Measures].[Win Rate vs Prior %]",Timeline_Date,Slicer_Analyst_Trader_Name,Slicer_Direction,Slicer_Strategy_Tag,Slicer_Ticker_Symbol)," ")</f>
        <v>9.4205505027149998E-4</v>
      </c>
      <c r="G15" s="3"/>
      <c r="H15" s="3" t="str">
        <f t="shared" si="13"/>
        <v xml:space="preserve"> </v>
      </c>
      <c r="I15" s="3" t="str">
        <f t="shared" si="17"/>
        <v xml:space="preserve"> </v>
      </c>
      <c r="J15" s="31" t="s">
        <v>1275</v>
      </c>
      <c r="K15" s="3">
        <v>-338683.22</v>
      </c>
      <c r="L15" s="3">
        <v>-283541.42</v>
      </c>
      <c r="M15" s="3">
        <v>-55141.799999999988</v>
      </c>
      <c r="N15" s="3">
        <v>-0.19447529041788672</v>
      </c>
      <c r="P15" s="3" t="str">
        <f t="shared" si="1"/>
        <v/>
      </c>
      <c r="Q15" s="3"/>
      <c r="R15" s="3"/>
      <c r="S15" s="29"/>
      <c r="T15" s="3"/>
      <c r="U15" s="16"/>
      <c r="V15" s="3"/>
      <c r="W15" s="23"/>
      <c r="X15" s="3"/>
      <c r="Y15" s="23"/>
      <c r="Z15" s="3"/>
      <c r="AA15" s="23" t="str">
        <f t="shared" si="7"/>
        <v/>
      </c>
      <c r="AB15" s="3"/>
      <c r="AC15" s="23"/>
      <c r="AD15" s="3"/>
      <c r="AE15" s="3"/>
      <c r="AF15" s="3"/>
      <c r="AG15" s="3"/>
    </row>
    <row r="16" spans="1:65" x14ac:dyDescent="0.25">
      <c r="G16" s="3"/>
      <c r="H16" s="3" t="str">
        <f t="shared" si="13"/>
        <v xml:space="preserve"> </v>
      </c>
      <c r="I16" s="3" t="str">
        <f t="shared" si="17"/>
        <v xml:space="preserve"> </v>
      </c>
      <c r="J16" s="3"/>
      <c r="K16" s="3"/>
      <c r="L16" s="3"/>
      <c r="M16" s="3"/>
      <c r="N16" s="3"/>
      <c r="O16" s="3"/>
      <c r="P16" s="3" t="str">
        <f t="shared" si="1"/>
        <v/>
      </c>
      <c r="Q16" s="3"/>
      <c r="R16" s="3"/>
      <c r="S16" s="29"/>
      <c r="T16" s="3"/>
      <c r="U16" s="16"/>
      <c r="V16" s="3"/>
      <c r="W16" s="23"/>
      <c r="X16" s="3"/>
      <c r="Y16" s="23"/>
      <c r="Z16" s="3"/>
      <c r="AA16" s="23"/>
      <c r="AB16" s="3"/>
      <c r="AC16" s="23"/>
      <c r="AD16" s="3"/>
      <c r="AE16" s="3"/>
      <c r="AF16" s="3"/>
      <c r="AG16" s="3"/>
    </row>
    <row r="17" spans="1:33" x14ac:dyDescent="0.25">
      <c r="G17" s="3"/>
      <c r="H17" s="3" t="str">
        <f>IFERROR(CUBERANKEDMEMBER(
"ThisWorkbookDataModel",
$G$1,
ROW(A17)
)," ")</f>
        <v xml:space="preserve"> </v>
      </c>
      <c r="I17" s="3" t="str">
        <f t="shared" si="17"/>
        <v xml:space="preserve"> </v>
      </c>
      <c r="J17" s="3"/>
      <c r="K17" s="3"/>
      <c r="L17" s="3"/>
      <c r="M17" s="3"/>
      <c r="N17" s="3"/>
      <c r="O17" s="3"/>
      <c r="P17" s="3" t="str">
        <f t="shared" si="1"/>
        <v/>
      </c>
      <c r="Q17" s="3"/>
      <c r="R17" s="3"/>
      <c r="S17" s="29"/>
      <c r="T17" s="3"/>
      <c r="U17" s="16"/>
      <c r="V17" s="3"/>
      <c r="W17" s="23"/>
      <c r="X17" s="3"/>
      <c r="Y17" s="23"/>
      <c r="Z17" s="3"/>
      <c r="AA17" s="23"/>
      <c r="AB17" s="3"/>
      <c r="AC17" s="23"/>
      <c r="AD17" s="3"/>
      <c r="AE17" s="3"/>
      <c r="AF17" s="3"/>
      <c r="AG17" s="3"/>
    </row>
    <row r="18" spans="1:33" ht="26.25" x14ac:dyDescent="0.25">
      <c r="A18" t="s">
        <v>1288</v>
      </c>
      <c r="B18" s="14" vm="109">
        <f>IFERROR(CUBEVALUE("ThisWorkbookDataModel","[Measures].[Average R-Multiple]",Timeline_Date,Slicer_Analyst_Trader_Name,Slicer_Direction,Slicer_Strategy_Tag,Slicer_Ticker_Symbol)," ")</f>
        <v>-7.1543086172344682E-3</v>
      </c>
      <c r="G18" s="3"/>
      <c r="H18" s="3" t="str">
        <f>IFERROR(CUBERANKEDMEMBER(
"ThisWorkbookDataModel",
$G$1,
ROW(A18)
)," ")</f>
        <v xml:space="preserve"> </v>
      </c>
      <c r="I18" s="3" t="str">
        <f t="shared" si="17"/>
        <v xml:space="preserve"> </v>
      </c>
      <c r="J18" s="3"/>
      <c r="K18" s="3"/>
      <c r="L18" s="3"/>
      <c r="M18" s="3"/>
      <c r="N18" s="3"/>
      <c r="O18" s="3"/>
      <c r="P18" s="3" t="str">
        <f t="shared" si="1"/>
        <v/>
      </c>
      <c r="Q18" s="3"/>
      <c r="R18" s="3"/>
      <c r="S18" s="29"/>
      <c r="T18" s="3"/>
      <c r="U18" s="16"/>
      <c r="V18" s="3"/>
      <c r="W18" s="23"/>
      <c r="X18" s="3"/>
      <c r="Y18" s="23"/>
      <c r="Z18" s="3"/>
      <c r="AA18" s="23"/>
      <c r="AB18" s="3"/>
      <c r="AC18" s="23"/>
      <c r="AD18" s="3"/>
      <c r="AE18" s="3"/>
      <c r="AF18" s="3"/>
      <c r="AG18" s="3"/>
    </row>
    <row r="19" spans="1:33" x14ac:dyDescent="0.25">
      <c r="G19" s="3"/>
      <c r="H19" s="3" t="str">
        <f t="shared" ref="H19:H21" si="32">IFERROR(CUBERANKEDMEMBER(
"ThisWorkbookDataModel",
$G$1,
ROW(A19)
)," ")</f>
        <v xml:space="preserve"> </v>
      </c>
      <c r="I19" s="3" t="str">
        <f t="shared" si="17"/>
        <v xml:space="preserve"> </v>
      </c>
      <c r="J19" s="3"/>
      <c r="K19" s="3"/>
      <c r="L19" s="3"/>
      <c r="M19" s="3"/>
      <c r="N19" s="3"/>
      <c r="O19" s="3"/>
      <c r="P19" s="3" t="str">
        <f t="shared" si="1"/>
        <v/>
      </c>
      <c r="Q19" s="3"/>
      <c r="R19" s="3"/>
      <c r="S19" s="29"/>
      <c r="T19" s="3"/>
      <c r="U19" s="16"/>
      <c r="V19" s="3"/>
      <c r="W19" s="23"/>
      <c r="X19" s="3"/>
      <c r="Y19" s="23"/>
      <c r="Z19" s="3"/>
      <c r="AA19" s="23"/>
      <c r="AB19" s="3"/>
      <c r="AC19" s="23"/>
      <c r="AD19" s="3"/>
      <c r="AE19" s="3"/>
      <c r="AF19" s="3"/>
      <c r="AG19" s="3"/>
    </row>
    <row r="20" spans="1:33" x14ac:dyDescent="0.25">
      <c r="G20" s="3"/>
      <c r="H20" s="3" t="str">
        <f t="shared" si="32"/>
        <v xml:space="preserve"> </v>
      </c>
      <c r="I20" s="3" t="str">
        <f t="shared" si="17"/>
        <v xml:space="preserve"> </v>
      </c>
      <c r="J20" s="3"/>
      <c r="K20" s="3"/>
      <c r="L20" s="3"/>
      <c r="M20" s="3"/>
      <c r="N20" s="3"/>
      <c r="O20" s="3"/>
      <c r="P20" s="3"/>
      <c r="Q20" s="3"/>
      <c r="R20" s="3"/>
      <c r="S20" s="29"/>
      <c r="T20" s="3"/>
      <c r="U20" s="16"/>
      <c r="V20" s="3"/>
      <c r="W20" s="23"/>
      <c r="X20" s="3"/>
      <c r="Y20" s="23"/>
      <c r="Z20" s="3"/>
      <c r="AA20" s="23"/>
      <c r="AB20" s="3"/>
      <c r="AC20" s="23"/>
      <c r="AD20" s="3"/>
      <c r="AE20" s="3"/>
      <c r="AF20" s="3"/>
      <c r="AG20" s="3"/>
    </row>
    <row r="21" spans="1:33" ht="21" x14ac:dyDescent="0.25">
      <c r="A21" t="s">
        <v>1289</v>
      </c>
      <c r="B21" s="15" vm="107">
        <f>IFERROR(CUBEVALUE("ThisWorkbookDataModel","[Measures].[Average R-Multiple vs Prior]",Timeline_Date,Slicer_Analyst_Trader_Name,Slicer_Direction,Slicer_Strategy_Tag,Slicer_Ticker_Symbol)," ")</f>
        <v>-9.1213742725534432E-4</v>
      </c>
      <c r="G21" s="3"/>
      <c r="H21" s="3" t="str">
        <f t="shared" si="32"/>
        <v xml:space="preserve"> </v>
      </c>
      <c r="I21" s="3" t="str">
        <f t="shared" si="17"/>
        <v xml:space="preserve"> </v>
      </c>
      <c r="J21" s="3"/>
      <c r="K21" s="3"/>
      <c r="L21" s="3"/>
      <c r="M21" s="3"/>
      <c r="N21" s="3"/>
      <c r="O21" s="3"/>
      <c r="P21" s="3"/>
      <c r="Q21" s="3"/>
      <c r="R21" s="3"/>
      <c r="S21" s="29"/>
      <c r="T21" s="3"/>
      <c r="U21" s="16"/>
      <c r="V21" s="3"/>
      <c r="W21" s="23"/>
      <c r="X21" s="3"/>
      <c r="Y21" s="23"/>
      <c r="Z21" s="3"/>
      <c r="AA21" s="23"/>
      <c r="AB21" s="3"/>
      <c r="AC21" s="23"/>
      <c r="AD21" s="3"/>
      <c r="AE21" s="3"/>
      <c r="AF21" s="3"/>
      <c r="AG21" s="3"/>
    </row>
    <row r="22" spans="1:33" x14ac:dyDescent="0.25">
      <c r="G22" s="3"/>
      <c r="H22" s="3" t="str">
        <f>IFERROR(CUBERANKEDMEMBER(
"ThisWorkbookDataModel",
$G$1,
ROW(A22)
)," ")</f>
        <v xml:space="preserve"> </v>
      </c>
      <c r="I22" s="3" t="str">
        <f t="shared" si="17"/>
        <v xml:space="preserve"> </v>
      </c>
      <c r="J22" s="3"/>
      <c r="K22" s="3"/>
      <c r="L22" s="3"/>
      <c r="M22" s="3"/>
      <c r="N22" s="3"/>
      <c r="O22" s="3"/>
      <c r="P22" s="3"/>
      <c r="Q22" s="3"/>
      <c r="R22" s="3"/>
      <c r="S22" s="29"/>
      <c r="T22" s="3"/>
      <c r="U22" s="16"/>
      <c r="V22" s="3"/>
      <c r="W22" s="23"/>
      <c r="X22" s="3"/>
      <c r="Y22" s="23"/>
      <c r="Z22" s="3"/>
      <c r="AA22" s="23"/>
      <c r="AB22" s="3"/>
      <c r="AC22" s="23"/>
      <c r="AD22" s="3"/>
      <c r="AE22" s="3"/>
      <c r="AF22" s="3"/>
      <c r="AG22" s="3"/>
    </row>
    <row r="23" spans="1:33" x14ac:dyDescent="0.25">
      <c r="G23" s="3"/>
      <c r="H23" s="3" t="str">
        <f t="shared" ref="H23:H31" si="33">IFERROR(CUBERANKEDMEMBER(
"ThisWorkbookDataModel",
$G$1,
ROW(A23)
)," ")</f>
        <v xml:space="preserve"> </v>
      </c>
      <c r="I23" s="3" t="str">
        <f t="shared" si="17"/>
        <v xml:space="preserve"> </v>
      </c>
      <c r="J23" s="3"/>
      <c r="K23" s="3"/>
      <c r="L23" s="3"/>
      <c r="M23" s="3"/>
      <c r="N23" s="3"/>
      <c r="O23" s="3"/>
      <c r="P23" s="3"/>
      <c r="Q23" s="3"/>
      <c r="R23" s="3"/>
      <c r="S23" s="29"/>
      <c r="T23" s="3"/>
      <c r="U23" s="16"/>
      <c r="V23" s="3"/>
      <c r="W23" s="23"/>
      <c r="X23" s="3"/>
      <c r="Y23" s="23"/>
      <c r="Z23" s="3"/>
      <c r="AA23" s="23"/>
      <c r="AB23" s="3"/>
      <c r="AC23" s="23"/>
      <c r="AD23" s="3"/>
      <c r="AE23" s="3"/>
      <c r="AF23" s="3"/>
      <c r="AG23" s="3"/>
    </row>
    <row r="24" spans="1:33" ht="26.25" x14ac:dyDescent="0.25">
      <c r="A24" t="s">
        <v>1291</v>
      </c>
      <c r="B24" s="20" vm="111">
        <f>IFERROR(CUBEVALUE("ThisWorkbookDataModel","[Measures].[Profit Factor]",Timeline_Date,Slicer_Analyst_Trader_Name,Slicer_Direction,Slicer_Strategy_Tag,Slicer_Ticker_Symbol)," ")</f>
        <v>0.89654411371847009</v>
      </c>
      <c r="G24" s="3"/>
      <c r="H24" s="3" t="str">
        <f t="shared" si="33"/>
        <v xml:space="preserve"> </v>
      </c>
      <c r="I24" s="3" t="str">
        <f t="shared" si="17"/>
        <v xml:space="preserve"> </v>
      </c>
      <c r="J24" s="3"/>
      <c r="K24" s="3"/>
      <c r="L24" s="3"/>
      <c r="M24" s="3"/>
      <c r="N24" s="3"/>
      <c r="O24" s="3"/>
      <c r="P24" s="3"/>
      <c r="Q24" s="3"/>
      <c r="R24" s="3"/>
      <c r="S24" s="29"/>
      <c r="T24" s="3"/>
      <c r="U24" s="16"/>
      <c r="V24" s="3"/>
      <c r="W24" s="23"/>
      <c r="X24" s="3"/>
      <c r="Y24" s="23"/>
      <c r="Z24" s="3"/>
      <c r="AA24" s="23"/>
      <c r="AB24" s="3"/>
      <c r="AC24" s="23"/>
      <c r="AD24" s="3"/>
      <c r="AE24" s="3"/>
      <c r="AF24" s="3"/>
      <c r="AG24" s="3"/>
    </row>
    <row r="25" spans="1:33" x14ac:dyDescent="0.25">
      <c r="G25" s="3"/>
      <c r="H25" s="3" t="str">
        <f t="shared" si="33"/>
        <v xml:space="preserve"> </v>
      </c>
      <c r="I25" s="3" t="str">
        <f t="shared" si="17"/>
        <v xml:space="preserve"> </v>
      </c>
      <c r="J25" s="3"/>
      <c r="K25" s="3"/>
      <c r="L25" s="3"/>
      <c r="M25" s="3"/>
      <c r="N25" s="3"/>
      <c r="O25" s="3"/>
      <c r="P25" s="3"/>
      <c r="Q25" s="3"/>
      <c r="R25" s="3"/>
      <c r="S25" s="29"/>
      <c r="T25" s="3"/>
      <c r="U25" s="16"/>
      <c r="V25" s="3"/>
      <c r="W25" s="23"/>
      <c r="X25" s="3"/>
      <c r="Y25" s="23"/>
      <c r="Z25" s="3"/>
      <c r="AA25" s="23"/>
      <c r="AB25" s="3"/>
      <c r="AC25" s="23"/>
      <c r="AD25" s="3"/>
      <c r="AE25" s="3"/>
      <c r="AF25" s="3"/>
      <c r="AG25" s="3"/>
    </row>
    <row r="26" spans="1:33" x14ac:dyDescent="0.25">
      <c r="A26" t="s">
        <v>1292</v>
      </c>
      <c r="B26" s="19" vm="118">
        <f>IFERROR(CUBEVALUE("ThisWorkbookDataModel","[Measures].[Profit Factor vs Prior %]",Timeline_Date,Slicer_Analyst_Trader_Name,Slicer_Direction,Slicer_Strategy_Tag,Slicer_Ticker_Symbol)," ")</f>
        <v>-1.5793545082633639E-2</v>
      </c>
      <c r="G26" s="3"/>
      <c r="H26" s="3" t="str">
        <f t="shared" si="33"/>
        <v xml:space="preserve"> </v>
      </c>
      <c r="I26" s="3" t="str">
        <f t="shared" si="17"/>
        <v xml:space="preserve"> </v>
      </c>
      <c r="J26" s="3"/>
      <c r="K26" s="3"/>
      <c r="L26" s="3"/>
      <c r="M26" s="3"/>
      <c r="N26" s="3"/>
      <c r="O26" s="3"/>
      <c r="P26" s="3"/>
      <c r="Q26" s="3"/>
      <c r="R26" s="3"/>
      <c r="S26" s="29"/>
      <c r="T26" s="3"/>
      <c r="U26" s="16"/>
      <c r="V26" s="3"/>
      <c r="W26" s="23"/>
      <c r="X26" s="3"/>
      <c r="Y26" s="23"/>
      <c r="Z26" s="3"/>
      <c r="AA26" s="23"/>
      <c r="AB26" s="3"/>
      <c r="AC26" s="23"/>
      <c r="AD26" s="3"/>
      <c r="AE26" s="3"/>
      <c r="AF26" s="3"/>
      <c r="AG26" s="3"/>
    </row>
    <row r="27" spans="1:33" x14ac:dyDescent="0.25">
      <c r="G27" s="3"/>
      <c r="H27" s="3" t="str">
        <f t="shared" si="33"/>
        <v xml:space="preserve"> </v>
      </c>
      <c r="I27" s="3" t="str">
        <f t="shared" si="17"/>
        <v xml:space="preserve"> </v>
      </c>
      <c r="J27" s="3"/>
      <c r="K27" s="3"/>
      <c r="L27" s="3"/>
      <c r="M27" s="3"/>
      <c r="N27" s="3"/>
      <c r="O27" s="3"/>
      <c r="P27" s="3"/>
      <c r="Q27" s="3"/>
      <c r="R27" s="3"/>
      <c r="S27" s="29"/>
      <c r="T27" s="3"/>
      <c r="U27" s="16"/>
      <c r="V27" s="3"/>
      <c r="W27" s="23"/>
      <c r="X27" s="3"/>
      <c r="Y27" s="23"/>
      <c r="Z27" s="3"/>
      <c r="AA27" s="23"/>
      <c r="AB27" s="3"/>
      <c r="AC27" s="23"/>
      <c r="AD27" s="3"/>
      <c r="AE27" s="3"/>
      <c r="AF27" s="3"/>
      <c r="AG27" s="3"/>
    </row>
    <row r="28" spans="1:33" x14ac:dyDescent="0.25">
      <c r="G28" s="3"/>
      <c r="H28" s="3" t="str">
        <f t="shared" si="33"/>
        <v xml:space="preserve"> </v>
      </c>
      <c r="I28" s="3" t="str">
        <f t="shared" si="17"/>
        <v xml:space="preserve"> </v>
      </c>
      <c r="J28" s="3"/>
      <c r="K28" s="3"/>
      <c r="L28" s="3"/>
      <c r="M28" s="3"/>
      <c r="N28" s="3"/>
      <c r="O28" s="3"/>
      <c r="P28" s="3"/>
      <c r="Q28" s="3"/>
      <c r="R28" s="3"/>
      <c r="S28" s="29"/>
      <c r="T28" s="3"/>
      <c r="U28" s="16"/>
      <c r="V28" s="3"/>
      <c r="W28" s="23"/>
      <c r="X28" s="3"/>
      <c r="Y28" s="23"/>
      <c r="Z28" s="3"/>
      <c r="AA28" s="23"/>
      <c r="AB28" s="3"/>
      <c r="AC28" s="23"/>
      <c r="AD28" s="3"/>
      <c r="AE28" s="3"/>
      <c r="AF28" s="3"/>
      <c r="AG28" s="3"/>
    </row>
    <row r="29" spans="1:33" ht="26.25" x14ac:dyDescent="0.25">
      <c r="A29" t="s">
        <v>1294</v>
      </c>
      <c r="B29" s="21" vm="109">
        <f>IFERROR(CUBEVALUE("ThisWorkbookDataModel","[Measures].[Average R-Multiple]",Timeline_Date,Slicer_Analyst_Trader_Name,Slicer_Direction,Slicer_Strategy_Tag,Slicer_Ticker_Symbol)," ")</f>
        <v>-7.1543086172344682E-3</v>
      </c>
      <c r="G29" s="3"/>
      <c r="H29" s="3" t="str">
        <f t="shared" si="33"/>
        <v xml:space="preserve"> </v>
      </c>
      <c r="I29" s="3" t="str">
        <f t="shared" si="17"/>
        <v xml:space="preserve"> </v>
      </c>
      <c r="J29" s="3"/>
      <c r="K29" s="3"/>
      <c r="L29" s="3"/>
      <c r="M29" s="3"/>
      <c r="N29" s="3"/>
      <c r="O29" s="3"/>
      <c r="P29" s="3"/>
      <c r="Q29" s="3"/>
      <c r="R29" s="3"/>
      <c r="S29" s="29"/>
      <c r="T29" s="3"/>
      <c r="U29" s="16"/>
      <c r="V29" s="3"/>
      <c r="W29" s="23"/>
      <c r="X29" s="3"/>
      <c r="Y29" s="23"/>
      <c r="Z29" s="3"/>
      <c r="AA29" s="23"/>
      <c r="AB29" s="3"/>
      <c r="AC29" s="23"/>
      <c r="AD29" s="3"/>
      <c r="AE29" s="3"/>
      <c r="AF29" s="3"/>
      <c r="AG29" s="3"/>
    </row>
    <row r="30" spans="1:33" x14ac:dyDescent="0.25">
      <c r="D30"/>
      <c r="G30" s="3"/>
      <c r="H30" s="3" t="str">
        <f t="shared" si="33"/>
        <v xml:space="preserve"> </v>
      </c>
      <c r="I30" s="3" t="str">
        <f t="shared" si="17"/>
        <v xml:space="preserve"> </v>
      </c>
      <c r="J30" s="3"/>
      <c r="K30" s="3"/>
      <c r="L30" s="3"/>
      <c r="M30" s="3"/>
      <c r="N30" s="3"/>
      <c r="O30" s="3"/>
      <c r="P30" s="3"/>
      <c r="Q30" s="3"/>
      <c r="R30" s="3"/>
      <c r="S30" s="29"/>
      <c r="T30" s="3"/>
      <c r="U30" s="16"/>
      <c r="V30" s="3"/>
      <c r="W30" s="23"/>
      <c r="X30" s="3"/>
      <c r="Y30" s="23"/>
      <c r="Z30" s="3"/>
      <c r="AA30" s="23"/>
      <c r="AB30" s="3"/>
      <c r="AC30" s="23"/>
      <c r="AD30" s="3"/>
      <c r="AE30" s="3"/>
      <c r="AF30" s="3"/>
      <c r="AG30" s="3"/>
    </row>
    <row r="31" spans="1:33" x14ac:dyDescent="0.25">
      <c r="A31" t="s">
        <v>1295</v>
      </c>
      <c r="B31" s="22" vm="114">
        <f>IFERROR(CUBEVALUE("ThisWorkbookDataModel","[Measures].[Average Trade (R) vs Prior %]",Timeline_Date,Slicer_Analyst_Trader_Name,Slicer_Direction,Slicer_Strategy_Tag,Slicer_Ticker_Symbol),"")</f>
        <v>-2.9958694275941156E-2</v>
      </c>
      <c r="D31"/>
      <c r="G31" s="3"/>
      <c r="H31" s="3" t="str">
        <f t="shared" si="33"/>
        <v xml:space="preserve"> </v>
      </c>
      <c r="I31" s="3" t="str">
        <f t="shared" si="17"/>
        <v xml:space="preserve"> </v>
      </c>
      <c r="J31" s="3"/>
      <c r="K31" s="3"/>
      <c r="L31" s="3"/>
      <c r="M31" s="3"/>
      <c r="N31" s="3"/>
      <c r="O31" s="3"/>
      <c r="P31" s="3"/>
      <c r="Q31" s="3"/>
      <c r="R31" s="3"/>
      <c r="S31" s="29"/>
      <c r="T31" s="3"/>
      <c r="U31" s="16"/>
      <c r="V31" s="3"/>
      <c r="W31" s="23"/>
      <c r="X31" s="3"/>
      <c r="Y31" s="23"/>
      <c r="Z31" s="3"/>
      <c r="AA31" s="23"/>
      <c r="AB31" s="3"/>
      <c r="AC31" s="23"/>
      <c r="AD31" s="3"/>
      <c r="AE31" s="3"/>
      <c r="AF31" s="3"/>
      <c r="AG31" s="3"/>
    </row>
    <row r="32" spans="1:33" x14ac:dyDescent="0.25">
      <c r="D32"/>
      <c r="G32" s="3"/>
      <c r="H32" s="3" t="str">
        <f>IFERROR(CUBERANKEDMEMBER(
"ThisWorkbookDataModel",
$G$1,
ROW(A32)
)," ")</f>
        <v xml:space="preserve"> </v>
      </c>
      <c r="I32" s="3" t="str">
        <f t="shared" si="17"/>
        <v xml:space="preserve"> </v>
      </c>
      <c r="J32" s="3"/>
      <c r="K32" s="3"/>
      <c r="L32" s="3"/>
      <c r="M32" s="3"/>
      <c r="N32" s="3"/>
      <c r="O32" s="3"/>
      <c r="P32" s="3"/>
      <c r="Q32" s="3"/>
      <c r="R32" s="3"/>
      <c r="S32" s="29"/>
      <c r="T32" s="3"/>
      <c r="U32" s="16"/>
      <c r="V32" s="3"/>
      <c r="W32" s="23"/>
      <c r="X32" s="3"/>
      <c r="Y32" s="23"/>
      <c r="Z32" s="3"/>
      <c r="AA32" s="23"/>
      <c r="AB32" s="3"/>
      <c r="AC32" s="23"/>
      <c r="AD32" s="3"/>
      <c r="AE32" s="3"/>
      <c r="AF32" s="3"/>
      <c r="AG32" s="3"/>
    </row>
    <row r="33" spans="1:33" x14ac:dyDescent="0.25">
      <c r="D33"/>
      <c r="G33" s="3"/>
      <c r="H33" s="3" t="str">
        <f t="shared" ref="H33:H42" si="34">IFERROR(CUBERANKEDMEMBER(
"ThisWorkbookDataModel",
$G$1,
ROW(A33)
)," ")</f>
        <v xml:space="preserve"> </v>
      </c>
      <c r="I33" s="3" t="str">
        <f t="shared" si="17"/>
        <v xml:space="preserve"> </v>
      </c>
      <c r="J33" s="3"/>
      <c r="K33" s="3"/>
      <c r="L33" s="3"/>
      <c r="M33" s="3"/>
      <c r="N33" s="3"/>
      <c r="O33" s="3"/>
      <c r="P33" s="3"/>
      <c r="Q33" s="3"/>
      <c r="R33" s="3"/>
      <c r="S33" s="29"/>
      <c r="T33" s="3"/>
      <c r="U33" s="16"/>
      <c r="V33" s="3"/>
      <c r="W33" s="23"/>
      <c r="X33" s="3"/>
      <c r="Y33" s="23"/>
      <c r="Z33" s="3"/>
      <c r="AA33" s="23"/>
      <c r="AB33" s="3"/>
      <c r="AC33" s="23"/>
      <c r="AD33" s="3"/>
      <c r="AE33" s="3"/>
      <c r="AF33" s="3"/>
      <c r="AG33" s="3"/>
    </row>
    <row r="34" spans="1:33" ht="26.25" x14ac:dyDescent="0.25">
      <c r="A34" t="s">
        <v>1298</v>
      </c>
      <c r="B34" s="24" vm="189">
        <f>IFERROR(CUBEVALUE("ThisWorkbookDataModel","[Measures].[Drawdown %]",Timeline_Date,Slicer_Analyst_Trader_Name,Slicer_Direction,Slicer_Strategy_Tag,Slicer_Ticker_Symbol),"")</f>
        <v>-2.7604710935814589</v>
      </c>
      <c r="D34"/>
      <c r="G34" s="3"/>
      <c r="H34" s="3" t="str">
        <f t="shared" si="34"/>
        <v xml:space="preserve"> </v>
      </c>
      <c r="I34" s="3" t="str">
        <f t="shared" si="17"/>
        <v xml:space="preserve"> </v>
      </c>
      <c r="J34" s="3"/>
      <c r="K34" s="3"/>
      <c r="L34" s="3"/>
      <c r="M34" s="3"/>
      <c r="N34" s="3"/>
      <c r="O34" s="3"/>
      <c r="P34" s="3"/>
      <c r="Q34" s="3"/>
      <c r="R34" s="3"/>
      <c r="S34" s="29"/>
      <c r="T34" s="3"/>
      <c r="U34" s="16"/>
      <c r="V34" s="3"/>
      <c r="W34" s="23"/>
      <c r="X34" s="3"/>
      <c r="Y34" s="23"/>
      <c r="Z34" s="3"/>
      <c r="AA34" s="23"/>
      <c r="AB34" s="3"/>
      <c r="AC34" s="23"/>
      <c r="AD34" s="3"/>
      <c r="AE34" s="3"/>
      <c r="AF34" s="3"/>
      <c r="AG34" s="3"/>
    </row>
    <row r="35" spans="1:33" x14ac:dyDescent="0.25">
      <c r="D35"/>
      <c r="G35" s="3"/>
      <c r="H35" s="3" t="str">
        <f t="shared" si="34"/>
        <v xml:space="preserve"> </v>
      </c>
      <c r="I35" s="3" t="str">
        <f t="shared" si="17"/>
        <v xml:space="preserve"> </v>
      </c>
      <c r="J35" s="3"/>
      <c r="K35" s="3"/>
      <c r="L35" s="3"/>
      <c r="M35" s="3"/>
      <c r="N35" s="3"/>
      <c r="O35" s="3"/>
      <c r="P35" s="3"/>
      <c r="Q35" s="3"/>
      <c r="R35" s="3"/>
      <c r="S35" s="29"/>
      <c r="T35" s="3"/>
      <c r="U35" s="16"/>
      <c r="V35" s="3"/>
      <c r="W35" s="23"/>
      <c r="X35" s="3"/>
      <c r="Y35" s="23"/>
      <c r="Z35" s="3"/>
      <c r="AA35" s="23"/>
      <c r="AB35" s="3"/>
      <c r="AC35" s="23"/>
      <c r="AD35" s="3"/>
      <c r="AE35" s="3"/>
      <c r="AF35" s="3"/>
      <c r="AG35" s="3"/>
    </row>
    <row r="36" spans="1:33" x14ac:dyDescent="0.25">
      <c r="A36" t="s">
        <v>1299</v>
      </c>
      <c r="B36" s="25" vm="190">
        <f>IFERROR(CUBEVALUE("ThisWorkbookDataModel","[Measures].[Drawdown % vs Prior %]",Timeline_Date,Slicer_Analyst_Trader_Name,Slicer_Direction,Slicer_Strategy_Tag,Slicer_Ticker_Symbol),"")</f>
        <v>0</v>
      </c>
      <c r="D36"/>
      <c r="G36" s="3"/>
      <c r="H36" s="3" t="str">
        <f t="shared" si="34"/>
        <v xml:space="preserve"> </v>
      </c>
      <c r="I36" s="3" t="str">
        <f t="shared" si="17"/>
        <v xml:space="preserve"> </v>
      </c>
      <c r="J36" s="3"/>
      <c r="K36" s="3"/>
      <c r="L36" s="3"/>
      <c r="M36" s="3"/>
      <c r="N36" s="3"/>
      <c r="O36" s="3"/>
      <c r="P36" s="3"/>
      <c r="Q36" s="3"/>
      <c r="R36" s="3"/>
      <c r="S36" s="29"/>
      <c r="T36" s="3"/>
      <c r="U36" s="16"/>
      <c r="V36" s="3"/>
      <c r="W36" s="23"/>
      <c r="X36" s="3"/>
      <c r="Y36" s="23"/>
      <c r="Z36" s="3"/>
      <c r="AA36" s="23"/>
      <c r="AB36" s="3"/>
      <c r="AC36" s="23"/>
      <c r="AD36" s="3"/>
      <c r="AE36" s="3"/>
      <c r="AF36" s="3"/>
      <c r="AG36" s="3"/>
    </row>
    <row r="37" spans="1:33" x14ac:dyDescent="0.25">
      <c r="D37"/>
      <c r="G37" s="3"/>
      <c r="H37" s="3" t="str">
        <f t="shared" si="34"/>
        <v xml:space="preserve"> </v>
      </c>
      <c r="I37" s="3" t="str">
        <f t="shared" si="17"/>
        <v xml:space="preserve"> </v>
      </c>
      <c r="J37" s="3"/>
      <c r="K37" s="3"/>
      <c r="L37" s="3"/>
      <c r="M37" s="3"/>
      <c r="N37" s="3"/>
      <c r="O37" s="3"/>
      <c r="P37" s="3"/>
      <c r="Q37" s="3"/>
      <c r="R37" s="3"/>
      <c r="S37" s="29"/>
      <c r="T37" s="3"/>
      <c r="U37" s="16"/>
      <c r="V37" s="3"/>
      <c r="W37" s="23"/>
      <c r="X37" s="3"/>
      <c r="Y37" s="23"/>
      <c r="Z37" s="3"/>
      <c r="AA37" s="23"/>
      <c r="AB37" s="3"/>
      <c r="AC37" s="23"/>
      <c r="AD37" s="3"/>
      <c r="AE37" s="3"/>
      <c r="AF37" s="3"/>
      <c r="AG37" s="3"/>
    </row>
    <row r="38" spans="1:33" x14ac:dyDescent="0.25">
      <c r="D38"/>
      <c r="G38" s="3"/>
      <c r="H38" s="3" t="str">
        <f t="shared" si="34"/>
        <v xml:space="preserve"> </v>
      </c>
      <c r="I38" s="3" t="str">
        <f t="shared" si="17"/>
        <v xml:space="preserve"> </v>
      </c>
      <c r="J38" s="3"/>
      <c r="K38" s="3"/>
      <c r="L38" s="3"/>
      <c r="M38" s="3"/>
      <c r="N38" s="3"/>
      <c r="O38" s="3"/>
      <c r="P38" s="3"/>
      <c r="Q38" s="3"/>
      <c r="R38" s="3"/>
      <c r="S38" s="29"/>
      <c r="T38" s="3"/>
      <c r="U38" s="16"/>
      <c r="V38" s="3"/>
      <c r="W38" s="23"/>
      <c r="X38" s="3"/>
      <c r="Y38" s="23"/>
      <c r="Z38" s="3"/>
      <c r="AA38" s="23"/>
      <c r="AB38" s="3"/>
      <c r="AC38" s="23"/>
      <c r="AD38" s="3"/>
      <c r="AE38" s="3"/>
      <c r="AF38" s="3"/>
      <c r="AG38" s="3"/>
    </row>
    <row r="39" spans="1:33" ht="26.25" x14ac:dyDescent="0.25">
      <c r="A39" t="s">
        <v>1300</v>
      </c>
      <c r="B39" s="26" vm="113">
        <f>IFERROR(CUBEVALUE("ThisWorkbookDataModel","[Measures].[Average Slippage (BPs)]",Timeline_Date,Slicer_Analyst_Trader_Name,Slicer_Direction,Slicer_Strategy_Tag,Slicer_Ticker_Symbol),"")</f>
        <v>9.2523446893787575</v>
      </c>
      <c r="D39"/>
      <c r="G39" s="3"/>
      <c r="H39" s="3" t="str">
        <f t="shared" si="34"/>
        <v xml:space="preserve"> </v>
      </c>
      <c r="I39" s="3" t="str">
        <f t="shared" si="17"/>
        <v xml:space="preserve"> </v>
      </c>
      <c r="J39" s="3"/>
      <c r="K39" s="3"/>
      <c r="L39" s="3"/>
      <c r="M39" s="3"/>
      <c r="N39" s="3"/>
      <c r="O39" s="3"/>
      <c r="P39" s="3"/>
      <c r="Q39" s="3"/>
      <c r="R39" s="3"/>
      <c r="S39" s="29"/>
      <c r="T39" s="3"/>
      <c r="U39" s="16"/>
      <c r="V39" s="3"/>
      <c r="W39" s="23"/>
      <c r="X39" s="3"/>
      <c r="Y39" s="23"/>
      <c r="Z39" s="3"/>
      <c r="AA39" s="23"/>
      <c r="AB39" s="3"/>
      <c r="AC39" s="23"/>
      <c r="AD39" s="3"/>
      <c r="AE39" s="3"/>
      <c r="AF39" s="3"/>
      <c r="AG39" s="3"/>
    </row>
    <row r="40" spans="1:33" x14ac:dyDescent="0.25">
      <c r="D40"/>
      <c r="G40" s="3"/>
      <c r="H40" s="3" t="str">
        <f t="shared" si="34"/>
        <v xml:space="preserve"> </v>
      </c>
      <c r="I40" s="3" t="str">
        <f t="shared" si="17"/>
        <v xml:space="preserve"> </v>
      </c>
      <c r="J40" s="3"/>
      <c r="K40" s="3"/>
      <c r="L40" s="3"/>
      <c r="M40" s="3"/>
      <c r="N40" s="3"/>
      <c r="O40" s="3"/>
      <c r="P40" s="3"/>
      <c r="Q40" s="3"/>
      <c r="R40" s="3"/>
      <c r="S40" s="29"/>
      <c r="T40" s="3"/>
      <c r="U40" s="16"/>
      <c r="V40" s="3"/>
      <c r="W40" s="23"/>
      <c r="X40" s="3"/>
      <c r="Y40" s="23"/>
      <c r="Z40" s="3"/>
      <c r="AA40" s="23"/>
      <c r="AB40" s="3"/>
      <c r="AC40" s="23"/>
      <c r="AD40" s="3"/>
      <c r="AE40" s="3"/>
      <c r="AF40" s="3"/>
      <c r="AG40" s="3"/>
    </row>
    <row r="41" spans="1:33" x14ac:dyDescent="0.25">
      <c r="A41" t="s">
        <v>1301</v>
      </c>
      <c r="B41" s="27" vm="106">
        <f>IFERROR(CUBEVALUE("ThisWorkbookDataModel","[Measures].[Slippage vs Prior %]",Timeline_Date,Slicer_Analyst_Trader_Name,Slicer_Direction,Slicer_Strategy_Tag,Slicer_Ticker_Symbol),"")</f>
        <v>5.2946554355271479E-2</v>
      </c>
      <c r="C41" s="3"/>
      <c r="D41" s="6"/>
      <c r="G41" s="3"/>
      <c r="H41" s="3" t="str">
        <f t="shared" si="34"/>
        <v xml:space="preserve"> </v>
      </c>
      <c r="I41" s="3" t="str">
        <f t="shared" si="17"/>
        <v xml:space="preserve"> </v>
      </c>
      <c r="J41" s="3"/>
      <c r="K41" s="3"/>
      <c r="L41" s="3"/>
      <c r="M41" s="3"/>
      <c r="N41" s="3"/>
      <c r="O41" s="3"/>
      <c r="P41" s="3"/>
      <c r="Q41" s="3"/>
      <c r="R41" s="3"/>
      <c r="S41" s="29"/>
      <c r="T41" s="3"/>
      <c r="U41" s="16"/>
      <c r="V41" s="3"/>
      <c r="W41" s="23"/>
      <c r="X41" s="3"/>
      <c r="Y41" s="23"/>
      <c r="Z41" s="3"/>
      <c r="AA41" s="23"/>
      <c r="AB41" s="3"/>
      <c r="AC41" s="23"/>
      <c r="AD41" s="3"/>
      <c r="AE41" s="3"/>
      <c r="AF41" s="3"/>
      <c r="AG41" s="3"/>
    </row>
    <row r="42" spans="1:33" x14ac:dyDescent="0.25">
      <c r="D42"/>
      <c r="G42" s="3"/>
      <c r="H42" s="3" t="str">
        <f t="shared" si="34"/>
        <v xml:space="preserve"> </v>
      </c>
      <c r="I42" s="3" t="str">
        <f t="shared" si="17"/>
        <v xml:space="preserve"> </v>
      </c>
      <c r="J42" s="3"/>
      <c r="K42" s="3"/>
      <c r="L42" s="3"/>
      <c r="M42" s="3"/>
      <c r="N42" s="3"/>
      <c r="O42" s="3"/>
      <c r="P42" s="3"/>
      <c r="Q42" s="3"/>
      <c r="R42" s="3"/>
      <c r="S42" s="29"/>
      <c r="T42" s="3"/>
      <c r="U42" s="16"/>
      <c r="V42" s="3"/>
      <c r="W42" s="23"/>
      <c r="X42" s="3"/>
      <c r="Y42" s="23"/>
      <c r="Z42" s="3"/>
      <c r="AA42" s="23"/>
      <c r="AB42" s="3"/>
      <c r="AC42" s="23"/>
      <c r="AD42" s="3"/>
      <c r="AE42" s="3"/>
      <c r="AF42" s="3"/>
      <c r="AG42" s="3"/>
    </row>
    <row r="43" spans="1:33" x14ac:dyDescent="0.25">
      <c r="C43" s="3"/>
    </row>
    <row r="44" spans="1:33" x14ac:dyDescent="0.25">
      <c r="A44" t="s">
        <v>1320</v>
      </c>
      <c r="B44" s="42" vm="184">
        <f>IFERROR(CUBEVALUE("ThisWorkbookDataModel","[Measures].[Average Trade Duration (Hours)]"),"")</f>
        <v>23.868237586283655</v>
      </c>
      <c r="C44" s="3"/>
    </row>
    <row r="46" spans="1:33" x14ac:dyDescent="0.25">
      <c r="A46" t="s">
        <v>1321</v>
      </c>
      <c r="B46" s="44" vm="185">
        <f>IFERROR(CUBEVALUE("ThisWorkbookDataModel","[Measures].[Best Trade (R)]"),"")</f>
        <v>0.69</v>
      </c>
    </row>
    <row r="48" spans="1:33" x14ac:dyDescent="0.25">
      <c r="A48" t="s">
        <v>1322</v>
      </c>
      <c r="B48" s="43" t="str" vm="186">
        <f>IFERROR(CUBEVALUE("ThisWorkbookDataModel","[Measures].[Best Trader Label]"),"")</f>
        <v>David | 01/12/2025</v>
      </c>
    </row>
    <row r="50" spans="1:2" x14ac:dyDescent="0.25">
      <c r="A50" t="s">
        <v>1323</v>
      </c>
      <c r="B50" s="44" vm="187">
        <f>IFERROR(CUBEVALUE("ThisWorkbookDataModel","[Measures].[Worst Trade (R)]"),"")</f>
        <v>-1.1200000000000001</v>
      </c>
    </row>
    <row r="52" spans="1:2" x14ac:dyDescent="0.25">
      <c r="A52" t="s">
        <v>1324</v>
      </c>
      <c r="B52" s="43" t="str" vm="188">
        <f>IFERROR(CUBEVALUE("ThisWorkbookDataModel","[Measures].[Worst Trader Label]"),"")</f>
        <v>Emma | 01/30/2025</v>
      </c>
    </row>
    <row r="54" spans="1:2" x14ac:dyDescent="0.25">
      <c r="A54" t="s">
        <v>1325</v>
      </c>
      <c r="B54" s="46" vm="191">
        <f>IFERROR(CUBEVALUE("ThisWorkbookDataModel","[Measures].[Long Win Rate]"),"")</f>
        <v>0.49212598425196852</v>
      </c>
    </row>
    <row r="56" spans="1:2" x14ac:dyDescent="0.25">
      <c r="A56" t="s">
        <v>1326</v>
      </c>
      <c r="B56" s="46" vm="192">
        <f>IFERROR(CUBEVALUE("ThisWorkbookDataModel","[Measures].[Short Win Rate]"),"")</f>
        <v>0.48571428571428571</v>
      </c>
    </row>
    <row r="58" spans="1:2" x14ac:dyDescent="0.25">
      <c r="A58" t="s">
        <v>1327</v>
      </c>
      <c r="B58" s="45" vm="193">
        <f>IFERROR(CUBEVALUE("ThisWorkbookDataModel","[Measures].[Calmer Ratio]"),"")</f>
        <v>-1.2511757664622569E-2</v>
      </c>
    </row>
    <row r="60" spans="1:2" x14ac:dyDescent="0.25">
      <c r="A60" t="s">
        <v>1328</v>
      </c>
      <c r="B60" s="45" vm="194">
        <f>IFERROR(CUBEVALUE("ThisWorkbookDataModel","[Measures].[Sharpe Ratio]"),"")</f>
        <v>-0.5598630383504497</v>
      </c>
    </row>
  </sheetData>
  <conditionalFormatting sqref="C1">
    <cfRule type="cellIs" dxfId="2" priority="6" operator="greaterThan">
      <formula>0</formula>
    </cfRule>
    <cfRule type="cellIs" dxfId="1" priority="7" operator="equal">
      <formula>0</formula>
    </cfRule>
    <cfRule type="cellIs" dxfId="0" priority="8" operator="lessThan">
      <formula>0</formula>
    </cfRule>
  </conditionalFormatting>
  <conditionalFormatting sqref="D41">
    <cfRule type="iconSet" priority="9">
      <iconSet iconSet="3Arrows">
        <cfvo type="percent" val="0"/>
        <cfvo type="num" val="0"/>
        <cfvo type="num" val="0"/>
      </iconSet>
    </cfRule>
  </conditionalFormatting>
  <conditionalFormatting sqref="AQ2:AU8">
    <cfRule type="colorScale" priority="1">
      <colorScale>
        <cfvo type="min"/>
        <cfvo type="num" val="0"/>
        <cfvo type="max"/>
        <color rgb="FFF8696B"/>
        <color rgb="FFFCFCFF"/>
        <color rgb="FF63BE7B"/>
      </colorScale>
    </cfRule>
  </conditionalFormatting>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low="1" displayXAxis="1" xr2:uid="{4CA4F276-BB8C-40E7-87DB-0431CB5FB52C}">
          <x14:colorSeries theme="2"/>
          <x14:colorNegative rgb="FFD00000"/>
          <x14:colorAxis rgb="FF000000"/>
          <x14:colorMarkers rgb="FFD00000"/>
          <x14:colorFirst rgb="FFD00000"/>
          <x14:colorLast rgb="FFD00000"/>
          <x14:colorHigh rgb="FF00B050"/>
          <x14:colorLow rgb="FFD00000"/>
          <x14:sparklines>
            <x14:sparkline>
              <xm:f>PIVOTS!AC1:AC12</xm:f>
              <xm:sqref>E21</xm:sqref>
            </x14:sparkline>
          </x14:sparklines>
        </x14:sparklineGroup>
        <x14:sparklineGroup type="column" displayEmptyCellsAs="gap" high="1" low="1" displayXAxis="1" xr2:uid="{6265BA55-14D9-48CC-98E2-05A08FF0F05F}">
          <x14:colorSeries rgb="FFFF0000"/>
          <x14:colorNegative rgb="FFD00000"/>
          <x14:colorAxis rgb="FF000000"/>
          <x14:colorMarkers rgb="FFD00000"/>
          <x14:colorFirst rgb="FFD00000"/>
          <x14:colorLast rgb="FFD00000"/>
          <x14:colorHigh rgb="FF00B050"/>
          <x14:colorLow rgb="FFD00000"/>
          <x14:sparklines>
            <x14:sparkline>
              <xm:f>PIVOTS!AA1:AA12</xm:f>
              <xm:sqref>E18</xm:sqref>
            </x14:sparkline>
          </x14:sparklines>
        </x14:sparklineGroup>
        <x14:sparklineGroup type="column" displayEmptyCellsAs="gap" high="1" low="1" displayXAxis="1" xr2:uid="{D2A3CE6A-711E-4462-9549-CDCEAEFEC849}">
          <x14:colorSeries rgb="FFFFFF00"/>
          <x14:colorNegative rgb="FFD00000"/>
          <x14:colorAxis rgb="FF000000"/>
          <x14:colorMarkers rgb="FFD00000"/>
          <x14:colorFirst rgb="FFD00000"/>
          <x14:colorLast rgb="FFD00000"/>
          <x14:colorHigh rgb="FF00B050"/>
          <x14:colorLow rgb="FFD00000"/>
          <x14:sparklines>
            <x14:sparkline>
              <xm:f>PIVOTS!Y1:Y12</xm:f>
              <xm:sqref>E15</xm:sqref>
            </x14:sparkline>
          </x14:sparklines>
        </x14:sparklineGroup>
        <x14:sparklineGroup type="column" displayEmptyCellsAs="gap" high="1" low="1" displayXAxis="1" xr2:uid="{CBAEC51C-6F29-4546-8B94-E2E551D0DC65}">
          <x14:colorSeries rgb="FFFFFF00"/>
          <x14:colorNegative rgb="FFD00000"/>
          <x14:colorAxis rgb="FF000000"/>
          <x14:colorMarkers rgb="FFD00000"/>
          <x14:colorFirst rgb="FFD00000"/>
          <x14:colorLast rgb="FFD00000"/>
          <x14:colorHigh rgb="FF00B050"/>
          <x14:colorLow rgb="FFFF0000"/>
          <x14:sparklines>
            <x14:sparkline>
              <xm:f>PIVOTS!S1:S12</xm:f>
              <xm:sqref>E7</xm:sqref>
            </x14:sparkline>
          </x14:sparklines>
        </x14:sparklineGroup>
        <x14:sparklineGroup type="column" displayEmptyCellsAs="gap" high="1" low="1" displayXAxis="1" xr2:uid="{E7FEDF2E-9CA2-4DF7-B655-1C223E098FBA}">
          <x14:colorSeries rgb="FF0099FF"/>
          <x14:colorNegative rgb="FFD00000"/>
          <x14:colorAxis rgb="FF000000"/>
          <x14:colorMarkers rgb="FFD00000"/>
          <x14:colorFirst rgb="FFD00000"/>
          <x14:colorLast rgb="FFD00000"/>
          <x14:colorHigh rgb="FF00B050"/>
          <x14:colorLow rgb="FFD00000"/>
          <x14:sparklines>
            <x14:sparkline>
              <xm:f>TradeSparkData</xm:f>
              <xm:sqref>E5</xm:sqref>
            </x14:sparkline>
          </x14:sparklines>
        </x14:sparklineGroup>
        <x14:sparklineGroup type="column" displayEmptyCellsAs="gap" high="1" low="1" displayXAxis="1" xr2:uid="{DBDBEA5B-453C-4D39-942A-E3FCC2FBA89B}">
          <x14:colorSeries theme="0" tint="-0.14999847407452621"/>
          <x14:colorNegative rgb="FFFF0000"/>
          <x14:colorAxis rgb="FF000000"/>
          <x14:colorMarkers rgb="FFD00000"/>
          <x14:colorFirst rgb="FFD00000"/>
          <x14:colorLast rgb="FFD00000"/>
          <x14:colorHigh rgb="FF00B050"/>
          <x14:colorLow rgb="FFFF0000"/>
          <x14:sparklines>
            <x14:sparkline>
              <xm:f>SparklineData</xm:f>
              <xm:sqref>E2</xm:sqref>
            </x14:sparkline>
          </x14:sparklines>
        </x14:sparklineGroup>
        <x14:sparklineGroup manualMax="0" manualMin="0" displayEmptyCellsAs="gap" high="1" low="1" xr2:uid="{82AC7B8D-1A52-41E8-BA94-B7D145E2EFBA}">
          <x14:colorSeries theme="0" tint="-4.9989318521683403E-2"/>
          <x14:colorNegative rgb="FFFF0000"/>
          <x14:colorAxis rgb="FF000000"/>
          <x14:colorMarkers rgb="FFD00000"/>
          <x14:colorFirst rgb="FFD00000"/>
          <x14:colorLast rgb="FFD00000"/>
          <x14:colorHigh rgb="FF00B050"/>
          <x14:colorLow rgb="FFFF0000"/>
          <x14:sparklines>
            <x14:sparkline>
              <xm:f>PIVOTS!V3:V14</xm:f>
              <xm:sqref>W1</xm:sqref>
            </x14:sparkline>
            <x14:sparkline>
              <xm:f>PIVOTS!V4:V15</xm:f>
              <xm:sqref>W2</xm:sqref>
            </x14:sparkline>
            <x14:sparkline>
              <xm:f>PIVOTS!V5:V16</xm:f>
              <xm:sqref>W3</xm:sqref>
            </x14:sparkline>
            <x14:sparkline>
              <xm:f>PIVOTS!V6:V17</xm:f>
              <xm:sqref>W4</xm:sqref>
            </x14:sparkline>
            <x14:sparkline>
              <xm:f>PIVOTS!V7:V18</xm:f>
              <xm:sqref>W5</xm:sqref>
            </x14:sparkline>
            <x14:sparkline>
              <xm:f>PIVOTS!V8:V19</xm:f>
              <xm:sqref>W6</xm:sqref>
            </x14:sparkline>
            <x14:sparkline>
              <xm:f>PIVOTS!V9:V20</xm:f>
              <xm:sqref>W7</xm:sqref>
            </x14:sparkline>
            <x14:sparkline>
              <xm:f>PIVOTS!V10:V21</xm:f>
              <xm:sqref>W8</xm:sqref>
            </x14:sparkline>
            <x14:sparkline>
              <xm:f>PIVOTS!V11:V22</xm:f>
              <xm:sqref>W9</xm:sqref>
            </x14:sparkline>
            <x14:sparkline>
              <xm:f>PIVOTS!V12:V23</xm:f>
              <xm:sqref>W10</xm:sqref>
            </x14:sparkline>
            <x14:sparkline>
              <xm:f>PIVOTS!V13:V24</xm:f>
              <xm:sqref>W11</xm:sqref>
            </x14:sparkline>
            <x14:sparkline>
              <xm:f>PIVOTS!V14:V25</xm:f>
              <xm:sqref>W12</xm:sqref>
            </x14:sparkline>
            <x14:sparkline>
              <xm:f>PIVOTS!V15:V26</xm:f>
              <xm:sqref>W13</xm:sqref>
            </x14:sparkline>
            <x14:sparkline>
              <xm:f>PIVOTS!V16:V27</xm:f>
              <xm:sqref>W14</xm:sqref>
            </x14:sparkline>
          </x14:sparklines>
        </x14:sparklineGroup>
        <x14:sparklineGroup type="column" displayEmptyCellsAs="gap" high="1" low="1" displayXAxis="1" xr2:uid="{B0021770-820B-4DED-A76A-1036802AF2B0}">
          <x14:colorSeries rgb="FF9933FF"/>
          <x14:colorNegative rgb="FFD00000"/>
          <x14:colorAxis rgb="FF000000"/>
          <x14:colorMarkers rgb="FFD00000"/>
          <x14:colorFirst rgb="FFD00000"/>
          <x14:colorLast rgb="FFD00000"/>
          <x14:colorHigh rgb="FF00B050"/>
          <x14:colorLow rgb="FFFF0000"/>
          <x14:sparklines>
            <x14:sparkline>
              <xm:f>PIVOTS!U1:U12</xm:f>
              <xm:sqref>E10</xm:sqref>
            </x14:sparkline>
          </x14:sparklines>
        </x14:sparklineGroup>
        <x14:sparklineGroup type="column" displayEmptyCellsAs="gap" high="1" low="1" displayXAxis="1" xr2:uid="{7E4146C8-8E73-4853-B1B0-4C74943CD3B3}">
          <x14:colorSeries rgb="FF00B050"/>
          <x14:colorNegative rgb="FFD00000"/>
          <x14:colorAxis rgb="FF000000"/>
          <x14:colorMarkers rgb="FFD00000"/>
          <x14:colorFirst rgb="FFD00000"/>
          <x14:colorLast rgb="FFD00000"/>
          <x14:colorHigh theme="3"/>
          <x14:colorLow rgb="FFFF0000"/>
          <x14:sparklines>
            <x14:sparkline>
              <xm:f>PIVOTS!W1:W12</xm:f>
              <xm:sqref>E12</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G1001"/>
  <sheetViews>
    <sheetView topLeftCell="X1" workbookViewId="0">
      <selection activeCell="U6" sqref="U6"/>
    </sheetView>
  </sheetViews>
  <sheetFormatPr defaultRowHeight="15" x14ac:dyDescent="0.25"/>
  <cols>
    <col min="1" max="1" width="8.85546875" bestFit="1" customWidth="1"/>
    <col min="2" max="2" width="16" bestFit="1" customWidth="1"/>
    <col min="3" max="3" width="18.28515625" bestFit="1" customWidth="1"/>
    <col min="4" max="4" width="19.5703125" bestFit="1" customWidth="1"/>
    <col min="5" max="6" width="18.28515625" bestFit="1" customWidth="1"/>
    <col min="7" max="7" width="13.85546875" bestFit="1" customWidth="1"/>
    <col min="8" max="8" width="12.85546875" bestFit="1" customWidth="1"/>
    <col min="10" max="10" width="16.140625" bestFit="1" customWidth="1"/>
    <col min="11" max="11" width="14.85546875" bestFit="1" customWidth="1"/>
    <col min="12" max="12" width="15.42578125" bestFit="1" customWidth="1"/>
    <col min="13" max="13" width="8.7109375" bestFit="1" customWidth="1"/>
    <col min="14" max="14" width="11.5703125" bestFit="1" customWidth="1"/>
    <col min="15" max="15" width="15.28515625" bestFit="1" customWidth="1"/>
    <col min="16" max="16" width="16.42578125" bestFit="1" customWidth="1"/>
    <col min="17" max="17" width="15" bestFit="1" customWidth="1"/>
    <col min="18" max="18" width="12.7109375" bestFit="1" customWidth="1"/>
    <col min="19" max="19" width="14.5703125" bestFit="1" customWidth="1"/>
    <col min="20" max="20" width="10.7109375" bestFit="1" customWidth="1"/>
    <col min="21" max="21" width="9.7109375" bestFit="1" customWidth="1"/>
    <col min="22" max="22" width="13.5703125" bestFit="1" customWidth="1"/>
    <col min="23" max="23" width="11.42578125" bestFit="1" customWidth="1"/>
    <col min="24" max="24" width="16.28515625" bestFit="1" customWidth="1"/>
    <col min="25" max="25" width="13.7109375" bestFit="1" customWidth="1"/>
    <col min="26" max="26" width="20.7109375" bestFit="1" customWidth="1"/>
    <col min="27" max="27" width="15.85546875" bestFit="1" customWidth="1"/>
    <col min="28" max="28" width="12.7109375" bestFit="1" customWidth="1"/>
    <col min="29" max="29" width="13.5703125" bestFit="1" customWidth="1"/>
    <col min="30" max="30" width="12.85546875" bestFit="1" customWidth="1"/>
    <col min="31" max="31" width="9" bestFit="1" customWidth="1"/>
    <col min="32" max="32" width="23.42578125" bestFit="1" customWidth="1"/>
    <col min="33" max="33" width="19.140625" bestFit="1"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1033</v>
      </c>
      <c r="C2" s="2">
        <v>45701.974305555559</v>
      </c>
      <c r="D2" s="2">
        <v>45701.9765625</v>
      </c>
      <c r="E2" s="2">
        <v>45702.254340277781</v>
      </c>
      <c r="F2" s="2">
        <v>45702</v>
      </c>
      <c r="G2" t="s">
        <v>1231</v>
      </c>
      <c r="H2" t="s">
        <v>1238</v>
      </c>
      <c r="I2" t="s">
        <v>1242</v>
      </c>
      <c r="J2" t="s">
        <v>1244</v>
      </c>
      <c r="K2" t="s">
        <v>1249</v>
      </c>
      <c r="L2" t="s">
        <v>1254</v>
      </c>
      <c r="M2">
        <v>3858</v>
      </c>
      <c r="N2">
        <v>369.78</v>
      </c>
      <c r="O2">
        <v>375.57</v>
      </c>
      <c r="P2">
        <v>372.75</v>
      </c>
      <c r="Q2">
        <v>1448949.06</v>
      </c>
      <c r="R2">
        <v>724.47</v>
      </c>
      <c r="S2">
        <v>289.79000000000002</v>
      </c>
      <c r="T2">
        <v>9865.2999999999993</v>
      </c>
      <c r="U2">
        <v>351.29</v>
      </c>
      <c r="V2">
        <v>144894.91</v>
      </c>
      <c r="W2" t="s">
        <v>1258</v>
      </c>
      <c r="X2" t="s">
        <v>1263</v>
      </c>
      <c r="Y2">
        <v>75.650000000000006</v>
      </c>
      <c r="Z2" t="s">
        <v>1267</v>
      </c>
      <c r="AA2">
        <v>10009865.300000001</v>
      </c>
      <c r="AB2">
        <v>100098.65300000001</v>
      </c>
      <c r="AC2">
        <v>24.279999999999969</v>
      </c>
      <c r="AD2">
        <v>4122.679283360796</v>
      </c>
      <c r="AE2">
        <v>2</v>
      </c>
      <c r="AF2">
        <v>8245.3585667215921</v>
      </c>
      <c r="AG2">
        <v>3096709.3169036279</v>
      </c>
    </row>
    <row r="3" spans="1:33" x14ac:dyDescent="0.25">
      <c r="A3" t="s">
        <v>34</v>
      </c>
      <c r="B3" t="s">
        <v>1034</v>
      </c>
      <c r="C3" s="2">
        <v>45784.814583333333</v>
      </c>
      <c r="D3" s="2">
        <v>45784.815416666657</v>
      </c>
      <c r="E3" s="2">
        <v>45785.48</v>
      </c>
      <c r="F3" s="2">
        <v>45785</v>
      </c>
      <c r="G3" t="s">
        <v>1232</v>
      </c>
      <c r="H3" t="s">
        <v>1239</v>
      </c>
      <c r="I3" t="s">
        <v>1242</v>
      </c>
      <c r="J3" t="s">
        <v>1245</v>
      </c>
      <c r="K3" t="s">
        <v>1250</v>
      </c>
      <c r="L3" t="s">
        <v>1255</v>
      </c>
      <c r="M3">
        <v>8488</v>
      </c>
      <c r="N3">
        <v>173.68</v>
      </c>
      <c r="O3">
        <v>171.7</v>
      </c>
      <c r="P3">
        <v>174.27</v>
      </c>
      <c r="Q3">
        <v>1457389.6</v>
      </c>
      <c r="R3">
        <v>728.69</v>
      </c>
      <c r="S3">
        <v>291.48</v>
      </c>
      <c r="T3">
        <v>-22834.33</v>
      </c>
      <c r="U3">
        <v>165</v>
      </c>
      <c r="V3">
        <v>145738.96</v>
      </c>
      <c r="W3" t="s">
        <v>1259</v>
      </c>
      <c r="X3" t="s">
        <v>1264</v>
      </c>
      <c r="Y3">
        <v>-147.47</v>
      </c>
      <c r="Z3" t="s">
        <v>1268</v>
      </c>
      <c r="AA3">
        <v>9987030.9700000007</v>
      </c>
      <c r="AB3">
        <v>99870.309700000013</v>
      </c>
      <c r="AC3">
        <v>6.6999999999999886</v>
      </c>
      <c r="AD3">
        <v>14906.01637313436</v>
      </c>
      <c r="AE3">
        <v>10</v>
      </c>
      <c r="AF3">
        <v>149060.16373134361</v>
      </c>
      <c r="AG3">
        <v>25593630.112671699</v>
      </c>
    </row>
    <row r="4" spans="1:33" x14ac:dyDescent="0.25">
      <c r="A4" t="s">
        <v>35</v>
      </c>
      <c r="B4" t="s">
        <v>1035</v>
      </c>
      <c r="C4" s="2">
        <v>45906.872916666667</v>
      </c>
      <c r="D4" s="2">
        <v>45906.876215277778</v>
      </c>
      <c r="E4" s="2">
        <v>45907.204687500001</v>
      </c>
      <c r="F4" s="2">
        <v>45908</v>
      </c>
      <c r="G4" t="s">
        <v>1233</v>
      </c>
      <c r="H4" t="s">
        <v>1240</v>
      </c>
      <c r="I4" t="s">
        <v>1242</v>
      </c>
      <c r="J4" t="s">
        <v>1246</v>
      </c>
      <c r="K4" t="s">
        <v>1251</v>
      </c>
      <c r="L4" t="s">
        <v>1254</v>
      </c>
      <c r="M4">
        <v>469</v>
      </c>
      <c r="N4">
        <v>259.88</v>
      </c>
      <c r="O4">
        <v>260.77999999999997</v>
      </c>
      <c r="P4">
        <v>260.29000000000002</v>
      </c>
      <c r="Q4">
        <v>122305.82</v>
      </c>
      <c r="R4">
        <v>61.15</v>
      </c>
      <c r="S4">
        <v>24.46</v>
      </c>
      <c r="T4">
        <v>144.19999999999999</v>
      </c>
      <c r="U4">
        <v>246.89</v>
      </c>
      <c r="V4">
        <v>12230.58</v>
      </c>
      <c r="W4" t="s">
        <v>1259</v>
      </c>
      <c r="X4" t="s">
        <v>1265</v>
      </c>
      <c r="Y4">
        <v>18.829999999999998</v>
      </c>
      <c r="Z4" t="s">
        <v>1269</v>
      </c>
      <c r="AA4">
        <v>9987175.1699999999</v>
      </c>
      <c r="AB4">
        <v>99871.751700000008</v>
      </c>
      <c r="AC4">
        <v>13.88999999999999</v>
      </c>
      <c r="AD4">
        <v>7190.1909071274376</v>
      </c>
      <c r="AE4">
        <v>30</v>
      </c>
      <c r="AF4">
        <v>215705.72721382309</v>
      </c>
      <c r="AG4">
        <v>56251739.542820789</v>
      </c>
    </row>
    <row r="5" spans="1:33" x14ac:dyDescent="0.25">
      <c r="A5" t="s">
        <v>36</v>
      </c>
      <c r="B5" t="s">
        <v>1036</v>
      </c>
      <c r="C5" s="2">
        <v>45776.226388888892</v>
      </c>
      <c r="D5" s="2">
        <v>45776.227997685193</v>
      </c>
      <c r="E5" s="2">
        <v>45776.973136574074</v>
      </c>
      <c r="F5" s="2">
        <v>45777</v>
      </c>
      <c r="G5" t="s">
        <v>1231</v>
      </c>
      <c r="H5" t="s">
        <v>1240</v>
      </c>
      <c r="I5" t="s">
        <v>1243</v>
      </c>
      <c r="J5" t="s">
        <v>1246</v>
      </c>
      <c r="K5" t="s">
        <v>1249</v>
      </c>
      <c r="L5" t="s">
        <v>1255</v>
      </c>
      <c r="M5">
        <v>5631</v>
      </c>
      <c r="N5">
        <v>35.880000000000003</v>
      </c>
      <c r="O5">
        <v>36.1</v>
      </c>
      <c r="P5">
        <v>35.76</v>
      </c>
      <c r="Q5">
        <v>203279.1</v>
      </c>
      <c r="R5">
        <v>101.64</v>
      </c>
      <c r="S5">
        <v>40.659999999999997</v>
      </c>
      <c r="T5">
        <v>1772.24</v>
      </c>
      <c r="U5">
        <v>34.090000000000003</v>
      </c>
      <c r="V5">
        <v>20327.91</v>
      </c>
      <c r="W5" t="s">
        <v>1259</v>
      </c>
      <c r="X5" t="s">
        <v>1264</v>
      </c>
      <c r="Y5">
        <v>95.08</v>
      </c>
      <c r="Z5" t="s">
        <v>1270</v>
      </c>
      <c r="AA5">
        <v>9988947.4100000001</v>
      </c>
      <c r="AB5">
        <v>99889.474100000007</v>
      </c>
      <c r="AC5">
        <v>2.009999999999998</v>
      </c>
      <c r="AD5">
        <v>49696.25577114433</v>
      </c>
      <c r="AE5">
        <v>30</v>
      </c>
      <c r="AF5">
        <v>1490887.67313433</v>
      </c>
      <c r="AG5">
        <v>53821045.000149317</v>
      </c>
    </row>
    <row r="6" spans="1:33" x14ac:dyDescent="0.25">
      <c r="A6" t="s">
        <v>37</v>
      </c>
      <c r="B6" t="s">
        <v>1037</v>
      </c>
      <c r="C6" s="2">
        <v>45955.399305555547</v>
      </c>
      <c r="D6" s="2">
        <v>45955.399548611109</v>
      </c>
      <c r="E6" s="2">
        <v>45956.391215277778</v>
      </c>
      <c r="F6" s="2">
        <v>45956</v>
      </c>
      <c r="G6" t="s">
        <v>1234</v>
      </c>
      <c r="H6" t="s">
        <v>1238</v>
      </c>
      <c r="I6" t="s">
        <v>1242</v>
      </c>
      <c r="J6" t="s">
        <v>1246</v>
      </c>
      <c r="K6" t="s">
        <v>1250</v>
      </c>
      <c r="L6" t="s">
        <v>1254</v>
      </c>
      <c r="M6">
        <v>3318</v>
      </c>
      <c r="N6">
        <v>42.63</v>
      </c>
      <c r="O6">
        <v>43.01</v>
      </c>
      <c r="P6">
        <v>42.66</v>
      </c>
      <c r="Q6">
        <v>142707.18</v>
      </c>
      <c r="R6">
        <v>71.349999999999994</v>
      </c>
      <c r="S6">
        <v>28.54</v>
      </c>
      <c r="T6">
        <v>1061.4100000000001</v>
      </c>
      <c r="U6">
        <v>40.5</v>
      </c>
      <c r="V6">
        <v>14270.72</v>
      </c>
      <c r="W6" t="s">
        <v>1258</v>
      </c>
      <c r="X6" t="s">
        <v>1263</v>
      </c>
      <c r="Y6">
        <v>82.04</v>
      </c>
      <c r="Z6" t="s">
        <v>1269</v>
      </c>
      <c r="AA6">
        <v>9990008.8200000003</v>
      </c>
      <c r="AB6">
        <v>99900.088199999998</v>
      </c>
      <c r="AC6">
        <v>2.509999999999998</v>
      </c>
      <c r="AD6">
        <v>39800.831952191264</v>
      </c>
      <c r="AE6">
        <v>2</v>
      </c>
      <c r="AF6">
        <v>79601.663904382527</v>
      </c>
      <c r="AG6">
        <v>3423667.564527493</v>
      </c>
    </row>
    <row r="7" spans="1:33" x14ac:dyDescent="0.25">
      <c r="A7" t="s">
        <v>38</v>
      </c>
      <c r="B7" t="s">
        <v>1038</v>
      </c>
      <c r="C7" s="2">
        <v>45893.14166666667</v>
      </c>
      <c r="D7" s="2">
        <v>45893.144571759258</v>
      </c>
      <c r="E7" s="2">
        <v>45894.067488425928</v>
      </c>
      <c r="F7" s="2">
        <v>45894</v>
      </c>
      <c r="G7" t="s">
        <v>1233</v>
      </c>
      <c r="H7" t="s">
        <v>1240</v>
      </c>
      <c r="I7" t="s">
        <v>1243</v>
      </c>
      <c r="J7" t="s">
        <v>1247</v>
      </c>
      <c r="K7" t="s">
        <v>1249</v>
      </c>
      <c r="L7" t="s">
        <v>1254</v>
      </c>
      <c r="M7">
        <v>231</v>
      </c>
      <c r="N7">
        <v>439.96</v>
      </c>
      <c r="O7">
        <v>435.41</v>
      </c>
      <c r="P7">
        <v>444.23</v>
      </c>
      <c r="Q7">
        <v>100579.71</v>
      </c>
      <c r="R7">
        <v>50.29</v>
      </c>
      <c r="S7">
        <v>20.12</v>
      </c>
      <c r="T7">
        <v>-2107.83</v>
      </c>
      <c r="U7">
        <v>417.96</v>
      </c>
      <c r="V7">
        <v>10057.969999999999</v>
      </c>
      <c r="W7" t="s">
        <v>1260</v>
      </c>
      <c r="X7" t="s">
        <v>1265</v>
      </c>
      <c r="Y7">
        <v>-198.55</v>
      </c>
      <c r="Z7" t="s">
        <v>1270</v>
      </c>
      <c r="AA7">
        <v>9987900.9900000002</v>
      </c>
      <c r="AB7">
        <v>99879.009900000005</v>
      </c>
      <c r="AC7">
        <v>17.450000000000049</v>
      </c>
      <c r="AD7">
        <v>5723.7254957019913</v>
      </c>
      <c r="AE7">
        <v>30</v>
      </c>
      <c r="AF7">
        <v>171711.76487105971</v>
      </c>
      <c r="AG7">
        <v>74765019.542508125</v>
      </c>
    </row>
    <row r="8" spans="1:33" x14ac:dyDescent="0.25">
      <c r="A8" t="s">
        <v>39</v>
      </c>
      <c r="B8" t="s">
        <v>1039</v>
      </c>
      <c r="C8" s="2">
        <v>45942.855555555558</v>
      </c>
      <c r="D8" s="2">
        <v>45942.855613425927</v>
      </c>
      <c r="E8" s="2">
        <v>45943.213252314818</v>
      </c>
      <c r="F8" s="2">
        <v>45943</v>
      </c>
      <c r="G8" t="s">
        <v>1233</v>
      </c>
      <c r="H8" t="s">
        <v>1239</v>
      </c>
      <c r="I8" t="s">
        <v>1242</v>
      </c>
      <c r="J8" t="s">
        <v>1248</v>
      </c>
      <c r="K8" t="s">
        <v>1249</v>
      </c>
      <c r="L8" t="s">
        <v>1256</v>
      </c>
      <c r="M8">
        <v>199</v>
      </c>
      <c r="N8">
        <v>382.07</v>
      </c>
      <c r="O8">
        <v>380.84</v>
      </c>
      <c r="P8">
        <v>378.36</v>
      </c>
      <c r="Q8">
        <v>75787.16</v>
      </c>
      <c r="R8">
        <v>37.89</v>
      </c>
      <c r="S8">
        <v>15.16</v>
      </c>
      <c r="T8">
        <v>440.47</v>
      </c>
      <c r="U8">
        <v>362.97</v>
      </c>
      <c r="V8">
        <v>7578.72</v>
      </c>
      <c r="W8" t="s">
        <v>1259</v>
      </c>
      <c r="X8" t="s">
        <v>1264</v>
      </c>
      <c r="Y8">
        <v>65.55</v>
      </c>
      <c r="Z8" t="s">
        <v>1269</v>
      </c>
      <c r="AA8">
        <v>9988341.4600000009</v>
      </c>
      <c r="AB8">
        <v>99883.414600000018</v>
      </c>
      <c r="AC8">
        <v>17.869999999999951</v>
      </c>
      <c r="AD8">
        <v>5589.4468158925747</v>
      </c>
      <c r="AE8">
        <v>10</v>
      </c>
      <c r="AF8">
        <v>55894.468158925753</v>
      </c>
      <c r="AG8">
        <v>21286849.253645279</v>
      </c>
    </row>
    <row r="9" spans="1:33" x14ac:dyDescent="0.25">
      <c r="A9" t="s">
        <v>40</v>
      </c>
      <c r="B9" t="s">
        <v>1040</v>
      </c>
      <c r="C9" s="2">
        <v>45861.991666666669</v>
      </c>
      <c r="D9" s="2">
        <v>45861.994618055563</v>
      </c>
      <c r="E9" s="2">
        <v>45862.371006944442</v>
      </c>
      <c r="F9" s="2">
        <v>45863</v>
      </c>
      <c r="G9" t="s">
        <v>1235</v>
      </c>
      <c r="H9" t="s">
        <v>1239</v>
      </c>
      <c r="I9" t="s">
        <v>1243</v>
      </c>
      <c r="J9" t="s">
        <v>1247</v>
      </c>
      <c r="K9" t="s">
        <v>1250</v>
      </c>
      <c r="L9" t="s">
        <v>1256</v>
      </c>
      <c r="M9">
        <v>2300</v>
      </c>
      <c r="N9">
        <v>338.51</v>
      </c>
      <c r="O9">
        <v>332.27</v>
      </c>
      <c r="P9">
        <v>335.5</v>
      </c>
      <c r="Q9">
        <v>764221</v>
      </c>
      <c r="R9">
        <v>382.11</v>
      </c>
      <c r="S9">
        <v>152.84</v>
      </c>
      <c r="T9">
        <v>-7963.95</v>
      </c>
      <c r="U9">
        <v>321.58</v>
      </c>
      <c r="V9">
        <v>76422.100000000006</v>
      </c>
      <c r="W9" t="s">
        <v>1260</v>
      </c>
      <c r="X9" t="s">
        <v>1263</v>
      </c>
      <c r="Y9">
        <v>-96.27</v>
      </c>
      <c r="Z9" t="s">
        <v>1270</v>
      </c>
      <c r="AA9">
        <v>9980377.5099999998</v>
      </c>
      <c r="AB9">
        <v>99803.775099999999</v>
      </c>
      <c r="AC9">
        <v>10.69</v>
      </c>
      <c r="AD9">
        <v>9336.1810196445294</v>
      </c>
      <c r="AE9">
        <v>10</v>
      </c>
      <c r="AF9">
        <v>93361.810196445294</v>
      </c>
      <c r="AG9">
        <v>31021328.673972871</v>
      </c>
    </row>
    <row r="10" spans="1:33" x14ac:dyDescent="0.25">
      <c r="A10" t="s">
        <v>41</v>
      </c>
      <c r="B10" t="s">
        <v>1041</v>
      </c>
      <c r="C10" s="2">
        <v>45831.147222222222</v>
      </c>
      <c r="D10" s="2">
        <v>45831.147858796299</v>
      </c>
      <c r="E10" s="2">
        <v>45831.795081018521</v>
      </c>
      <c r="F10" s="2">
        <v>45833</v>
      </c>
      <c r="G10" t="s">
        <v>1236</v>
      </c>
      <c r="H10" t="s">
        <v>1238</v>
      </c>
      <c r="I10" t="s">
        <v>1242</v>
      </c>
      <c r="J10" t="s">
        <v>1248</v>
      </c>
      <c r="K10" t="s">
        <v>1252</v>
      </c>
      <c r="L10" t="s">
        <v>1255</v>
      </c>
      <c r="M10">
        <v>8696</v>
      </c>
      <c r="N10">
        <v>292.36</v>
      </c>
      <c r="O10">
        <v>286.95999999999998</v>
      </c>
      <c r="P10">
        <v>295.2</v>
      </c>
      <c r="Q10">
        <v>2495404.16</v>
      </c>
      <c r="R10">
        <v>1247.7</v>
      </c>
      <c r="S10">
        <v>499.08</v>
      </c>
      <c r="T10">
        <v>-73401.820000000007</v>
      </c>
      <c r="U10">
        <v>277.74</v>
      </c>
      <c r="V10">
        <v>249540.42</v>
      </c>
      <c r="W10" t="s">
        <v>1261</v>
      </c>
      <c r="X10" t="s">
        <v>1266</v>
      </c>
      <c r="Y10">
        <v>-279.13</v>
      </c>
      <c r="Z10" t="s">
        <v>1270</v>
      </c>
      <c r="AA10">
        <v>9906975.6899999995</v>
      </c>
      <c r="AB10">
        <v>99069.756899999993</v>
      </c>
      <c r="AC10">
        <v>9.2199999999999704</v>
      </c>
      <c r="AD10">
        <v>10745.092939262509</v>
      </c>
      <c r="AE10">
        <v>2</v>
      </c>
      <c r="AF10">
        <v>21490.185878525019</v>
      </c>
      <c r="AG10">
        <v>6166823.7397015393</v>
      </c>
    </row>
    <row r="11" spans="1:33" x14ac:dyDescent="0.25">
      <c r="A11" t="s">
        <v>42</v>
      </c>
      <c r="B11" t="s">
        <v>1042</v>
      </c>
      <c r="C11" s="2">
        <v>45946.59375</v>
      </c>
      <c r="D11" s="2">
        <v>45946.596250000002</v>
      </c>
      <c r="E11" s="2">
        <v>45947.342083333337</v>
      </c>
      <c r="F11" s="2">
        <v>45948</v>
      </c>
      <c r="G11" t="s">
        <v>1236</v>
      </c>
      <c r="H11" t="s">
        <v>1238</v>
      </c>
      <c r="I11" t="s">
        <v>1242</v>
      </c>
      <c r="J11" t="s">
        <v>1247</v>
      </c>
      <c r="K11" t="s">
        <v>1249</v>
      </c>
      <c r="L11" t="s">
        <v>1255</v>
      </c>
      <c r="M11">
        <v>363</v>
      </c>
      <c r="N11">
        <v>360.89</v>
      </c>
      <c r="O11">
        <v>367.19</v>
      </c>
      <c r="P11">
        <v>362.24</v>
      </c>
      <c r="Q11">
        <v>133289.97</v>
      </c>
      <c r="R11">
        <v>66.64</v>
      </c>
      <c r="S11">
        <v>26.66</v>
      </c>
      <c r="T11">
        <v>1703.55</v>
      </c>
      <c r="U11">
        <v>342.85</v>
      </c>
      <c r="V11">
        <v>13329</v>
      </c>
      <c r="W11" t="s">
        <v>1259</v>
      </c>
      <c r="X11" t="s">
        <v>1266</v>
      </c>
      <c r="Y11">
        <v>136.65</v>
      </c>
      <c r="Z11" t="s">
        <v>1268</v>
      </c>
      <c r="AA11">
        <v>9908679.2400000002</v>
      </c>
      <c r="AB11">
        <v>99086.792400000006</v>
      </c>
      <c r="AC11">
        <v>24.339999999999971</v>
      </c>
      <c r="AD11">
        <v>4070.9446343467589</v>
      </c>
      <c r="AE11">
        <v>2</v>
      </c>
      <c r="AF11">
        <v>8141.8892686935178</v>
      </c>
      <c r="AG11">
        <v>2989620.320571573</v>
      </c>
    </row>
    <row r="12" spans="1:33" x14ac:dyDescent="0.25">
      <c r="A12" t="s">
        <v>43</v>
      </c>
      <c r="B12" t="s">
        <v>1033</v>
      </c>
      <c r="C12" s="2">
        <v>45965.648611111108</v>
      </c>
      <c r="D12" s="2">
        <v>45965.651574074072</v>
      </c>
      <c r="E12" s="2">
        <v>45966.357824074083</v>
      </c>
      <c r="F12" s="2">
        <v>45966</v>
      </c>
      <c r="G12" t="s">
        <v>1237</v>
      </c>
      <c r="H12" t="s">
        <v>1241</v>
      </c>
      <c r="I12" t="s">
        <v>1243</v>
      </c>
      <c r="J12" t="s">
        <v>1245</v>
      </c>
      <c r="K12" t="s">
        <v>1249</v>
      </c>
      <c r="L12" t="s">
        <v>1256</v>
      </c>
      <c r="M12">
        <v>5524</v>
      </c>
      <c r="N12">
        <v>282.55</v>
      </c>
      <c r="O12">
        <v>287.35000000000002</v>
      </c>
      <c r="P12">
        <v>280.62</v>
      </c>
      <c r="Q12">
        <v>1587321.4</v>
      </c>
      <c r="R12">
        <v>793.66</v>
      </c>
      <c r="S12">
        <v>317.45999999999998</v>
      </c>
      <c r="T12">
        <v>36065.4</v>
      </c>
      <c r="U12">
        <v>268.42</v>
      </c>
      <c r="V12">
        <v>158732.14000000001</v>
      </c>
      <c r="W12" t="s">
        <v>1259</v>
      </c>
      <c r="X12" t="s">
        <v>1263</v>
      </c>
      <c r="Y12">
        <v>239.83</v>
      </c>
      <c r="Z12" t="s">
        <v>1267</v>
      </c>
      <c r="AA12">
        <v>9944744.6400000006</v>
      </c>
      <c r="AB12">
        <v>99447.446400000015</v>
      </c>
      <c r="AC12">
        <v>18.93000000000001</v>
      </c>
      <c r="AD12">
        <v>5253.4308716323276</v>
      </c>
      <c r="AE12">
        <v>5</v>
      </c>
      <c r="AF12">
        <v>26267.154358161639</v>
      </c>
      <c r="AG12">
        <v>7547866.8048177473</v>
      </c>
    </row>
    <row r="13" spans="1:33" x14ac:dyDescent="0.25">
      <c r="A13" t="s">
        <v>44</v>
      </c>
      <c r="B13" t="s">
        <v>1043</v>
      </c>
      <c r="C13" s="2">
        <v>45905.272916666669</v>
      </c>
      <c r="D13" s="2">
        <v>45905.274340277778</v>
      </c>
      <c r="E13" s="2">
        <v>45905.750034722223</v>
      </c>
      <c r="F13" s="2">
        <v>45906</v>
      </c>
      <c r="G13" t="s">
        <v>1232</v>
      </c>
      <c r="H13" t="s">
        <v>1239</v>
      </c>
      <c r="I13" t="s">
        <v>1243</v>
      </c>
      <c r="J13" t="s">
        <v>1245</v>
      </c>
      <c r="K13" t="s">
        <v>1251</v>
      </c>
      <c r="L13" t="s">
        <v>1257</v>
      </c>
      <c r="M13">
        <v>8618</v>
      </c>
      <c r="N13">
        <v>177.4</v>
      </c>
      <c r="O13">
        <v>178.61</v>
      </c>
      <c r="P13">
        <v>175.97</v>
      </c>
      <c r="Q13">
        <v>1539260.98</v>
      </c>
      <c r="R13">
        <v>769.63</v>
      </c>
      <c r="S13">
        <v>307.85000000000002</v>
      </c>
      <c r="T13">
        <v>21674.04</v>
      </c>
      <c r="U13">
        <v>168.53</v>
      </c>
      <c r="V13">
        <v>153926.1</v>
      </c>
      <c r="W13" t="s">
        <v>1260</v>
      </c>
      <c r="X13" t="s">
        <v>1265</v>
      </c>
      <c r="Y13">
        <v>150.03</v>
      </c>
      <c r="Z13" t="s">
        <v>1269</v>
      </c>
      <c r="AA13">
        <v>9966418.6799999997</v>
      </c>
      <c r="AB13">
        <v>99664.186799999996</v>
      </c>
      <c r="AC13">
        <v>10.080000000000011</v>
      </c>
      <c r="AD13">
        <v>9887.3201190476066</v>
      </c>
      <c r="AE13">
        <v>10</v>
      </c>
      <c r="AF13">
        <v>98873.201190476073</v>
      </c>
      <c r="AG13">
        <v>17659742.464630932</v>
      </c>
    </row>
    <row r="14" spans="1:33" x14ac:dyDescent="0.25">
      <c r="A14" t="s">
        <v>45</v>
      </c>
      <c r="B14" t="s">
        <v>1044</v>
      </c>
      <c r="C14" s="2">
        <v>45941.685416666667</v>
      </c>
      <c r="D14" s="2">
        <v>45941.687951388893</v>
      </c>
      <c r="E14" s="2">
        <v>45942.113645833328</v>
      </c>
      <c r="F14" s="2">
        <v>45943</v>
      </c>
      <c r="G14" t="s">
        <v>1237</v>
      </c>
      <c r="H14" t="s">
        <v>1241</v>
      </c>
      <c r="I14" t="s">
        <v>1242</v>
      </c>
      <c r="J14" t="s">
        <v>1246</v>
      </c>
      <c r="K14" t="s">
        <v>1252</v>
      </c>
      <c r="L14" t="s">
        <v>1257</v>
      </c>
      <c r="M14">
        <v>1562</v>
      </c>
      <c r="N14">
        <v>282.83</v>
      </c>
      <c r="O14">
        <v>286.18</v>
      </c>
      <c r="P14">
        <v>285.29000000000002</v>
      </c>
      <c r="Q14">
        <v>447013.16</v>
      </c>
      <c r="R14">
        <v>223.51</v>
      </c>
      <c r="S14">
        <v>89.4</v>
      </c>
      <c r="T14">
        <v>1077.27</v>
      </c>
      <c r="U14">
        <v>268.69</v>
      </c>
      <c r="V14">
        <v>44701.32</v>
      </c>
      <c r="W14" t="s">
        <v>1258</v>
      </c>
      <c r="X14" t="s">
        <v>1265</v>
      </c>
      <c r="Y14">
        <v>31.2</v>
      </c>
      <c r="Z14" t="s">
        <v>1269</v>
      </c>
      <c r="AA14">
        <v>9967495.9499999993</v>
      </c>
      <c r="AB14">
        <v>99674.959499999997</v>
      </c>
      <c r="AC14">
        <v>17.490000000000009</v>
      </c>
      <c r="AD14">
        <v>5698.9685248713522</v>
      </c>
      <c r="AE14">
        <v>5</v>
      </c>
      <c r="AF14">
        <v>28494.842624356759</v>
      </c>
      <c r="AG14">
        <v>8154654.0622384176</v>
      </c>
    </row>
    <row r="15" spans="1:33" x14ac:dyDescent="0.25">
      <c r="A15" t="s">
        <v>46</v>
      </c>
      <c r="B15" t="s">
        <v>1045</v>
      </c>
      <c r="C15" s="2">
        <v>45926.658333333333</v>
      </c>
      <c r="D15" s="2">
        <v>45926.66034722222</v>
      </c>
      <c r="E15" s="2">
        <v>45926.976319444453</v>
      </c>
      <c r="F15" s="2">
        <v>45928</v>
      </c>
      <c r="G15" t="s">
        <v>1235</v>
      </c>
      <c r="H15" t="s">
        <v>1239</v>
      </c>
      <c r="I15" t="s">
        <v>1243</v>
      </c>
      <c r="J15" t="s">
        <v>1245</v>
      </c>
      <c r="K15" t="s">
        <v>1253</v>
      </c>
      <c r="L15" t="s">
        <v>1257</v>
      </c>
      <c r="M15">
        <v>2798</v>
      </c>
      <c r="N15">
        <v>190.86</v>
      </c>
      <c r="O15">
        <v>190.1</v>
      </c>
      <c r="P15">
        <v>192.48</v>
      </c>
      <c r="Q15">
        <v>531899.80000000005</v>
      </c>
      <c r="R15">
        <v>265.95</v>
      </c>
      <c r="S15">
        <v>106.38</v>
      </c>
      <c r="T15">
        <v>-7031.57</v>
      </c>
      <c r="U15">
        <v>181.32</v>
      </c>
      <c r="V15">
        <v>53189.98</v>
      </c>
      <c r="W15" t="s">
        <v>1261</v>
      </c>
      <c r="X15" t="s">
        <v>1263</v>
      </c>
      <c r="Y15">
        <v>-123.65</v>
      </c>
      <c r="Z15" t="s">
        <v>1270</v>
      </c>
      <c r="AA15">
        <v>9960464.3800000008</v>
      </c>
      <c r="AB15">
        <v>99604.643800000005</v>
      </c>
      <c r="AC15">
        <v>8.7800000000000011</v>
      </c>
      <c r="AD15">
        <v>11344.492460136669</v>
      </c>
      <c r="AE15">
        <v>10</v>
      </c>
      <c r="AF15">
        <v>113444.9246013667</v>
      </c>
      <c r="AG15">
        <v>21565880.166719809</v>
      </c>
    </row>
    <row r="16" spans="1:33" x14ac:dyDescent="0.25">
      <c r="A16" t="s">
        <v>47</v>
      </c>
      <c r="B16" t="s">
        <v>1046</v>
      </c>
      <c r="C16" s="2">
        <v>45700.75277777778</v>
      </c>
      <c r="D16" s="2">
        <v>45700.754965277767</v>
      </c>
      <c r="E16" s="2">
        <v>45701.053576388891</v>
      </c>
      <c r="F16" s="2">
        <v>45702</v>
      </c>
      <c r="G16" t="s">
        <v>1235</v>
      </c>
      <c r="H16" t="s">
        <v>1238</v>
      </c>
      <c r="I16" t="s">
        <v>1243</v>
      </c>
      <c r="J16" t="s">
        <v>1248</v>
      </c>
      <c r="K16" t="s">
        <v>1250</v>
      </c>
      <c r="L16" t="s">
        <v>1254</v>
      </c>
      <c r="M16">
        <v>6240</v>
      </c>
      <c r="N16">
        <v>150.16</v>
      </c>
      <c r="O16">
        <v>148.75</v>
      </c>
      <c r="P16">
        <v>149.41</v>
      </c>
      <c r="Q16">
        <v>928200</v>
      </c>
      <c r="R16">
        <v>464.1</v>
      </c>
      <c r="S16">
        <v>185.64</v>
      </c>
      <c r="T16">
        <v>-4768.1400000000003</v>
      </c>
      <c r="U16">
        <v>142.65</v>
      </c>
      <c r="V16">
        <v>92820</v>
      </c>
      <c r="W16" t="s">
        <v>1260</v>
      </c>
      <c r="X16" t="s">
        <v>1264</v>
      </c>
      <c r="Y16">
        <v>-44.17</v>
      </c>
      <c r="Z16" t="s">
        <v>1271</v>
      </c>
      <c r="AA16">
        <v>9955696.2400000002</v>
      </c>
      <c r="AB16">
        <v>99556.962400000004</v>
      </c>
      <c r="AC16">
        <v>6.0999999999999943</v>
      </c>
      <c r="AD16">
        <v>16320.813508196739</v>
      </c>
      <c r="AE16">
        <v>2</v>
      </c>
      <c r="AF16">
        <v>32641.627016393479</v>
      </c>
      <c r="AG16">
        <v>4855442.0186885297</v>
      </c>
    </row>
    <row r="17" spans="1:33" x14ac:dyDescent="0.25">
      <c r="A17" t="s">
        <v>48</v>
      </c>
      <c r="B17" t="s">
        <v>1047</v>
      </c>
      <c r="C17" s="2">
        <v>45790.629861111112</v>
      </c>
      <c r="D17" s="2">
        <v>45790.632245370369</v>
      </c>
      <c r="E17" s="2">
        <v>45791.591967592591</v>
      </c>
      <c r="F17" s="2">
        <v>45792</v>
      </c>
      <c r="G17" t="s">
        <v>1237</v>
      </c>
      <c r="H17" t="s">
        <v>1238</v>
      </c>
      <c r="I17" t="s">
        <v>1242</v>
      </c>
      <c r="J17" t="s">
        <v>1246</v>
      </c>
      <c r="K17" t="s">
        <v>1249</v>
      </c>
      <c r="L17" t="s">
        <v>1256</v>
      </c>
      <c r="M17">
        <v>8151</v>
      </c>
      <c r="N17">
        <v>182.15</v>
      </c>
      <c r="O17">
        <v>179</v>
      </c>
      <c r="P17">
        <v>182.1</v>
      </c>
      <c r="Q17">
        <v>1459029</v>
      </c>
      <c r="R17">
        <v>729.51</v>
      </c>
      <c r="S17">
        <v>291.81</v>
      </c>
      <c r="T17">
        <v>-26289.42</v>
      </c>
      <c r="U17">
        <v>173.04</v>
      </c>
      <c r="V17">
        <v>145902.9</v>
      </c>
      <c r="W17" t="s">
        <v>1258</v>
      </c>
      <c r="X17" t="s">
        <v>1265</v>
      </c>
      <c r="Y17">
        <v>-170.24</v>
      </c>
      <c r="Z17" t="s">
        <v>1267</v>
      </c>
      <c r="AA17">
        <v>9929406.8200000003</v>
      </c>
      <c r="AB17">
        <v>99294.068200000009</v>
      </c>
      <c r="AC17">
        <v>5.960000000000008</v>
      </c>
      <c r="AD17">
        <v>16660.07855704696</v>
      </c>
      <c r="AE17">
        <v>2</v>
      </c>
      <c r="AF17">
        <v>33320.15711409392</v>
      </c>
      <c r="AG17">
        <v>5964308.1234228117</v>
      </c>
    </row>
    <row r="18" spans="1:33" x14ac:dyDescent="0.25">
      <c r="A18" t="s">
        <v>49</v>
      </c>
      <c r="B18" t="s">
        <v>1048</v>
      </c>
      <c r="C18" s="2">
        <v>45691.089583333327</v>
      </c>
      <c r="D18" s="2">
        <v>45691.090081018519</v>
      </c>
      <c r="E18" s="2">
        <v>45691.549108796287</v>
      </c>
      <c r="F18" s="2">
        <v>45693</v>
      </c>
      <c r="G18" t="s">
        <v>1236</v>
      </c>
      <c r="H18" t="s">
        <v>1241</v>
      </c>
      <c r="I18" t="s">
        <v>1242</v>
      </c>
      <c r="J18" t="s">
        <v>1244</v>
      </c>
      <c r="K18" t="s">
        <v>1253</v>
      </c>
      <c r="L18" t="s">
        <v>1254</v>
      </c>
      <c r="M18">
        <v>8845</v>
      </c>
      <c r="N18">
        <v>356.28</v>
      </c>
      <c r="O18">
        <v>361.6</v>
      </c>
      <c r="P18">
        <v>354.26</v>
      </c>
      <c r="Q18">
        <v>3198352</v>
      </c>
      <c r="R18">
        <v>1599.18</v>
      </c>
      <c r="S18">
        <v>639.66999999999996</v>
      </c>
      <c r="T18">
        <v>62683.45</v>
      </c>
      <c r="U18">
        <v>338.47</v>
      </c>
      <c r="V18">
        <v>319835.2</v>
      </c>
      <c r="W18" t="s">
        <v>1261</v>
      </c>
      <c r="X18" t="s">
        <v>1266</v>
      </c>
      <c r="Y18">
        <v>207.19</v>
      </c>
      <c r="Z18" t="s">
        <v>1271</v>
      </c>
      <c r="AA18">
        <v>9992090.2699999996</v>
      </c>
      <c r="AB18">
        <v>99920.902699999991</v>
      </c>
      <c r="AC18">
        <v>23.13</v>
      </c>
      <c r="AD18">
        <v>4319.9698530047563</v>
      </c>
      <c r="AE18">
        <v>5</v>
      </c>
      <c r="AF18">
        <v>21599.849265023779</v>
      </c>
      <c r="AG18">
        <v>7810505.4942326006</v>
      </c>
    </row>
    <row r="19" spans="1:33" x14ac:dyDescent="0.25">
      <c r="A19" t="s">
        <v>50</v>
      </c>
      <c r="B19" t="s">
        <v>1049</v>
      </c>
      <c r="C19" s="2">
        <v>45773.734027777777</v>
      </c>
      <c r="D19" s="2">
        <v>45773.736458333333</v>
      </c>
      <c r="E19" s="2">
        <v>45774.351041666669</v>
      </c>
      <c r="F19" s="2">
        <v>45775</v>
      </c>
      <c r="G19" t="s">
        <v>1233</v>
      </c>
      <c r="H19" t="s">
        <v>1238</v>
      </c>
      <c r="I19" t="s">
        <v>1243</v>
      </c>
      <c r="J19" t="s">
        <v>1247</v>
      </c>
      <c r="K19" t="s">
        <v>1249</v>
      </c>
      <c r="L19" t="s">
        <v>1254</v>
      </c>
      <c r="M19">
        <v>5899</v>
      </c>
      <c r="N19">
        <v>75.47</v>
      </c>
      <c r="O19">
        <v>74.150000000000006</v>
      </c>
      <c r="P19">
        <v>75.94</v>
      </c>
      <c r="Q19">
        <v>437410.85</v>
      </c>
      <c r="R19">
        <v>218.71</v>
      </c>
      <c r="S19">
        <v>87.48</v>
      </c>
      <c r="T19">
        <v>-10865.4</v>
      </c>
      <c r="U19">
        <v>71.7</v>
      </c>
      <c r="V19">
        <v>43741.08</v>
      </c>
      <c r="W19" t="s">
        <v>1258</v>
      </c>
      <c r="X19" t="s">
        <v>1265</v>
      </c>
      <c r="Y19">
        <v>-235.71</v>
      </c>
      <c r="Z19" t="s">
        <v>1268</v>
      </c>
      <c r="AA19">
        <v>9981224.8699999992</v>
      </c>
      <c r="AB19">
        <v>99812.248699999996</v>
      </c>
      <c r="AC19">
        <v>2.4500000000000028</v>
      </c>
      <c r="AD19">
        <v>40739.69334693873</v>
      </c>
      <c r="AE19">
        <v>2</v>
      </c>
      <c r="AF19">
        <v>81479.386693877459</v>
      </c>
      <c r="AG19">
        <v>6041696.5233510137</v>
      </c>
    </row>
    <row r="20" spans="1:33" x14ac:dyDescent="0.25">
      <c r="A20" t="s">
        <v>51</v>
      </c>
      <c r="B20" t="s">
        <v>1050</v>
      </c>
      <c r="C20" s="2">
        <v>45672.800694444442</v>
      </c>
      <c r="D20" s="2">
        <v>45672.801238425927</v>
      </c>
      <c r="E20" s="2">
        <v>45673.21234953704</v>
      </c>
      <c r="F20" s="2">
        <v>45673</v>
      </c>
      <c r="G20" t="s">
        <v>1233</v>
      </c>
      <c r="H20" t="s">
        <v>1240</v>
      </c>
      <c r="I20" t="s">
        <v>1242</v>
      </c>
      <c r="J20" t="s">
        <v>1245</v>
      </c>
      <c r="K20" t="s">
        <v>1249</v>
      </c>
      <c r="L20" t="s">
        <v>1256</v>
      </c>
      <c r="M20">
        <v>303</v>
      </c>
      <c r="N20">
        <v>448.26</v>
      </c>
      <c r="O20">
        <v>452.43</v>
      </c>
      <c r="P20">
        <v>452.4</v>
      </c>
      <c r="Q20">
        <v>137086.29</v>
      </c>
      <c r="R20">
        <v>68.540000000000006</v>
      </c>
      <c r="S20">
        <v>27.42</v>
      </c>
      <c r="T20">
        <v>-86.87</v>
      </c>
      <c r="U20">
        <v>425.85</v>
      </c>
      <c r="V20">
        <v>13708.63</v>
      </c>
      <c r="W20" t="s">
        <v>1262</v>
      </c>
      <c r="X20" t="s">
        <v>1265</v>
      </c>
      <c r="Y20">
        <v>0.66</v>
      </c>
      <c r="Z20" t="s">
        <v>1267</v>
      </c>
      <c r="AA20">
        <v>9981138</v>
      </c>
      <c r="AB20">
        <v>99811.38</v>
      </c>
      <c r="AC20">
        <v>26.579999999999981</v>
      </c>
      <c r="AD20">
        <v>3755.1309255079032</v>
      </c>
      <c r="AE20">
        <v>30</v>
      </c>
      <c r="AF20">
        <v>112653.92776523709</v>
      </c>
      <c r="AG20">
        <v>50968016.53882622</v>
      </c>
    </row>
    <row r="21" spans="1:33" x14ac:dyDescent="0.25">
      <c r="A21" t="s">
        <v>52</v>
      </c>
      <c r="B21" t="s">
        <v>1044</v>
      </c>
      <c r="C21" s="2">
        <v>45814.711111111108</v>
      </c>
      <c r="D21" s="2">
        <v>45814.711446759262</v>
      </c>
      <c r="E21" s="2">
        <v>45815.037835648152</v>
      </c>
      <c r="F21" s="2">
        <v>45815</v>
      </c>
      <c r="G21" t="s">
        <v>1235</v>
      </c>
      <c r="H21" t="s">
        <v>1239</v>
      </c>
      <c r="I21" t="s">
        <v>1243</v>
      </c>
      <c r="J21" t="s">
        <v>1244</v>
      </c>
      <c r="K21" t="s">
        <v>1251</v>
      </c>
      <c r="L21" t="s">
        <v>1254</v>
      </c>
      <c r="M21">
        <v>3707</v>
      </c>
      <c r="N21">
        <v>499</v>
      </c>
      <c r="O21">
        <v>489.48</v>
      </c>
      <c r="P21">
        <v>496.81</v>
      </c>
      <c r="Q21">
        <v>1814502.36</v>
      </c>
      <c r="R21">
        <v>907.25</v>
      </c>
      <c r="S21">
        <v>362.9</v>
      </c>
      <c r="T21">
        <v>-28442.46</v>
      </c>
      <c r="U21">
        <v>474.05</v>
      </c>
      <c r="V21">
        <v>181450.23999999999</v>
      </c>
      <c r="W21" t="s">
        <v>1261</v>
      </c>
      <c r="X21" t="s">
        <v>1265</v>
      </c>
      <c r="Y21">
        <v>-147.54</v>
      </c>
      <c r="Z21" t="s">
        <v>1271</v>
      </c>
      <c r="AA21">
        <v>9952695.5399999991</v>
      </c>
      <c r="AB21">
        <v>99526.955399999992</v>
      </c>
      <c r="AC21">
        <v>15.43000000000001</v>
      </c>
      <c r="AD21">
        <v>6450.2239403758877</v>
      </c>
      <c r="AE21">
        <v>10</v>
      </c>
      <c r="AF21">
        <v>64502.239403758867</v>
      </c>
      <c r="AG21">
        <v>31572556.14335189</v>
      </c>
    </row>
    <row r="22" spans="1:33" x14ac:dyDescent="0.25">
      <c r="A22" t="s">
        <v>53</v>
      </c>
      <c r="B22" t="s">
        <v>1051</v>
      </c>
      <c r="C22" s="2">
        <v>45802.61041666667</v>
      </c>
      <c r="D22" s="2">
        <v>45802.61347222222</v>
      </c>
      <c r="E22" s="2">
        <v>45803.089166666658</v>
      </c>
      <c r="F22" s="2">
        <v>45804</v>
      </c>
      <c r="G22" t="s">
        <v>1237</v>
      </c>
      <c r="H22" t="s">
        <v>1239</v>
      </c>
      <c r="I22" t="s">
        <v>1243</v>
      </c>
      <c r="J22" t="s">
        <v>1245</v>
      </c>
      <c r="K22" t="s">
        <v>1251</v>
      </c>
      <c r="L22" t="s">
        <v>1255</v>
      </c>
      <c r="M22">
        <v>4407</v>
      </c>
      <c r="N22">
        <v>284.56</v>
      </c>
      <c r="O22">
        <v>281</v>
      </c>
      <c r="P22">
        <v>283.62</v>
      </c>
      <c r="Q22">
        <v>1238367</v>
      </c>
      <c r="R22">
        <v>619.17999999999995</v>
      </c>
      <c r="S22">
        <v>247.67</v>
      </c>
      <c r="T22">
        <v>-12413.19</v>
      </c>
      <c r="U22">
        <v>270.33</v>
      </c>
      <c r="V22">
        <v>123836.7</v>
      </c>
      <c r="W22" t="s">
        <v>1261</v>
      </c>
      <c r="X22" t="s">
        <v>1263</v>
      </c>
      <c r="Y22">
        <v>-92.38</v>
      </c>
      <c r="Z22" t="s">
        <v>1267</v>
      </c>
      <c r="AA22">
        <v>9940282.3499999996</v>
      </c>
      <c r="AB22">
        <v>99402.823499999999</v>
      </c>
      <c r="AC22">
        <v>10.670000000000019</v>
      </c>
      <c r="AD22">
        <v>9316.1034208059846</v>
      </c>
      <c r="AE22">
        <v>10</v>
      </c>
      <c r="AF22">
        <v>93161.034208059849</v>
      </c>
      <c r="AG22">
        <v>26178250.612464819</v>
      </c>
    </row>
    <row r="23" spans="1:33" x14ac:dyDescent="0.25">
      <c r="A23" t="s">
        <v>54</v>
      </c>
      <c r="B23" t="s">
        <v>1052</v>
      </c>
      <c r="C23" s="2">
        <v>45688.440972222219</v>
      </c>
      <c r="D23" s="2">
        <v>45688.44295138889</v>
      </c>
      <c r="E23" s="2">
        <v>45688.447812500002</v>
      </c>
      <c r="F23" s="2">
        <v>45689</v>
      </c>
      <c r="G23" t="s">
        <v>1233</v>
      </c>
      <c r="H23" t="s">
        <v>1240</v>
      </c>
      <c r="I23" t="s">
        <v>1243</v>
      </c>
      <c r="J23" t="s">
        <v>1248</v>
      </c>
      <c r="K23" t="s">
        <v>1251</v>
      </c>
      <c r="L23" t="s">
        <v>1255</v>
      </c>
      <c r="M23">
        <v>9842</v>
      </c>
      <c r="N23">
        <v>305.07</v>
      </c>
      <c r="O23">
        <v>307.95</v>
      </c>
      <c r="P23">
        <v>307.72000000000003</v>
      </c>
      <c r="Q23">
        <v>3030843.9</v>
      </c>
      <c r="R23">
        <v>1515.42</v>
      </c>
      <c r="S23">
        <v>606.16999999999996</v>
      </c>
      <c r="T23">
        <v>142.07</v>
      </c>
      <c r="U23">
        <v>289.82</v>
      </c>
      <c r="V23">
        <v>303084.39</v>
      </c>
      <c r="W23" t="s">
        <v>1260</v>
      </c>
      <c r="X23" t="s">
        <v>1266</v>
      </c>
      <c r="Y23">
        <v>7.47</v>
      </c>
      <c r="Z23" t="s">
        <v>1271</v>
      </c>
      <c r="AA23">
        <v>9940424.4199999999</v>
      </c>
      <c r="AB23">
        <v>99404.244200000001</v>
      </c>
      <c r="AC23">
        <v>18.13</v>
      </c>
      <c r="AD23">
        <v>5482.8595808052969</v>
      </c>
      <c r="AE23">
        <v>30</v>
      </c>
      <c r="AF23">
        <v>164485.78742415889</v>
      </c>
      <c r="AG23">
        <v>50653398.237269737</v>
      </c>
    </row>
    <row r="24" spans="1:33" x14ac:dyDescent="0.25">
      <c r="A24" t="s">
        <v>55</v>
      </c>
      <c r="B24" t="s">
        <v>1053</v>
      </c>
      <c r="C24" s="2">
        <v>45861.223611111112</v>
      </c>
      <c r="D24" s="2">
        <v>45861.226979166669</v>
      </c>
      <c r="E24" s="2">
        <v>45861.565868055557</v>
      </c>
      <c r="F24" s="2">
        <v>45862</v>
      </c>
      <c r="G24" t="s">
        <v>1234</v>
      </c>
      <c r="H24" t="s">
        <v>1240</v>
      </c>
      <c r="I24" t="s">
        <v>1243</v>
      </c>
      <c r="J24" t="s">
        <v>1246</v>
      </c>
      <c r="K24" t="s">
        <v>1252</v>
      </c>
      <c r="L24" t="s">
        <v>1257</v>
      </c>
      <c r="M24">
        <v>7259</v>
      </c>
      <c r="N24">
        <v>280.33999999999997</v>
      </c>
      <c r="O24">
        <v>284.29000000000002</v>
      </c>
      <c r="P24">
        <v>279.61</v>
      </c>
      <c r="Q24">
        <v>2063661.11</v>
      </c>
      <c r="R24">
        <v>1031.83</v>
      </c>
      <c r="S24">
        <v>412.73</v>
      </c>
      <c r="T24">
        <v>32527.56</v>
      </c>
      <c r="U24">
        <v>266.32</v>
      </c>
      <c r="V24">
        <v>206366.11</v>
      </c>
      <c r="W24" t="s">
        <v>1261</v>
      </c>
      <c r="X24" t="s">
        <v>1265</v>
      </c>
      <c r="Y24">
        <v>167.38</v>
      </c>
      <c r="Z24" t="s">
        <v>1269</v>
      </c>
      <c r="AA24">
        <v>9972951.9800000004</v>
      </c>
      <c r="AB24">
        <v>99729.519800000009</v>
      </c>
      <c r="AC24">
        <v>17.970000000000031</v>
      </c>
      <c r="AD24">
        <v>5549.7785086254789</v>
      </c>
      <c r="AE24">
        <v>30</v>
      </c>
      <c r="AF24">
        <v>166493.35525876441</v>
      </c>
      <c r="AG24">
        <v>47332395.966514133</v>
      </c>
    </row>
    <row r="25" spans="1:33" x14ac:dyDescent="0.25">
      <c r="A25" t="s">
        <v>56</v>
      </c>
      <c r="B25" t="s">
        <v>1054</v>
      </c>
      <c r="C25" s="2">
        <v>45724.558333333327</v>
      </c>
      <c r="D25" s="2">
        <v>45724.560358796298</v>
      </c>
      <c r="E25" s="2">
        <v>45724.566608796304</v>
      </c>
      <c r="F25" s="2">
        <v>45725</v>
      </c>
      <c r="G25" t="s">
        <v>1231</v>
      </c>
      <c r="H25" t="s">
        <v>1240</v>
      </c>
      <c r="I25" t="s">
        <v>1242</v>
      </c>
      <c r="J25" t="s">
        <v>1247</v>
      </c>
      <c r="K25" t="s">
        <v>1253</v>
      </c>
      <c r="L25" t="s">
        <v>1257</v>
      </c>
      <c r="M25">
        <v>1942</v>
      </c>
      <c r="N25">
        <v>180.11</v>
      </c>
      <c r="O25">
        <v>176.56</v>
      </c>
      <c r="P25">
        <v>181.8</v>
      </c>
      <c r="Q25">
        <v>342879.52</v>
      </c>
      <c r="R25">
        <v>171.44</v>
      </c>
      <c r="S25">
        <v>68.58</v>
      </c>
      <c r="T25">
        <v>-10416.1</v>
      </c>
      <c r="U25">
        <v>171.1</v>
      </c>
      <c r="V25">
        <v>34287.949999999997</v>
      </c>
      <c r="W25" t="s">
        <v>1260</v>
      </c>
      <c r="X25" t="s">
        <v>1264</v>
      </c>
      <c r="Y25">
        <v>-288.23</v>
      </c>
      <c r="Z25" t="s">
        <v>1270</v>
      </c>
      <c r="AA25">
        <v>9962535.8800000008</v>
      </c>
      <c r="AB25">
        <v>99625.358800000016</v>
      </c>
      <c r="AC25">
        <v>5.460000000000008</v>
      </c>
      <c r="AD25">
        <v>18246.402710622689</v>
      </c>
      <c r="AE25">
        <v>30</v>
      </c>
      <c r="AF25">
        <v>547392.08131868066</v>
      </c>
      <c r="AG25">
        <v>96647545.877626255</v>
      </c>
    </row>
    <row r="26" spans="1:33" x14ac:dyDescent="0.25">
      <c r="A26" t="s">
        <v>57</v>
      </c>
      <c r="B26" t="s">
        <v>1055</v>
      </c>
      <c r="C26" s="2">
        <v>45686.564583333333</v>
      </c>
      <c r="D26" s="2">
        <v>45686.565625000003</v>
      </c>
      <c r="E26" s="2">
        <v>45686.871874999997</v>
      </c>
      <c r="F26" s="2">
        <v>45687</v>
      </c>
      <c r="G26" t="s">
        <v>1237</v>
      </c>
      <c r="H26" t="s">
        <v>1241</v>
      </c>
      <c r="I26" t="s">
        <v>1242</v>
      </c>
      <c r="J26" t="s">
        <v>1244</v>
      </c>
      <c r="K26" t="s">
        <v>1249</v>
      </c>
      <c r="L26" t="s">
        <v>1257</v>
      </c>
      <c r="M26">
        <v>9109</v>
      </c>
      <c r="N26">
        <v>102.9</v>
      </c>
      <c r="O26">
        <v>100.92</v>
      </c>
      <c r="P26">
        <v>102.98</v>
      </c>
      <c r="Q26">
        <v>919280.28</v>
      </c>
      <c r="R26">
        <v>459.64</v>
      </c>
      <c r="S26">
        <v>183.86</v>
      </c>
      <c r="T26">
        <v>-19408.04</v>
      </c>
      <c r="U26">
        <v>97.75</v>
      </c>
      <c r="V26">
        <v>91928.03</v>
      </c>
      <c r="W26" t="s">
        <v>1258</v>
      </c>
      <c r="X26" t="s">
        <v>1264</v>
      </c>
      <c r="Y26">
        <v>-200.04</v>
      </c>
      <c r="Z26" t="s">
        <v>1270</v>
      </c>
      <c r="AA26">
        <v>9943127.8399999999</v>
      </c>
      <c r="AB26">
        <v>99431.278399999996</v>
      </c>
      <c r="AC26">
        <v>3.1700000000000021</v>
      </c>
      <c r="AD26">
        <v>31366.33388012616</v>
      </c>
      <c r="AE26">
        <v>5</v>
      </c>
      <c r="AF26">
        <v>156831.66940063081</v>
      </c>
      <c r="AG26">
        <v>15827452.07591166</v>
      </c>
    </row>
    <row r="27" spans="1:33" x14ac:dyDescent="0.25">
      <c r="A27" t="s">
        <v>58</v>
      </c>
      <c r="B27" t="s">
        <v>1056</v>
      </c>
      <c r="C27" s="2">
        <v>45982.993055555547</v>
      </c>
      <c r="D27" s="2">
        <v>45982.993437500001</v>
      </c>
      <c r="E27" s="2">
        <v>45983.024687500001</v>
      </c>
      <c r="F27" s="2">
        <v>45983</v>
      </c>
      <c r="G27" t="s">
        <v>1236</v>
      </c>
      <c r="H27" t="s">
        <v>1240</v>
      </c>
      <c r="I27" t="s">
        <v>1242</v>
      </c>
      <c r="J27" t="s">
        <v>1246</v>
      </c>
      <c r="K27" t="s">
        <v>1252</v>
      </c>
      <c r="L27" t="s">
        <v>1255</v>
      </c>
      <c r="M27">
        <v>7434</v>
      </c>
      <c r="N27">
        <v>459.51</v>
      </c>
      <c r="O27">
        <v>455.81</v>
      </c>
      <c r="P27">
        <v>455.95</v>
      </c>
      <c r="Q27">
        <v>3388491.54</v>
      </c>
      <c r="R27">
        <v>1694.25</v>
      </c>
      <c r="S27">
        <v>677.7</v>
      </c>
      <c r="T27">
        <v>-3412.71</v>
      </c>
      <c r="U27">
        <v>436.53</v>
      </c>
      <c r="V27">
        <v>338849.15</v>
      </c>
      <c r="W27" t="s">
        <v>1260</v>
      </c>
      <c r="X27" t="s">
        <v>1266</v>
      </c>
      <c r="Y27">
        <v>-3.07</v>
      </c>
      <c r="Z27" t="s">
        <v>1270</v>
      </c>
      <c r="AA27">
        <v>9939715.1300000008</v>
      </c>
      <c r="AB27">
        <v>99397.151300000012</v>
      </c>
      <c r="AC27">
        <v>19.28000000000003</v>
      </c>
      <c r="AD27">
        <v>5155.4539056016529</v>
      </c>
      <c r="AE27">
        <v>30</v>
      </c>
      <c r="AF27">
        <v>154663.61716804959</v>
      </c>
      <c r="AG27">
        <v>70497223.34136869</v>
      </c>
    </row>
    <row r="28" spans="1:33" x14ac:dyDescent="0.25">
      <c r="A28" t="s">
        <v>59</v>
      </c>
      <c r="B28" t="s">
        <v>1057</v>
      </c>
      <c r="C28" s="2">
        <v>45758.308333333327</v>
      </c>
      <c r="D28" s="2">
        <v>45758.309837962966</v>
      </c>
      <c r="E28" s="2">
        <v>45759.257060185177</v>
      </c>
      <c r="F28" s="2">
        <v>45759</v>
      </c>
      <c r="G28" t="s">
        <v>1232</v>
      </c>
      <c r="H28" t="s">
        <v>1239</v>
      </c>
      <c r="I28" t="s">
        <v>1242</v>
      </c>
      <c r="J28" t="s">
        <v>1248</v>
      </c>
      <c r="K28" t="s">
        <v>1251</v>
      </c>
      <c r="L28" t="s">
        <v>1255</v>
      </c>
      <c r="M28">
        <v>2653</v>
      </c>
      <c r="N28">
        <v>271.27999999999997</v>
      </c>
      <c r="O28">
        <v>270.73</v>
      </c>
      <c r="P28">
        <v>270.74</v>
      </c>
      <c r="Q28">
        <v>718246.69</v>
      </c>
      <c r="R28">
        <v>359.12</v>
      </c>
      <c r="S28">
        <v>143.65</v>
      </c>
      <c r="T28">
        <v>-529.29999999999995</v>
      </c>
      <c r="U28">
        <v>257.72000000000003</v>
      </c>
      <c r="V28">
        <v>71824.67</v>
      </c>
      <c r="W28" t="s">
        <v>1259</v>
      </c>
      <c r="X28" t="s">
        <v>1263</v>
      </c>
      <c r="Y28">
        <v>-0.37</v>
      </c>
      <c r="Z28" t="s">
        <v>1271</v>
      </c>
      <c r="AA28">
        <v>9939185.8300000001</v>
      </c>
      <c r="AB28">
        <v>99391.858300000007</v>
      </c>
      <c r="AC28">
        <v>13.009999999999989</v>
      </c>
      <c r="AD28">
        <v>7639.6509069946251</v>
      </c>
      <c r="AE28">
        <v>10</v>
      </c>
      <c r="AF28">
        <v>76396.509069946245</v>
      </c>
      <c r="AG28">
        <v>20682826.900506549</v>
      </c>
    </row>
    <row r="29" spans="1:33" x14ac:dyDescent="0.25">
      <c r="A29" t="s">
        <v>60</v>
      </c>
      <c r="B29" t="s">
        <v>1058</v>
      </c>
      <c r="C29" s="2">
        <v>45750.140277777777</v>
      </c>
      <c r="D29" s="2">
        <v>45750.142407407409</v>
      </c>
      <c r="E29" s="2">
        <v>45750.620879629627</v>
      </c>
      <c r="F29" s="2">
        <v>45751</v>
      </c>
      <c r="G29" t="s">
        <v>1237</v>
      </c>
      <c r="H29" t="s">
        <v>1240</v>
      </c>
      <c r="I29" t="s">
        <v>1243</v>
      </c>
      <c r="J29" t="s">
        <v>1247</v>
      </c>
      <c r="K29" t="s">
        <v>1249</v>
      </c>
      <c r="L29" t="s">
        <v>1256</v>
      </c>
      <c r="M29">
        <v>2067</v>
      </c>
      <c r="N29">
        <v>318.01</v>
      </c>
      <c r="O29">
        <v>317.11</v>
      </c>
      <c r="P29">
        <v>321.06</v>
      </c>
      <c r="Q29">
        <v>655466.37</v>
      </c>
      <c r="R29">
        <v>327.73</v>
      </c>
      <c r="S29">
        <v>131.09</v>
      </c>
      <c r="T29">
        <v>-8623.4699999999993</v>
      </c>
      <c r="U29">
        <v>302.11</v>
      </c>
      <c r="V29">
        <v>65546.64</v>
      </c>
      <c r="W29" t="s">
        <v>1260</v>
      </c>
      <c r="X29" t="s">
        <v>1265</v>
      </c>
      <c r="Y29">
        <v>-123.03</v>
      </c>
      <c r="Z29" t="s">
        <v>1271</v>
      </c>
      <c r="AA29">
        <v>9930562.3599999994</v>
      </c>
      <c r="AB29">
        <v>99305.623599999992</v>
      </c>
      <c r="AC29">
        <v>15</v>
      </c>
      <c r="AD29">
        <v>6620.374906666666</v>
      </c>
      <c r="AE29">
        <v>30</v>
      </c>
      <c r="AF29">
        <v>198611.24720000001</v>
      </c>
      <c r="AG29">
        <v>62981612.599592</v>
      </c>
    </row>
    <row r="30" spans="1:33" x14ac:dyDescent="0.25">
      <c r="A30" t="s">
        <v>61</v>
      </c>
      <c r="B30" t="s">
        <v>1059</v>
      </c>
      <c r="C30" s="2">
        <v>45805.432638888888</v>
      </c>
      <c r="D30" s="2">
        <v>45805.432986111111</v>
      </c>
      <c r="E30" s="2">
        <v>45806.062152777777</v>
      </c>
      <c r="F30" s="2">
        <v>45807</v>
      </c>
      <c r="G30" t="s">
        <v>1233</v>
      </c>
      <c r="H30" t="s">
        <v>1240</v>
      </c>
      <c r="I30" t="s">
        <v>1242</v>
      </c>
      <c r="J30" t="s">
        <v>1245</v>
      </c>
      <c r="K30" t="s">
        <v>1253</v>
      </c>
      <c r="L30" t="s">
        <v>1254</v>
      </c>
      <c r="M30">
        <v>9032</v>
      </c>
      <c r="N30">
        <v>194.44</v>
      </c>
      <c r="O30">
        <v>195.98</v>
      </c>
      <c r="P30">
        <v>193.81</v>
      </c>
      <c r="Q30">
        <v>1770091.36</v>
      </c>
      <c r="R30">
        <v>885.05</v>
      </c>
      <c r="S30">
        <v>354.02</v>
      </c>
      <c r="T30">
        <v>18360.37</v>
      </c>
      <c r="U30">
        <v>184.72</v>
      </c>
      <c r="V30">
        <v>177009.14</v>
      </c>
      <c r="W30" t="s">
        <v>1260</v>
      </c>
      <c r="X30" t="s">
        <v>1266</v>
      </c>
      <c r="Y30">
        <v>111.97</v>
      </c>
      <c r="Z30" t="s">
        <v>1270</v>
      </c>
      <c r="AA30">
        <v>9948922.7300000004</v>
      </c>
      <c r="AB30">
        <v>99489.227300000013</v>
      </c>
      <c r="AC30">
        <v>11.259999999999989</v>
      </c>
      <c r="AD30">
        <v>8835.6329751332232</v>
      </c>
      <c r="AE30">
        <v>30</v>
      </c>
      <c r="AF30">
        <v>265068.9892539967</v>
      </c>
      <c r="AG30">
        <v>51948220.51399827</v>
      </c>
    </row>
    <row r="31" spans="1:33" x14ac:dyDescent="0.25">
      <c r="A31" t="s">
        <v>62</v>
      </c>
      <c r="B31" t="s">
        <v>1060</v>
      </c>
      <c r="C31" s="2">
        <v>45720.032638888893</v>
      </c>
      <c r="D31" s="2">
        <v>45720.034641203703</v>
      </c>
      <c r="E31" s="2">
        <v>45720.729780092603</v>
      </c>
      <c r="F31" s="2">
        <v>45722</v>
      </c>
      <c r="G31" t="s">
        <v>1235</v>
      </c>
      <c r="H31" t="s">
        <v>1240</v>
      </c>
      <c r="I31" t="s">
        <v>1243</v>
      </c>
      <c r="J31" t="s">
        <v>1244</v>
      </c>
      <c r="K31" t="s">
        <v>1251</v>
      </c>
      <c r="L31" t="s">
        <v>1257</v>
      </c>
      <c r="M31">
        <v>4515</v>
      </c>
      <c r="N31">
        <v>453.76</v>
      </c>
      <c r="O31">
        <v>448.79</v>
      </c>
      <c r="P31">
        <v>453.95</v>
      </c>
      <c r="Q31">
        <v>2026286.85</v>
      </c>
      <c r="R31">
        <v>1013.14</v>
      </c>
      <c r="S31">
        <v>405.26</v>
      </c>
      <c r="T31">
        <v>-24715.8</v>
      </c>
      <c r="U31">
        <v>431.07</v>
      </c>
      <c r="V31">
        <v>202628.69</v>
      </c>
      <c r="W31" t="s">
        <v>1260</v>
      </c>
      <c r="X31" t="s">
        <v>1263</v>
      </c>
      <c r="Y31">
        <v>-113.67</v>
      </c>
      <c r="Z31" t="s">
        <v>1267</v>
      </c>
      <c r="AA31">
        <v>9924206.9299999997</v>
      </c>
      <c r="AB31">
        <v>99242.069300000003</v>
      </c>
      <c r="AC31">
        <v>17.720000000000031</v>
      </c>
      <c r="AD31">
        <v>5600.5682449209844</v>
      </c>
      <c r="AE31">
        <v>30</v>
      </c>
      <c r="AF31">
        <v>168017.0473476295</v>
      </c>
      <c r="AG31">
        <v>75404370.679142654</v>
      </c>
    </row>
    <row r="32" spans="1:33" x14ac:dyDescent="0.25">
      <c r="A32" t="s">
        <v>63</v>
      </c>
      <c r="B32" t="s">
        <v>1061</v>
      </c>
      <c r="C32" s="2">
        <v>45864.564583333333</v>
      </c>
      <c r="D32" s="2">
        <v>45864.566921296297</v>
      </c>
      <c r="E32" s="2">
        <v>45864.823171296302</v>
      </c>
      <c r="F32" s="2">
        <v>45865</v>
      </c>
      <c r="G32" t="s">
        <v>1237</v>
      </c>
      <c r="H32" t="s">
        <v>1239</v>
      </c>
      <c r="I32" t="s">
        <v>1243</v>
      </c>
      <c r="J32" t="s">
        <v>1247</v>
      </c>
      <c r="K32" t="s">
        <v>1253</v>
      </c>
      <c r="L32" t="s">
        <v>1257</v>
      </c>
      <c r="M32">
        <v>8912</v>
      </c>
      <c r="N32">
        <v>374.93</v>
      </c>
      <c r="O32">
        <v>372.71</v>
      </c>
      <c r="P32">
        <v>373.13</v>
      </c>
      <c r="Q32">
        <v>3321591.52</v>
      </c>
      <c r="R32">
        <v>1660.8</v>
      </c>
      <c r="S32">
        <v>664.32</v>
      </c>
      <c r="T32">
        <v>-6068.16</v>
      </c>
      <c r="U32">
        <v>356.18</v>
      </c>
      <c r="V32">
        <v>332159.15000000002</v>
      </c>
      <c r="W32" t="s">
        <v>1260</v>
      </c>
      <c r="X32" t="s">
        <v>1265</v>
      </c>
      <c r="Y32">
        <v>-11.26</v>
      </c>
      <c r="Z32" t="s">
        <v>1268</v>
      </c>
      <c r="AA32">
        <v>9918138.7699999996</v>
      </c>
      <c r="AB32">
        <v>99181.387699999992</v>
      </c>
      <c r="AC32">
        <v>16.529999999999969</v>
      </c>
      <c r="AD32">
        <v>6000.0839503932339</v>
      </c>
      <c r="AE32">
        <v>10</v>
      </c>
      <c r="AF32">
        <v>60000.839503932337</v>
      </c>
      <c r="AG32">
        <v>22362912.891510621</v>
      </c>
    </row>
    <row r="33" spans="1:33" x14ac:dyDescent="0.25">
      <c r="A33" t="s">
        <v>64</v>
      </c>
      <c r="B33" t="s">
        <v>1055</v>
      </c>
      <c r="C33" s="2">
        <v>45860.149305555547</v>
      </c>
      <c r="D33" s="2">
        <v>45860.149375000001</v>
      </c>
      <c r="E33" s="2">
        <v>45860.509097222217</v>
      </c>
      <c r="F33" s="2">
        <v>45862</v>
      </c>
      <c r="G33" t="s">
        <v>1234</v>
      </c>
      <c r="H33" t="s">
        <v>1239</v>
      </c>
      <c r="I33" t="s">
        <v>1243</v>
      </c>
      <c r="J33" t="s">
        <v>1248</v>
      </c>
      <c r="K33" t="s">
        <v>1252</v>
      </c>
      <c r="L33" t="s">
        <v>1254</v>
      </c>
      <c r="M33">
        <v>7620</v>
      </c>
      <c r="N33">
        <v>47.74</v>
      </c>
      <c r="O33">
        <v>47.14</v>
      </c>
      <c r="P33">
        <v>47.72</v>
      </c>
      <c r="Q33">
        <v>359206.8</v>
      </c>
      <c r="R33">
        <v>179.6</v>
      </c>
      <c r="S33">
        <v>71.84</v>
      </c>
      <c r="T33">
        <v>-4671.04</v>
      </c>
      <c r="U33">
        <v>45.35</v>
      </c>
      <c r="V33">
        <v>35920.68</v>
      </c>
      <c r="W33" t="s">
        <v>1261</v>
      </c>
      <c r="X33" t="s">
        <v>1265</v>
      </c>
      <c r="Y33">
        <v>-121.54</v>
      </c>
      <c r="Z33" t="s">
        <v>1270</v>
      </c>
      <c r="AA33">
        <v>9913467.7300000004</v>
      </c>
      <c r="AB33">
        <v>99134.67730000001</v>
      </c>
      <c r="AC33">
        <v>1.7899999999999989</v>
      </c>
      <c r="AD33">
        <v>55382.50128491623</v>
      </c>
      <c r="AE33">
        <v>10</v>
      </c>
      <c r="AF33">
        <v>553825.01284916233</v>
      </c>
      <c r="AG33">
        <v>26107311.105709512</v>
      </c>
    </row>
    <row r="34" spans="1:33" x14ac:dyDescent="0.25">
      <c r="A34" t="s">
        <v>65</v>
      </c>
      <c r="B34" t="s">
        <v>1062</v>
      </c>
      <c r="C34" s="2">
        <v>45706.824305555558</v>
      </c>
      <c r="D34" s="2">
        <v>45706.82608796296</v>
      </c>
      <c r="E34" s="2">
        <v>45707.176782407398</v>
      </c>
      <c r="F34" s="2">
        <v>45708</v>
      </c>
      <c r="G34" t="s">
        <v>1235</v>
      </c>
      <c r="H34" t="s">
        <v>1241</v>
      </c>
      <c r="I34" t="s">
        <v>1242</v>
      </c>
      <c r="J34" t="s">
        <v>1244</v>
      </c>
      <c r="K34" t="s">
        <v>1253</v>
      </c>
      <c r="L34" t="s">
        <v>1255</v>
      </c>
      <c r="M34">
        <v>1947</v>
      </c>
      <c r="N34">
        <v>388.08</v>
      </c>
      <c r="O34">
        <v>381.2</v>
      </c>
      <c r="P34">
        <v>387.29</v>
      </c>
      <c r="Q34">
        <v>742196.4</v>
      </c>
      <c r="R34">
        <v>371.1</v>
      </c>
      <c r="S34">
        <v>148.44</v>
      </c>
      <c r="T34">
        <v>-12376.77</v>
      </c>
      <c r="U34">
        <v>368.68</v>
      </c>
      <c r="V34">
        <v>74219.64</v>
      </c>
      <c r="W34" t="s">
        <v>1259</v>
      </c>
      <c r="X34" t="s">
        <v>1263</v>
      </c>
      <c r="Y34">
        <v>-157.25</v>
      </c>
      <c r="Z34" t="s">
        <v>1269</v>
      </c>
      <c r="AA34">
        <v>9901090.9600000009</v>
      </c>
      <c r="AB34">
        <v>99010.909600000014</v>
      </c>
      <c r="AC34">
        <v>12.51999999999998</v>
      </c>
      <c r="AD34">
        <v>7908.2196166134308</v>
      </c>
      <c r="AE34">
        <v>5</v>
      </c>
      <c r="AF34">
        <v>39541.098083067147</v>
      </c>
      <c r="AG34">
        <v>15073066.589265199</v>
      </c>
    </row>
    <row r="35" spans="1:33" x14ac:dyDescent="0.25">
      <c r="A35" t="s">
        <v>66</v>
      </c>
      <c r="B35" t="s">
        <v>1063</v>
      </c>
      <c r="C35" s="2">
        <v>45955.15</v>
      </c>
      <c r="D35" s="2">
        <v>45955.150902777779</v>
      </c>
      <c r="E35" s="2">
        <v>45955.406458333331</v>
      </c>
      <c r="F35" s="2">
        <v>45957</v>
      </c>
      <c r="G35" t="s">
        <v>1235</v>
      </c>
      <c r="H35" t="s">
        <v>1240</v>
      </c>
      <c r="I35" t="s">
        <v>1243</v>
      </c>
      <c r="J35" t="s">
        <v>1247</v>
      </c>
      <c r="K35" t="s">
        <v>1251</v>
      </c>
      <c r="L35" t="s">
        <v>1257</v>
      </c>
      <c r="M35">
        <v>5881</v>
      </c>
      <c r="N35">
        <v>55.91</v>
      </c>
      <c r="O35">
        <v>56.09</v>
      </c>
      <c r="P35">
        <v>55.45</v>
      </c>
      <c r="Q35">
        <v>329865.28999999998</v>
      </c>
      <c r="R35">
        <v>164.93</v>
      </c>
      <c r="S35">
        <v>65.97</v>
      </c>
      <c r="T35">
        <v>3532.94</v>
      </c>
      <c r="U35">
        <v>53.11</v>
      </c>
      <c r="V35">
        <v>32986.53</v>
      </c>
      <c r="W35" t="s">
        <v>1258</v>
      </c>
      <c r="X35" t="s">
        <v>1263</v>
      </c>
      <c r="Y35">
        <v>115.42</v>
      </c>
      <c r="Z35" t="s">
        <v>1268</v>
      </c>
      <c r="AA35">
        <v>9904623.9000000004</v>
      </c>
      <c r="AB35">
        <v>99046.239000000001</v>
      </c>
      <c r="AC35">
        <v>2.980000000000004</v>
      </c>
      <c r="AD35">
        <v>33236.99295302009</v>
      </c>
      <c r="AE35">
        <v>30</v>
      </c>
      <c r="AF35">
        <v>997109.78859060269</v>
      </c>
      <c r="AG35">
        <v>55927888.042046912</v>
      </c>
    </row>
    <row r="36" spans="1:33" x14ac:dyDescent="0.25">
      <c r="A36" t="s">
        <v>67</v>
      </c>
      <c r="B36" t="s">
        <v>1064</v>
      </c>
      <c r="C36" s="2">
        <v>45692.482638888891</v>
      </c>
      <c r="D36" s="2">
        <v>45692.485717592594</v>
      </c>
      <c r="E36" s="2">
        <v>45692.95516203704</v>
      </c>
      <c r="F36" s="2">
        <v>45693</v>
      </c>
      <c r="G36" t="s">
        <v>1236</v>
      </c>
      <c r="H36" t="s">
        <v>1241</v>
      </c>
      <c r="I36" t="s">
        <v>1243</v>
      </c>
      <c r="J36" t="s">
        <v>1245</v>
      </c>
      <c r="K36" t="s">
        <v>1253</v>
      </c>
      <c r="L36" t="s">
        <v>1256</v>
      </c>
      <c r="M36">
        <v>9619</v>
      </c>
      <c r="N36">
        <v>255.23</v>
      </c>
      <c r="O36">
        <v>258.38</v>
      </c>
      <c r="P36">
        <v>254.74</v>
      </c>
      <c r="Q36">
        <v>2485357.2200000002</v>
      </c>
      <c r="R36">
        <v>1242.68</v>
      </c>
      <c r="S36">
        <v>497.07</v>
      </c>
      <c r="T36">
        <v>33273.410000000003</v>
      </c>
      <c r="U36">
        <v>242.47</v>
      </c>
      <c r="V36">
        <v>248535.72</v>
      </c>
      <c r="W36" t="s">
        <v>1259</v>
      </c>
      <c r="X36" t="s">
        <v>1264</v>
      </c>
      <c r="Y36">
        <v>142.88999999999999</v>
      </c>
      <c r="Z36" t="s">
        <v>1267</v>
      </c>
      <c r="AA36">
        <v>9937897.3100000005</v>
      </c>
      <c r="AB36">
        <v>99378.973100000003</v>
      </c>
      <c r="AC36">
        <v>15.91</v>
      </c>
      <c r="AD36">
        <v>6246.3213764927732</v>
      </c>
      <c r="AE36">
        <v>5</v>
      </c>
      <c r="AF36">
        <v>31231.606882463861</v>
      </c>
      <c r="AG36">
        <v>8069622.5862910133</v>
      </c>
    </row>
    <row r="37" spans="1:33" x14ac:dyDescent="0.25">
      <c r="A37" t="s">
        <v>68</v>
      </c>
      <c r="B37" t="s">
        <v>1065</v>
      </c>
      <c r="C37" s="2">
        <v>45697.400694444441</v>
      </c>
      <c r="D37" s="2">
        <v>45697.401099537034</v>
      </c>
      <c r="E37" s="2">
        <v>45697.733738425923</v>
      </c>
      <c r="F37" s="2">
        <v>45698</v>
      </c>
      <c r="G37" t="s">
        <v>1234</v>
      </c>
      <c r="H37" t="s">
        <v>1241</v>
      </c>
      <c r="I37" t="s">
        <v>1243</v>
      </c>
      <c r="J37" t="s">
        <v>1246</v>
      </c>
      <c r="K37" t="s">
        <v>1250</v>
      </c>
      <c r="L37" t="s">
        <v>1256</v>
      </c>
      <c r="M37">
        <v>9368</v>
      </c>
      <c r="N37">
        <v>489.49</v>
      </c>
      <c r="O37">
        <v>489.71</v>
      </c>
      <c r="P37">
        <v>494.06</v>
      </c>
      <c r="Q37">
        <v>4587603.28</v>
      </c>
      <c r="R37">
        <v>2293.8000000000002</v>
      </c>
      <c r="S37">
        <v>917.52</v>
      </c>
      <c r="T37">
        <v>-43962.12</v>
      </c>
      <c r="U37">
        <v>465.02</v>
      </c>
      <c r="V37">
        <v>458760.33</v>
      </c>
      <c r="W37" t="s">
        <v>1262</v>
      </c>
      <c r="X37" t="s">
        <v>1265</v>
      </c>
      <c r="Y37">
        <v>-88.05</v>
      </c>
      <c r="Z37" t="s">
        <v>1267</v>
      </c>
      <c r="AA37">
        <v>9893935.1899999995</v>
      </c>
      <c r="AB37">
        <v>98939.351899999994</v>
      </c>
      <c r="AC37">
        <v>24.69</v>
      </c>
      <c r="AD37">
        <v>4007.2641514783309</v>
      </c>
      <c r="AE37">
        <v>5</v>
      </c>
      <c r="AF37">
        <v>20036.320757391659</v>
      </c>
      <c r="AG37">
        <v>9811986.6381022669</v>
      </c>
    </row>
    <row r="38" spans="1:33" x14ac:dyDescent="0.25">
      <c r="A38" t="s">
        <v>69</v>
      </c>
      <c r="B38" t="s">
        <v>1066</v>
      </c>
      <c r="C38" s="2">
        <v>45906.435416666667</v>
      </c>
      <c r="D38" s="2">
        <v>45906.438078703701</v>
      </c>
      <c r="E38" s="2">
        <v>45906.524189814823</v>
      </c>
      <c r="F38" s="2">
        <v>45908</v>
      </c>
      <c r="G38" t="s">
        <v>1231</v>
      </c>
      <c r="H38" t="s">
        <v>1238</v>
      </c>
      <c r="I38" t="s">
        <v>1243</v>
      </c>
      <c r="J38" t="s">
        <v>1245</v>
      </c>
      <c r="K38" t="s">
        <v>1249</v>
      </c>
      <c r="L38" t="s">
        <v>1257</v>
      </c>
      <c r="M38">
        <v>4035</v>
      </c>
      <c r="N38">
        <v>136.1</v>
      </c>
      <c r="O38">
        <v>135.52000000000001</v>
      </c>
      <c r="P38">
        <v>135.09</v>
      </c>
      <c r="Q38">
        <v>546823.19999999995</v>
      </c>
      <c r="R38">
        <v>273.41000000000003</v>
      </c>
      <c r="S38">
        <v>109.36</v>
      </c>
      <c r="T38">
        <v>1352.28</v>
      </c>
      <c r="U38">
        <v>129.29</v>
      </c>
      <c r="V38">
        <v>54682.32</v>
      </c>
      <c r="W38" t="s">
        <v>1258</v>
      </c>
      <c r="X38" t="s">
        <v>1265</v>
      </c>
      <c r="Y38">
        <v>31.83</v>
      </c>
      <c r="Z38" t="s">
        <v>1269</v>
      </c>
      <c r="AA38">
        <v>9895287.4700000007</v>
      </c>
      <c r="AB38">
        <v>98952.874700000015</v>
      </c>
      <c r="AC38">
        <v>6.2300000000000182</v>
      </c>
      <c r="AD38">
        <v>15883.2864686998</v>
      </c>
      <c r="AE38">
        <v>2</v>
      </c>
      <c r="AF38">
        <v>31766.5729373996</v>
      </c>
      <c r="AG38">
        <v>4305005.9644763935</v>
      </c>
    </row>
    <row r="39" spans="1:33" x14ac:dyDescent="0.25">
      <c r="A39" t="s">
        <v>70</v>
      </c>
      <c r="B39" t="s">
        <v>1049</v>
      </c>
      <c r="C39" s="2">
        <v>45929.298611111109</v>
      </c>
      <c r="D39" s="2">
        <v>45929.300312500003</v>
      </c>
      <c r="E39" s="2">
        <v>45929.723229166673</v>
      </c>
      <c r="F39" s="2">
        <v>45931</v>
      </c>
      <c r="G39" t="s">
        <v>1237</v>
      </c>
      <c r="H39" t="s">
        <v>1240</v>
      </c>
      <c r="I39" t="s">
        <v>1242</v>
      </c>
      <c r="J39" t="s">
        <v>1248</v>
      </c>
      <c r="K39" t="s">
        <v>1253</v>
      </c>
      <c r="L39" t="s">
        <v>1254</v>
      </c>
      <c r="M39">
        <v>5487</v>
      </c>
      <c r="N39">
        <v>181.17</v>
      </c>
      <c r="O39">
        <v>179.29</v>
      </c>
      <c r="P39">
        <v>182.88</v>
      </c>
      <c r="Q39">
        <v>983764.23</v>
      </c>
      <c r="R39">
        <v>491.88</v>
      </c>
      <c r="S39">
        <v>196.75</v>
      </c>
      <c r="T39">
        <v>-20386.96</v>
      </c>
      <c r="U39">
        <v>172.11</v>
      </c>
      <c r="V39">
        <v>98376.42</v>
      </c>
      <c r="W39" t="s">
        <v>1258</v>
      </c>
      <c r="X39" t="s">
        <v>1264</v>
      </c>
      <c r="Y39">
        <v>-196.3</v>
      </c>
      <c r="Z39" t="s">
        <v>1270</v>
      </c>
      <c r="AA39">
        <v>9874900.5099999998</v>
      </c>
      <c r="AB39">
        <v>98749.005099999995</v>
      </c>
      <c r="AC39">
        <v>7.1799999999999784</v>
      </c>
      <c r="AD39">
        <v>13753.343328690849</v>
      </c>
      <c r="AE39">
        <v>30</v>
      </c>
      <c r="AF39">
        <v>412600.29986072553</v>
      </c>
      <c r="AG39">
        <v>73975107.762029469</v>
      </c>
    </row>
    <row r="40" spans="1:33" x14ac:dyDescent="0.25">
      <c r="A40" t="s">
        <v>71</v>
      </c>
      <c r="B40" t="s">
        <v>1067</v>
      </c>
      <c r="C40" s="2">
        <v>45931.032638888893</v>
      </c>
      <c r="D40" s="2">
        <v>45931.035960648151</v>
      </c>
      <c r="E40" s="2">
        <v>45931.365127314813</v>
      </c>
      <c r="F40" s="2">
        <v>45932</v>
      </c>
      <c r="G40" t="s">
        <v>1233</v>
      </c>
      <c r="H40" t="s">
        <v>1240</v>
      </c>
      <c r="I40" t="s">
        <v>1242</v>
      </c>
      <c r="J40" t="s">
        <v>1246</v>
      </c>
      <c r="K40" t="s">
        <v>1253</v>
      </c>
      <c r="L40" t="s">
        <v>1256</v>
      </c>
      <c r="M40">
        <v>3862</v>
      </c>
      <c r="N40">
        <v>112.92</v>
      </c>
      <c r="O40">
        <v>112.86</v>
      </c>
      <c r="P40">
        <v>112.15</v>
      </c>
      <c r="Q40">
        <v>435865.32</v>
      </c>
      <c r="R40">
        <v>217.93</v>
      </c>
      <c r="S40">
        <v>87.17</v>
      </c>
      <c r="T40">
        <v>2436.92</v>
      </c>
      <c r="U40">
        <v>107.27</v>
      </c>
      <c r="V40">
        <v>43586.53</v>
      </c>
      <c r="W40" t="s">
        <v>1260</v>
      </c>
      <c r="X40" t="s">
        <v>1263</v>
      </c>
      <c r="Y40">
        <v>63.31</v>
      </c>
      <c r="Z40" t="s">
        <v>1269</v>
      </c>
      <c r="AA40">
        <v>9877337.4299999997</v>
      </c>
      <c r="AB40">
        <v>98773.374299999996</v>
      </c>
      <c r="AC40">
        <v>5.5900000000000034</v>
      </c>
      <c r="AD40">
        <v>17669.655509838991</v>
      </c>
      <c r="AE40">
        <v>30</v>
      </c>
      <c r="AF40">
        <v>530089.66529516969</v>
      </c>
      <c r="AG40">
        <v>59825919.625212848</v>
      </c>
    </row>
    <row r="41" spans="1:33" x14ac:dyDescent="0.25">
      <c r="A41" t="s">
        <v>72</v>
      </c>
      <c r="B41" t="s">
        <v>1068</v>
      </c>
      <c r="C41" s="2">
        <v>45978.085416666669</v>
      </c>
      <c r="D41" s="2">
        <v>45978.087997685187</v>
      </c>
      <c r="E41" s="2">
        <v>45978.485219907408</v>
      </c>
      <c r="F41" s="2">
        <v>45980</v>
      </c>
      <c r="G41" t="s">
        <v>1232</v>
      </c>
      <c r="H41" t="s">
        <v>1241</v>
      </c>
      <c r="I41" t="s">
        <v>1242</v>
      </c>
      <c r="J41" t="s">
        <v>1246</v>
      </c>
      <c r="K41" t="s">
        <v>1251</v>
      </c>
      <c r="L41" t="s">
        <v>1255</v>
      </c>
      <c r="M41">
        <v>3173</v>
      </c>
      <c r="N41">
        <v>350.99</v>
      </c>
      <c r="O41">
        <v>353.41</v>
      </c>
      <c r="P41">
        <v>348.77</v>
      </c>
      <c r="Q41">
        <v>1121369.93</v>
      </c>
      <c r="R41">
        <v>560.67999999999995</v>
      </c>
      <c r="S41">
        <v>224.27</v>
      </c>
      <c r="T41">
        <v>13937.77</v>
      </c>
      <c r="U41">
        <v>333.44</v>
      </c>
      <c r="V41">
        <v>112136.99</v>
      </c>
      <c r="W41" t="s">
        <v>1260</v>
      </c>
      <c r="X41" t="s">
        <v>1263</v>
      </c>
      <c r="Y41">
        <v>133.04</v>
      </c>
      <c r="Z41" t="s">
        <v>1269</v>
      </c>
      <c r="AA41">
        <v>9891275.1999999993</v>
      </c>
      <c r="AB41">
        <v>98912.751999999993</v>
      </c>
      <c r="AC41">
        <v>19.970000000000031</v>
      </c>
      <c r="AD41">
        <v>4953.0672008011943</v>
      </c>
      <c r="AE41">
        <v>5</v>
      </c>
      <c r="AF41">
        <v>24765.336004005971</v>
      </c>
      <c r="AG41">
        <v>8752317.3971757498</v>
      </c>
    </row>
    <row r="42" spans="1:33" x14ac:dyDescent="0.25">
      <c r="A42" t="s">
        <v>73</v>
      </c>
      <c r="B42" t="s">
        <v>1069</v>
      </c>
      <c r="C42" s="2">
        <v>45908.318055555559</v>
      </c>
      <c r="D42" s="2">
        <v>45908.320902777778</v>
      </c>
      <c r="E42" s="2">
        <v>45908.749374999999</v>
      </c>
      <c r="F42" s="2">
        <v>45910</v>
      </c>
      <c r="G42" t="s">
        <v>1237</v>
      </c>
      <c r="H42" t="s">
        <v>1238</v>
      </c>
      <c r="I42" t="s">
        <v>1242</v>
      </c>
      <c r="J42" t="s">
        <v>1245</v>
      </c>
      <c r="K42" t="s">
        <v>1252</v>
      </c>
      <c r="L42" t="s">
        <v>1257</v>
      </c>
      <c r="M42">
        <v>1638</v>
      </c>
      <c r="N42">
        <v>183.11</v>
      </c>
      <c r="O42">
        <v>185.15</v>
      </c>
      <c r="P42">
        <v>181.82</v>
      </c>
      <c r="Q42">
        <v>303275.7</v>
      </c>
      <c r="R42">
        <v>151.63999999999999</v>
      </c>
      <c r="S42">
        <v>60.66</v>
      </c>
      <c r="T42">
        <v>5242.24</v>
      </c>
      <c r="U42">
        <v>173.95</v>
      </c>
      <c r="V42">
        <v>30327.57</v>
      </c>
      <c r="W42" t="s">
        <v>1260</v>
      </c>
      <c r="X42" t="s">
        <v>1266</v>
      </c>
      <c r="Y42">
        <v>183.15</v>
      </c>
      <c r="Z42" t="s">
        <v>1268</v>
      </c>
      <c r="AA42">
        <v>9896517.4399999995</v>
      </c>
      <c r="AB42">
        <v>98965.174400000004</v>
      </c>
      <c r="AC42">
        <v>11.200000000000021</v>
      </c>
      <c r="AD42">
        <v>8836.176285714273</v>
      </c>
      <c r="AE42">
        <v>2</v>
      </c>
      <c r="AF42">
        <v>17672.35257142855</v>
      </c>
      <c r="AG42">
        <v>3272036.078599995</v>
      </c>
    </row>
    <row r="43" spans="1:33" x14ac:dyDescent="0.25">
      <c r="A43" t="s">
        <v>74</v>
      </c>
      <c r="B43" t="s">
        <v>1070</v>
      </c>
      <c r="C43" s="2">
        <v>45705.90347222222</v>
      </c>
      <c r="D43" s="2">
        <v>45705.906689814823</v>
      </c>
      <c r="E43" s="2">
        <v>45706.267800925933</v>
      </c>
      <c r="F43" s="2">
        <v>45706</v>
      </c>
      <c r="G43" t="s">
        <v>1236</v>
      </c>
      <c r="H43" t="s">
        <v>1239</v>
      </c>
      <c r="I43" t="s">
        <v>1243</v>
      </c>
      <c r="J43" t="s">
        <v>1244</v>
      </c>
      <c r="K43" t="s">
        <v>1251</v>
      </c>
      <c r="L43" t="s">
        <v>1254</v>
      </c>
      <c r="M43">
        <v>1387</v>
      </c>
      <c r="N43">
        <v>383.9</v>
      </c>
      <c r="O43">
        <v>382.38</v>
      </c>
      <c r="P43">
        <v>386.28</v>
      </c>
      <c r="Q43">
        <v>530361.06000000006</v>
      </c>
      <c r="R43">
        <v>265.18</v>
      </c>
      <c r="S43">
        <v>106.07</v>
      </c>
      <c r="T43">
        <v>-5780.55</v>
      </c>
      <c r="U43">
        <v>364.7</v>
      </c>
      <c r="V43">
        <v>53036.11</v>
      </c>
      <c r="W43" t="s">
        <v>1262</v>
      </c>
      <c r="X43" t="s">
        <v>1263</v>
      </c>
      <c r="Y43">
        <v>-100.96</v>
      </c>
      <c r="Z43" t="s">
        <v>1270</v>
      </c>
      <c r="AA43">
        <v>9890736.8900000006</v>
      </c>
      <c r="AB43">
        <v>98907.368900000001</v>
      </c>
      <c r="AC43">
        <v>17.68000000000001</v>
      </c>
      <c r="AD43">
        <v>5594.3081957013565</v>
      </c>
      <c r="AE43">
        <v>10</v>
      </c>
      <c r="AF43">
        <v>55943.081957013557</v>
      </c>
      <c r="AG43">
        <v>21391515.678722851</v>
      </c>
    </row>
    <row r="44" spans="1:33" x14ac:dyDescent="0.25">
      <c r="A44" t="s">
        <v>75</v>
      </c>
      <c r="B44" t="s">
        <v>1071</v>
      </c>
      <c r="C44" s="2">
        <v>45917.106249999997</v>
      </c>
      <c r="D44" s="2">
        <v>45917.107118055559</v>
      </c>
      <c r="E44" s="2">
        <v>45918.009895833333</v>
      </c>
      <c r="F44" s="2">
        <v>45918</v>
      </c>
      <c r="G44" t="s">
        <v>1235</v>
      </c>
      <c r="H44" t="s">
        <v>1239</v>
      </c>
      <c r="I44" t="s">
        <v>1242</v>
      </c>
      <c r="J44" t="s">
        <v>1246</v>
      </c>
      <c r="K44" t="s">
        <v>1249</v>
      </c>
      <c r="L44" t="s">
        <v>1255</v>
      </c>
      <c r="M44">
        <v>8473</v>
      </c>
      <c r="N44">
        <v>349.26</v>
      </c>
      <c r="O44">
        <v>345.35</v>
      </c>
      <c r="P44">
        <v>351.53</v>
      </c>
      <c r="Q44">
        <v>2926150.55</v>
      </c>
      <c r="R44">
        <v>1463.08</v>
      </c>
      <c r="S44">
        <v>585.23</v>
      </c>
      <c r="T44">
        <v>-54411.45</v>
      </c>
      <c r="U44">
        <v>331.8</v>
      </c>
      <c r="V44">
        <v>292615.05</v>
      </c>
      <c r="W44" t="s">
        <v>1259</v>
      </c>
      <c r="X44" t="s">
        <v>1263</v>
      </c>
      <c r="Y44">
        <v>-175.8</v>
      </c>
      <c r="Z44" t="s">
        <v>1271</v>
      </c>
      <c r="AA44">
        <v>9836325.4399999995</v>
      </c>
      <c r="AB44">
        <v>98363.254399999991</v>
      </c>
      <c r="AC44">
        <v>13.55000000000001</v>
      </c>
      <c r="AD44">
        <v>7259.2807675276681</v>
      </c>
      <c r="AE44">
        <v>10</v>
      </c>
      <c r="AF44">
        <v>72592.807675276679</v>
      </c>
      <c r="AG44">
        <v>25069926.130656801</v>
      </c>
    </row>
    <row r="45" spans="1:33" x14ac:dyDescent="0.25">
      <c r="A45" t="s">
        <v>76</v>
      </c>
      <c r="B45" t="s">
        <v>1052</v>
      </c>
      <c r="C45" s="2">
        <v>45663.543055555558</v>
      </c>
      <c r="D45" s="2">
        <v>45663.544756944437</v>
      </c>
      <c r="E45" s="2">
        <v>45664.014201388891</v>
      </c>
      <c r="F45" s="2">
        <v>45665</v>
      </c>
      <c r="G45" t="s">
        <v>1235</v>
      </c>
      <c r="H45" t="s">
        <v>1240</v>
      </c>
      <c r="I45" t="s">
        <v>1242</v>
      </c>
      <c r="J45" t="s">
        <v>1244</v>
      </c>
      <c r="K45" t="s">
        <v>1253</v>
      </c>
      <c r="L45" t="s">
        <v>1257</v>
      </c>
      <c r="M45">
        <v>4723</v>
      </c>
      <c r="N45">
        <v>330.51</v>
      </c>
      <c r="O45">
        <v>327.78</v>
      </c>
      <c r="P45">
        <v>331.92</v>
      </c>
      <c r="Q45">
        <v>1548104.94</v>
      </c>
      <c r="R45">
        <v>774.05</v>
      </c>
      <c r="S45">
        <v>309.62</v>
      </c>
      <c r="T45">
        <v>-20636.89</v>
      </c>
      <c r="U45">
        <v>313.98</v>
      </c>
      <c r="V45">
        <v>154810.49</v>
      </c>
      <c r="W45" t="s">
        <v>1258</v>
      </c>
      <c r="X45" t="s">
        <v>1265</v>
      </c>
      <c r="Y45">
        <v>-124.73</v>
      </c>
      <c r="Z45" t="s">
        <v>1268</v>
      </c>
      <c r="AA45">
        <v>9815688.5500000007</v>
      </c>
      <c r="AB45">
        <v>98156.885500000004</v>
      </c>
      <c r="AC45">
        <v>13.799999999999949</v>
      </c>
      <c r="AD45">
        <v>7112.8177898550966</v>
      </c>
      <c r="AE45">
        <v>30</v>
      </c>
      <c r="AF45">
        <v>213384.53369565291</v>
      </c>
      <c r="AG45">
        <v>69943182.454761103</v>
      </c>
    </row>
    <row r="46" spans="1:33" x14ac:dyDescent="0.25">
      <c r="A46" t="s">
        <v>77</v>
      </c>
      <c r="B46" t="s">
        <v>1072</v>
      </c>
      <c r="C46" s="2">
        <v>45949.499305555553</v>
      </c>
      <c r="D46" s="2">
        <v>45949.501747685194</v>
      </c>
      <c r="E46" s="2">
        <v>45950.399664351848</v>
      </c>
      <c r="F46" s="2">
        <v>45950</v>
      </c>
      <c r="G46" t="s">
        <v>1235</v>
      </c>
      <c r="H46" t="s">
        <v>1239</v>
      </c>
      <c r="I46" t="s">
        <v>1242</v>
      </c>
      <c r="J46" t="s">
        <v>1246</v>
      </c>
      <c r="K46" t="s">
        <v>1252</v>
      </c>
      <c r="L46" t="s">
        <v>1254</v>
      </c>
      <c r="M46">
        <v>215</v>
      </c>
      <c r="N46">
        <v>188.78</v>
      </c>
      <c r="O46">
        <v>190.38</v>
      </c>
      <c r="P46">
        <v>188.02</v>
      </c>
      <c r="Q46">
        <v>40931.699999999997</v>
      </c>
      <c r="R46">
        <v>20.47</v>
      </c>
      <c r="S46">
        <v>8.19</v>
      </c>
      <c r="T46">
        <v>478.74</v>
      </c>
      <c r="U46">
        <v>179.34</v>
      </c>
      <c r="V46">
        <v>4093.17</v>
      </c>
      <c r="W46" t="s">
        <v>1258</v>
      </c>
      <c r="X46" t="s">
        <v>1265</v>
      </c>
      <c r="Y46">
        <v>125.52</v>
      </c>
      <c r="Z46" t="s">
        <v>1271</v>
      </c>
      <c r="AA46">
        <v>9816167.2899999991</v>
      </c>
      <c r="AB46">
        <v>98161.67289999999</v>
      </c>
      <c r="AC46">
        <v>11.03999999999999</v>
      </c>
      <c r="AD46">
        <v>8891.4558786231937</v>
      </c>
      <c r="AE46">
        <v>10</v>
      </c>
      <c r="AF46">
        <v>88914.558786231937</v>
      </c>
      <c r="AG46">
        <v>16927553.701722831</v>
      </c>
    </row>
    <row r="47" spans="1:33" x14ac:dyDescent="0.25">
      <c r="A47" t="s">
        <v>78</v>
      </c>
      <c r="B47" t="s">
        <v>1073</v>
      </c>
      <c r="C47" s="2">
        <v>45887.79583333333</v>
      </c>
      <c r="D47" s="2">
        <v>45887.797048611108</v>
      </c>
      <c r="E47" s="2">
        <v>45888.487326388888</v>
      </c>
      <c r="F47" s="2">
        <v>45889</v>
      </c>
      <c r="G47" t="s">
        <v>1234</v>
      </c>
      <c r="H47" t="s">
        <v>1238</v>
      </c>
      <c r="I47" t="s">
        <v>1243</v>
      </c>
      <c r="J47" t="s">
        <v>1245</v>
      </c>
      <c r="K47" t="s">
        <v>1252</v>
      </c>
      <c r="L47" t="s">
        <v>1254</v>
      </c>
      <c r="M47">
        <v>5374</v>
      </c>
      <c r="N47">
        <v>99.71</v>
      </c>
      <c r="O47">
        <v>98.17</v>
      </c>
      <c r="P47">
        <v>98.95</v>
      </c>
      <c r="Q47">
        <v>527565.57999999996</v>
      </c>
      <c r="R47">
        <v>263.77999999999997</v>
      </c>
      <c r="S47">
        <v>105.51</v>
      </c>
      <c r="T47">
        <v>-4561.01</v>
      </c>
      <c r="U47">
        <v>94.72</v>
      </c>
      <c r="V47">
        <v>52756.56</v>
      </c>
      <c r="W47" t="s">
        <v>1259</v>
      </c>
      <c r="X47" t="s">
        <v>1263</v>
      </c>
      <c r="Y47">
        <v>-78.83</v>
      </c>
      <c r="Z47" t="s">
        <v>1269</v>
      </c>
      <c r="AA47">
        <v>9811606.2799999993</v>
      </c>
      <c r="AB47">
        <v>98116.0628</v>
      </c>
      <c r="AC47">
        <v>3.4500000000000028</v>
      </c>
      <c r="AD47">
        <v>28439.438492753601</v>
      </c>
      <c r="AE47">
        <v>2</v>
      </c>
      <c r="AF47">
        <v>56878.876985507202</v>
      </c>
      <c r="AG47">
        <v>5583799.3536672425</v>
      </c>
    </row>
    <row r="48" spans="1:33" x14ac:dyDescent="0.25">
      <c r="A48" t="s">
        <v>79</v>
      </c>
      <c r="B48" t="s">
        <v>1074</v>
      </c>
      <c r="C48" s="2">
        <v>45926.374305555553</v>
      </c>
      <c r="D48" s="2">
        <v>45926.377615740741</v>
      </c>
      <c r="E48" s="2">
        <v>45926.393587962957</v>
      </c>
      <c r="F48" s="2">
        <v>45928</v>
      </c>
      <c r="G48" t="s">
        <v>1237</v>
      </c>
      <c r="H48" t="s">
        <v>1241</v>
      </c>
      <c r="I48" t="s">
        <v>1243</v>
      </c>
      <c r="J48" t="s">
        <v>1247</v>
      </c>
      <c r="K48" t="s">
        <v>1252</v>
      </c>
      <c r="L48" t="s">
        <v>1256</v>
      </c>
      <c r="M48">
        <v>2767</v>
      </c>
      <c r="N48">
        <v>374.43</v>
      </c>
      <c r="O48">
        <v>371.13</v>
      </c>
      <c r="P48">
        <v>372.09</v>
      </c>
      <c r="Q48">
        <v>1026916.71</v>
      </c>
      <c r="R48">
        <v>513.46</v>
      </c>
      <c r="S48">
        <v>205.38</v>
      </c>
      <c r="T48">
        <v>-3375.16</v>
      </c>
      <c r="U48">
        <v>355.71</v>
      </c>
      <c r="V48">
        <v>102691.67</v>
      </c>
      <c r="W48" t="s">
        <v>1262</v>
      </c>
      <c r="X48" t="s">
        <v>1265</v>
      </c>
      <c r="Y48">
        <v>-25.8</v>
      </c>
      <c r="Z48" t="s">
        <v>1267</v>
      </c>
      <c r="AA48">
        <v>9808231.1199999992</v>
      </c>
      <c r="AB48">
        <v>98082.311199999996</v>
      </c>
      <c r="AC48">
        <v>15.420000000000019</v>
      </c>
      <c r="AD48">
        <v>6360.720570687412</v>
      </c>
      <c r="AE48">
        <v>5</v>
      </c>
      <c r="AF48">
        <v>31803.60285343706</v>
      </c>
      <c r="AG48">
        <v>11803271.1269961</v>
      </c>
    </row>
    <row r="49" spans="1:33" x14ac:dyDescent="0.25">
      <c r="A49" t="s">
        <v>80</v>
      </c>
      <c r="B49" t="s">
        <v>1075</v>
      </c>
      <c r="C49" s="2">
        <v>45670.029166666667</v>
      </c>
      <c r="D49" s="2">
        <v>45670.029513888891</v>
      </c>
      <c r="E49" s="2">
        <v>45670.076041666667</v>
      </c>
      <c r="F49" s="2">
        <v>45672</v>
      </c>
      <c r="G49" t="s">
        <v>1235</v>
      </c>
      <c r="H49" t="s">
        <v>1238</v>
      </c>
      <c r="I49" t="s">
        <v>1242</v>
      </c>
      <c r="J49" t="s">
        <v>1247</v>
      </c>
      <c r="K49" t="s">
        <v>1249</v>
      </c>
      <c r="L49" t="s">
        <v>1254</v>
      </c>
      <c r="M49">
        <v>7929</v>
      </c>
      <c r="N49">
        <v>268.05</v>
      </c>
      <c r="O49">
        <v>267.24</v>
      </c>
      <c r="P49">
        <v>267.02999999999997</v>
      </c>
      <c r="Q49">
        <v>2118945.96</v>
      </c>
      <c r="R49">
        <v>1059.47</v>
      </c>
      <c r="S49">
        <v>423.79</v>
      </c>
      <c r="T49">
        <v>181.83</v>
      </c>
      <c r="U49">
        <v>254.65</v>
      </c>
      <c r="V49">
        <v>211894.6</v>
      </c>
      <c r="W49" t="s">
        <v>1258</v>
      </c>
      <c r="X49" t="s">
        <v>1263</v>
      </c>
      <c r="Y49">
        <v>7.86</v>
      </c>
      <c r="Z49" t="s">
        <v>1270</v>
      </c>
      <c r="AA49">
        <v>9808412.9499999993</v>
      </c>
      <c r="AB49">
        <v>98084.129499999995</v>
      </c>
      <c r="AC49">
        <v>12.59</v>
      </c>
      <c r="AD49">
        <v>7790.6377680698943</v>
      </c>
      <c r="AE49">
        <v>2</v>
      </c>
      <c r="AF49">
        <v>15581.27553613979</v>
      </c>
      <c r="AG49">
        <v>4163940.074277997</v>
      </c>
    </row>
    <row r="50" spans="1:33" x14ac:dyDescent="0.25">
      <c r="A50" t="s">
        <v>81</v>
      </c>
      <c r="B50" t="s">
        <v>1076</v>
      </c>
      <c r="C50" s="2">
        <v>45998.136805555558</v>
      </c>
      <c r="D50" s="2">
        <v>45998.138645833344</v>
      </c>
      <c r="E50" s="2">
        <v>45998.389340277783</v>
      </c>
      <c r="F50" s="2">
        <v>46000</v>
      </c>
      <c r="G50" t="s">
        <v>1231</v>
      </c>
      <c r="H50" t="s">
        <v>1238</v>
      </c>
      <c r="I50" t="s">
        <v>1243</v>
      </c>
      <c r="J50" t="s">
        <v>1248</v>
      </c>
      <c r="K50" t="s">
        <v>1250</v>
      </c>
      <c r="L50" t="s">
        <v>1256</v>
      </c>
      <c r="M50">
        <v>2499</v>
      </c>
      <c r="N50">
        <v>185.67</v>
      </c>
      <c r="O50">
        <v>186.97</v>
      </c>
      <c r="P50">
        <v>185.74</v>
      </c>
      <c r="Q50">
        <v>467238.03</v>
      </c>
      <c r="R50">
        <v>233.62</v>
      </c>
      <c r="S50">
        <v>93.45</v>
      </c>
      <c r="T50">
        <v>2746.7</v>
      </c>
      <c r="U50">
        <v>176.39</v>
      </c>
      <c r="V50">
        <v>46723.8</v>
      </c>
      <c r="W50" t="s">
        <v>1260</v>
      </c>
      <c r="X50" t="s">
        <v>1264</v>
      </c>
      <c r="Y50">
        <v>66.22</v>
      </c>
      <c r="Z50" t="s">
        <v>1271</v>
      </c>
      <c r="AA50">
        <v>9811159.6500000004</v>
      </c>
      <c r="AB50">
        <v>98111.5965</v>
      </c>
      <c r="AC50">
        <v>10.580000000000011</v>
      </c>
      <c r="AD50">
        <v>9273.3077977315588</v>
      </c>
      <c r="AE50">
        <v>2</v>
      </c>
      <c r="AF50">
        <v>18546.615595463121</v>
      </c>
      <c r="AG50">
        <v>3467660.7178837392</v>
      </c>
    </row>
    <row r="51" spans="1:33" x14ac:dyDescent="0.25">
      <c r="A51" t="s">
        <v>82</v>
      </c>
      <c r="B51" t="s">
        <v>1077</v>
      </c>
      <c r="C51" s="2">
        <v>45735.290972222218</v>
      </c>
      <c r="D51" s="2">
        <v>45735.292523148149</v>
      </c>
      <c r="E51" s="2">
        <v>45735.606412037043</v>
      </c>
      <c r="F51" s="2">
        <v>45737</v>
      </c>
      <c r="G51" t="s">
        <v>1234</v>
      </c>
      <c r="H51" t="s">
        <v>1238</v>
      </c>
      <c r="I51" t="s">
        <v>1242</v>
      </c>
      <c r="J51" t="s">
        <v>1247</v>
      </c>
      <c r="K51" t="s">
        <v>1250</v>
      </c>
      <c r="L51" t="s">
        <v>1255</v>
      </c>
      <c r="M51">
        <v>3789</v>
      </c>
      <c r="N51">
        <v>277.52999999999997</v>
      </c>
      <c r="O51">
        <v>274.88</v>
      </c>
      <c r="P51">
        <v>279.05</v>
      </c>
      <c r="Q51">
        <v>1041520.32</v>
      </c>
      <c r="R51">
        <v>520.76</v>
      </c>
      <c r="S51">
        <v>208.3</v>
      </c>
      <c r="T51">
        <v>-16529.189999999999</v>
      </c>
      <c r="U51">
        <v>263.64999999999998</v>
      </c>
      <c r="V51">
        <v>104152.03</v>
      </c>
      <c r="W51" t="s">
        <v>1260</v>
      </c>
      <c r="X51" t="s">
        <v>1265</v>
      </c>
      <c r="Y51">
        <v>-149.44</v>
      </c>
      <c r="Z51" t="s">
        <v>1271</v>
      </c>
      <c r="AA51">
        <v>9794630.4600000009</v>
      </c>
      <c r="AB51">
        <v>97946.304600000018</v>
      </c>
      <c r="AC51">
        <v>11.23000000000002</v>
      </c>
      <c r="AD51">
        <v>8721.8436865538606</v>
      </c>
      <c r="AE51">
        <v>2</v>
      </c>
      <c r="AF51">
        <v>17443.687373107721</v>
      </c>
      <c r="AG51">
        <v>4794920.7851198502</v>
      </c>
    </row>
    <row r="52" spans="1:33" x14ac:dyDescent="0.25">
      <c r="A52" t="s">
        <v>83</v>
      </c>
      <c r="B52" t="s">
        <v>1078</v>
      </c>
      <c r="C52" s="2">
        <v>45746.282638888893</v>
      </c>
      <c r="D52" s="2">
        <v>45746.283333333333</v>
      </c>
      <c r="E52" s="2">
        <v>45746.901388888888</v>
      </c>
      <c r="F52" s="2">
        <v>45747</v>
      </c>
      <c r="G52" t="s">
        <v>1234</v>
      </c>
      <c r="H52" t="s">
        <v>1239</v>
      </c>
      <c r="I52" t="s">
        <v>1242</v>
      </c>
      <c r="J52" t="s">
        <v>1245</v>
      </c>
      <c r="K52" t="s">
        <v>1253</v>
      </c>
      <c r="L52" t="s">
        <v>1257</v>
      </c>
      <c r="M52">
        <v>8267</v>
      </c>
      <c r="N52">
        <v>392.59</v>
      </c>
      <c r="O52">
        <v>388.82</v>
      </c>
      <c r="P52">
        <v>393.2</v>
      </c>
      <c r="Q52">
        <v>3214374.94</v>
      </c>
      <c r="R52">
        <v>1607.19</v>
      </c>
      <c r="S52">
        <v>642.87</v>
      </c>
      <c r="T52">
        <v>-38459.519999999997</v>
      </c>
      <c r="U52">
        <v>372.96</v>
      </c>
      <c r="V52">
        <v>321437.49</v>
      </c>
      <c r="W52" t="s">
        <v>1258</v>
      </c>
      <c r="X52" t="s">
        <v>1264</v>
      </c>
      <c r="Y52">
        <v>-111.39</v>
      </c>
      <c r="Z52" t="s">
        <v>1270</v>
      </c>
      <c r="AA52">
        <v>9756170.9399999995</v>
      </c>
      <c r="AB52">
        <v>97561.709399999992</v>
      </c>
      <c r="AC52">
        <v>15.86000000000001</v>
      </c>
      <c r="AD52">
        <v>6151.4318663303848</v>
      </c>
      <c r="AE52">
        <v>10</v>
      </c>
      <c r="AF52">
        <v>61514.318663303849</v>
      </c>
      <c r="AG52">
        <v>23917997.382665802</v>
      </c>
    </row>
    <row r="53" spans="1:33" x14ac:dyDescent="0.25">
      <c r="A53" t="s">
        <v>84</v>
      </c>
      <c r="B53" t="s">
        <v>1079</v>
      </c>
      <c r="C53" s="2">
        <v>45940.508333333331</v>
      </c>
      <c r="D53" s="2">
        <v>45940.510636574072</v>
      </c>
      <c r="E53" s="2">
        <v>45941.28633101852</v>
      </c>
      <c r="F53" s="2">
        <v>45941</v>
      </c>
      <c r="G53" t="s">
        <v>1231</v>
      </c>
      <c r="H53" t="s">
        <v>1239</v>
      </c>
      <c r="I53" t="s">
        <v>1242</v>
      </c>
      <c r="J53" t="s">
        <v>1247</v>
      </c>
      <c r="K53" t="s">
        <v>1252</v>
      </c>
      <c r="L53" t="s">
        <v>1254</v>
      </c>
      <c r="M53">
        <v>7748</v>
      </c>
      <c r="N53">
        <v>27.13</v>
      </c>
      <c r="O53">
        <v>27.18</v>
      </c>
      <c r="P53">
        <v>27.35</v>
      </c>
      <c r="Q53">
        <v>210590.64</v>
      </c>
      <c r="R53">
        <v>105.3</v>
      </c>
      <c r="S53">
        <v>42.12</v>
      </c>
      <c r="T53">
        <v>-1464.58</v>
      </c>
      <c r="U53">
        <v>25.77</v>
      </c>
      <c r="V53">
        <v>21059.06</v>
      </c>
      <c r="W53" t="s">
        <v>1258</v>
      </c>
      <c r="X53" t="s">
        <v>1263</v>
      </c>
      <c r="Y53">
        <v>-62.16</v>
      </c>
      <c r="Z53" t="s">
        <v>1270</v>
      </c>
      <c r="AA53">
        <v>9754706.3599999994</v>
      </c>
      <c r="AB53">
        <v>97547.063599999994</v>
      </c>
      <c r="AC53">
        <v>1.41</v>
      </c>
      <c r="AD53">
        <v>69182.314609929061</v>
      </c>
      <c r="AE53">
        <v>10</v>
      </c>
      <c r="AF53">
        <v>691823.14609929058</v>
      </c>
      <c r="AG53">
        <v>18803753.110978719</v>
      </c>
    </row>
    <row r="54" spans="1:33" x14ac:dyDescent="0.25">
      <c r="A54" t="s">
        <v>85</v>
      </c>
      <c r="B54" t="s">
        <v>1080</v>
      </c>
      <c r="C54" s="2">
        <v>45693.84652777778</v>
      </c>
      <c r="D54" s="2">
        <v>45693.848761574067</v>
      </c>
      <c r="E54" s="2">
        <v>45693.958483796298</v>
      </c>
      <c r="F54" s="2">
        <v>45694</v>
      </c>
      <c r="G54" t="s">
        <v>1237</v>
      </c>
      <c r="H54" t="s">
        <v>1240</v>
      </c>
      <c r="I54" t="s">
        <v>1243</v>
      </c>
      <c r="J54" t="s">
        <v>1245</v>
      </c>
      <c r="K54" t="s">
        <v>1252</v>
      </c>
      <c r="L54" t="s">
        <v>1256</v>
      </c>
      <c r="M54">
        <v>7792</v>
      </c>
      <c r="N54">
        <v>223.19</v>
      </c>
      <c r="O54">
        <v>222.45</v>
      </c>
      <c r="P54">
        <v>224.79</v>
      </c>
      <c r="Q54">
        <v>1733330.4</v>
      </c>
      <c r="R54">
        <v>866.67</v>
      </c>
      <c r="S54">
        <v>346.67</v>
      </c>
      <c r="T54">
        <v>-19446.62</v>
      </c>
      <c r="U54">
        <v>212.03</v>
      </c>
      <c r="V54">
        <v>173333.04</v>
      </c>
      <c r="W54" t="s">
        <v>1258</v>
      </c>
      <c r="X54" t="s">
        <v>1266</v>
      </c>
      <c r="Y54">
        <v>-104.1</v>
      </c>
      <c r="Z54" t="s">
        <v>1268</v>
      </c>
      <c r="AA54">
        <v>9735259.7400000002</v>
      </c>
      <c r="AB54">
        <v>97352.597399999999</v>
      </c>
      <c r="AC54">
        <v>10.419999999999989</v>
      </c>
      <c r="AD54">
        <v>9342.8596353167104</v>
      </c>
      <c r="AE54">
        <v>30</v>
      </c>
      <c r="AF54">
        <v>280285.78905950132</v>
      </c>
      <c r="AG54">
        <v>62349573.776286073</v>
      </c>
    </row>
    <row r="55" spans="1:33" x14ac:dyDescent="0.25">
      <c r="A55" t="s">
        <v>86</v>
      </c>
      <c r="B55" t="s">
        <v>1081</v>
      </c>
      <c r="C55" s="2">
        <v>45949.550694444442</v>
      </c>
      <c r="D55" s="2">
        <v>45949.554120370369</v>
      </c>
      <c r="E55" s="2">
        <v>45950.22148148148</v>
      </c>
      <c r="F55" s="2">
        <v>45951</v>
      </c>
      <c r="G55" t="s">
        <v>1233</v>
      </c>
      <c r="H55" t="s">
        <v>1241</v>
      </c>
      <c r="I55" t="s">
        <v>1243</v>
      </c>
      <c r="J55" t="s">
        <v>1248</v>
      </c>
      <c r="K55" t="s">
        <v>1253</v>
      </c>
      <c r="L55" t="s">
        <v>1254</v>
      </c>
      <c r="M55">
        <v>6423</v>
      </c>
      <c r="N55">
        <v>395.53</v>
      </c>
      <c r="O55">
        <v>402.72</v>
      </c>
      <c r="P55">
        <v>393.34</v>
      </c>
      <c r="Q55">
        <v>2586670.56</v>
      </c>
      <c r="R55">
        <v>1293.3399999999999</v>
      </c>
      <c r="S55">
        <v>517.33000000000004</v>
      </c>
      <c r="T55">
        <v>58437.07</v>
      </c>
      <c r="U55">
        <v>375.75</v>
      </c>
      <c r="V55">
        <v>258667.06</v>
      </c>
      <c r="W55" t="s">
        <v>1259</v>
      </c>
      <c r="X55" t="s">
        <v>1266</v>
      </c>
      <c r="Y55">
        <v>238.47</v>
      </c>
      <c r="Z55" t="s">
        <v>1271</v>
      </c>
      <c r="AA55">
        <v>9793696.8100000005</v>
      </c>
      <c r="AB55">
        <v>97936.968100000013</v>
      </c>
      <c r="AC55">
        <v>26.970000000000031</v>
      </c>
      <c r="AD55">
        <v>3631.3299258435268</v>
      </c>
      <c r="AE55">
        <v>5</v>
      </c>
      <c r="AF55">
        <v>18156.649629217631</v>
      </c>
      <c r="AG55">
        <v>7312045.9386785263</v>
      </c>
    </row>
    <row r="56" spans="1:33" x14ac:dyDescent="0.25">
      <c r="A56" t="s">
        <v>87</v>
      </c>
      <c r="B56" t="s">
        <v>1082</v>
      </c>
      <c r="C56" s="2">
        <v>45834.781944444447</v>
      </c>
      <c r="D56" s="2">
        <v>45834.782673611109</v>
      </c>
      <c r="E56" s="2">
        <v>45835.489618055559</v>
      </c>
      <c r="F56" s="2">
        <v>45836</v>
      </c>
      <c r="G56" t="s">
        <v>1233</v>
      </c>
      <c r="H56" t="s">
        <v>1241</v>
      </c>
      <c r="I56" t="s">
        <v>1242</v>
      </c>
      <c r="J56" t="s">
        <v>1246</v>
      </c>
      <c r="K56" t="s">
        <v>1253</v>
      </c>
      <c r="L56" t="s">
        <v>1257</v>
      </c>
      <c r="M56">
        <v>9823</v>
      </c>
      <c r="N56">
        <v>10.97</v>
      </c>
      <c r="O56">
        <v>10.87</v>
      </c>
      <c r="P56">
        <v>10.97</v>
      </c>
      <c r="Q56">
        <v>106776.01</v>
      </c>
      <c r="R56">
        <v>53.39</v>
      </c>
      <c r="S56">
        <v>21.36</v>
      </c>
      <c r="T56">
        <v>-1057.05</v>
      </c>
      <c r="U56">
        <v>10.42</v>
      </c>
      <c r="V56">
        <v>10677.6</v>
      </c>
      <c r="W56" t="s">
        <v>1259</v>
      </c>
      <c r="X56" t="s">
        <v>1265</v>
      </c>
      <c r="Y56">
        <v>-91.16</v>
      </c>
      <c r="Z56" t="s">
        <v>1271</v>
      </c>
      <c r="AA56">
        <v>9792639.7599999998</v>
      </c>
      <c r="AB56">
        <v>97926.397599999997</v>
      </c>
      <c r="AC56">
        <v>0.44999999999999929</v>
      </c>
      <c r="AD56">
        <v>217614.2168888892</v>
      </c>
      <c r="AE56">
        <v>5</v>
      </c>
      <c r="AF56">
        <v>1088071.084444446</v>
      </c>
      <c r="AG56">
        <v>11827332.68791113</v>
      </c>
    </row>
    <row r="57" spans="1:33" x14ac:dyDescent="0.25">
      <c r="A57" t="s">
        <v>88</v>
      </c>
      <c r="B57" t="s">
        <v>1083</v>
      </c>
      <c r="C57" s="2">
        <v>45870.370833333327</v>
      </c>
      <c r="D57" s="2">
        <v>45870.371446759258</v>
      </c>
      <c r="E57" s="2">
        <v>45870.682557870372</v>
      </c>
      <c r="F57" s="2">
        <v>45871</v>
      </c>
      <c r="G57" t="s">
        <v>1231</v>
      </c>
      <c r="H57" t="s">
        <v>1240</v>
      </c>
      <c r="I57" t="s">
        <v>1243</v>
      </c>
      <c r="J57" t="s">
        <v>1244</v>
      </c>
      <c r="K57" t="s">
        <v>1250</v>
      </c>
      <c r="L57" t="s">
        <v>1255</v>
      </c>
      <c r="M57">
        <v>9755</v>
      </c>
      <c r="N57">
        <v>215.61</v>
      </c>
      <c r="O57">
        <v>219.47</v>
      </c>
      <c r="P57">
        <v>213.59</v>
      </c>
      <c r="Q57">
        <v>2140929.85</v>
      </c>
      <c r="R57">
        <v>1070.46</v>
      </c>
      <c r="S57">
        <v>428.19</v>
      </c>
      <c r="T57">
        <v>55860.75</v>
      </c>
      <c r="U57">
        <v>204.83</v>
      </c>
      <c r="V57">
        <v>214092.99</v>
      </c>
      <c r="W57" t="s">
        <v>1262</v>
      </c>
      <c r="X57" t="s">
        <v>1265</v>
      </c>
      <c r="Y57">
        <v>275.29000000000002</v>
      </c>
      <c r="Z57" t="s">
        <v>1267</v>
      </c>
      <c r="AA57">
        <v>9848500.5099999998</v>
      </c>
      <c r="AB57">
        <v>98485.005099999995</v>
      </c>
      <c r="AC57">
        <v>14.63999999999999</v>
      </c>
      <c r="AD57">
        <v>6727.1178346994593</v>
      </c>
      <c r="AE57">
        <v>30</v>
      </c>
      <c r="AF57">
        <v>201813.53504098381</v>
      </c>
      <c r="AG57">
        <v>44292016.535444707</v>
      </c>
    </row>
    <row r="58" spans="1:33" x14ac:dyDescent="0.25">
      <c r="A58" t="s">
        <v>89</v>
      </c>
      <c r="B58" t="s">
        <v>1084</v>
      </c>
      <c r="C58" s="2">
        <v>45781.015277777777</v>
      </c>
      <c r="D58" s="2">
        <v>45781.017534722218</v>
      </c>
      <c r="E58" s="2">
        <v>45781.395312499997</v>
      </c>
      <c r="F58" s="2">
        <v>45782</v>
      </c>
      <c r="G58" t="s">
        <v>1231</v>
      </c>
      <c r="H58" t="s">
        <v>1238</v>
      </c>
      <c r="I58" t="s">
        <v>1242</v>
      </c>
      <c r="J58" t="s">
        <v>1246</v>
      </c>
      <c r="K58" t="s">
        <v>1252</v>
      </c>
      <c r="L58" t="s">
        <v>1255</v>
      </c>
      <c r="M58">
        <v>9099</v>
      </c>
      <c r="N58">
        <v>321.83</v>
      </c>
      <c r="O58">
        <v>324.68</v>
      </c>
      <c r="P58">
        <v>320.56</v>
      </c>
      <c r="Q58">
        <v>2954263.32</v>
      </c>
      <c r="R58">
        <v>1477.13</v>
      </c>
      <c r="S58">
        <v>590.85</v>
      </c>
      <c r="T58">
        <v>35419.9</v>
      </c>
      <c r="U58">
        <v>305.74</v>
      </c>
      <c r="V58">
        <v>295426.33</v>
      </c>
      <c r="W58" t="s">
        <v>1260</v>
      </c>
      <c r="X58" t="s">
        <v>1266</v>
      </c>
      <c r="Y58">
        <v>128.53</v>
      </c>
      <c r="Z58" t="s">
        <v>1268</v>
      </c>
      <c r="AA58">
        <v>9883920.4100000001</v>
      </c>
      <c r="AB58">
        <v>98839.204100000003</v>
      </c>
      <c r="AC58">
        <v>18.940000000000001</v>
      </c>
      <c r="AD58">
        <v>5218.5429831045412</v>
      </c>
      <c r="AE58">
        <v>2</v>
      </c>
      <c r="AF58">
        <v>10437.085966209081</v>
      </c>
      <c r="AG58">
        <v>3388713.0715087652</v>
      </c>
    </row>
    <row r="59" spans="1:33" x14ac:dyDescent="0.25">
      <c r="A59" t="s">
        <v>90</v>
      </c>
      <c r="B59" t="s">
        <v>1085</v>
      </c>
      <c r="C59" s="2">
        <v>46001.136111111111</v>
      </c>
      <c r="D59" s="2">
        <v>46001.138344907413</v>
      </c>
      <c r="E59" s="2">
        <v>46002.081400462957</v>
      </c>
      <c r="F59" s="2">
        <v>46002</v>
      </c>
      <c r="G59" t="s">
        <v>1236</v>
      </c>
      <c r="H59" t="s">
        <v>1240</v>
      </c>
      <c r="I59" t="s">
        <v>1242</v>
      </c>
      <c r="J59" t="s">
        <v>1248</v>
      </c>
      <c r="K59" t="s">
        <v>1250</v>
      </c>
      <c r="L59" t="s">
        <v>1257</v>
      </c>
      <c r="M59">
        <v>7014</v>
      </c>
      <c r="N59">
        <v>372.23</v>
      </c>
      <c r="O59">
        <v>371.2</v>
      </c>
      <c r="P59">
        <v>371.5</v>
      </c>
      <c r="Q59">
        <v>2603596.7999999998</v>
      </c>
      <c r="R59">
        <v>1301.8</v>
      </c>
      <c r="S59">
        <v>520.72</v>
      </c>
      <c r="T59">
        <v>-3926.72</v>
      </c>
      <c r="U59">
        <v>353.62</v>
      </c>
      <c r="V59">
        <v>260359.67999999999</v>
      </c>
      <c r="W59" t="s">
        <v>1261</v>
      </c>
      <c r="X59" t="s">
        <v>1264</v>
      </c>
      <c r="Y59">
        <v>-8.08</v>
      </c>
      <c r="Z59" t="s">
        <v>1267</v>
      </c>
      <c r="AA59">
        <v>9879993.6899999995</v>
      </c>
      <c r="AB59">
        <v>98799.936900000001</v>
      </c>
      <c r="AC59">
        <v>17.579999999999981</v>
      </c>
      <c r="AD59">
        <v>5620.0191638225306</v>
      </c>
      <c r="AE59">
        <v>30</v>
      </c>
      <c r="AF59">
        <v>168600.5749146759</v>
      </c>
      <c r="AG59">
        <v>62584533.408327691</v>
      </c>
    </row>
    <row r="60" spans="1:33" x14ac:dyDescent="0.25">
      <c r="A60" t="s">
        <v>91</v>
      </c>
      <c r="B60" t="s">
        <v>1048</v>
      </c>
      <c r="C60" s="2">
        <v>45849.036805555559</v>
      </c>
      <c r="D60" s="2">
        <v>45849.040231481478</v>
      </c>
      <c r="E60" s="2">
        <v>45849.154814814807</v>
      </c>
      <c r="F60" s="2">
        <v>45851</v>
      </c>
      <c r="G60" t="s">
        <v>1235</v>
      </c>
      <c r="H60" t="s">
        <v>1239</v>
      </c>
      <c r="I60" t="s">
        <v>1242</v>
      </c>
      <c r="J60" t="s">
        <v>1246</v>
      </c>
      <c r="K60" t="s">
        <v>1249</v>
      </c>
      <c r="L60" t="s">
        <v>1254</v>
      </c>
      <c r="M60">
        <v>4701</v>
      </c>
      <c r="N60">
        <v>204.6</v>
      </c>
      <c r="O60">
        <v>203.19</v>
      </c>
      <c r="P60">
        <v>205.01</v>
      </c>
      <c r="Q60">
        <v>955196.19</v>
      </c>
      <c r="R60">
        <v>477.6</v>
      </c>
      <c r="S60">
        <v>191.04</v>
      </c>
      <c r="T60">
        <v>-9224.4599999999991</v>
      </c>
      <c r="U60">
        <v>194.37</v>
      </c>
      <c r="V60">
        <v>95519.62</v>
      </c>
      <c r="W60" t="s">
        <v>1261</v>
      </c>
      <c r="X60" t="s">
        <v>1263</v>
      </c>
      <c r="Y60">
        <v>-88.78</v>
      </c>
      <c r="Z60" t="s">
        <v>1267</v>
      </c>
      <c r="AA60">
        <v>9870769.2300000004</v>
      </c>
      <c r="AB60">
        <v>98707.69230000001</v>
      </c>
      <c r="AC60">
        <v>8.8199999999999932</v>
      </c>
      <c r="AD60">
        <v>11191.348333333341</v>
      </c>
      <c r="AE60">
        <v>10</v>
      </c>
      <c r="AF60">
        <v>111913.4833333334</v>
      </c>
      <c r="AG60">
        <v>22739700.678500019</v>
      </c>
    </row>
    <row r="61" spans="1:33" x14ac:dyDescent="0.25">
      <c r="A61" t="s">
        <v>92</v>
      </c>
      <c r="B61" t="s">
        <v>1086</v>
      </c>
      <c r="C61" s="2">
        <v>45715.53402777778</v>
      </c>
      <c r="D61" s="2">
        <v>45715.535949074067</v>
      </c>
      <c r="E61" s="2">
        <v>45715.576921296299</v>
      </c>
      <c r="F61" s="2">
        <v>45717</v>
      </c>
      <c r="G61" t="s">
        <v>1235</v>
      </c>
      <c r="H61" t="s">
        <v>1241</v>
      </c>
      <c r="I61" t="s">
        <v>1243</v>
      </c>
      <c r="J61" t="s">
        <v>1245</v>
      </c>
      <c r="K61" t="s">
        <v>1252</v>
      </c>
      <c r="L61" t="s">
        <v>1254</v>
      </c>
      <c r="M61">
        <v>1286</v>
      </c>
      <c r="N61">
        <v>110.5</v>
      </c>
      <c r="O61">
        <v>112.65</v>
      </c>
      <c r="P61">
        <v>109.89</v>
      </c>
      <c r="Q61">
        <v>144867.9</v>
      </c>
      <c r="R61">
        <v>72.430000000000007</v>
      </c>
      <c r="S61">
        <v>28.97</v>
      </c>
      <c r="T61">
        <v>3447.96</v>
      </c>
      <c r="U61">
        <v>104.97</v>
      </c>
      <c r="V61">
        <v>14486.79</v>
      </c>
      <c r="W61" t="s">
        <v>1258</v>
      </c>
      <c r="X61" t="s">
        <v>1264</v>
      </c>
      <c r="Y61">
        <v>251.16</v>
      </c>
      <c r="Z61" t="s">
        <v>1269</v>
      </c>
      <c r="AA61">
        <v>9874217.1899999995</v>
      </c>
      <c r="AB61">
        <v>98742.171900000001</v>
      </c>
      <c r="AC61">
        <v>7.6800000000000068</v>
      </c>
      <c r="AD61">
        <v>12857.053632812491</v>
      </c>
      <c r="AE61">
        <v>5</v>
      </c>
      <c r="AF61">
        <v>64285.268164062451</v>
      </c>
      <c r="AG61">
        <v>7241735.4586816356</v>
      </c>
    </row>
    <row r="62" spans="1:33" x14ac:dyDescent="0.25">
      <c r="A62" t="s">
        <v>93</v>
      </c>
      <c r="B62" t="s">
        <v>1087</v>
      </c>
      <c r="C62" s="2">
        <v>45789.11041666667</v>
      </c>
      <c r="D62" s="2">
        <v>45789.112569444442</v>
      </c>
      <c r="E62" s="2">
        <v>45789.975763888891</v>
      </c>
      <c r="F62" s="2">
        <v>45791</v>
      </c>
      <c r="G62" t="s">
        <v>1236</v>
      </c>
      <c r="H62" t="s">
        <v>1240</v>
      </c>
      <c r="I62" t="s">
        <v>1242</v>
      </c>
      <c r="J62" t="s">
        <v>1244</v>
      </c>
      <c r="K62" t="s">
        <v>1253</v>
      </c>
      <c r="L62" t="s">
        <v>1255</v>
      </c>
      <c r="M62">
        <v>1101</v>
      </c>
      <c r="N62">
        <v>75.77</v>
      </c>
      <c r="O62">
        <v>76.55</v>
      </c>
      <c r="P62">
        <v>75.540000000000006</v>
      </c>
      <c r="Q62">
        <v>84281.55</v>
      </c>
      <c r="R62">
        <v>42.14</v>
      </c>
      <c r="S62">
        <v>16.86</v>
      </c>
      <c r="T62">
        <v>1053.01</v>
      </c>
      <c r="U62">
        <v>71.98</v>
      </c>
      <c r="V62">
        <v>8428.16</v>
      </c>
      <c r="W62" t="s">
        <v>1258</v>
      </c>
      <c r="X62" t="s">
        <v>1264</v>
      </c>
      <c r="Y62">
        <v>133.69999999999999</v>
      </c>
      <c r="Z62" t="s">
        <v>1267</v>
      </c>
      <c r="AA62">
        <v>9875270.1999999993</v>
      </c>
      <c r="AB62">
        <v>98752.70199999999</v>
      </c>
      <c r="AC62">
        <v>4.5699999999999932</v>
      </c>
      <c r="AD62">
        <v>21608.90634573307</v>
      </c>
      <c r="AE62">
        <v>30</v>
      </c>
      <c r="AF62">
        <v>648267.19037199207</v>
      </c>
      <c r="AG62">
        <v>49624853.422975987</v>
      </c>
    </row>
    <row r="63" spans="1:33" x14ac:dyDescent="0.25">
      <c r="A63" t="s">
        <v>94</v>
      </c>
      <c r="B63" t="s">
        <v>1088</v>
      </c>
      <c r="C63" s="2">
        <v>45829.207638888889</v>
      </c>
      <c r="D63" s="2">
        <v>45829.210740740738</v>
      </c>
      <c r="E63" s="2">
        <v>45829.301018518519</v>
      </c>
      <c r="F63" s="2">
        <v>45831</v>
      </c>
      <c r="G63" t="s">
        <v>1235</v>
      </c>
      <c r="H63" t="s">
        <v>1241</v>
      </c>
      <c r="I63" t="s">
        <v>1243</v>
      </c>
      <c r="J63" t="s">
        <v>1244</v>
      </c>
      <c r="K63" t="s">
        <v>1250</v>
      </c>
      <c r="L63" t="s">
        <v>1256</v>
      </c>
      <c r="M63">
        <v>6908</v>
      </c>
      <c r="N63">
        <v>350.4</v>
      </c>
      <c r="O63">
        <v>353.06</v>
      </c>
      <c r="P63">
        <v>352.71</v>
      </c>
      <c r="Q63">
        <v>2438938.48</v>
      </c>
      <c r="R63">
        <v>1219.47</v>
      </c>
      <c r="S63">
        <v>487.79</v>
      </c>
      <c r="T63">
        <v>710.54</v>
      </c>
      <c r="U63">
        <v>332.88</v>
      </c>
      <c r="V63">
        <v>243893.85</v>
      </c>
      <c r="W63" t="s">
        <v>1258</v>
      </c>
      <c r="X63" t="s">
        <v>1264</v>
      </c>
      <c r="Y63">
        <v>9.92</v>
      </c>
      <c r="Z63" t="s">
        <v>1267</v>
      </c>
      <c r="AA63">
        <v>9875980.7400000002</v>
      </c>
      <c r="AB63">
        <v>98759.807400000005</v>
      </c>
      <c r="AC63">
        <v>20.18000000000001</v>
      </c>
      <c r="AD63">
        <v>4893.9448662041614</v>
      </c>
      <c r="AE63">
        <v>5</v>
      </c>
      <c r="AF63">
        <v>24469.72433102081</v>
      </c>
      <c r="AG63">
        <v>8639280.8723102063</v>
      </c>
    </row>
    <row r="64" spans="1:33" x14ac:dyDescent="0.25">
      <c r="A64" t="s">
        <v>95</v>
      </c>
      <c r="B64" t="s">
        <v>1062</v>
      </c>
      <c r="C64" s="2">
        <v>45835.222916666673</v>
      </c>
      <c r="D64" s="2">
        <v>45835.224374999998</v>
      </c>
      <c r="E64" s="2">
        <v>45835.52715277778</v>
      </c>
      <c r="F64" s="2">
        <v>45836</v>
      </c>
      <c r="G64" t="s">
        <v>1237</v>
      </c>
      <c r="H64" t="s">
        <v>1240</v>
      </c>
      <c r="I64" t="s">
        <v>1243</v>
      </c>
      <c r="J64" t="s">
        <v>1247</v>
      </c>
      <c r="K64" t="s">
        <v>1249</v>
      </c>
      <c r="L64" t="s">
        <v>1255</v>
      </c>
      <c r="M64">
        <v>9705</v>
      </c>
      <c r="N64">
        <v>469.11</v>
      </c>
      <c r="O64">
        <v>471.3</v>
      </c>
      <c r="P64">
        <v>464.69</v>
      </c>
      <c r="Q64">
        <v>4573966.5</v>
      </c>
      <c r="R64">
        <v>2286.98</v>
      </c>
      <c r="S64">
        <v>914.79</v>
      </c>
      <c r="T64">
        <v>60948.28</v>
      </c>
      <c r="U64">
        <v>445.65</v>
      </c>
      <c r="V64">
        <v>457396.65</v>
      </c>
      <c r="W64" t="s">
        <v>1262</v>
      </c>
      <c r="X64" t="s">
        <v>1264</v>
      </c>
      <c r="Y64">
        <v>142.25</v>
      </c>
      <c r="Z64" t="s">
        <v>1267</v>
      </c>
      <c r="AA64">
        <v>9936929.0199999996</v>
      </c>
      <c r="AB64">
        <v>99369.290200000003</v>
      </c>
      <c r="AC64">
        <v>25.650000000000031</v>
      </c>
      <c r="AD64">
        <v>3874.0464015594489</v>
      </c>
      <c r="AE64">
        <v>30</v>
      </c>
      <c r="AF64">
        <v>116221.3920467835</v>
      </c>
      <c r="AG64">
        <v>54775142.071649052</v>
      </c>
    </row>
    <row r="65" spans="1:33" x14ac:dyDescent="0.25">
      <c r="A65" t="s">
        <v>96</v>
      </c>
      <c r="B65" t="s">
        <v>1089</v>
      </c>
      <c r="C65" s="2">
        <v>45678.71597222222</v>
      </c>
      <c r="D65" s="2">
        <v>45678.717789351853</v>
      </c>
      <c r="E65" s="2">
        <v>45678.730983796297</v>
      </c>
      <c r="F65" s="2">
        <v>45679</v>
      </c>
      <c r="G65" t="s">
        <v>1231</v>
      </c>
      <c r="H65" t="s">
        <v>1238</v>
      </c>
      <c r="I65" t="s">
        <v>1243</v>
      </c>
      <c r="J65" t="s">
        <v>1248</v>
      </c>
      <c r="K65" t="s">
        <v>1253</v>
      </c>
      <c r="L65" t="s">
        <v>1256</v>
      </c>
      <c r="M65">
        <v>1771</v>
      </c>
      <c r="N65">
        <v>421.21</v>
      </c>
      <c r="O65">
        <v>427.59</v>
      </c>
      <c r="P65">
        <v>420.81</v>
      </c>
      <c r="Q65">
        <v>757261.89</v>
      </c>
      <c r="R65">
        <v>378.63</v>
      </c>
      <c r="S65">
        <v>151.44999999999999</v>
      </c>
      <c r="T65">
        <v>11477.3</v>
      </c>
      <c r="U65">
        <v>400.15</v>
      </c>
      <c r="V65">
        <v>75726.19</v>
      </c>
      <c r="W65" t="s">
        <v>1262</v>
      </c>
      <c r="X65" t="s">
        <v>1263</v>
      </c>
      <c r="Y65">
        <v>161.12</v>
      </c>
      <c r="Z65" t="s">
        <v>1269</v>
      </c>
      <c r="AA65">
        <v>9948406.3200000003</v>
      </c>
      <c r="AB65">
        <v>99484.063200000004</v>
      </c>
      <c r="AC65">
        <v>27.44</v>
      </c>
      <c r="AD65">
        <v>3625.5125072886299</v>
      </c>
      <c r="AE65">
        <v>2</v>
      </c>
      <c r="AF65">
        <v>7251.0250145772598</v>
      </c>
      <c r="AG65">
        <v>3100465.7859830898</v>
      </c>
    </row>
    <row r="66" spans="1:33" x14ac:dyDescent="0.25">
      <c r="A66" t="s">
        <v>97</v>
      </c>
      <c r="B66" t="s">
        <v>1082</v>
      </c>
      <c r="C66" s="2">
        <v>45755.844444444447</v>
      </c>
      <c r="D66" s="2">
        <v>45755.845034722217</v>
      </c>
      <c r="E66" s="2">
        <v>45755.993645833332</v>
      </c>
      <c r="F66" s="2">
        <v>45756</v>
      </c>
      <c r="G66" t="s">
        <v>1237</v>
      </c>
      <c r="H66" t="s">
        <v>1240</v>
      </c>
      <c r="I66" t="s">
        <v>1243</v>
      </c>
      <c r="J66" t="s">
        <v>1246</v>
      </c>
      <c r="K66" t="s">
        <v>1252</v>
      </c>
      <c r="L66" t="s">
        <v>1255</v>
      </c>
      <c r="M66">
        <v>5254</v>
      </c>
      <c r="N66">
        <v>144.96</v>
      </c>
      <c r="O66">
        <v>146.88999999999999</v>
      </c>
      <c r="P66">
        <v>144.97999999999999</v>
      </c>
      <c r="Q66">
        <v>771760.06</v>
      </c>
      <c r="R66">
        <v>385.88</v>
      </c>
      <c r="S66">
        <v>154.35</v>
      </c>
      <c r="T66">
        <v>9494.91</v>
      </c>
      <c r="U66">
        <v>137.71</v>
      </c>
      <c r="V66">
        <v>77176.009999999995</v>
      </c>
      <c r="W66" t="s">
        <v>1259</v>
      </c>
      <c r="X66" t="s">
        <v>1264</v>
      </c>
      <c r="Y66">
        <v>131.74</v>
      </c>
      <c r="Z66" t="s">
        <v>1270</v>
      </c>
      <c r="AA66">
        <v>9957901.2300000004</v>
      </c>
      <c r="AB66">
        <v>99579.012300000002</v>
      </c>
      <c r="AC66">
        <v>9.1799999999999784</v>
      </c>
      <c r="AD66">
        <v>10847.386960784341</v>
      </c>
      <c r="AE66">
        <v>30</v>
      </c>
      <c r="AF66">
        <v>325421.6088235302</v>
      </c>
      <c r="AG66">
        <v>47801180.120088346</v>
      </c>
    </row>
    <row r="67" spans="1:33" x14ac:dyDescent="0.25">
      <c r="A67" t="s">
        <v>98</v>
      </c>
      <c r="B67" t="s">
        <v>1090</v>
      </c>
      <c r="C67" s="2">
        <v>45969.247916666667</v>
      </c>
      <c r="D67" s="2">
        <v>45969.248206018521</v>
      </c>
      <c r="E67" s="2">
        <v>45970.107928240737</v>
      </c>
      <c r="F67" s="2">
        <v>45970</v>
      </c>
      <c r="G67" t="s">
        <v>1237</v>
      </c>
      <c r="H67" t="s">
        <v>1240</v>
      </c>
      <c r="I67" t="s">
        <v>1242</v>
      </c>
      <c r="J67" t="s">
        <v>1248</v>
      </c>
      <c r="K67" t="s">
        <v>1252</v>
      </c>
      <c r="L67" t="s">
        <v>1256</v>
      </c>
      <c r="M67">
        <v>6796</v>
      </c>
      <c r="N67">
        <v>163.47999999999999</v>
      </c>
      <c r="O67">
        <v>161.75</v>
      </c>
      <c r="P67">
        <v>164.4</v>
      </c>
      <c r="Q67">
        <v>1099253</v>
      </c>
      <c r="R67">
        <v>549.63</v>
      </c>
      <c r="S67">
        <v>219.85</v>
      </c>
      <c r="T67">
        <v>-18778.88</v>
      </c>
      <c r="U67">
        <v>155.31</v>
      </c>
      <c r="V67">
        <v>109925.3</v>
      </c>
      <c r="W67" t="s">
        <v>1260</v>
      </c>
      <c r="X67" t="s">
        <v>1266</v>
      </c>
      <c r="Y67">
        <v>-161.19</v>
      </c>
      <c r="Z67" t="s">
        <v>1268</v>
      </c>
      <c r="AA67">
        <v>9939122.3499999996</v>
      </c>
      <c r="AB67">
        <v>99391.223499999993</v>
      </c>
      <c r="AC67">
        <v>6.4399999999999977</v>
      </c>
      <c r="AD67">
        <v>15433.419798136651</v>
      </c>
      <c r="AE67">
        <v>30</v>
      </c>
      <c r="AF67">
        <v>463002.5939440995</v>
      </c>
      <c r="AG67">
        <v>74890669.570458099</v>
      </c>
    </row>
    <row r="68" spans="1:33" x14ac:dyDescent="0.25">
      <c r="A68" t="s">
        <v>99</v>
      </c>
      <c r="B68" t="s">
        <v>1091</v>
      </c>
      <c r="C68" s="2">
        <v>45854.337500000001</v>
      </c>
      <c r="D68" s="2">
        <v>45854.337523148148</v>
      </c>
      <c r="E68" s="2">
        <v>45854.426412037043</v>
      </c>
      <c r="F68" s="2">
        <v>45856</v>
      </c>
      <c r="G68" t="s">
        <v>1233</v>
      </c>
      <c r="H68" t="s">
        <v>1240</v>
      </c>
      <c r="I68" t="s">
        <v>1242</v>
      </c>
      <c r="J68" t="s">
        <v>1245</v>
      </c>
      <c r="K68" t="s">
        <v>1253</v>
      </c>
      <c r="L68" t="s">
        <v>1257</v>
      </c>
      <c r="M68">
        <v>4656</v>
      </c>
      <c r="N68">
        <v>456.68</v>
      </c>
      <c r="O68">
        <v>465.43</v>
      </c>
      <c r="P68">
        <v>456.22</v>
      </c>
      <c r="Q68">
        <v>2167042.08</v>
      </c>
      <c r="R68">
        <v>1083.52</v>
      </c>
      <c r="S68">
        <v>433.41</v>
      </c>
      <c r="T68">
        <v>41364.83</v>
      </c>
      <c r="U68">
        <v>433.85</v>
      </c>
      <c r="V68">
        <v>216704.21</v>
      </c>
      <c r="W68" t="s">
        <v>1262</v>
      </c>
      <c r="X68" t="s">
        <v>1263</v>
      </c>
      <c r="Y68">
        <v>201.88</v>
      </c>
      <c r="Z68" t="s">
        <v>1269</v>
      </c>
      <c r="AA68">
        <v>9980487.1799999997</v>
      </c>
      <c r="AB68">
        <v>99804.871799999994</v>
      </c>
      <c r="AC68">
        <v>31.579999999999981</v>
      </c>
      <c r="AD68">
        <v>3160.3822609246372</v>
      </c>
      <c r="AE68">
        <v>30</v>
      </c>
      <c r="AF68">
        <v>94811.467827739121</v>
      </c>
      <c r="AG68">
        <v>44128101.47106462</v>
      </c>
    </row>
    <row r="69" spans="1:33" x14ac:dyDescent="0.25">
      <c r="A69" t="s">
        <v>100</v>
      </c>
      <c r="B69" t="s">
        <v>1092</v>
      </c>
      <c r="C69" s="2">
        <v>45873.988888888889</v>
      </c>
      <c r="D69" s="2">
        <v>45873.991273148153</v>
      </c>
      <c r="E69" s="2">
        <v>45873.991967592592</v>
      </c>
      <c r="F69" s="2">
        <v>45875</v>
      </c>
      <c r="G69" t="s">
        <v>1236</v>
      </c>
      <c r="H69" t="s">
        <v>1241</v>
      </c>
      <c r="I69" t="s">
        <v>1243</v>
      </c>
      <c r="J69" t="s">
        <v>1248</v>
      </c>
      <c r="K69" t="s">
        <v>1252</v>
      </c>
      <c r="L69" t="s">
        <v>1257</v>
      </c>
      <c r="M69">
        <v>4900</v>
      </c>
      <c r="N69">
        <v>45.23</v>
      </c>
      <c r="O69">
        <v>45.44</v>
      </c>
      <c r="P69">
        <v>45.26</v>
      </c>
      <c r="Q69">
        <v>222656</v>
      </c>
      <c r="R69">
        <v>111.33</v>
      </c>
      <c r="S69">
        <v>44.53</v>
      </c>
      <c r="T69">
        <v>726.14</v>
      </c>
      <c r="U69">
        <v>42.97</v>
      </c>
      <c r="V69">
        <v>22265.599999999999</v>
      </c>
      <c r="W69" t="s">
        <v>1261</v>
      </c>
      <c r="X69" t="s">
        <v>1264</v>
      </c>
      <c r="Y69">
        <v>39.770000000000003</v>
      </c>
      <c r="Z69" t="s">
        <v>1270</v>
      </c>
      <c r="AA69">
        <v>9981213.3200000003</v>
      </c>
      <c r="AB69">
        <v>99812.133200000011</v>
      </c>
      <c r="AC69">
        <v>2.4699999999999989</v>
      </c>
      <c r="AD69">
        <v>40409.770526315813</v>
      </c>
      <c r="AE69">
        <v>5</v>
      </c>
      <c r="AF69">
        <v>202048.8526315791</v>
      </c>
      <c r="AG69">
        <v>9181099.8635789528</v>
      </c>
    </row>
    <row r="70" spans="1:33" x14ac:dyDescent="0.25">
      <c r="A70" t="s">
        <v>101</v>
      </c>
      <c r="B70" t="s">
        <v>1093</v>
      </c>
      <c r="C70" s="2">
        <v>45944.734722222223</v>
      </c>
      <c r="D70" s="2">
        <v>45944.735694444447</v>
      </c>
      <c r="E70" s="2">
        <v>45945.388472222221</v>
      </c>
      <c r="F70" s="2">
        <v>45946</v>
      </c>
      <c r="G70" t="s">
        <v>1233</v>
      </c>
      <c r="H70" t="s">
        <v>1238</v>
      </c>
      <c r="I70" t="s">
        <v>1242</v>
      </c>
      <c r="J70" t="s">
        <v>1245</v>
      </c>
      <c r="K70" t="s">
        <v>1249</v>
      </c>
      <c r="L70" t="s">
        <v>1257</v>
      </c>
      <c r="M70">
        <v>261</v>
      </c>
      <c r="N70">
        <v>391.37</v>
      </c>
      <c r="O70">
        <v>397.39</v>
      </c>
      <c r="P70">
        <v>388.67</v>
      </c>
      <c r="Q70">
        <v>103718.79</v>
      </c>
      <c r="R70">
        <v>51.86</v>
      </c>
      <c r="S70">
        <v>20.74</v>
      </c>
      <c r="T70">
        <v>2203.3200000000002</v>
      </c>
      <c r="U70">
        <v>371.8</v>
      </c>
      <c r="V70">
        <v>10371.879999999999</v>
      </c>
      <c r="W70" t="s">
        <v>1259</v>
      </c>
      <c r="X70" t="s">
        <v>1265</v>
      </c>
      <c r="Y70">
        <v>224.35</v>
      </c>
      <c r="Z70" t="s">
        <v>1270</v>
      </c>
      <c r="AA70">
        <v>9983416.6400000006</v>
      </c>
      <c r="AB70">
        <v>99834.166400000002</v>
      </c>
      <c r="AC70">
        <v>25.589999999999971</v>
      </c>
      <c r="AD70">
        <v>3901.29606877687</v>
      </c>
      <c r="AE70">
        <v>2</v>
      </c>
      <c r="AF70">
        <v>7802.59213755374</v>
      </c>
      <c r="AG70">
        <v>3100672.0895424811</v>
      </c>
    </row>
    <row r="71" spans="1:33" x14ac:dyDescent="0.25">
      <c r="A71" t="s">
        <v>102</v>
      </c>
      <c r="B71" t="s">
        <v>1094</v>
      </c>
      <c r="C71" s="2">
        <v>45860.802777777782</v>
      </c>
      <c r="D71" s="2">
        <v>45860.80296296296</v>
      </c>
      <c r="E71" s="2">
        <v>45861.549490740741</v>
      </c>
      <c r="F71" s="2">
        <v>45861</v>
      </c>
      <c r="G71" t="s">
        <v>1233</v>
      </c>
      <c r="H71" t="s">
        <v>1240</v>
      </c>
      <c r="I71" t="s">
        <v>1242</v>
      </c>
      <c r="J71" t="s">
        <v>1244</v>
      </c>
      <c r="K71" t="s">
        <v>1252</v>
      </c>
      <c r="L71" t="s">
        <v>1254</v>
      </c>
      <c r="M71">
        <v>4361</v>
      </c>
      <c r="N71">
        <v>173.85</v>
      </c>
      <c r="O71">
        <v>173.55</v>
      </c>
      <c r="P71">
        <v>172.89</v>
      </c>
      <c r="Q71">
        <v>756851.55</v>
      </c>
      <c r="R71">
        <v>378.43</v>
      </c>
      <c r="S71">
        <v>151.37</v>
      </c>
      <c r="T71">
        <v>2348.46</v>
      </c>
      <c r="U71">
        <v>165.16</v>
      </c>
      <c r="V71">
        <v>75685.16</v>
      </c>
      <c r="W71" t="s">
        <v>1259</v>
      </c>
      <c r="X71" t="s">
        <v>1264</v>
      </c>
      <c r="Y71">
        <v>38.17</v>
      </c>
      <c r="Z71" t="s">
        <v>1267</v>
      </c>
      <c r="AA71">
        <v>9985765.0999999996</v>
      </c>
      <c r="AB71">
        <v>99857.650999999998</v>
      </c>
      <c r="AC71">
        <v>8.3900000000000148</v>
      </c>
      <c r="AD71">
        <v>11901.984624553021</v>
      </c>
      <c r="AE71">
        <v>30</v>
      </c>
      <c r="AF71">
        <v>357059.53873659059</v>
      </c>
      <c r="AG71">
        <v>61967682.94773531</v>
      </c>
    </row>
    <row r="72" spans="1:33" x14ac:dyDescent="0.25">
      <c r="A72" t="s">
        <v>103</v>
      </c>
      <c r="B72" t="s">
        <v>1095</v>
      </c>
      <c r="C72" s="2">
        <v>45986.637499999997</v>
      </c>
      <c r="D72" s="2">
        <v>45986.638206018521</v>
      </c>
      <c r="E72" s="2">
        <v>45986.838206018518</v>
      </c>
      <c r="F72" s="2">
        <v>45987</v>
      </c>
      <c r="G72" t="s">
        <v>1237</v>
      </c>
      <c r="H72" t="s">
        <v>1241</v>
      </c>
      <c r="I72" t="s">
        <v>1242</v>
      </c>
      <c r="J72" t="s">
        <v>1247</v>
      </c>
      <c r="K72" t="s">
        <v>1249</v>
      </c>
      <c r="L72" t="s">
        <v>1257</v>
      </c>
      <c r="M72">
        <v>4960</v>
      </c>
      <c r="N72">
        <v>28.96</v>
      </c>
      <c r="O72">
        <v>28.5</v>
      </c>
      <c r="P72">
        <v>28.81</v>
      </c>
      <c r="Q72">
        <v>141360</v>
      </c>
      <c r="R72">
        <v>70.680000000000007</v>
      </c>
      <c r="S72">
        <v>28.27</v>
      </c>
      <c r="T72">
        <v>-1636.55</v>
      </c>
      <c r="U72">
        <v>27.51</v>
      </c>
      <c r="V72">
        <v>14136</v>
      </c>
      <c r="W72" t="s">
        <v>1261</v>
      </c>
      <c r="X72" t="s">
        <v>1264</v>
      </c>
      <c r="Y72">
        <v>-107.6</v>
      </c>
      <c r="Z72" t="s">
        <v>1269</v>
      </c>
      <c r="AA72">
        <v>9984128.5500000007</v>
      </c>
      <c r="AB72">
        <v>99841.285500000013</v>
      </c>
      <c r="AC72">
        <v>0.98999999999999844</v>
      </c>
      <c r="AD72">
        <v>100849.7833333335</v>
      </c>
      <c r="AE72">
        <v>5</v>
      </c>
      <c r="AF72">
        <v>504248.9166666675</v>
      </c>
      <c r="AG72">
        <v>14371094.12500002</v>
      </c>
    </row>
    <row r="73" spans="1:33" x14ac:dyDescent="0.25">
      <c r="A73" t="s">
        <v>104</v>
      </c>
      <c r="B73" t="s">
        <v>1096</v>
      </c>
      <c r="C73" s="2">
        <v>45755.460416666669</v>
      </c>
      <c r="D73" s="2">
        <v>45755.460543981477</v>
      </c>
      <c r="E73" s="2">
        <v>45756.121655092589</v>
      </c>
      <c r="F73" s="2">
        <v>45756</v>
      </c>
      <c r="G73" t="s">
        <v>1234</v>
      </c>
      <c r="H73" t="s">
        <v>1238</v>
      </c>
      <c r="I73" t="s">
        <v>1242</v>
      </c>
      <c r="J73" t="s">
        <v>1246</v>
      </c>
      <c r="K73" t="s">
        <v>1252</v>
      </c>
      <c r="L73" t="s">
        <v>1256</v>
      </c>
      <c r="M73">
        <v>2196</v>
      </c>
      <c r="N73">
        <v>239.34</v>
      </c>
      <c r="O73">
        <v>237.14</v>
      </c>
      <c r="P73">
        <v>239.49</v>
      </c>
      <c r="Q73">
        <v>520759.44</v>
      </c>
      <c r="R73">
        <v>260.38</v>
      </c>
      <c r="S73">
        <v>104.15</v>
      </c>
      <c r="T73">
        <v>-5525.13</v>
      </c>
      <c r="U73">
        <v>227.37</v>
      </c>
      <c r="V73">
        <v>52075.94</v>
      </c>
      <c r="W73" t="s">
        <v>1262</v>
      </c>
      <c r="X73" t="s">
        <v>1264</v>
      </c>
      <c r="Y73">
        <v>-98.13</v>
      </c>
      <c r="Z73" t="s">
        <v>1267</v>
      </c>
      <c r="AA73">
        <v>9978603.4199999999</v>
      </c>
      <c r="AB73">
        <v>99786.034199999995</v>
      </c>
      <c r="AC73">
        <v>9.7699999999999818</v>
      </c>
      <c r="AD73">
        <v>10213.51424769705</v>
      </c>
      <c r="AE73">
        <v>2</v>
      </c>
      <c r="AF73">
        <v>20427.028495394101</v>
      </c>
      <c r="AG73">
        <v>4844065.5373977572</v>
      </c>
    </row>
    <row r="74" spans="1:33" x14ac:dyDescent="0.25">
      <c r="A74" t="s">
        <v>105</v>
      </c>
      <c r="B74" t="s">
        <v>1097</v>
      </c>
      <c r="C74" s="2">
        <v>45701.925000000003</v>
      </c>
      <c r="D74" s="2">
        <v>45701.925983796304</v>
      </c>
      <c r="E74" s="2">
        <v>45702.00445601852</v>
      </c>
      <c r="F74" s="2">
        <v>45702</v>
      </c>
      <c r="G74" t="s">
        <v>1234</v>
      </c>
      <c r="H74" t="s">
        <v>1240</v>
      </c>
      <c r="I74" t="s">
        <v>1242</v>
      </c>
      <c r="J74" t="s">
        <v>1244</v>
      </c>
      <c r="K74" t="s">
        <v>1251</v>
      </c>
      <c r="L74" t="s">
        <v>1255</v>
      </c>
      <c r="M74">
        <v>3512</v>
      </c>
      <c r="N74">
        <v>357.83</v>
      </c>
      <c r="O74">
        <v>363.87</v>
      </c>
      <c r="P74">
        <v>355.56</v>
      </c>
      <c r="Q74">
        <v>1277911.44</v>
      </c>
      <c r="R74">
        <v>638.96</v>
      </c>
      <c r="S74">
        <v>255.58</v>
      </c>
      <c r="T74">
        <v>28290.18</v>
      </c>
      <c r="U74">
        <v>339.94</v>
      </c>
      <c r="V74">
        <v>127791.14</v>
      </c>
      <c r="W74" t="s">
        <v>1258</v>
      </c>
      <c r="X74" t="s">
        <v>1265</v>
      </c>
      <c r="Y74">
        <v>233.72</v>
      </c>
      <c r="Z74" t="s">
        <v>1268</v>
      </c>
      <c r="AA74">
        <v>10006893.6</v>
      </c>
      <c r="AB74">
        <v>100068.936</v>
      </c>
      <c r="AC74">
        <v>23.93000000000001</v>
      </c>
      <c r="AD74">
        <v>4181.7357292101951</v>
      </c>
      <c r="AE74">
        <v>30</v>
      </c>
      <c r="AF74">
        <v>125452.0718763059</v>
      </c>
      <c r="AG74">
        <v>45648245.393631414</v>
      </c>
    </row>
    <row r="75" spans="1:33" x14ac:dyDescent="0.25">
      <c r="A75" t="s">
        <v>106</v>
      </c>
      <c r="B75" t="s">
        <v>1098</v>
      </c>
      <c r="C75" s="2">
        <v>45742.586111111108</v>
      </c>
      <c r="D75" s="2">
        <v>45742.589224537027</v>
      </c>
      <c r="E75" s="2">
        <v>45742.97047453704</v>
      </c>
      <c r="F75" s="2">
        <v>45743</v>
      </c>
      <c r="G75" t="s">
        <v>1234</v>
      </c>
      <c r="H75" t="s">
        <v>1238</v>
      </c>
      <c r="I75" t="s">
        <v>1243</v>
      </c>
      <c r="J75" t="s">
        <v>1248</v>
      </c>
      <c r="K75" t="s">
        <v>1252</v>
      </c>
      <c r="L75" t="s">
        <v>1257</v>
      </c>
      <c r="M75">
        <v>7582</v>
      </c>
      <c r="N75">
        <v>90.33</v>
      </c>
      <c r="O75">
        <v>89.73</v>
      </c>
      <c r="P75">
        <v>90.53</v>
      </c>
      <c r="Q75">
        <v>680332.86</v>
      </c>
      <c r="R75">
        <v>340.17</v>
      </c>
      <c r="S75">
        <v>136.07</v>
      </c>
      <c r="T75">
        <v>-6541.84</v>
      </c>
      <c r="U75">
        <v>85.81</v>
      </c>
      <c r="V75">
        <v>68033.289999999994</v>
      </c>
      <c r="W75" t="s">
        <v>1262</v>
      </c>
      <c r="X75" t="s">
        <v>1263</v>
      </c>
      <c r="Y75">
        <v>-88.37</v>
      </c>
      <c r="Z75" t="s">
        <v>1270</v>
      </c>
      <c r="AA75">
        <v>10000351.76</v>
      </c>
      <c r="AB75">
        <v>100003.51760000001</v>
      </c>
      <c r="AC75">
        <v>3.9200000000000021</v>
      </c>
      <c r="AD75">
        <v>25511.101428571419</v>
      </c>
      <c r="AE75">
        <v>2</v>
      </c>
      <c r="AF75">
        <v>51022.202857142838</v>
      </c>
      <c r="AG75">
        <v>4578222.2623714274</v>
      </c>
    </row>
    <row r="76" spans="1:33" x14ac:dyDescent="0.25">
      <c r="A76" t="s">
        <v>107</v>
      </c>
      <c r="B76" t="s">
        <v>1079</v>
      </c>
      <c r="C76" s="2">
        <v>45747.240277777782</v>
      </c>
      <c r="D76" s="2">
        <v>45747.240567129629</v>
      </c>
      <c r="E76" s="2">
        <v>45747.865567129629</v>
      </c>
      <c r="F76" s="2">
        <v>45748</v>
      </c>
      <c r="G76" t="s">
        <v>1237</v>
      </c>
      <c r="H76" t="s">
        <v>1241</v>
      </c>
      <c r="I76" t="s">
        <v>1242</v>
      </c>
      <c r="J76" t="s">
        <v>1248</v>
      </c>
      <c r="K76" t="s">
        <v>1252</v>
      </c>
      <c r="L76" t="s">
        <v>1254</v>
      </c>
      <c r="M76">
        <v>588</v>
      </c>
      <c r="N76">
        <v>217.1</v>
      </c>
      <c r="O76">
        <v>214.81</v>
      </c>
      <c r="P76">
        <v>216.85</v>
      </c>
      <c r="Q76">
        <v>126308.28</v>
      </c>
      <c r="R76">
        <v>63.15</v>
      </c>
      <c r="S76">
        <v>25.26</v>
      </c>
      <c r="T76">
        <v>-1287.93</v>
      </c>
      <c r="U76">
        <v>206.24</v>
      </c>
      <c r="V76">
        <v>12630.83</v>
      </c>
      <c r="W76" t="s">
        <v>1262</v>
      </c>
      <c r="X76" t="s">
        <v>1266</v>
      </c>
      <c r="Y76">
        <v>-94.07</v>
      </c>
      <c r="Z76" t="s">
        <v>1268</v>
      </c>
      <c r="AA76">
        <v>9999063.8300000001</v>
      </c>
      <c r="AB76">
        <v>99990.638300000006</v>
      </c>
      <c r="AC76">
        <v>8.5699999999999932</v>
      </c>
      <c r="AD76">
        <v>11667.51905484248</v>
      </c>
      <c r="AE76">
        <v>5</v>
      </c>
      <c r="AF76">
        <v>58337.595274212399</v>
      </c>
      <c r="AG76">
        <v>12531498.84085357</v>
      </c>
    </row>
    <row r="77" spans="1:33" x14ac:dyDescent="0.25">
      <c r="A77" t="s">
        <v>108</v>
      </c>
      <c r="B77" t="s">
        <v>1040</v>
      </c>
      <c r="C77" s="2">
        <v>45876.015277777777</v>
      </c>
      <c r="D77" s="2">
        <v>45876.018090277779</v>
      </c>
      <c r="E77" s="2">
        <v>45876.227812500001</v>
      </c>
      <c r="F77" s="2">
        <v>45878</v>
      </c>
      <c r="G77" t="s">
        <v>1236</v>
      </c>
      <c r="H77" t="s">
        <v>1238</v>
      </c>
      <c r="I77" t="s">
        <v>1242</v>
      </c>
      <c r="J77" t="s">
        <v>1247</v>
      </c>
      <c r="K77" t="s">
        <v>1249</v>
      </c>
      <c r="L77" t="s">
        <v>1255</v>
      </c>
      <c r="M77">
        <v>6467</v>
      </c>
      <c r="N77">
        <v>429.51</v>
      </c>
      <c r="O77">
        <v>423.48</v>
      </c>
      <c r="P77">
        <v>429.28</v>
      </c>
      <c r="Q77">
        <v>2738645.16</v>
      </c>
      <c r="R77">
        <v>1369.32</v>
      </c>
      <c r="S77">
        <v>547.73</v>
      </c>
      <c r="T77">
        <v>-39425.65</v>
      </c>
      <c r="U77">
        <v>408.03</v>
      </c>
      <c r="V77">
        <v>273864.52</v>
      </c>
      <c r="W77" t="s">
        <v>1260</v>
      </c>
      <c r="X77" t="s">
        <v>1263</v>
      </c>
      <c r="Y77">
        <v>-135.11000000000001</v>
      </c>
      <c r="Z77" t="s">
        <v>1269</v>
      </c>
      <c r="AA77">
        <v>9959638.1799999997</v>
      </c>
      <c r="AB77">
        <v>99596.381800000003</v>
      </c>
      <c r="AC77">
        <v>15.450000000000051</v>
      </c>
      <c r="AD77">
        <v>6446.3677540452891</v>
      </c>
      <c r="AE77">
        <v>2</v>
      </c>
      <c r="AF77">
        <v>12892.73550809058</v>
      </c>
      <c r="AG77">
        <v>5459815.632966198</v>
      </c>
    </row>
    <row r="78" spans="1:33" x14ac:dyDescent="0.25">
      <c r="A78" t="s">
        <v>109</v>
      </c>
      <c r="B78" t="s">
        <v>1099</v>
      </c>
      <c r="C78" s="2">
        <v>45966.545138888891</v>
      </c>
      <c r="D78" s="2">
        <v>45966.545416666668</v>
      </c>
      <c r="E78" s="2">
        <v>45966.966249999998</v>
      </c>
      <c r="F78" s="2">
        <v>45968</v>
      </c>
      <c r="G78" t="s">
        <v>1233</v>
      </c>
      <c r="H78" t="s">
        <v>1239</v>
      </c>
      <c r="I78" t="s">
        <v>1243</v>
      </c>
      <c r="J78" t="s">
        <v>1247</v>
      </c>
      <c r="K78" t="s">
        <v>1251</v>
      </c>
      <c r="L78" t="s">
        <v>1254</v>
      </c>
      <c r="M78">
        <v>8280</v>
      </c>
      <c r="N78">
        <v>347.68</v>
      </c>
      <c r="O78">
        <v>341.55</v>
      </c>
      <c r="P78">
        <v>348.86</v>
      </c>
      <c r="Q78">
        <v>2828034</v>
      </c>
      <c r="R78">
        <v>1414.02</v>
      </c>
      <c r="S78">
        <v>565.61</v>
      </c>
      <c r="T78">
        <v>-62506.43</v>
      </c>
      <c r="U78">
        <v>330.3</v>
      </c>
      <c r="V78">
        <v>282803.40000000002</v>
      </c>
      <c r="W78" t="s">
        <v>1262</v>
      </c>
      <c r="X78" t="s">
        <v>1265</v>
      </c>
      <c r="Y78">
        <v>-209.54</v>
      </c>
      <c r="Z78" t="s">
        <v>1268</v>
      </c>
      <c r="AA78">
        <v>9897131.75</v>
      </c>
      <c r="AB78">
        <v>98971.317500000005</v>
      </c>
      <c r="AC78">
        <v>11.25</v>
      </c>
      <c r="AD78">
        <v>8797.4504444444447</v>
      </c>
      <c r="AE78">
        <v>10</v>
      </c>
      <c r="AF78">
        <v>87974.50444444445</v>
      </c>
      <c r="AG78">
        <v>30047691.993000001</v>
      </c>
    </row>
    <row r="79" spans="1:33" x14ac:dyDescent="0.25">
      <c r="A79" t="s">
        <v>110</v>
      </c>
      <c r="B79" t="s">
        <v>1080</v>
      </c>
      <c r="C79" s="2">
        <v>45800.59097222222</v>
      </c>
      <c r="D79" s="2">
        <v>45800.593726851846</v>
      </c>
      <c r="E79" s="2">
        <v>45800.678449074083</v>
      </c>
      <c r="F79" s="2">
        <v>45801</v>
      </c>
      <c r="G79" t="s">
        <v>1234</v>
      </c>
      <c r="H79" t="s">
        <v>1238</v>
      </c>
      <c r="I79" t="s">
        <v>1242</v>
      </c>
      <c r="J79" t="s">
        <v>1248</v>
      </c>
      <c r="K79" t="s">
        <v>1250</v>
      </c>
      <c r="L79" t="s">
        <v>1254</v>
      </c>
      <c r="M79">
        <v>8255</v>
      </c>
      <c r="N79">
        <v>339.1</v>
      </c>
      <c r="O79">
        <v>341.39</v>
      </c>
      <c r="P79">
        <v>339.69</v>
      </c>
      <c r="Q79">
        <v>2818174.45</v>
      </c>
      <c r="R79">
        <v>1409.09</v>
      </c>
      <c r="S79">
        <v>563.63</v>
      </c>
      <c r="T79">
        <v>12060.78</v>
      </c>
      <c r="U79">
        <v>322.14</v>
      </c>
      <c r="V79">
        <v>281817.45</v>
      </c>
      <c r="W79" t="s">
        <v>1262</v>
      </c>
      <c r="X79" t="s">
        <v>1266</v>
      </c>
      <c r="Y79">
        <v>50.05</v>
      </c>
      <c r="Z79" t="s">
        <v>1269</v>
      </c>
      <c r="AA79">
        <v>9909192.5299999993</v>
      </c>
      <c r="AB79">
        <v>99091.925300000003</v>
      </c>
      <c r="AC79">
        <v>19.25</v>
      </c>
      <c r="AD79">
        <v>5147.6324831168831</v>
      </c>
      <c r="AE79">
        <v>2</v>
      </c>
      <c r="AF79">
        <v>10295.26496623377</v>
      </c>
      <c r="AG79">
        <v>3514700.506822546</v>
      </c>
    </row>
    <row r="80" spans="1:33" x14ac:dyDescent="0.25">
      <c r="A80" t="s">
        <v>111</v>
      </c>
      <c r="B80" t="s">
        <v>1046</v>
      </c>
      <c r="C80" s="2">
        <v>45899.365277777782</v>
      </c>
      <c r="D80" s="2">
        <v>45899.365520833337</v>
      </c>
      <c r="E80" s="2">
        <v>45899.925243055557</v>
      </c>
      <c r="F80" s="2">
        <v>45901</v>
      </c>
      <c r="G80" t="s">
        <v>1237</v>
      </c>
      <c r="H80" t="s">
        <v>1238</v>
      </c>
      <c r="I80" t="s">
        <v>1242</v>
      </c>
      <c r="J80" t="s">
        <v>1247</v>
      </c>
      <c r="K80" t="s">
        <v>1250</v>
      </c>
      <c r="L80" t="s">
        <v>1255</v>
      </c>
      <c r="M80">
        <v>6075</v>
      </c>
      <c r="N80">
        <v>477.55</v>
      </c>
      <c r="O80">
        <v>475.34</v>
      </c>
      <c r="P80">
        <v>479.66</v>
      </c>
      <c r="Q80">
        <v>2887690.5</v>
      </c>
      <c r="R80">
        <v>1443.85</v>
      </c>
      <c r="S80">
        <v>577.54</v>
      </c>
      <c r="T80">
        <v>-28265.39</v>
      </c>
      <c r="U80">
        <v>453.67</v>
      </c>
      <c r="V80">
        <v>288769.05</v>
      </c>
      <c r="W80" t="s">
        <v>1262</v>
      </c>
      <c r="X80" t="s">
        <v>1263</v>
      </c>
      <c r="Y80">
        <v>-90.06</v>
      </c>
      <c r="Z80" t="s">
        <v>1269</v>
      </c>
      <c r="AA80">
        <v>9880927.1400000006</v>
      </c>
      <c r="AB80">
        <v>98809.271400000012</v>
      </c>
      <c r="AC80">
        <v>21.669999999999959</v>
      </c>
      <c r="AD80">
        <v>4559.7264143977955</v>
      </c>
      <c r="AE80">
        <v>2</v>
      </c>
      <c r="AF80">
        <v>9119.4528287955909</v>
      </c>
      <c r="AG80">
        <v>4334840.7076396961</v>
      </c>
    </row>
    <row r="81" spans="1:33" x14ac:dyDescent="0.25">
      <c r="A81" t="s">
        <v>112</v>
      </c>
      <c r="B81" t="s">
        <v>1100</v>
      </c>
      <c r="C81" s="2">
        <v>45658.088194444441</v>
      </c>
      <c r="D81" s="2">
        <v>45658.091273148151</v>
      </c>
      <c r="E81" s="2">
        <v>45658.621828703697</v>
      </c>
      <c r="F81" s="2">
        <v>45660</v>
      </c>
      <c r="G81" t="s">
        <v>1234</v>
      </c>
      <c r="H81" t="s">
        <v>1238</v>
      </c>
      <c r="I81" t="s">
        <v>1242</v>
      </c>
      <c r="J81" t="s">
        <v>1244</v>
      </c>
      <c r="K81" t="s">
        <v>1249</v>
      </c>
      <c r="L81" t="s">
        <v>1255</v>
      </c>
      <c r="M81">
        <v>3679</v>
      </c>
      <c r="N81">
        <v>158.99</v>
      </c>
      <c r="O81">
        <v>160.30000000000001</v>
      </c>
      <c r="P81">
        <v>158.25</v>
      </c>
      <c r="Q81">
        <v>589743.69999999995</v>
      </c>
      <c r="R81">
        <v>294.87</v>
      </c>
      <c r="S81">
        <v>117.95</v>
      </c>
      <c r="T81">
        <v>7129.13</v>
      </c>
      <c r="U81">
        <v>151.04</v>
      </c>
      <c r="V81">
        <v>58974.37</v>
      </c>
      <c r="W81" t="s">
        <v>1260</v>
      </c>
      <c r="X81" t="s">
        <v>1265</v>
      </c>
      <c r="Y81">
        <v>129.54</v>
      </c>
      <c r="Z81" t="s">
        <v>1267</v>
      </c>
      <c r="AA81">
        <v>9888056.2699999996</v>
      </c>
      <c r="AB81">
        <v>98880.562699999995</v>
      </c>
      <c r="AC81">
        <v>9.2600000000000193</v>
      </c>
      <c r="AD81">
        <v>10678.24651187903</v>
      </c>
      <c r="AE81">
        <v>2</v>
      </c>
      <c r="AF81">
        <v>21356.493023758059</v>
      </c>
      <c r="AG81">
        <v>3423445.8317084168</v>
      </c>
    </row>
    <row r="82" spans="1:33" x14ac:dyDescent="0.25">
      <c r="A82" t="s">
        <v>113</v>
      </c>
      <c r="B82" t="s">
        <v>1101</v>
      </c>
      <c r="C82" s="2">
        <v>45776.21597222222</v>
      </c>
      <c r="D82" s="2">
        <v>45776.218449074076</v>
      </c>
      <c r="E82" s="2">
        <v>45776.721921296303</v>
      </c>
      <c r="F82" s="2">
        <v>45777</v>
      </c>
      <c r="G82" t="s">
        <v>1231</v>
      </c>
      <c r="H82" t="s">
        <v>1240</v>
      </c>
      <c r="I82" t="s">
        <v>1242</v>
      </c>
      <c r="J82" t="s">
        <v>1247</v>
      </c>
      <c r="K82" t="s">
        <v>1251</v>
      </c>
      <c r="L82" t="s">
        <v>1254</v>
      </c>
      <c r="M82">
        <v>1849</v>
      </c>
      <c r="N82">
        <v>47.28</v>
      </c>
      <c r="O82">
        <v>47.02</v>
      </c>
      <c r="P82">
        <v>47.18</v>
      </c>
      <c r="Q82">
        <v>86939.98</v>
      </c>
      <c r="R82">
        <v>43.47</v>
      </c>
      <c r="S82">
        <v>17.39</v>
      </c>
      <c r="T82">
        <v>-356.7</v>
      </c>
      <c r="U82">
        <v>44.92</v>
      </c>
      <c r="V82">
        <v>8694</v>
      </c>
      <c r="W82" t="s">
        <v>1258</v>
      </c>
      <c r="X82" t="s">
        <v>1266</v>
      </c>
      <c r="Y82">
        <v>-33.909999999999997</v>
      </c>
      <c r="Z82" t="s">
        <v>1267</v>
      </c>
      <c r="AA82">
        <v>9887699.5700000003</v>
      </c>
      <c r="AB82">
        <v>98876.995699999999</v>
      </c>
      <c r="AC82">
        <v>2.100000000000001</v>
      </c>
      <c r="AD82">
        <v>47084.283666666634</v>
      </c>
      <c r="AE82">
        <v>30</v>
      </c>
      <c r="AF82">
        <v>1412528.5099999991</v>
      </c>
      <c r="AG82">
        <v>66417090.540199958</v>
      </c>
    </row>
    <row r="83" spans="1:33" x14ac:dyDescent="0.25">
      <c r="A83" t="s">
        <v>114</v>
      </c>
      <c r="B83" t="s">
        <v>1044</v>
      </c>
      <c r="C83" s="2">
        <v>45916.098611111112</v>
      </c>
      <c r="D83" s="2">
        <v>45916.099594907413</v>
      </c>
      <c r="E83" s="2">
        <v>45916.530844907407</v>
      </c>
      <c r="F83" s="2">
        <v>45918</v>
      </c>
      <c r="G83" t="s">
        <v>1234</v>
      </c>
      <c r="H83" t="s">
        <v>1238</v>
      </c>
      <c r="I83" t="s">
        <v>1243</v>
      </c>
      <c r="J83" t="s">
        <v>1246</v>
      </c>
      <c r="K83" t="s">
        <v>1249</v>
      </c>
      <c r="L83" t="s">
        <v>1256</v>
      </c>
      <c r="M83">
        <v>182</v>
      </c>
      <c r="N83">
        <v>238.47</v>
      </c>
      <c r="O83">
        <v>242.79</v>
      </c>
      <c r="P83">
        <v>237.89</v>
      </c>
      <c r="Q83">
        <v>44187.78</v>
      </c>
      <c r="R83">
        <v>22.09</v>
      </c>
      <c r="S83">
        <v>8.84</v>
      </c>
      <c r="T83">
        <v>860.87</v>
      </c>
      <c r="U83">
        <v>226.55</v>
      </c>
      <c r="V83">
        <v>4418.78</v>
      </c>
      <c r="W83" t="s">
        <v>1260</v>
      </c>
      <c r="X83" t="s">
        <v>1265</v>
      </c>
      <c r="Y83">
        <v>205.98</v>
      </c>
      <c r="Z83" t="s">
        <v>1271</v>
      </c>
      <c r="AA83">
        <v>9888560.4399999995</v>
      </c>
      <c r="AB83">
        <v>98885.604399999997</v>
      </c>
      <c r="AC83">
        <v>16.239999999999981</v>
      </c>
      <c r="AD83">
        <v>6089.015049261091</v>
      </c>
      <c r="AE83">
        <v>2</v>
      </c>
      <c r="AF83">
        <v>12178.03009852218</v>
      </c>
      <c r="AG83">
        <v>2956703.9276202</v>
      </c>
    </row>
    <row r="84" spans="1:33" x14ac:dyDescent="0.25">
      <c r="A84" t="s">
        <v>115</v>
      </c>
      <c r="B84" t="s">
        <v>1102</v>
      </c>
      <c r="C84" s="2">
        <v>45742.8</v>
      </c>
      <c r="D84" s="2">
        <v>45742.801226851851</v>
      </c>
      <c r="E84" s="2">
        <v>45742.96303240741</v>
      </c>
      <c r="F84" s="2">
        <v>45743</v>
      </c>
      <c r="G84" t="s">
        <v>1233</v>
      </c>
      <c r="H84" t="s">
        <v>1238</v>
      </c>
      <c r="I84" t="s">
        <v>1243</v>
      </c>
      <c r="J84" t="s">
        <v>1244</v>
      </c>
      <c r="K84" t="s">
        <v>1251</v>
      </c>
      <c r="L84" t="s">
        <v>1257</v>
      </c>
      <c r="M84">
        <v>2639</v>
      </c>
      <c r="N84">
        <v>370.85</v>
      </c>
      <c r="O84">
        <v>370.29</v>
      </c>
      <c r="P84">
        <v>370.18</v>
      </c>
      <c r="Q84">
        <v>977195.31</v>
      </c>
      <c r="R84">
        <v>488.6</v>
      </c>
      <c r="S84">
        <v>195.44</v>
      </c>
      <c r="T84">
        <v>-393.75</v>
      </c>
      <c r="U84">
        <v>352.31</v>
      </c>
      <c r="V84">
        <v>97719.53</v>
      </c>
      <c r="W84" t="s">
        <v>1261</v>
      </c>
      <c r="X84" t="s">
        <v>1265</v>
      </c>
      <c r="Y84">
        <v>2.97</v>
      </c>
      <c r="Z84" t="s">
        <v>1271</v>
      </c>
      <c r="AA84">
        <v>9888166.6899999995</v>
      </c>
      <c r="AB84">
        <v>98881.666899999997</v>
      </c>
      <c r="AC84">
        <v>17.980000000000022</v>
      </c>
      <c r="AD84">
        <v>5499.5365350389266</v>
      </c>
      <c r="AE84">
        <v>2</v>
      </c>
      <c r="AF84">
        <v>10999.073070077849</v>
      </c>
      <c r="AG84">
        <v>4072846.7671191278</v>
      </c>
    </row>
    <row r="85" spans="1:33" x14ac:dyDescent="0.25">
      <c r="A85" t="s">
        <v>116</v>
      </c>
      <c r="B85" t="s">
        <v>1035</v>
      </c>
      <c r="C85" s="2">
        <v>45678.595138888893</v>
      </c>
      <c r="D85" s="2">
        <v>45678.597488425927</v>
      </c>
      <c r="E85" s="2">
        <v>45679.203738425917</v>
      </c>
      <c r="F85" s="2">
        <v>45680</v>
      </c>
      <c r="G85" t="s">
        <v>1233</v>
      </c>
      <c r="H85" t="s">
        <v>1241</v>
      </c>
      <c r="I85" t="s">
        <v>1243</v>
      </c>
      <c r="J85" t="s">
        <v>1247</v>
      </c>
      <c r="K85" t="s">
        <v>1252</v>
      </c>
      <c r="L85" t="s">
        <v>1254</v>
      </c>
      <c r="M85">
        <v>902</v>
      </c>
      <c r="N85">
        <v>259.76</v>
      </c>
      <c r="O85">
        <v>259.20999999999998</v>
      </c>
      <c r="P85">
        <v>261.97000000000003</v>
      </c>
      <c r="Q85">
        <v>233807.42</v>
      </c>
      <c r="R85">
        <v>116.9</v>
      </c>
      <c r="S85">
        <v>46.76</v>
      </c>
      <c r="T85">
        <v>-2653.18</v>
      </c>
      <c r="U85">
        <v>246.77</v>
      </c>
      <c r="V85">
        <v>23380.74</v>
      </c>
      <c r="W85" t="s">
        <v>1261</v>
      </c>
      <c r="X85" t="s">
        <v>1263</v>
      </c>
      <c r="Y85">
        <v>-105.36</v>
      </c>
      <c r="Z85" t="s">
        <v>1268</v>
      </c>
      <c r="AA85">
        <v>9885513.5099999998</v>
      </c>
      <c r="AB85">
        <v>98855.1351</v>
      </c>
      <c r="AC85">
        <v>12.439999999999969</v>
      </c>
      <c r="AD85">
        <v>7946.554268488766</v>
      </c>
      <c r="AE85">
        <v>5</v>
      </c>
      <c r="AF85">
        <v>39732.771342443833</v>
      </c>
      <c r="AG85">
        <v>10299131.659674861</v>
      </c>
    </row>
    <row r="86" spans="1:33" x14ac:dyDescent="0.25">
      <c r="A86" t="s">
        <v>117</v>
      </c>
      <c r="B86" t="s">
        <v>1103</v>
      </c>
      <c r="C86" s="2">
        <v>45945.093055555553</v>
      </c>
      <c r="D86" s="2">
        <v>45945.095150462963</v>
      </c>
      <c r="E86" s="2">
        <v>45946.027094907397</v>
      </c>
      <c r="F86" s="2">
        <v>45946</v>
      </c>
      <c r="G86" t="s">
        <v>1234</v>
      </c>
      <c r="H86" t="s">
        <v>1239</v>
      </c>
      <c r="I86" t="s">
        <v>1243</v>
      </c>
      <c r="J86" t="s">
        <v>1247</v>
      </c>
      <c r="K86" t="s">
        <v>1252</v>
      </c>
      <c r="L86" t="s">
        <v>1256</v>
      </c>
      <c r="M86">
        <v>2414</v>
      </c>
      <c r="N86">
        <v>81.89</v>
      </c>
      <c r="O86">
        <v>80.5</v>
      </c>
      <c r="P86">
        <v>82.24</v>
      </c>
      <c r="Q86">
        <v>194327</v>
      </c>
      <c r="R86">
        <v>97.16</v>
      </c>
      <c r="S86">
        <v>38.869999999999997</v>
      </c>
      <c r="T86">
        <v>-4336.3900000000003</v>
      </c>
      <c r="U86">
        <v>77.8</v>
      </c>
      <c r="V86">
        <v>19432.7</v>
      </c>
      <c r="W86" t="s">
        <v>1258</v>
      </c>
      <c r="X86" t="s">
        <v>1265</v>
      </c>
      <c r="Y86">
        <v>-211.58</v>
      </c>
      <c r="Z86" t="s">
        <v>1269</v>
      </c>
      <c r="AA86">
        <v>9881177.1199999992</v>
      </c>
      <c r="AB86">
        <v>98811.771199999988</v>
      </c>
      <c r="AC86">
        <v>2.7000000000000028</v>
      </c>
      <c r="AD86">
        <v>36596.952296296251</v>
      </c>
      <c r="AE86">
        <v>10</v>
      </c>
      <c r="AF86">
        <v>365969.52296296251</v>
      </c>
      <c r="AG86">
        <v>29460546.59851848</v>
      </c>
    </row>
    <row r="87" spans="1:33" x14ac:dyDescent="0.25">
      <c r="A87" t="s">
        <v>118</v>
      </c>
      <c r="B87" t="s">
        <v>1104</v>
      </c>
      <c r="C87" s="2">
        <v>45791.408333333333</v>
      </c>
      <c r="D87" s="2">
        <v>45791.408819444441</v>
      </c>
      <c r="E87" s="2">
        <v>45791.908125000002</v>
      </c>
      <c r="F87" s="2">
        <v>45792</v>
      </c>
      <c r="G87" t="s">
        <v>1231</v>
      </c>
      <c r="H87" t="s">
        <v>1240</v>
      </c>
      <c r="I87" t="s">
        <v>1243</v>
      </c>
      <c r="J87" t="s">
        <v>1244</v>
      </c>
      <c r="K87" t="s">
        <v>1252</v>
      </c>
      <c r="L87" t="s">
        <v>1257</v>
      </c>
      <c r="M87">
        <v>6423</v>
      </c>
      <c r="N87">
        <v>84.22</v>
      </c>
      <c r="O87">
        <v>84.62</v>
      </c>
      <c r="P87">
        <v>83.5</v>
      </c>
      <c r="Q87">
        <v>543514.26</v>
      </c>
      <c r="R87">
        <v>271.76</v>
      </c>
      <c r="S87">
        <v>108.7</v>
      </c>
      <c r="T87">
        <v>6813.3</v>
      </c>
      <c r="U87">
        <v>80.010000000000005</v>
      </c>
      <c r="V87">
        <v>54351.43</v>
      </c>
      <c r="W87" t="s">
        <v>1260</v>
      </c>
      <c r="X87" t="s">
        <v>1263</v>
      </c>
      <c r="Y87">
        <v>134.13</v>
      </c>
      <c r="Z87" t="s">
        <v>1269</v>
      </c>
      <c r="AA87">
        <v>9887990.4199999999</v>
      </c>
      <c r="AB87">
        <v>98879.904200000004</v>
      </c>
      <c r="AC87">
        <v>4.6099999999999994</v>
      </c>
      <c r="AD87">
        <v>21449.003080260311</v>
      </c>
      <c r="AE87">
        <v>30</v>
      </c>
      <c r="AF87">
        <v>643470.09240780934</v>
      </c>
      <c r="AG87">
        <v>54450439.219548829</v>
      </c>
    </row>
    <row r="88" spans="1:33" x14ac:dyDescent="0.25">
      <c r="A88" t="s">
        <v>119</v>
      </c>
      <c r="B88" t="s">
        <v>1104</v>
      </c>
      <c r="C88" s="2">
        <v>45797.65347222222</v>
      </c>
      <c r="D88" s="2">
        <v>45797.653715277767</v>
      </c>
      <c r="E88" s="2">
        <v>45798.343298611107</v>
      </c>
      <c r="F88" s="2">
        <v>45798</v>
      </c>
      <c r="G88" t="s">
        <v>1236</v>
      </c>
      <c r="H88" t="s">
        <v>1239</v>
      </c>
      <c r="I88" t="s">
        <v>1242</v>
      </c>
      <c r="J88" t="s">
        <v>1245</v>
      </c>
      <c r="K88" t="s">
        <v>1251</v>
      </c>
      <c r="L88" t="s">
        <v>1256</v>
      </c>
      <c r="M88">
        <v>54</v>
      </c>
      <c r="N88">
        <v>354.56</v>
      </c>
      <c r="O88">
        <v>356.38</v>
      </c>
      <c r="P88">
        <v>353.34</v>
      </c>
      <c r="Q88">
        <v>19244.52</v>
      </c>
      <c r="R88">
        <v>9.6199999999999992</v>
      </c>
      <c r="S88">
        <v>3.85</v>
      </c>
      <c r="T88">
        <v>150.69</v>
      </c>
      <c r="U88">
        <v>336.83</v>
      </c>
      <c r="V88">
        <v>1924.45</v>
      </c>
      <c r="W88" t="s">
        <v>1262</v>
      </c>
      <c r="X88" t="s">
        <v>1266</v>
      </c>
      <c r="Y88">
        <v>86.04</v>
      </c>
      <c r="Z88" t="s">
        <v>1271</v>
      </c>
      <c r="AA88">
        <v>9888141.1099999994</v>
      </c>
      <c r="AB88">
        <v>98881.411099999998</v>
      </c>
      <c r="AC88">
        <v>19.550000000000011</v>
      </c>
      <c r="AD88">
        <v>5057.8726905370813</v>
      </c>
      <c r="AE88">
        <v>10</v>
      </c>
      <c r="AF88">
        <v>50578.726905370822</v>
      </c>
      <c r="AG88">
        <v>18025246.694536049</v>
      </c>
    </row>
    <row r="89" spans="1:33" x14ac:dyDescent="0.25">
      <c r="A89" t="s">
        <v>120</v>
      </c>
      <c r="B89" t="s">
        <v>1105</v>
      </c>
      <c r="C89" s="2">
        <v>45735.432638888888</v>
      </c>
      <c r="D89" s="2">
        <v>45735.433587962973</v>
      </c>
      <c r="E89" s="2">
        <v>45736.207199074073</v>
      </c>
      <c r="F89" s="2">
        <v>45737</v>
      </c>
      <c r="G89" t="s">
        <v>1232</v>
      </c>
      <c r="H89" t="s">
        <v>1238</v>
      </c>
      <c r="I89" t="s">
        <v>1243</v>
      </c>
      <c r="J89" t="s">
        <v>1246</v>
      </c>
      <c r="K89" t="s">
        <v>1249</v>
      </c>
      <c r="L89" t="s">
        <v>1254</v>
      </c>
      <c r="M89">
        <v>9725</v>
      </c>
      <c r="N89">
        <v>288.23</v>
      </c>
      <c r="O89">
        <v>291.45999999999998</v>
      </c>
      <c r="P89">
        <v>288.72000000000003</v>
      </c>
      <c r="Q89">
        <v>2834448.5</v>
      </c>
      <c r="R89">
        <v>1417.22</v>
      </c>
      <c r="S89">
        <v>566.89</v>
      </c>
      <c r="T89">
        <v>24662.39</v>
      </c>
      <c r="U89">
        <v>273.82</v>
      </c>
      <c r="V89">
        <v>283444.84999999998</v>
      </c>
      <c r="W89" t="s">
        <v>1259</v>
      </c>
      <c r="X89" t="s">
        <v>1264</v>
      </c>
      <c r="Y89">
        <v>94.9</v>
      </c>
      <c r="Z89" t="s">
        <v>1267</v>
      </c>
      <c r="AA89">
        <v>9912803.5</v>
      </c>
      <c r="AB89">
        <v>99128.035000000003</v>
      </c>
      <c r="AC89">
        <v>17.63999999999999</v>
      </c>
      <c r="AD89">
        <v>5619.5031179138368</v>
      </c>
      <c r="AE89">
        <v>2</v>
      </c>
      <c r="AF89">
        <v>11239.00623582767</v>
      </c>
      <c r="AG89">
        <v>3275720.7574943341</v>
      </c>
    </row>
    <row r="90" spans="1:33" x14ac:dyDescent="0.25">
      <c r="A90" t="s">
        <v>121</v>
      </c>
      <c r="B90" t="s">
        <v>1045</v>
      </c>
      <c r="C90" s="2">
        <v>45829.290277777778</v>
      </c>
      <c r="D90" s="2">
        <v>45829.292962962973</v>
      </c>
      <c r="E90" s="2">
        <v>45829.858240740738</v>
      </c>
      <c r="F90" s="2">
        <v>45830</v>
      </c>
      <c r="G90" t="s">
        <v>1232</v>
      </c>
      <c r="H90" t="s">
        <v>1241</v>
      </c>
      <c r="I90" t="s">
        <v>1242</v>
      </c>
      <c r="J90" t="s">
        <v>1246</v>
      </c>
      <c r="K90" t="s">
        <v>1251</v>
      </c>
      <c r="L90" t="s">
        <v>1254</v>
      </c>
      <c r="M90">
        <v>5335</v>
      </c>
      <c r="N90">
        <v>347.88</v>
      </c>
      <c r="O90">
        <v>342.77</v>
      </c>
      <c r="P90">
        <v>347.06</v>
      </c>
      <c r="Q90">
        <v>1828677.95</v>
      </c>
      <c r="R90">
        <v>914.34</v>
      </c>
      <c r="S90">
        <v>365.74</v>
      </c>
      <c r="T90">
        <v>-24167.23</v>
      </c>
      <c r="U90">
        <v>330.49</v>
      </c>
      <c r="V90">
        <v>182867.8</v>
      </c>
      <c r="W90" t="s">
        <v>1261</v>
      </c>
      <c r="X90" t="s">
        <v>1264</v>
      </c>
      <c r="Y90">
        <v>-123.61</v>
      </c>
      <c r="Z90" t="s">
        <v>1270</v>
      </c>
      <c r="AA90">
        <v>9888636.2699999996</v>
      </c>
      <c r="AB90">
        <v>98886.362699999998</v>
      </c>
      <c r="AC90">
        <v>12.279999999999969</v>
      </c>
      <c r="AD90">
        <v>8052.635399022819</v>
      </c>
      <c r="AE90">
        <v>5</v>
      </c>
      <c r="AF90">
        <v>40263.176995114103</v>
      </c>
      <c r="AG90">
        <v>13801009.178615261</v>
      </c>
    </row>
    <row r="91" spans="1:33" x14ac:dyDescent="0.25">
      <c r="A91" t="s">
        <v>122</v>
      </c>
      <c r="B91" t="s">
        <v>1106</v>
      </c>
      <c r="C91" s="2">
        <v>45727.28125</v>
      </c>
      <c r="D91" s="2">
        <v>45727.283784722233</v>
      </c>
      <c r="E91" s="2">
        <v>45727.426840277767</v>
      </c>
      <c r="F91" s="2">
        <v>45729</v>
      </c>
      <c r="G91" t="s">
        <v>1236</v>
      </c>
      <c r="H91" t="s">
        <v>1240</v>
      </c>
      <c r="I91" t="s">
        <v>1242</v>
      </c>
      <c r="J91" t="s">
        <v>1246</v>
      </c>
      <c r="K91" t="s">
        <v>1250</v>
      </c>
      <c r="L91" t="s">
        <v>1257</v>
      </c>
      <c r="M91">
        <v>6454</v>
      </c>
      <c r="N91">
        <v>294.23</v>
      </c>
      <c r="O91">
        <v>292.14999999999998</v>
      </c>
      <c r="P91">
        <v>294.37</v>
      </c>
      <c r="Q91">
        <v>1885536.1</v>
      </c>
      <c r="R91">
        <v>942.77</v>
      </c>
      <c r="S91">
        <v>377.11</v>
      </c>
      <c r="T91">
        <v>-15647.76</v>
      </c>
      <c r="U91">
        <v>279.52</v>
      </c>
      <c r="V91">
        <v>188553.61</v>
      </c>
      <c r="W91" t="s">
        <v>1260</v>
      </c>
      <c r="X91" t="s">
        <v>1264</v>
      </c>
      <c r="Y91">
        <v>-75.42</v>
      </c>
      <c r="Z91" t="s">
        <v>1269</v>
      </c>
      <c r="AA91">
        <v>9872988.5099999998</v>
      </c>
      <c r="AB91">
        <v>98729.8851</v>
      </c>
      <c r="AC91">
        <v>12.63</v>
      </c>
      <c r="AD91">
        <v>7817.0930403800503</v>
      </c>
      <c r="AE91">
        <v>30</v>
      </c>
      <c r="AF91">
        <v>234512.79121140149</v>
      </c>
      <c r="AG91">
        <v>68512911.952410951</v>
      </c>
    </row>
    <row r="92" spans="1:33" x14ac:dyDescent="0.25">
      <c r="A92" t="s">
        <v>123</v>
      </c>
      <c r="B92" t="s">
        <v>1100</v>
      </c>
      <c r="C92" s="2">
        <v>45738.509722222218</v>
      </c>
      <c r="D92" s="2">
        <v>45738.510983796303</v>
      </c>
      <c r="E92" s="2">
        <v>45738.935289351852</v>
      </c>
      <c r="F92" s="2">
        <v>45740</v>
      </c>
      <c r="G92" t="s">
        <v>1237</v>
      </c>
      <c r="H92" t="s">
        <v>1238</v>
      </c>
      <c r="I92" t="s">
        <v>1243</v>
      </c>
      <c r="J92" t="s">
        <v>1244</v>
      </c>
      <c r="K92" t="s">
        <v>1251</v>
      </c>
      <c r="L92" t="s">
        <v>1254</v>
      </c>
      <c r="M92">
        <v>9517</v>
      </c>
      <c r="N92">
        <v>115.93</v>
      </c>
      <c r="O92">
        <v>114.11</v>
      </c>
      <c r="P92">
        <v>116.83</v>
      </c>
      <c r="Q92">
        <v>1085984.8700000001</v>
      </c>
      <c r="R92">
        <v>542.99</v>
      </c>
      <c r="S92">
        <v>217.2</v>
      </c>
      <c r="T92">
        <v>-26646.43</v>
      </c>
      <c r="U92">
        <v>110.13</v>
      </c>
      <c r="V92">
        <v>108598.49</v>
      </c>
      <c r="W92" t="s">
        <v>1262</v>
      </c>
      <c r="X92" t="s">
        <v>1263</v>
      </c>
      <c r="Y92">
        <v>-232.82</v>
      </c>
      <c r="Z92" t="s">
        <v>1267</v>
      </c>
      <c r="AA92">
        <v>9846342.0800000001</v>
      </c>
      <c r="AB92">
        <v>98463.420800000007</v>
      </c>
      <c r="AC92">
        <v>3.980000000000004</v>
      </c>
      <c r="AD92">
        <v>24739.552964824099</v>
      </c>
      <c r="AE92">
        <v>2</v>
      </c>
      <c r="AF92">
        <v>49479.105929648198</v>
      </c>
      <c r="AG92">
        <v>5646060.7776321555</v>
      </c>
    </row>
    <row r="93" spans="1:33" x14ac:dyDescent="0.25">
      <c r="A93" t="s">
        <v>124</v>
      </c>
      <c r="B93" t="s">
        <v>1082</v>
      </c>
      <c r="C93" s="2">
        <v>45858.848611111112</v>
      </c>
      <c r="D93" s="2">
        <v>45858.849895833337</v>
      </c>
      <c r="E93" s="2">
        <v>45859.557534722233</v>
      </c>
      <c r="F93" s="2">
        <v>45859</v>
      </c>
      <c r="G93" t="s">
        <v>1233</v>
      </c>
      <c r="H93" t="s">
        <v>1239</v>
      </c>
      <c r="I93" t="s">
        <v>1243</v>
      </c>
      <c r="J93" t="s">
        <v>1245</v>
      </c>
      <c r="K93" t="s">
        <v>1251</v>
      </c>
      <c r="L93" t="s">
        <v>1256</v>
      </c>
      <c r="M93">
        <v>2714</v>
      </c>
      <c r="N93">
        <v>261.14999999999998</v>
      </c>
      <c r="O93">
        <v>258.45999999999998</v>
      </c>
      <c r="P93">
        <v>260.45</v>
      </c>
      <c r="Q93">
        <v>701460.44</v>
      </c>
      <c r="R93">
        <v>350.73</v>
      </c>
      <c r="S93">
        <v>140.29</v>
      </c>
      <c r="T93">
        <v>-5891.88</v>
      </c>
      <c r="U93">
        <v>248.09</v>
      </c>
      <c r="V93">
        <v>70146.039999999994</v>
      </c>
      <c r="W93" t="s">
        <v>1261</v>
      </c>
      <c r="X93" t="s">
        <v>1265</v>
      </c>
      <c r="Y93">
        <v>-76.41</v>
      </c>
      <c r="Z93" t="s">
        <v>1271</v>
      </c>
      <c r="AA93">
        <v>9840450.1999999993</v>
      </c>
      <c r="AB93">
        <v>98404.501999999993</v>
      </c>
      <c r="AC93">
        <v>10.36999999999998</v>
      </c>
      <c r="AD93">
        <v>9489.3444551591347</v>
      </c>
      <c r="AE93">
        <v>10</v>
      </c>
      <c r="AF93">
        <v>94893.444551591354</v>
      </c>
      <c r="AG93">
        <v>24526159.678804301</v>
      </c>
    </row>
    <row r="94" spans="1:33" x14ac:dyDescent="0.25">
      <c r="A94" t="s">
        <v>125</v>
      </c>
      <c r="B94" t="s">
        <v>1107</v>
      </c>
      <c r="C94" s="2">
        <v>45848.924305555563</v>
      </c>
      <c r="D94" s="2">
        <v>45848.925937499997</v>
      </c>
      <c r="E94" s="2">
        <v>45849.077326388891</v>
      </c>
      <c r="F94" s="2">
        <v>45849</v>
      </c>
      <c r="G94" t="s">
        <v>1237</v>
      </c>
      <c r="H94" t="s">
        <v>1238</v>
      </c>
      <c r="I94" t="s">
        <v>1243</v>
      </c>
      <c r="J94" t="s">
        <v>1246</v>
      </c>
      <c r="K94" t="s">
        <v>1253</v>
      </c>
      <c r="L94" t="s">
        <v>1254</v>
      </c>
      <c r="M94">
        <v>3612</v>
      </c>
      <c r="N94">
        <v>324.02</v>
      </c>
      <c r="O94">
        <v>325.12</v>
      </c>
      <c r="P94">
        <v>323.14</v>
      </c>
      <c r="Q94">
        <v>1174333.4399999999</v>
      </c>
      <c r="R94">
        <v>587.16999999999996</v>
      </c>
      <c r="S94">
        <v>234.87</v>
      </c>
      <c r="T94">
        <v>6329.72</v>
      </c>
      <c r="U94">
        <v>307.82</v>
      </c>
      <c r="V94">
        <v>117433.34</v>
      </c>
      <c r="W94" t="s">
        <v>1259</v>
      </c>
      <c r="X94" t="s">
        <v>1265</v>
      </c>
      <c r="Y94">
        <v>61.27</v>
      </c>
      <c r="Z94" t="s">
        <v>1270</v>
      </c>
      <c r="AA94">
        <v>9846779.9199999999</v>
      </c>
      <c r="AB94">
        <v>98467.799200000009</v>
      </c>
      <c r="AC94">
        <v>17.300000000000011</v>
      </c>
      <c r="AD94">
        <v>5691.7803005780324</v>
      </c>
      <c r="AE94">
        <v>2</v>
      </c>
      <c r="AF94">
        <v>11383.560601156059</v>
      </c>
      <c r="AG94">
        <v>3701023.2226478602</v>
      </c>
    </row>
    <row r="95" spans="1:33" x14ac:dyDescent="0.25">
      <c r="A95" t="s">
        <v>126</v>
      </c>
      <c r="B95" t="s">
        <v>1074</v>
      </c>
      <c r="C95" s="2">
        <v>45777.202777777777</v>
      </c>
      <c r="D95" s="2">
        <v>45777.205821759257</v>
      </c>
      <c r="E95" s="2">
        <v>45777.403043981481</v>
      </c>
      <c r="F95" s="2">
        <v>45778</v>
      </c>
      <c r="G95" t="s">
        <v>1233</v>
      </c>
      <c r="H95" t="s">
        <v>1240</v>
      </c>
      <c r="I95" t="s">
        <v>1242</v>
      </c>
      <c r="J95" t="s">
        <v>1246</v>
      </c>
      <c r="K95" t="s">
        <v>1249</v>
      </c>
      <c r="L95" t="s">
        <v>1256</v>
      </c>
      <c r="M95">
        <v>9029</v>
      </c>
      <c r="N95">
        <v>390.44</v>
      </c>
      <c r="O95">
        <v>396.97</v>
      </c>
      <c r="P95">
        <v>387.15</v>
      </c>
      <c r="Q95">
        <v>3584242.13</v>
      </c>
      <c r="R95">
        <v>1792.12</v>
      </c>
      <c r="S95">
        <v>716.85</v>
      </c>
      <c r="T95">
        <v>86155.81</v>
      </c>
      <c r="U95">
        <v>370.92</v>
      </c>
      <c r="V95">
        <v>358424.21</v>
      </c>
      <c r="W95" t="s">
        <v>1259</v>
      </c>
      <c r="X95" t="s">
        <v>1266</v>
      </c>
      <c r="Y95">
        <v>253.65</v>
      </c>
      <c r="Z95" t="s">
        <v>1269</v>
      </c>
      <c r="AA95">
        <v>9932935.7300000004</v>
      </c>
      <c r="AB95">
        <v>99329.357300000003</v>
      </c>
      <c r="AC95">
        <v>26.050000000000011</v>
      </c>
      <c r="AD95">
        <v>3813.027151631476</v>
      </c>
      <c r="AE95">
        <v>30</v>
      </c>
      <c r="AF95">
        <v>114390.8145489443</v>
      </c>
      <c r="AG95">
        <v>45409721.651494414</v>
      </c>
    </row>
    <row r="96" spans="1:33" x14ac:dyDescent="0.25">
      <c r="A96" t="s">
        <v>127</v>
      </c>
      <c r="B96" t="s">
        <v>1108</v>
      </c>
      <c r="C96" s="2">
        <v>45777.234027777777</v>
      </c>
      <c r="D96" s="2">
        <v>45777.2341087963</v>
      </c>
      <c r="E96" s="2">
        <v>45777.445914351847</v>
      </c>
      <c r="F96" s="2">
        <v>45779</v>
      </c>
      <c r="G96" t="s">
        <v>1237</v>
      </c>
      <c r="H96" t="s">
        <v>1238</v>
      </c>
      <c r="I96" t="s">
        <v>1243</v>
      </c>
      <c r="J96" t="s">
        <v>1245</v>
      </c>
      <c r="K96" t="s">
        <v>1253</v>
      </c>
      <c r="L96" t="s">
        <v>1257</v>
      </c>
      <c r="M96">
        <v>2644</v>
      </c>
      <c r="N96">
        <v>329.86</v>
      </c>
      <c r="O96">
        <v>326.36</v>
      </c>
      <c r="P96">
        <v>330.23</v>
      </c>
      <c r="Q96">
        <v>862895.84</v>
      </c>
      <c r="R96">
        <v>431.45</v>
      </c>
      <c r="S96">
        <v>172.58</v>
      </c>
      <c r="T96">
        <v>-10836.31</v>
      </c>
      <c r="U96">
        <v>313.37</v>
      </c>
      <c r="V96">
        <v>86289.58</v>
      </c>
      <c r="W96" t="s">
        <v>1262</v>
      </c>
      <c r="X96" t="s">
        <v>1263</v>
      </c>
      <c r="Y96">
        <v>-117.19</v>
      </c>
      <c r="Z96" t="s">
        <v>1270</v>
      </c>
      <c r="AA96">
        <v>9922099.4199999999</v>
      </c>
      <c r="AB96">
        <v>99220.994200000001</v>
      </c>
      <c r="AC96">
        <v>12.990000000000011</v>
      </c>
      <c r="AD96">
        <v>7638.2597536566536</v>
      </c>
      <c r="AE96">
        <v>2</v>
      </c>
      <c r="AF96">
        <v>15276.519507313311</v>
      </c>
      <c r="AG96">
        <v>4985644.9064067714</v>
      </c>
    </row>
    <row r="97" spans="1:33" x14ac:dyDescent="0.25">
      <c r="A97" t="s">
        <v>128</v>
      </c>
      <c r="B97" t="s">
        <v>1062</v>
      </c>
      <c r="C97" s="2">
        <v>45755.529861111107</v>
      </c>
      <c r="D97" s="2">
        <v>45755.532013888893</v>
      </c>
      <c r="E97" s="2">
        <v>45755.972291666672</v>
      </c>
      <c r="F97" s="2">
        <v>45756</v>
      </c>
      <c r="G97" t="s">
        <v>1236</v>
      </c>
      <c r="H97" t="s">
        <v>1238</v>
      </c>
      <c r="I97" t="s">
        <v>1243</v>
      </c>
      <c r="J97" t="s">
        <v>1245</v>
      </c>
      <c r="K97" t="s">
        <v>1250</v>
      </c>
      <c r="L97" t="s">
        <v>1255</v>
      </c>
      <c r="M97">
        <v>168</v>
      </c>
      <c r="N97">
        <v>137.66</v>
      </c>
      <c r="O97">
        <v>137.56</v>
      </c>
      <c r="P97">
        <v>137.68</v>
      </c>
      <c r="Q97">
        <v>23110.080000000002</v>
      </c>
      <c r="R97">
        <v>11.56</v>
      </c>
      <c r="S97">
        <v>4.62</v>
      </c>
      <c r="T97">
        <v>-36.340000000000003</v>
      </c>
      <c r="U97">
        <v>130.78</v>
      </c>
      <c r="V97">
        <v>2311.0100000000002</v>
      </c>
      <c r="W97" t="s">
        <v>1262</v>
      </c>
      <c r="X97" t="s">
        <v>1263</v>
      </c>
      <c r="Y97">
        <v>-8.7200000000000006</v>
      </c>
      <c r="Z97" t="s">
        <v>1269</v>
      </c>
      <c r="AA97">
        <v>9922063.0800000001</v>
      </c>
      <c r="AB97">
        <v>99220.630799999999</v>
      </c>
      <c r="AC97">
        <v>6.7800000000000011</v>
      </c>
      <c r="AD97">
        <v>14634.31132743363</v>
      </c>
      <c r="AE97">
        <v>2</v>
      </c>
      <c r="AF97">
        <v>29268.62265486726</v>
      </c>
      <c r="AG97">
        <v>4026191.732403541</v>
      </c>
    </row>
    <row r="98" spans="1:33" x14ac:dyDescent="0.25">
      <c r="A98" t="s">
        <v>129</v>
      </c>
      <c r="B98" t="s">
        <v>1109</v>
      </c>
      <c r="C98" s="2">
        <v>45845.827777777777</v>
      </c>
      <c r="D98" s="2">
        <v>45845.828136574077</v>
      </c>
      <c r="E98" s="2">
        <v>45846.091331018521</v>
      </c>
      <c r="F98" s="2">
        <v>45846</v>
      </c>
      <c r="G98" t="s">
        <v>1237</v>
      </c>
      <c r="H98" t="s">
        <v>1238</v>
      </c>
      <c r="I98" t="s">
        <v>1243</v>
      </c>
      <c r="J98" t="s">
        <v>1245</v>
      </c>
      <c r="K98" t="s">
        <v>1249</v>
      </c>
      <c r="L98" t="s">
        <v>1254</v>
      </c>
      <c r="M98">
        <v>618</v>
      </c>
      <c r="N98">
        <v>285.08</v>
      </c>
      <c r="O98">
        <v>280.37</v>
      </c>
      <c r="P98">
        <v>286.31</v>
      </c>
      <c r="Q98">
        <v>173268.66</v>
      </c>
      <c r="R98">
        <v>86.63</v>
      </c>
      <c r="S98">
        <v>34.65</v>
      </c>
      <c r="T98">
        <v>-3792.2</v>
      </c>
      <c r="U98">
        <v>270.83</v>
      </c>
      <c r="V98">
        <v>17326.87</v>
      </c>
      <c r="W98" t="s">
        <v>1259</v>
      </c>
      <c r="X98" t="s">
        <v>1263</v>
      </c>
      <c r="Y98">
        <v>-207.47</v>
      </c>
      <c r="Z98" t="s">
        <v>1267</v>
      </c>
      <c r="AA98">
        <v>9918270.8800000008</v>
      </c>
      <c r="AB98">
        <v>99182.708800000008</v>
      </c>
      <c r="AC98">
        <v>9.5400000000000205</v>
      </c>
      <c r="AD98">
        <v>10396.51035639411</v>
      </c>
      <c r="AE98">
        <v>2</v>
      </c>
      <c r="AF98">
        <v>20793.02071278822</v>
      </c>
      <c r="AG98">
        <v>5829739.2172444332</v>
      </c>
    </row>
    <row r="99" spans="1:33" x14ac:dyDescent="0.25">
      <c r="A99" t="s">
        <v>130</v>
      </c>
      <c r="B99" t="s">
        <v>1090</v>
      </c>
      <c r="C99" s="2">
        <v>45996.427083333343</v>
      </c>
      <c r="D99" s="2">
        <v>45996.430046296293</v>
      </c>
      <c r="E99" s="2">
        <v>45996.641851851848</v>
      </c>
      <c r="F99" s="2">
        <v>45998</v>
      </c>
      <c r="G99" t="s">
        <v>1233</v>
      </c>
      <c r="H99" t="s">
        <v>1239</v>
      </c>
      <c r="I99" t="s">
        <v>1242</v>
      </c>
      <c r="J99" t="s">
        <v>1246</v>
      </c>
      <c r="K99" t="s">
        <v>1252</v>
      </c>
      <c r="L99" t="s">
        <v>1257</v>
      </c>
      <c r="M99">
        <v>9264</v>
      </c>
      <c r="N99">
        <v>313.77999999999997</v>
      </c>
      <c r="O99">
        <v>314.19</v>
      </c>
      <c r="P99">
        <v>313.22000000000003</v>
      </c>
      <c r="Q99">
        <v>2910656.16</v>
      </c>
      <c r="R99">
        <v>1455.33</v>
      </c>
      <c r="S99">
        <v>582.13</v>
      </c>
      <c r="T99">
        <v>6948.62</v>
      </c>
      <c r="U99">
        <v>298.08999999999997</v>
      </c>
      <c r="V99">
        <v>291065.62</v>
      </c>
      <c r="W99" t="s">
        <v>1261</v>
      </c>
      <c r="X99" t="s">
        <v>1264</v>
      </c>
      <c r="Y99">
        <v>30.97</v>
      </c>
      <c r="Z99" t="s">
        <v>1270</v>
      </c>
      <c r="AA99">
        <v>9925219.5</v>
      </c>
      <c r="AB99">
        <v>99252.195000000007</v>
      </c>
      <c r="AC99">
        <v>16.100000000000019</v>
      </c>
      <c r="AD99">
        <v>6164.7326086956436</v>
      </c>
      <c r="AE99">
        <v>10</v>
      </c>
      <c r="AF99">
        <v>61647.32608695644</v>
      </c>
      <c r="AG99">
        <v>19368973.383260839</v>
      </c>
    </row>
    <row r="100" spans="1:33" x14ac:dyDescent="0.25">
      <c r="A100" t="s">
        <v>131</v>
      </c>
      <c r="B100" t="s">
        <v>1042</v>
      </c>
      <c r="C100" s="2">
        <v>45889.697222222218</v>
      </c>
      <c r="D100" s="2">
        <v>45889.698182870372</v>
      </c>
      <c r="E100" s="2">
        <v>45890.019016203703</v>
      </c>
      <c r="F100" s="2">
        <v>45891</v>
      </c>
      <c r="G100" t="s">
        <v>1233</v>
      </c>
      <c r="H100" t="s">
        <v>1241</v>
      </c>
      <c r="I100" t="s">
        <v>1243</v>
      </c>
      <c r="J100" t="s">
        <v>1245</v>
      </c>
      <c r="K100" t="s">
        <v>1249</v>
      </c>
      <c r="L100" t="s">
        <v>1254</v>
      </c>
      <c r="M100">
        <v>7474</v>
      </c>
      <c r="N100">
        <v>97.63</v>
      </c>
      <c r="O100">
        <v>99.35</v>
      </c>
      <c r="P100">
        <v>97.98</v>
      </c>
      <c r="Q100">
        <v>742541.9</v>
      </c>
      <c r="R100">
        <v>371.27</v>
      </c>
      <c r="S100">
        <v>148.51</v>
      </c>
      <c r="T100">
        <v>9719.6</v>
      </c>
      <c r="U100">
        <v>92.75</v>
      </c>
      <c r="V100">
        <v>74254.19</v>
      </c>
      <c r="W100" t="s">
        <v>1262</v>
      </c>
      <c r="X100" t="s">
        <v>1266</v>
      </c>
      <c r="Y100">
        <v>139.82</v>
      </c>
      <c r="Z100" t="s">
        <v>1267</v>
      </c>
      <c r="AA100">
        <v>9934939.0999999996</v>
      </c>
      <c r="AB100">
        <v>99349.391000000003</v>
      </c>
      <c r="AC100">
        <v>6.5999999999999943</v>
      </c>
      <c r="AD100">
        <v>15052.938030303039</v>
      </c>
      <c r="AE100">
        <v>5</v>
      </c>
      <c r="AF100">
        <v>75264.690151515199</v>
      </c>
      <c r="AG100">
        <v>7477546.9665530343</v>
      </c>
    </row>
    <row r="101" spans="1:33" x14ac:dyDescent="0.25">
      <c r="A101" t="s">
        <v>132</v>
      </c>
      <c r="B101" t="s">
        <v>1075</v>
      </c>
      <c r="C101" s="2">
        <v>45810.239583333343</v>
      </c>
      <c r="D101" s="2">
        <v>45810.240324074082</v>
      </c>
      <c r="E101" s="2">
        <v>45810.925740740742</v>
      </c>
      <c r="F101" s="2">
        <v>45811</v>
      </c>
      <c r="G101" t="s">
        <v>1233</v>
      </c>
      <c r="H101" t="s">
        <v>1240</v>
      </c>
      <c r="I101" t="s">
        <v>1242</v>
      </c>
      <c r="J101" t="s">
        <v>1247</v>
      </c>
      <c r="K101" t="s">
        <v>1251</v>
      </c>
      <c r="L101" t="s">
        <v>1254</v>
      </c>
      <c r="M101">
        <v>8374</v>
      </c>
      <c r="N101">
        <v>311.82</v>
      </c>
      <c r="O101">
        <v>305.79000000000002</v>
      </c>
      <c r="P101">
        <v>313.36</v>
      </c>
      <c r="Q101">
        <v>2560685.46</v>
      </c>
      <c r="R101">
        <v>1280.3399999999999</v>
      </c>
      <c r="S101">
        <v>512.14</v>
      </c>
      <c r="T101">
        <v>-65183.66</v>
      </c>
      <c r="U101">
        <v>296.23</v>
      </c>
      <c r="V101">
        <v>256068.55</v>
      </c>
      <c r="W101" t="s">
        <v>1259</v>
      </c>
      <c r="X101" t="s">
        <v>1265</v>
      </c>
      <c r="Y101">
        <v>-241.58</v>
      </c>
      <c r="Z101" t="s">
        <v>1267</v>
      </c>
      <c r="AA101">
        <v>9869755.4399999995</v>
      </c>
      <c r="AB101">
        <v>98697.554399999994</v>
      </c>
      <c r="AC101">
        <v>9.5600000000000023</v>
      </c>
      <c r="AD101">
        <v>10324.01196652719</v>
      </c>
      <c r="AE101">
        <v>30</v>
      </c>
      <c r="AF101">
        <v>309720.35899581568</v>
      </c>
      <c r="AG101">
        <v>94709388.5773305</v>
      </c>
    </row>
    <row r="102" spans="1:33" x14ac:dyDescent="0.25">
      <c r="A102" t="s">
        <v>133</v>
      </c>
      <c r="B102" t="s">
        <v>1110</v>
      </c>
      <c r="C102" s="2">
        <v>45892.906944444447</v>
      </c>
      <c r="D102" s="2">
        <v>45892.907905092587</v>
      </c>
      <c r="E102" s="2">
        <v>45892.975960648153</v>
      </c>
      <c r="F102" s="2">
        <v>45893</v>
      </c>
      <c r="G102" t="s">
        <v>1234</v>
      </c>
      <c r="H102" t="s">
        <v>1238</v>
      </c>
      <c r="I102" t="s">
        <v>1243</v>
      </c>
      <c r="J102" t="s">
        <v>1245</v>
      </c>
      <c r="K102" t="s">
        <v>1249</v>
      </c>
      <c r="L102" t="s">
        <v>1256</v>
      </c>
      <c r="M102">
        <v>7116</v>
      </c>
      <c r="N102">
        <v>287.83999999999997</v>
      </c>
      <c r="O102">
        <v>286.2</v>
      </c>
      <c r="P102">
        <v>289.92</v>
      </c>
      <c r="Q102">
        <v>2036599.2</v>
      </c>
      <c r="R102">
        <v>1018.3</v>
      </c>
      <c r="S102">
        <v>407.32</v>
      </c>
      <c r="T102">
        <v>-27897.14</v>
      </c>
      <c r="U102">
        <v>273.45</v>
      </c>
      <c r="V102">
        <v>203659.92</v>
      </c>
      <c r="W102" t="s">
        <v>1260</v>
      </c>
      <c r="X102" t="s">
        <v>1266</v>
      </c>
      <c r="Y102">
        <v>-128.31</v>
      </c>
      <c r="Z102" t="s">
        <v>1268</v>
      </c>
      <c r="AA102">
        <v>9841858.3000000007</v>
      </c>
      <c r="AB102">
        <v>98418.583000000013</v>
      </c>
      <c r="AC102">
        <v>12.75</v>
      </c>
      <c r="AD102">
        <v>7719.1045490196093</v>
      </c>
      <c r="AE102">
        <v>2</v>
      </c>
      <c r="AF102">
        <v>15438.20909803922</v>
      </c>
      <c r="AG102">
        <v>4418415.4438588237</v>
      </c>
    </row>
    <row r="103" spans="1:33" x14ac:dyDescent="0.25">
      <c r="A103" t="s">
        <v>134</v>
      </c>
      <c r="B103" t="s">
        <v>1111</v>
      </c>
      <c r="C103" s="2">
        <v>45911.601388888892</v>
      </c>
      <c r="D103" s="2">
        <v>45911.602210648147</v>
      </c>
      <c r="E103" s="2">
        <v>45911.918877314813</v>
      </c>
      <c r="F103" s="2">
        <v>45912</v>
      </c>
      <c r="G103" t="s">
        <v>1237</v>
      </c>
      <c r="H103" t="s">
        <v>1240</v>
      </c>
      <c r="I103" t="s">
        <v>1242</v>
      </c>
      <c r="J103" t="s">
        <v>1246</v>
      </c>
      <c r="K103" t="s">
        <v>1251</v>
      </c>
      <c r="L103" t="s">
        <v>1255</v>
      </c>
      <c r="M103">
        <v>6431</v>
      </c>
      <c r="N103">
        <v>226.02</v>
      </c>
      <c r="O103">
        <v>224.48</v>
      </c>
      <c r="P103">
        <v>224.69</v>
      </c>
      <c r="Q103">
        <v>1443630.88</v>
      </c>
      <c r="R103">
        <v>721.82</v>
      </c>
      <c r="S103">
        <v>288.73</v>
      </c>
      <c r="T103">
        <v>-2361.06</v>
      </c>
      <c r="U103">
        <v>214.72</v>
      </c>
      <c r="V103">
        <v>144363.09</v>
      </c>
      <c r="W103" t="s">
        <v>1262</v>
      </c>
      <c r="X103" t="s">
        <v>1266</v>
      </c>
      <c r="Y103">
        <v>-9.35</v>
      </c>
      <c r="Z103" t="s">
        <v>1267</v>
      </c>
      <c r="AA103">
        <v>9839497.2400000002</v>
      </c>
      <c r="AB103">
        <v>98394.972399999999</v>
      </c>
      <c r="AC103">
        <v>9.7599999999999909</v>
      </c>
      <c r="AD103">
        <v>10081.452090163941</v>
      </c>
      <c r="AE103">
        <v>30</v>
      </c>
      <c r="AF103">
        <v>302443.56270491821</v>
      </c>
      <c r="AG103">
        <v>67892530.95600003</v>
      </c>
    </row>
    <row r="104" spans="1:33" x14ac:dyDescent="0.25">
      <c r="A104" t="s">
        <v>135</v>
      </c>
      <c r="B104" t="s">
        <v>1085</v>
      </c>
      <c r="C104" s="2">
        <v>45965.450694444437</v>
      </c>
      <c r="D104" s="2">
        <v>45965.452939814822</v>
      </c>
      <c r="E104" s="2">
        <v>45965.957800925928</v>
      </c>
      <c r="F104" s="2">
        <v>45966</v>
      </c>
      <c r="G104" t="s">
        <v>1233</v>
      </c>
      <c r="H104" t="s">
        <v>1241</v>
      </c>
      <c r="I104" t="s">
        <v>1243</v>
      </c>
      <c r="J104" t="s">
        <v>1244</v>
      </c>
      <c r="K104" t="s">
        <v>1250</v>
      </c>
      <c r="L104" t="s">
        <v>1256</v>
      </c>
      <c r="M104">
        <v>3192</v>
      </c>
      <c r="N104">
        <v>435.99</v>
      </c>
      <c r="O104">
        <v>440.4</v>
      </c>
      <c r="P104">
        <v>434.69</v>
      </c>
      <c r="Q104">
        <v>1405756.8</v>
      </c>
      <c r="R104">
        <v>702.88</v>
      </c>
      <c r="S104">
        <v>281.14999999999998</v>
      </c>
      <c r="T104">
        <v>17242.29</v>
      </c>
      <c r="U104">
        <v>414.19</v>
      </c>
      <c r="V104">
        <v>140575.67999999999</v>
      </c>
      <c r="W104" t="s">
        <v>1258</v>
      </c>
      <c r="X104" t="s">
        <v>1265</v>
      </c>
      <c r="Y104">
        <v>131.36000000000001</v>
      </c>
      <c r="Z104" t="s">
        <v>1268</v>
      </c>
      <c r="AA104">
        <v>9856739.5299999993</v>
      </c>
      <c r="AB104">
        <v>98567.395299999989</v>
      </c>
      <c r="AC104">
        <v>26.20999999999998</v>
      </c>
      <c r="AD104">
        <v>3760.6789507821468</v>
      </c>
      <c r="AE104">
        <v>5</v>
      </c>
      <c r="AF104">
        <v>18803.394753910728</v>
      </c>
      <c r="AG104">
        <v>8281015.0496222861</v>
      </c>
    </row>
    <row r="105" spans="1:33" x14ac:dyDescent="0.25">
      <c r="A105" t="s">
        <v>136</v>
      </c>
      <c r="B105" t="s">
        <v>1112</v>
      </c>
      <c r="C105" s="2">
        <v>45959.061805555553</v>
      </c>
      <c r="D105" s="2">
        <v>45959.064768518518</v>
      </c>
      <c r="E105" s="2">
        <v>45960.052268518521</v>
      </c>
      <c r="F105" s="2">
        <v>45961</v>
      </c>
      <c r="G105" t="s">
        <v>1237</v>
      </c>
      <c r="H105" t="s">
        <v>1239</v>
      </c>
      <c r="I105" t="s">
        <v>1243</v>
      </c>
      <c r="J105" t="s">
        <v>1245</v>
      </c>
      <c r="K105" t="s">
        <v>1251</v>
      </c>
      <c r="L105" t="s">
        <v>1256</v>
      </c>
      <c r="M105">
        <v>3354</v>
      </c>
      <c r="N105">
        <v>114.46</v>
      </c>
      <c r="O105">
        <v>116.73</v>
      </c>
      <c r="P105">
        <v>113.65</v>
      </c>
      <c r="Q105">
        <v>391512.42</v>
      </c>
      <c r="R105">
        <v>195.76</v>
      </c>
      <c r="S105">
        <v>78.3</v>
      </c>
      <c r="T105">
        <v>10056.26</v>
      </c>
      <c r="U105">
        <v>108.74</v>
      </c>
      <c r="V105">
        <v>39151.24</v>
      </c>
      <c r="W105" t="s">
        <v>1261</v>
      </c>
      <c r="X105" t="s">
        <v>1263</v>
      </c>
      <c r="Y105">
        <v>271.01</v>
      </c>
      <c r="Z105" t="s">
        <v>1268</v>
      </c>
      <c r="AA105">
        <v>9866795.7899999991</v>
      </c>
      <c r="AB105">
        <v>98667.957899999994</v>
      </c>
      <c r="AC105">
        <v>7.9900000000000091</v>
      </c>
      <c r="AD105">
        <v>12348.93090112639</v>
      </c>
      <c r="AE105">
        <v>10</v>
      </c>
      <c r="AF105">
        <v>123489.3090112639</v>
      </c>
      <c r="AG105">
        <v>14414907.040884839</v>
      </c>
    </row>
    <row r="106" spans="1:33" x14ac:dyDescent="0.25">
      <c r="A106" t="s">
        <v>137</v>
      </c>
      <c r="B106" t="s">
        <v>1113</v>
      </c>
      <c r="C106" s="2">
        <v>45737.345138888893</v>
      </c>
      <c r="D106" s="2">
        <v>45737.347939814812</v>
      </c>
      <c r="E106" s="2">
        <v>45738.090995370367</v>
      </c>
      <c r="F106" s="2">
        <v>45739</v>
      </c>
      <c r="G106" t="s">
        <v>1236</v>
      </c>
      <c r="H106" t="s">
        <v>1241</v>
      </c>
      <c r="I106" t="s">
        <v>1242</v>
      </c>
      <c r="J106" t="s">
        <v>1246</v>
      </c>
      <c r="K106" t="s">
        <v>1249</v>
      </c>
      <c r="L106" t="s">
        <v>1255</v>
      </c>
      <c r="M106">
        <v>7536</v>
      </c>
      <c r="N106">
        <v>41.05</v>
      </c>
      <c r="O106">
        <v>41.07</v>
      </c>
      <c r="P106">
        <v>40.67</v>
      </c>
      <c r="Q106">
        <v>309503.52</v>
      </c>
      <c r="R106">
        <v>154.75</v>
      </c>
      <c r="S106">
        <v>61.9</v>
      </c>
      <c r="T106">
        <v>2797.75</v>
      </c>
      <c r="U106">
        <v>39</v>
      </c>
      <c r="V106">
        <v>30950.35</v>
      </c>
      <c r="W106" t="s">
        <v>1259</v>
      </c>
      <c r="X106" t="s">
        <v>1265</v>
      </c>
      <c r="Y106">
        <v>98.35</v>
      </c>
      <c r="Z106" t="s">
        <v>1270</v>
      </c>
      <c r="AA106">
        <v>9869593.5399999991</v>
      </c>
      <c r="AB106">
        <v>98695.935399999988</v>
      </c>
      <c r="AC106">
        <v>2.0699999999999998</v>
      </c>
      <c r="AD106">
        <v>47679.195845410613</v>
      </c>
      <c r="AE106">
        <v>5</v>
      </c>
      <c r="AF106">
        <v>238395.97922705309</v>
      </c>
      <c r="AG106">
        <v>9790922.86685507</v>
      </c>
    </row>
    <row r="107" spans="1:33" x14ac:dyDescent="0.25">
      <c r="A107" t="s">
        <v>138</v>
      </c>
      <c r="B107" t="s">
        <v>1113</v>
      </c>
      <c r="C107" s="2">
        <v>45806.75277777778</v>
      </c>
      <c r="D107" s="2">
        <v>45806.753009259257</v>
      </c>
      <c r="E107" s="2">
        <v>45807.013425925928</v>
      </c>
      <c r="F107" s="2">
        <v>45807</v>
      </c>
      <c r="G107" t="s">
        <v>1234</v>
      </c>
      <c r="H107" t="s">
        <v>1238</v>
      </c>
      <c r="I107" t="s">
        <v>1242</v>
      </c>
      <c r="J107" t="s">
        <v>1248</v>
      </c>
      <c r="K107" t="s">
        <v>1253</v>
      </c>
      <c r="L107" t="s">
        <v>1257</v>
      </c>
      <c r="M107">
        <v>3094</v>
      </c>
      <c r="N107">
        <v>101.53</v>
      </c>
      <c r="O107">
        <v>100.28</v>
      </c>
      <c r="P107">
        <v>101.75</v>
      </c>
      <c r="Q107">
        <v>310266.32</v>
      </c>
      <c r="R107">
        <v>155.13</v>
      </c>
      <c r="S107">
        <v>62.05</v>
      </c>
      <c r="T107">
        <v>-4765.3599999999997</v>
      </c>
      <c r="U107">
        <v>96.45</v>
      </c>
      <c r="V107">
        <v>31026.63</v>
      </c>
      <c r="W107" t="s">
        <v>1258</v>
      </c>
      <c r="X107" t="s">
        <v>1265</v>
      </c>
      <c r="Y107">
        <v>-144.47</v>
      </c>
      <c r="Z107" t="s">
        <v>1271</v>
      </c>
      <c r="AA107">
        <v>9864828.1799999997</v>
      </c>
      <c r="AB107">
        <v>98648.281799999997</v>
      </c>
      <c r="AC107">
        <v>3.8299999999999979</v>
      </c>
      <c r="AD107">
        <v>25756.73154046998</v>
      </c>
      <c r="AE107">
        <v>2</v>
      </c>
      <c r="AF107">
        <v>51513.46308093996</v>
      </c>
      <c r="AG107">
        <v>5165770.0777566591</v>
      </c>
    </row>
    <row r="108" spans="1:33" x14ac:dyDescent="0.25">
      <c r="A108" t="s">
        <v>139</v>
      </c>
      <c r="B108" t="s">
        <v>1114</v>
      </c>
      <c r="C108" s="2">
        <v>45981.561805555553</v>
      </c>
      <c r="D108" s="2">
        <v>45981.563587962963</v>
      </c>
      <c r="E108" s="2">
        <v>45981.663587962961</v>
      </c>
      <c r="F108" s="2">
        <v>45983</v>
      </c>
      <c r="G108" t="s">
        <v>1232</v>
      </c>
      <c r="H108" t="s">
        <v>1240</v>
      </c>
      <c r="I108" t="s">
        <v>1243</v>
      </c>
      <c r="J108" t="s">
        <v>1244</v>
      </c>
      <c r="K108" t="s">
        <v>1250</v>
      </c>
      <c r="L108" t="s">
        <v>1255</v>
      </c>
      <c r="M108">
        <v>1086</v>
      </c>
      <c r="N108">
        <v>238.54</v>
      </c>
      <c r="O108">
        <v>241.39</v>
      </c>
      <c r="P108">
        <v>237.45</v>
      </c>
      <c r="Q108">
        <v>262149.53999999998</v>
      </c>
      <c r="R108">
        <v>131.07</v>
      </c>
      <c r="S108">
        <v>52.43</v>
      </c>
      <c r="T108">
        <v>4095.34</v>
      </c>
      <c r="U108">
        <v>226.61</v>
      </c>
      <c r="V108">
        <v>26214.95</v>
      </c>
      <c r="W108" t="s">
        <v>1262</v>
      </c>
      <c r="X108" t="s">
        <v>1264</v>
      </c>
      <c r="Y108">
        <v>165.93</v>
      </c>
      <c r="Z108" t="s">
        <v>1269</v>
      </c>
      <c r="AA108">
        <v>9868923.5199999996</v>
      </c>
      <c r="AB108">
        <v>98689.235199999996</v>
      </c>
      <c r="AC108">
        <v>14.779999999999969</v>
      </c>
      <c r="AD108">
        <v>6677.2148308525157</v>
      </c>
      <c r="AE108">
        <v>30</v>
      </c>
      <c r="AF108">
        <v>200316.44492557549</v>
      </c>
      <c r="AG108">
        <v>48354386.640584663</v>
      </c>
    </row>
    <row r="109" spans="1:33" x14ac:dyDescent="0.25">
      <c r="A109" t="s">
        <v>140</v>
      </c>
      <c r="B109" t="s">
        <v>1062</v>
      </c>
      <c r="C109" s="2">
        <v>45835.104861111111</v>
      </c>
      <c r="D109" s="2">
        <v>45835.105428240742</v>
      </c>
      <c r="E109" s="2">
        <v>45835.28528935185</v>
      </c>
      <c r="F109" s="2">
        <v>45837</v>
      </c>
      <c r="G109" t="s">
        <v>1231</v>
      </c>
      <c r="H109" t="s">
        <v>1240</v>
      </c>
      <c r="I109" t="s">
        <v>1243</v>
      </c>
      <c r="J109" t="s">
        <v>1248</v>
      </c>
      <c r="K109" t="s">
        <v>1249</v>
      </c>
      <c r="L109" t="s">
        <v>1256</v>
      </c>
      <c r="M109">
        <v>4201</v>
      </c>
      <c r="N109">
        <v>413.77</v>
      </c>
      <c r="O109">
        <v>421.49</v>
      </c>
      <c r="P109">
        <v>415.88</v>
      </c>
      <c r="Q109">
        <v>1770679.49</v>
      </c>
      <c r="R109">
        <v>885.34</v>
      </c>
      <c r="S109">
        <v>354.14</v>
      </c>
      <c r="T109">
        <v>22328.13</v>
      </c>
      <c r="U109">
        <v>393.08</v>
      </c>
      <c r="V109">
        <v>177067.95</v>
      </c>
      <c r="W109" t="s">
        <v>1259</v>
      </c>
      <c r="X109" t="s">
        <v>1266</v>
      </c>
      <c r="Y109">
        <v>134.88999999999999</v>
      </c>
      <c r="Z109" t="s">
        <v>1269</v>
      </c>
      <c r="AA109">
        <v>9891251.6500000004</v>
      </c>
      <c r="AB109">
        <v>98912.516500000012</v>
      </c>
      <c r="AC109">
        <v>28.410000000000029</v>
      </c>
      <c r="AD109">
        <v>3481.60916930658</v>
      </c>
      <c r="AE109">
        <v>30</v>
      </c>
      <c r="AF109">
        <v>104448.2750791974</v>
      </c>
      <c r="AG109">
        <v>44023903.463130914</v>
      </c>
    </row>
    <row r="110" spans="1:33" x14ac:dyDescent="0.25">
      <c r="A110" t="s">
        <v>141</v>
      </c>
      <c r="B110" t="s">
        <v>1115</v>
      </c>
      <c r="C110" s="2">
        <v>45783.990972222222</v>
      </c>
      <c r="D110" s="2">
        <v>45783.992222222223</v>
      </c>
      <c r="E110" s="2">
        <v>45784.309583333343</v>
      </c>
      <c r="F110" s="2">
        <v>45784</v>
      </c>
      <c r="G110" t="s">
        <v>1232</v>
      </c>
      <c r="H110" t="s">
        <v>1239</v>
      </c>
      <c r="I110" t="s">
        <v>1242</v>
      </c>
      <c r="J110" t="s">
        <v>1245</v>
      </c>
      <c r="K110" t="s">
        <v>1252</v>
      </c>
      <c r="L110" t="s">
        <v>1254</v>
      </c>
      <c r="M110">
        <v>8081</v>
      </c>
      <c r="N110">
        <v>182.94</v>
      </c>
      <c r="O110">
        <v>179.32</v>
      </c>
      <c r="P110">
        <v>184.63</v>
      </c>
      <c r="Q110">
        <v>1449084.92</v>
      </c>
      <c r="R110">
        <v>724.54</v>
      </c>
      <c r="S110">
        <v>289.82</v>
      </c>
      <c r="T110">
        <v>-43924.47</v>
      </c>
      <c r="U110">
        <v>173.79</v>
      </c>
      <c r="V110">
        <v>144908.49</v>
      </c>
      <c r="W110" t="s">
        <v>1260</v>
      </c>
      <c r="X110" t="s">
        <v>1266</v>
      </c>
      <c r="Y110">
        <v>-287.60000000000002</v>
      </c>
      <c r="Z110" t="s">
        <v>1270</v>
      </c>
      <c r="AA110">
        <v>9847327.1799999997</v>
      </c>
      <c r="AB110">
        <v>98473.271800000002</v>
      </c>
      <c r="AC110">
        <v>5.5300000000000011</v>
      </c>
      <c r="AD110">
        <v>17807.101591320072</v>
      </c>
      <c r="AE110">
        <v>10</v>
      </c>
      <c r="AF110">
        <v>178071.01591320071</v>
      </c>
      <c r="AG110">
        <v>31931694.573555149</v>
      </c>
    </row>
    <row r="111" spans="1:33" x14ac:dyDescent="0.25">
      <c r="A111" t="s">
        <v>142</v>
      </c>
      <c r="B111" t="s">
        <v>1062</v>
      </c>
      <c r="C111" s="2">
        <v>45996.800000000003</v>
      </c>
      <c r="D111" s="2">
        <v>45996.800300925926</v>
      </c>
      <c r="E111" s="2">
        <v>45997.212106481478</v>
      </c>
      <c r="F111" s="2">
        <v>45997</v>
      </c>
      <c r="G111" t="s">
        <v>1236</v>
      </c>
      <c r="H111" t="s">
        <v>1239</v>
      </c>
      <c r="I111" t="s">
        <v>1242</v>
      </c>
      <c r="J111" t="s">
        <v>1246</v>
      </c>
      <c r="K111" t="s">
        <v>1250</v>
      </c>
      <c r="L111" t="s">
        <v>1254</v>
      </c>
      <c r="M111">
        <v>7604</v>
      </c>
      <c r="N111">
        <v>373.63</v>
      </c>
      <c r="O111">
        <v>366.9</v>
      </c>
      <c r="P111">
        <v>373.52</v>
      </c>
      <c r="Q111">
        <v>2789907.6</v>
      </c>
      <c r="R111">
        <v>1394.95</v>
      </c>
      <c r="S111">
        <v>557.98</v>
      </c>
      <c r="T111">
        <v>-52291.41</v>
      </c>
      <c r="U111">
        <v>354.95</v>
      </c>
      <c r="V111">
        <v>278990.76</v>
      </c>
      <c r="W111" t="s">
        <v>1259</v>
      </c>
      <c r="X111" t="s">
        <v>1266</v>
      </c>
      <c r="Y111">
        <v>-177.23</v>
      </c>
      <c r="Z111" t="s">
        <v>1267</v>
      </c>
      <c r="AA111">
        <v>9795035.7699999996</v>
      </c>
      <c r="AB111">
        <v>97950.357699999993</v>
      </c>
      <c r="AC111">
        <v>11.94999999999999</v>
      </c>
      <c r="AD111">
        <v>8196.6826527196718</v>
      </c>
      <c r="AE111">
        <v>10</v>
      </c>
      <c r="AF111">
        <v>81966.82652719671</v>
      </c>
      <c r="AG111">
        <v>30073628.65282847</v>
      </c>
    </row>
    <row r="112" spans="1:33" x14ac:dyDescent="0.25">
      <c r="A112" t="s">
        <v>143</v>
      </c>
      <c r="B112" t="s">
        <v>1056</v>
      </c>
      <c r="C112" s="2">
        <v>45887.027083333327</v>
      </c>
      <c r="D112" s="2">
        <v>45887.02784722222</v>
      </c>
      <c r="E112" s="2">
        <v>45887.334791666668</v>
      </c>
      <c r="F112" s="2">
        <v>45888</v>
      </c>
      <c r="G112" t="s">
        <v>1237</v>
      </c>
      <c r="H112" t="s">
        <v>1239</v>
      </c>
      <c r="I112" t="s">
        <v>1243</v>
      </c>
      <c r="J112" t="s">
        <v>1248</v>
      </c>
      <c r="K112" t="s">
        <v>1249</v>
      </c>
      <c r="L112" t="s">
        <v>1257</v>
      </c>
      <c r="M112">
        <v>8964</v>
      </c>
      <c r="N112">
        <v>91.81</v>
      </c>
      <c r="O112">
        <v>91.33</v>
      </c>
      <c r="P112">
        <v>90.92</v>
      </c>
      <c r="Q112">
        <v>818682.12</v>
      </c>
      <c r="R112">
        <v>409.34</v>
      </c>
      <c r="S112">
        <v>163.74</v>
      </c>
      <c r="T112">
        <v>3102.16</v>
      </c>
      <c r="U112">
        <v>87.22</v>
      </c>
      <c r="V112">
        <v>81868.210000000006</v>
      </c>
      <c r="W112" t="s">
        <v>1262</v>
      </c>
      <c r="X112" t="s">
        <v>1266</v>
      </c>
      <c r="Y112">
        <v>45.09</v>
      </c>
      <c r="Z112" t="s">
        <v>1267</v>
      </c>
      <c r="AA112">
        <v>9798137.9299999997</v>
      </c>
      <c r="AB112">
        <v>97981.379300000001</v>
      </c>
      <c r="AC112">
        <v>4.1099999999999994</v>
      </c>
      <c r="AD112">
        <v>23839.751654501219</v>
      </c>
      <c r="AE112">
        <v>10</v>
      </c>
      <c r="AF112">
        <v>238397.51654501219</v>
      </c>
      <c r="AG112">
        <v>21772845.186055958</v>
      </c>
    </row>
    <row r="113" spans="1:33" x14ac:dyDescent="0.25">
      <c r="A113" t="s">
        <v>144</v>
      </c>
      <c r="B113" t="s">
        <v>1116</v>
      </c>
      <c r="C113" s="2">
        <v>45929.59097222222</v>
      </c>
      <c r="D113" s="2">
        <v>45929.592835648153</v>
      </c>
      <c r="E113" s="2">
        <v>45930.322002314817</v>
      </c>
      <c r="F113" s="2">
        <v>45931</v>
      </c>
      <c r="G113" t="s">
        <v>1236</v>
      </c>
      <c r="H113" t="s">
        <v>1240</v>
      </c>
      <c r="I113" t="s">
        <v>1243</v>
      </c>
      <c r="J113" t="s">
        <v>1246</v>
      </c>
      <c r="K113" t="s">
        <v>1250</v>
      </c>
      <c r="L113" t="s">
        <v>1255</v>
      </c>
      <c r="M113">
        <v>1631</v>
      </c>
      <c r="N113">
        <v>336.2</v>
      </c>
      <c r="O113">
        <v>342.45</v>
      </c>
      <c r="P113">
        <v>335.85</v>
      </c>
      <c r="Q113">
        <v>558535.94999999995</v>
      </c>
      <c r="R113">
        <v>279.27</v>
      </c>
      <c r="S113">
        <v>111.71</v>
      </c>
      <c r="T113">
        <v>10373.620000000001</v>
      </c>
      <c r="U113">
        <v>319.39</v>
      </c>
      <c r="V113">
        <v>55853.599999999999</v>
      </c>
      <c r="W113" t="s">
        <v>1259</v>
      </c>
      <c r="X113" t="s">
        <v>1264</v>
      </c>
      <c r="Y113">
        <v>196.52</v>
      </c>
      <c r="Z113" t="s">
        <v>1269</v>
      </c>
      <c r="AA113">
        <v>9808511.5500000007</v>
      </c>
      <c r="AB113">
        <v>98085.115500000014</v>
      </c>
      <c r="AC113">
        <v>23.06</v>
      </c>
      <c r="AD113">
        <v>4253.4742194275796</v>
      </c>
      <c r="AE113">
        <v>30</v>
      </c>
      <c r="AF113">
        <v>127604.2265828274</v>
      </c>
      <c r="AG113">
        <v>43698067.393289238</v>
      </c>
    </row>
    <row r="114" spans="1:33" x14ac:dyDescent="0.25">
      <c r="A114" t="s">
        <v>145</v>
      </c>
      <c r="B114" t="s">
        <v>1117</v>
      </c>
      <c r="C114" s="2">
        <v>45845.542361111111</v>
      </c>
      <c r="D114" s="2">
        <v>45845.544374999998</v>
      </c>
      <c r="E114" s="2">
        <v>45845.77076388889</v>
      </c>
      <c r="F114" s="2">
        <v>45847</v>
      </c>
      <c r="G114" t="s">
        <v>1237</v>
      </c>
      <c r="H114" t="s">
        <v>1238</v>
      </c>
      <c r="I114" t="s">
        <v>1243</v>
      </c>
      <c r="J114" t="s">
        <v>1248</v>
      </c>
      <c r="K114" t="s">
        <v>1249</v>
      </c>
      <c r="L114" t="s">
        <v>1256</v>
      </c>
      <c r="M114">
        <v>1564</v>
      </c>
      <c r="N114">
        <v>253.57</v>
      </c>
      <c r="O114">
        <v>256.93</v>
      </c>
      <c r="P114">
        <v>255.01</v>
      </c>
      <c r="Q114">
        <v>401838.52</v>
      </c>
      <c r="R114">
        <v>200.92</v>
      </c>
      <c r="S114">
        <v>80.37</v>
      </c>
      <c r="T114">
        <v>2721.59</v>
      </c>
      <c r="U114">
        <v>240.89</v>
      </c>
      <c r="V114">
        <v>40183.85</v>
      </c>
      <c r="W114" t="s">
        <v>1260</v>
      </c>
      <c r="X114" t="s">
        <v>1264</v>
      </c>
      <c r="Y114">
        <v>75.290000000000006</v>
      </c>
      <c r="Z114" t="s">
        <v>1269</v>
      </c>
      <c r="AA114">
        <v>9811233.1400000006</v>
      </c>
      <c r="AB114">
        <v>98112.33140000001</v>
      </c>
      <c r="AC114">
        <v>16.04000000000002</v>
      </c>
      <c r="AD114">
        <v>6116.7288902743067</v>
      </c>
      <c r="AE114">
        <v>2</v>
      </c>
      <c r="AF114">
        <v>12233.45778054861</v>
      </c>
      <c r="AG114">
        <v>3143142.3075563549</v>
      </c>
    </row>
    <row r="115" spans="1:33" x14ac:dyDescent="0.25">
      <c r="A115" t="s">
        <v>146</v>
      </c>
      <c r="B115" t="s">
        <v>1085</v>
      </c>
      <c r="C115" s="2">
        <v>45939.722222222219</v>
      </c>
      <c r="D115" s="2">
        <v>45939.722719907397</v>
      </c>
      <c r="E115" s="2">
        <v>45940.526886574073</v>
      </c>
      <c r="F115" s="2">
        <v>45941</v>
      </c>
      <c r="G115" t="s">
        <v>1237</v>
      </c>
      <c r="H115" t="s">
        <v>1239</v>
      </c>
      <c r="I115" t="s">
        <v>1242</v>
      </c>
      <c r="J115" t="s">
        <v>1248</v>
      </c>
      <c r="K115" t="s">
        <v>1250</v>
      </c>
      <c r="L115" t="s">
        <v>1257</v>
      </c>
      <c r="M115">
        <v>8980</v>
      </c>
      <c r="N115">
        <v>184.19</v>
      </c>
      <c r="O115">
        <v>183.2</v>
      </c>
      <c r="P115">
        <v>183.37</v>
      </c>
      <c r="Q115">
        <v>1645136</v>
      </c>
      <c r="R115">
        <v>822.57</v>
      </c>
      <c r="S115">
        <v>329.03</v>
      </c>
      <c r="T115">
        <v>-2678.2</v>
      </c>
      <c r="U115">
        <v>174.98</v>
      </c>
      <c r="V115">
        <v>164513.60000000001</v>
      </c>
      <c r="W115" t="s">
        <v>1262</v>
      </c>
      <c r="X115" t="s">
        <v>1264</v>
      </c>
      <c r="Y115">
        <v>-9.27</v>
      </c>
      <c r="Z115" t="s">
        <v>1267</v>
      </c>
      <c r="AA115">
        <v>9808554.9399999995</v>
      </c>
      <c r="AB115">
        <v>98085.549400000004</v>
      </c>
      <c r="AC115">
        <v>8.2199999999999989</v>
      </c>
      <c r="AD115">
        <v>11932.548588807789</v>
      </c>
      <c r="AE115">
        <v>10</v>
      </c>
      <c r="AF115">
        <v>119325.48588807791</v>
      </c>
      <c r="AG115">
        <v>21860429.014695872</v>
      </c>
    </row>
    <row r="116" spans="1:33" x14ac:dyDescent="0.25">
      <c r="A116" t="s">
        <v>147</v>
      </c>
      <c r="B116" t="s">
        <v>1037</v>
      </c>
      <c r="C116" s="2">
        <v>45875.542361111111</v>
      </c>
      <c r="D116" s="2">
        <v>45875.54519675926</v>
      </c>
      <c r="E116" s="2">
        <v>45876.015335648153</v>
      </c>
      <c r="F116" s="2">
        <v>45877</v>
      </c>
      <c r="G116" t="s">
        <v>1232</v>
      </c>
      <c r="H116" t="s">
        <v>1240</v>
      </c>
      <c r="I116" t="s">
        <v>1243</v>
      </c>
      <c r="J116" t="s">
        <v>1246</v>
      </c>
      <c r="K116" t="s">
        <v>1250</v>
      </c>
      <c r="L116" t="s">
        <v>1257</v>
      </c>
      <c r="M116">
        <v>8714</v>
      </c>
      <c r="N116">
        <v>27.99</v>
      </c>
      <c r="O116">
        <v>27.75</v>
      </c>
      <c r="P116">
        <v>28.1</v>
      </c>
      <c r="Q116">
        <v>241813.5</v>
      </c>
      <c r="R116">
        <v>120.91</v>
      </c>
      <c r="S116">
        <v>48.36</v>
      </c>
      <c r="T116">
        <v>-3219.17</v>
      </c>
      <c r="U116">
        <v>26.59</v>
      </c>
      <c r="V116">
        <v>24181.35</v>
      </c>
      <c r="W116" t="s">
        <v>1262</v>
      </c>
      <c r="X116" t="s">
        <v>1265</v>
      </c>
      <c r="Y116">
        <v>-124.56</v>
      </c>
      <c r="Z116" t="s">
        <v>1269</v>
      </c>
      <c r="AA116">
        <v>9805335.7699999996</v>
      </c>
      <c r="AB116">
        <v>98053.357699999993</v>
      </c>
      <c r="AC116">
        <v>1.1599999999999999</v>
      </c>
      <c r="AD116">
        <v>84528.756637931016</v>
      </c>
      <c r="AE116">
        <v>30</v>
      </c>
      <c r="AF116">
        <v>2535862.6991379298</v>
      </c>
      <c r="AG116">
        <v>70370189.901077569</v>
      </c>
    </row>
    <row r="117" spans="1:33" x14ac:dyDescent="0.25">
      <c r="A117" t="s">
        <v>148</v>
      </c>
      <c r="B117" t="s">
        <v>1088</v>
      </c>
      <c r="C117" s="2">
        <v>45735.554861111108</v>
      </c>
      <c r="D117" s="2">
        <v>45735.556516203702</v>
      </c>
      <c r="E117" s="2">
        <v>45735.763460648152</v>
      </c>
      <c r="F117" s="2">
        <v>45736</v>
      </c>
      <c r="G117" t="s">
        <v>1234</v>
      </c>
      <c r="H117" t="s">
        <v>1241</v>
      </c>
      <c r="I117" t="s">
        <v>1243</v>
      </c>
      <c r="J117" t="s">
        <v>1245</v>
      </c>
      <c r="K117" t="s">
        <v>1252</v>
      </c>
      <c r="L117" t="s">
        <v>1255</v>
      </c>
      <c r="M117">
        <v>3144</v>
      </c>
      <c r="N117">
        <v>145.75</v>
      </c>
      <c r="O117">
        <v>146.13</v>
      </c>
      <c r="P117">
        <v>146.97999999999999</v>
      </c>
      <c r="Q117">
        <v>459432.72</v>
      </c>
      <c r="R117">
        <v>229.72</v>
      </c>
      <c r="S117">
        <v>91.89</v>
      </c>
      <c r="T117">
        <v>-2994.01</v>
      </c>
      <c r="U117">
        <v>138.46</v>
      </c>
      <c r="V117">
        <v>45943.27</v>
      </c>
      <c r="W117" t="s">
        <v>1258</v>
      </c>
      <c r="X117" t="s">
        <v>1266</v>
      </c>
      <c r="Y117">
        <v>-57.83</v>
      </c>
      <c r="Z117" t="s">
        <v>1267</v>
      </c>
      <c r="AA117">
        <v>9802341.7599999998</v>
      </c>
      <c r="AB117">
        <v>98023.417600000001</v>
      </c>
      <c r="AC117">
        <v>7.6699999999999866</v>
      </c>
      <c r="AD117">
        <v>12780.1065971317</v>
      </c>
      <c r="AE117">
        <v>5</v>
      </c>
      <c r="AF117">
        <v>63900.532985658501</v>
      </c>
      <c r="AG117">
        <v>9337784.8851942774</v>
      </c>
    </row>
    <row r="118" spans="1:33" x14ac:dyDescent="0.25">
      <c r="A118" t="s">
        <v>149</v>
      </c>
      <c r="B118" t="s">
        <v>1118</v>
      </c>
      <c r="C118" s="2">
        <v>45792.370833333327</v>
      </c>
      <c r="D118" s="2">
        <v>45792.372060185182</v>
      </c>
      <c r="E118" s="2">
        <v>45792.565115740741</v>
      </c>
      <c r="F118" s="2">
        <v>45793</v>
      </c>
      <c r="G118" t="s">
        <v>1234</v>
      </c>
      <c r="H118" t="s">
        <v>1241</v>
      </c>
      <c r="I118" t="s">
        <v>1243</v>
      </c>
      <c r="J118" t="s">
        <v>1247</v>
      </c>
      <c r="K118" t="s">
        <v>1253</v>
      </c>
      <c r="L118" t="s">
        <v>1257</v>
      </c>
      <c r="M118">
        <v>6367</v>
      </c>
      <c r="N118">
        <v>335.44</v>
      </c>
      <c r="O118">
        <v>341.66</v>
      </c>
      <c r="P118">
        <v>334.7</v>
      </c>
      <c r="Q118">
        <v>2175349.2200000002</v>
      </c>
      <c r="R118">
        <v>1087.67</v>
      </c>
      <c r="S118">
        <v>435.07</v>
      </c>
      <c r="T118">
        <v>42791.58</v>
      </c>
      <c r="U118">
        <v>318.67</v>
      </c>
      <c r="V118">
        <v>217534.92</v>
      </c>
      <c r="W118" t="s">
        <v>1262</v>
      </c>
      <c r="X118" t="s">
        <v>1264</v>
      </c>
      <c r="Y118">
        <v>207.95</v>
      </c>
      <c r="Z118" t="s">
        <v>1271</v>
      </c>
      <c r="AA118">
        <v>9845133.3399999999</v>
      </c>
      <c r="AB118">
        <v>98451.333400000003</v>
      </c>
      <c r="AC118">
        <v>22.990000000000009</v>
      </c>
      <c r="AD118">
        <v>4282.3546498477581</v>
      </c>
      <c r="AE118">
        <v>5</v>
      </c>
      <c r="AF118">
        <v>21411.773249238791</v>
      </c>
      <c r="AG118">
        <v>7315546.4483349258</v>
      </c>
    </row>
    <row r="119" spans="1:33" x14ac:dyDescent="0.25">
      <c r="A119" t="s">
        <v>150</v>
      </c>
      <c r="B119" t="s">
        <v>1119</v>
      </c>
      <c r="C119" s="2">
        <v>45996.786805555559</v>
      </c>
      <c r="D119" s="2">
        <v>45996.788680555554</v>
      </c>
      <c r="E119" s="2">
        <v>45997.250486111108</v>
      </c>
      <c r="F119" s="2">
        <v>45998</v>
      </c>
      <c r="G119" t="s">
        <v>1234</v>
      </c>
      <c r="H119" t="s">
        <v>1240</v>
      </c>
      <c r="I119" t="s">
        <v>1242</v>
      </c>
      <c r="J119" t="s">
        <v>1248</v>
      </c>
      <c r="K119" t="s">
        <v>1249</v>
      </c>
      <c r="L119" t="s">
        <v>1254</v>
      </c>
      <c r="M119">
        <v>5227</v>
      </c>
      <c r="N119">
        <v>57.21</v>
      </c>
      <c r="O119">
        <v>57.34</v>
      </c>
      <c r="P119">
        <v>56.95</v>
      </c>
      <c r="Q119">
        <v>299716.18</v>
      </c>
      <c r="R119">
        <v>149.86000000000001</v>
      </c>
      <c r="S119">
        <v>59.94</v>
      </c>
      <c r="T119">
        <v>1828.73</v>
      </c>
      <c r="U119">
        <v>54.35</v>
      </c>
      <c r="V119">
        <v>29971.62</v>
      </c>
      <c r="W119" t="s">
        <v>1258</v>
      </c>
      <c r="X119" t="s">
        <v>1265</v>
      </c>
      <c r="Y119">
        <v>68.48</v>
      </c>
      <c r="Z119" t="s">
        <v>1270</v>
      </c>
      <c r="AA119">
        <v>9846962.0700000003</v>
      </c>
      <c r="AB119">
        <v>98469.620699999999</v>
      </c>
      <c r="AC119">
        <v>2.990000000000002</v>
      </c>
      <c r="AD119">
        <v>32932.983511705657</v>
      </c>
      <c r="AE119">
        <v>30</v>
      </c>
      <c r="AF119">
        <v>987989.50535116973</v>
      </c>
      <c r="AG119">
        <v>56651318.236836083</v>
      </c>
    </row>
    <row r="120" spans="1:33" x14ac:dyDescent="0.25">
      <c r="A120" t="s">
        <v>151</v>
      </c>
      <c r="B120" t="s">
        <v>1120</v>
      </c>
      <c r="C120" s="2">
        <v>45699.666666666657</v>
      </c>
      <c r="D120" s="2">
        <v>45699.669699074067</v>
      </c>
      <c r="E120" s="2">
        <v>45700.473865740743</v>
      </c>
      <c r="F120" s="2">
        <v>45701</v>
      </c>
      <c r="G120" t="s">
        <v>1231</v>
      </c>
      <c r="H120" t="s">
        <v>1241</v>
      </c>
      <c r="I120" t="s">
        <v>1243</v>
      </c>
      <c r="J120" t="s">
        <v>1244</v>
      </c>
      <c r="K120" t="s">
        <v>1249</v>
      </c>
      <c r="L120" t="s">
        <v>1257</v>
      </c>
      <c r="M120">
        <v>6004</v>
      </c>
      <c r="N120">
        <v>398.37</v>
      </c>
      <c r="O120">
        <v>399.28</v>
      </c>
      <c r="P120">
        <v>396.19</v>
      </c>
      <c r="Q120">
        <v>2397277.12</v>
      </c>
      <c r="R120">
        <v>1198.6400000000001</v>
      </c>
      <c r="S120">
        <v>479.46</v>
      </c>
      <c r="T120">
        <v>16874.259999999998</v>
      </c>
      <c r="U120">
        <v>378.45</v>
      </c>
      <c r="V120">
        <v>239727.71</v>
      </c>
      <c r="W120" t="s">
        <v>1258</v>
      </c>
      <c r="X120" t="s">
        <v>1265</v>
      </c>
      <c r="Y120">
        <v>77.989999999999995</v>
      </c>
      <c r="Z120" t="s">
        <v>1269</v>
      </c>
      <c r="AA120">
        <v>9863836.3300000001</v>
      </c>
      <c r="AB120">
        <v>98638.363299999997</v>
      </c>
      <c r="AC120">
        <v>20.829999999999981</v>
      </c>
      <c r="AD120">
        <v>4735.3991022563641</v>
      </c>
      <c r="AE120">
        <v>5</v>
      </c>
      <c r="AF120">
        <v>23676.995511281821</v>
      </c>
      <c r="AG120">
        <v>9453750.7677446045</v>
      </c>
    </row>
    <row r="121" spans="1:33" x14ac:dyDescent="0.25">
      <c r="A121" t="s">
        <v>152</v>
      </c>
      <c r="B121" t="s">
        <v>1121</v>
      </c>
      <c r="C121" s="2">
        <v>45741.791666666657</v>
      </c>
      <c r="D121" s="2">
        <v>45741.792974537027</v>
      </c>
      <c r="E121" s="2">
        <v>45741.97283564815</v>
      </c>
      <c r="F121" s="2">
        <v>45743</v>
      </c>
      <c r="G121" t="s">
        <v>1236</v>
      </c>
      <c r="H121" t="s">
        <v>1239</v>
      </c>
      <c r="I121" t="s">
        <v>1243</v>
      </c>
      <c r="J121" t="s">
        <v>1245</v>
      </c>
      <c r="K121" t="s">
        <v>1251</v>
      </c>
      <c r="L121" t="s">
        <v>1257</v>
      </c>
      <c r="M121">
        <v>8928</v>
      </c>
      <c r="N121">
        <v>430.52</v>
      </c>
      <c r="O121">
        <v>423.3</v>
      </c>
      <c r="P121">
        <v>427.93</v>
      </c>
      <c r="Q121">
        <v>3779222.4</v>
      </c>
      <c r="R121">
        <v>1889.61</v>
      </c>
      <c r="S121">
        <v>755.84</v>
      </c>
      <c r="T121">
        <v>-43982.09</v>
      </c>
      <c r="U121">
        <v>408.99</v>
      </c>
      <c r="V121">
        <v>377922.24</v>
      </c>
      <c r="W121" t="s">
        <v>1259</v>
      </c>
      <c r="X121" t="s">
        <v>1265</v>
      </c>
      <c r="Y121">
        <v>-108.2</v>
      </c>
      <c r="Z121" t="s">
        <v>1268</v>
      </c>
      <c r="AA121">
        <v>9819854.2400000002</v>
      </c>
      <c r="AB121">
        <v>98198.542400000006</v>
      </c>
      <c r="AC121">
        <v>14.31</v>
      </c>
      <c r="AD121">
        <v>6862.2321733053795</v>
      </c>
      <c r="AE121">
        <v>10</v>
      </c>
      <c r="AF121">
        <v>68622.321733053803</v>
      </c>
      <c r="AG121">
        <v>29047828.78960168</v>
      </c>
    </row>
    <row r="122" spans="1:33" x14ac:dyDescent="0.25">
      <c r="A122" t="s">
        <v>153</v>
      </c>
      <c r="B122" t="s">
        <v>1122</v>
      </c>
      <c r="C122" s="2">
        <v>45911.88958333333</v>
      </c>
      <c r="D122" s="2">
        <v>45911.889965277784</v>
      </c>
      <c r="E122" s="2">
        <v>45912.469131944446</v>
      </c>
      <c r="F122" s="2">
        <v>45912</v>
      </c>
      <c r="G122" t="s">
        <v>1237</v>
      </c>
      <c r="H122" t="s">
        <v>1238</v>
      </c>
      <c r="I122" t="s">
        <v>1242</v>
      </c>
      <c r="J122" t="s">
        <v>1246</v>
      </c>
      <c r="K122" t="s">
        <v>1253</v>
      </c>
      <c r="L122" t="s">
        <v>1254</v>
      </c>
      <c r="M122">
        <v>5501</v>
      </c>
      <c r="N122">
        <v>31.2</v>
      </c>
      <c r="O122">
        <v>31.54</v>
      </c>
      <c r="P122">
        <v>31.46</v>
      </c>
      <c r="Q122">
        <v>173501.54</v>
      </c>
      <c r="R122">
        <v>86.75</v>
      </c>
      <c r="S122">
        <v>34.700000000000003</v>
      </c>
      <c r="T122">
        <v>318.63</v>
      </c>
      <c r="U122">
        <v>29.64</v>
      </c>
      <c r="V122">
        <v>17350.150000000001</v>
      </c>
      <c r="W122" t="s">
        <v>1259</v>
      </c>
      <c r="X122" t="s">
        <v>1263</v>
      </c>
      <c r="Y122">
        <v>25.43</v>
      </c>
      <c r="Z122" t="s">
        <v>1267</v>
      </c>
      <c r="AA122">
        <v>9820172.8699999992</v>
      </c>
      <c r="AB122">
        <v>98201.728699999992</v>
      </c>
      <c r="AC122">
        <v>1.899999999999999</v>
      </c>
      <c r="AD122">
        <v>51685.120368421092</v>
      </c>
      <c r="AE122">
        <v>2</v>
      </c>
      <c r="AF122">
        <v>103370.2407368422</v>
      </c>
      <c r="AG122">
        <v>3260297.3928400022</v>
      </c>
    </row>
    <row r="123" spans="1:33" x14ac:dyDescent="0.25">
      <c r="A123" t="s">
        <v>154</v>
      </c>
      <c r="B123" t="s">
        <v>1123</v>
      </c>
      <c r="C123" s="2">
        <v>45853.968055555553</v>
      </c>
      <c r="D123" s="2">
        <v>45853.969664351847</v>
      </c>
      <c r="E123" s="2">
        <v>45854.796747685177</v>
      </c>
      <c r="F123" s="2">
        <v>45854</v>
      </c>
      <c r="G123" t="s">
        <v>1233</v>
      </c>
      <c r="H123" t="s">
        <v>1239</v>
      </c>
      <c r="I123" t="s">
        <v>1243</v>
      </c>
      <c r="J123" t="s">
        <v>1247</v>
      </c>
      <c r="K123" t="s">
        <v>1252</v>
      </c>
      <c r="L123" t="s">
        <v>1255</v>
      </c>
      <c r="M123">
        <v>9092</v>
      </c>
      <c r="N123">
        <v>197.01</v>
      </c>
      <c r="O123">
        <v>194.88</v>
      </c>
      <c r="P123">
        <v>196.72</v>
      </c>
      <c r="Q123">
        <v>1771848.96</v>
      </c>
      <c r="R123">
        <v>885.92</v>
      </c>
      <c r="S123">
        <v>354.37</v>
      </c>
      <c r="T123">
        <v>-17969.57</v>
      </c>
      <c r="U123">
        <v>187.16</v>
      </c>
      <c r="V123">
        <v>177184.9</v>
      </c>
      <c r="W123" t="s">
        <v>1258</v>
      </c>
      <c r="X123" t="s">
        <v>1265</v>
      </c>
      <c r="Y123">
        <v>-93.53</v>
      </c>
      <c r="Z123" t="s">
        <v>1271</v>
      </c>
      <c r="AA123">
        <v>9802203.3000000007</v>
      </c>
      <c r="AB123">
        <v>98022.03300000001</v>
      </c>
      <c r="AC123">
        <v>7.7199999999999989</v>
      </c>
      <c r="AD123">
        <v>12697.15453367876</v>
      </c>
      <c r="AE123">
        <v>10</v>
      </c>
      <c r="AF123">
        <v>126971.5453367876</v>
      </c>
      <c r="AG123">
        <v>24744214.755233169</v>
      </c>
    </row>
    <row r="124" spans="1:33" x14ac:dyDescent="0.25">
      <c r="A124" t="s">
        <v>155</v>
      </c>
      <c r="B124" t="s">
        <v>1124</v>
      </c>
      <c r="C124" s="2">
        <v>45667.783333333333</v>
      </c>
      <c r="D124" s="2">
        <v>45667.784108796302</v>
      </c>
      <c r="E124" s="2">
        <v>45668.175081018519</v>
      </c>
      <c r="F124" s="2">
        <v>45669</v>
      </c>
      <c r="G124" t="s">
        <v>1236</v>
      </c>
      <c r="H124" t="s">
        <v>1238</v>
      </c>
      <c r="I124" t="s">
        <v>1242</v>
      </c>
      <c r="J124" t="s">
        <v>1244</v>
      </c>
      <c r="K124" t="s">
        <v>1250</v>
      </c>
      <c r="L124" t="s">
        <v>1257</v>
      </c>
      <c r="M124">
        <v>6158</v>
      </c>
      <c r="N124">
        <v>176.65</v>
      </c>
      <c r="O124">
        <v>176.34</v>
      </c>
      <c r="P124">
        <v>178.02</v>
      </c>
      <c r="Q124">
        <v>1085901.72</v>
      </c>
      <c r="R124">
        <v>542.95000000000005</v>
      </c>
      <c r="S124">
        <v>217.18</v>
      </c>
      <c r="T124">
        <v>-11105.57</v>
      </c>
      <c r="U124">
        <v>167.82</v>
      </c>
      <c r="V124">
        <v>108590.17</v>
      </c>
      <c r="W124" t="s">
        <v>1258</v>
      </c>
      <c r="X124" t="s">
        <v>1265</v>
      </c>
      <c r="Y124">
        <v>-94.37</v>
      </c>
      <c r="Z124" t="s">
        <v>1270</v>
      </c>
      <c r="AA124">
        <v>9791097.7300000004</v>
      </c>
      <c r="AB124">
        <v>97910.977300000013</v>
      </c>
      <c r="AC124">
        <v>8.5200000000000102</v>
      </c>
      <c r="AD124">
        <v>11491.89874413144</v>
      </c>
      <c r="AE124">
        <v>2</v>
      </c>
      <c r="AF124">
        <v>22983.797488262881</v>
      </c>
      <c r="AG124">
        <v>4052962.8490802762</v>
      </c>
    </row>
    <row r="125" spans="1:33" x14ac:dyDescent="0.25">
      <c r="A125" t="s">
        <v>156</v>
      </c>
      <c r="B125" t="s">
        <v>1125</v>
      </c>
      <c r="C125" s="2">
        <v>45661.198611111111</v>
      </c>
      <c r="D125" s="2">
        <v>45661.201412037037</v>
      </c>
      <c r="E125" s="2">
        <v>45661.403495370367</v>
      </c>
      <c r="F125" s="2">
        <v>45663</v>
      </c>
      <c r="G125" t="s">
        <v>1237</v>
      </c>
      <c r="H125" t="s">
        <v>1240</v>
      </c>
      <c r="I125" t="s">
        <v>1243</v>
      </c>
      <c r="J125" t="s">
        <v>1247</v>
      </c>
      <c r="K125" t="s">
        <v>1249</v>
      </c>
      <c r="L125" t="s">
        <v>1257</v>
      </c>
      <c r="M125">
        <v>9121</v>
      </c>
      <c r="N125">
        <v>497.93</v>
      </c>
      <c r="O125">
        <v>491.9</v>
      </c>
      <c r="P125">
        <v>495.22</v>
      </c>
      <c r="Q125">
        <v>4486619.9000000004</v>
      </c>
      <c r="R125">
        <v>2243.31</v>
      </c>
      <c r="S125">
        <v>897.32</v>
      </c>
      <c r="T125">
        <v>-33422.35</v>
      </c>
      <c r="U125">
        <v>473.03</v>
      </c>
      <c r="V125">
        <v>448661.99</v>
      </c>
      <c r="W125" t="s">
        <v>1259</v>
      </c>
      <c r="X125" t="s">
        <v>1266</v>
      </c>
      <c r="Y125">
        <v>-67.040000000000006</v>
      </c>
      <c r="Z125" t="s">
        <v>1268</v>
      </c>
      <c r="AA125">
        <v>9757675.3800000008</v>
      </c>
      <c r="AB125">
        <v>97576.753800000006</v>
      </c>
      <c r="AC125">
        <v>18.87</v>
      </c>
      <c r="AD125">
        <v>5170.9991414944343</v>
      </c>
      <c r="AE125">
        <v>30</v>
      </c>
      <c r="AF125">
        <v>155129.97424483299</v>
      </c>
      <c r="AG125">
        <v>76308434.331033364</v>
      </c>
    </row>
    <row r="126" spans="1:33" x14ac:dyDescent="0.25">
      <c r="A126" t="s">
        <v>157</v>
      </c>
      <c r="B126" t="s">
        <v>1126</v>
      </c>
      <c r="C126" s="2">
        <v>45913.845833333333</v>
      </c>
      <c r="D126" s="2">
        <v>45913.847118055557</v>
      </c>
      <c r="E126" s="2">
        <v>45913.990868055553</v>
      </c>
      <c r="F126" s="2">
        <v>45914</v>
      </c>
      <c r="G126" t="s">
        <v>1232</v>
      </c>
      <c r="H126" t="s">
        <v>1239</v>
      </c>
      <c r="I126" t="s">
        <v>1243</v>
      </c>
      <c r="J126" t="s">
        <v>1248</v>
      </c>
      <c r="K126" t="s">
        <v>1250</v>
      </c>
      <c r="L126" t="s">
        <v>1256</v>
      </c>
      <c r="M126">
        <v>5202</v>
      </c>
      <c r="N126">
        <v>25.2</v>
      </c>
      <c r="O126">
        <v>24.79</v>
      </c>
      <c r="P126">
        <v>25.12</v>
      </c>
      <c r="Q126">
        <v>128957.58</v>
      </c>
      <c r="R126">
        <v>64.48</v>
      </c>
      <c r="S126">
        <v>25.79</v>
      </c>
      <c r="T126">
        <v>-1806.93</v>
      </c>
      <c r="U126">
        <v>23.94</v>
      </c>
      <c r="V126">
        <v>12895.76</v>
      </c>
      <c r="W126" t="s">
        <v>1259</v>
      </c>
      <c r="X126" t="s">
        <v>1265</v>
      </c>
      <c r="Y126">
        <v>-131.37</v>
      </c>
      <c r="Z126" t="s">
        <v>1270</v>
      </c>
      <c r="AA126">
        <v>9755868.4499999993</v>
      </c>
      <c r="AB126">
        <v>97558.684499999988</v>
      </c>
      <c r="AC126">
        <v>0.84999999999999787</v>
      </c>
      <c r="AD126">
        <v>114774.9229411767</v>
      </c>
      <c r="AE126">
        <v>10</v>
      </c>
      <c r="AF126">
        <v>1147749.2294117671</v>
      </c>
      <c r="AG126">
        <v>28452703.3971177</v>
      </c>
    </row>
    <row r="127" spans="1:33" x14ac:dyDescent="0.25">
      <c r="A127" t="s">
        <v>158</v>
      </c>
      <c r="B127" t="s">
        <v>1127</v>
      </c>
      <c r="C127" s="2">
        <v>45747.957638888889</v>
      </c>
      <c r="D127" s="2">
        <v>45747.958449074067</v>
      </c>
      <c r="E127" s="2">
        <v>45748.911921296298</v>
      </c>
      <c r="F127" s="2">
        <v>45749</v>
      </c>
      <c r="G127" t="s">
        <v>1237</v>
      </c>
      <c r="H127" t="s">
        <v>1239</v>
      </c>
      <c r="I127" t="s">
        <v>1243</v>
      </c>
      <c r="J127" t="s">
        <v>1246</v>
      </c>
      <c r="K127" t="s">
        <v>1253</v>
      </c>
      <c r="L127" t="s">
        <v>1255</v>
      </c>
      <c r="M127">
        <v>8545</v>
      </c>
      <c r="N127">
        <v>402.9</v>
      </c>
      <c r="O127">
        <v>397</v>
      </c>
      <c r="P127">
        <v>403.64</v>
      </c>
      <c r="Q127">
        <v>3392365</v>
      </c>
      <c r="R127">
        <v>1696.18</v>
      </c>
      <c r="S127">
        <v>678.47</v>
      </c>
      <c r="T127">
        <v>-59113.45</v>
      </c>
      <c r="U127">
        <v>382.75</v>
      </c>
      <c r="V127">
        <v>339236.5</v>
      </c>
      <c r="W127" t="s">
        <v>1262</v>
      </c>
      <c r="X127" t="s">
        <v>1266</v>
      </c>
      <c r="Y127">
        <v>-164.5</v>
      </c>
      <c r="Z127" t="s">
        <v>1268</v>
      </c>
      <c r="AA127">
        <v>9696755</v>
      </c>
      <c r="AB127">
        <v>96967.55</v>
      </c>
      <c r="AC127">
        <v>14.25</v>
      </c>
      <c r="AD127">
        <v>6804.7403508771931</v>
      </c>
      <c r="AE127">
        <v>10</v>
      </c>
      <c r="AF127">
        <v>68047.403508771939</v>
      </c>
      <c r="AG127">
        <v>27014819.192982461</v>
      </c>
    </row>
    <row r="128" spans="1:33" x14ac:dyDescent="0.25">
      <c r="A128" t="s">
        <v>159</v>
      </c>
      <c r="B128" t="s">
        <v>1099</v>
      </c>
      <c r="C128" s="2">
        <v>45974.74722222222</v>
      </c>
      <c r="D128" s="2">
        <v>45974.749374999999</v>
      </c>
      <c r="E128" s="2">
        <v>45975.650069444448</v>
      </c>
      <c r="F128" s="2">
        <v>45976</v>
      </c>
      <c r="G128" t="s">
        <v>1237</v>
      </c>
      <c r="H128" t="s">
        <v>1239</v>
      </c>
      <c r="I128" t="s">
        <v>1243</v>
      </c>
      <c r="J128" t="s">
        <v>1248</v>
      </c>
      <c r="K128" t="s">
        <v>1252</v>
      </c>
      <c r="L128" t="s">
        <v>1254</v>
      </c>
      <c r="M128">
        <v>1207</v>
      </c>
      <c r="N128">
        <v>438.42</v>
      </c>
      <c r="O128">
        <v>446.52</v>
      </c>
      <c r="P128">
        <v>441.71</v>
      </c>
      <c r="Q128">
        <v>538949.64</v>
      </c>
      <c r="R128">
        <v>269.47000000000003</v>
      </c>
      <c r="S128">
        <v>107.79</v>
      </c>
      <c r="T128">
        <v>5428.41</v>
      </c>
      <c r="U128">
        <v>416.5</v>
      </c>
      <c r="V128">
        <v>53894.96</v>
      </c>
      <c r="W128" t="s">
        <v>1260</v>
      </c>
      <c r="X128" t="s">
        <v>1265</v>
      </c>
      <c r="Y128">
        <v>108.89</v>
      </c>
      <c r="Z128" t="s">
        <v>1268</v>
      </c>
      <c r="AA128">
        <v>9702183.4100000001</v>
      </c>
      <c r="AB128">
        <v>97021.834100000007</v>
      </c>
      <c r="AC128">
        <v>30.019999999999978</v>
      </c>
      <c r="AD128">
        <v>3231.9065323117939</v>
      </c>
      <c r="AE128">
        <v>10</v>
      </c>
      <c r="AF128">
        <v>32319.065323117939</v>
      </c>
      <c r="AG128">
        <v>14431109.048078621</v>
      </c>
    </row>
    <row r="129" spans="1:33" x14ac:dyDescent="0.25">
      <c r="A129" t="s">
        <v>160</v>
      </c>
      <c r="B129" t="s">
        <v>1034</v>
      </c>
      <c r="C129" s="2">
        <v>45948.595833333333</v>
      </c>
      <c r="D129" s="2">
        <v>45948.598634259259</v>
      </c>
      <c r="E129" s="2">
        <v>45948.786134259259</v>
      </c>
      <c r="F129" s="2">
        <v>45950</v>
      </c>
      <c r="G129" t="s">
        <v>1237</v>
      </c>
      <c r="H129" t="s">
        <v>1240</v>
      </c>
      <c r="I129" t="s">
        <v>1243</v>
      </c>
      <c r="J129" t="s">
        <v>1247</v>
      </c>
      <c r="K129" t="s">
        <v>1250</v>
      </c>
      <c r="L129" t="s">
        <v>1256</v>
      </c>
      <c r="M129">
        <v>9204</v>
      </c>
      <c r="N129">
        <v>346.42</v>
      </c>
      <c r="O129">
        <v>352.62</v>
      </c>
      <c r="P129">
        <v>345.13</v>
      </c>
      <c r="Q129">
        <v>3245514.48</v>
      </c>
      <c r="R129">
        <v>1622.76</v>
      </c>
      <c r="S129">
        <v>649.1</v>
      </c>
      <c r="T129">
        <v>66666.100000000006</v>
      </c>
      <c r="U129">
        <v>329.1</v>
      </c>
      <c r="V129">
        <v>324551.45</v>
      </c>
      <c r="W129" t="s">
        <v>1262</v>
      </c>
      <c r="X129" t="s">
        <v>1265</v>
      </c>
      <c r="Y129">
        <v>217.02</v>
      </c>
      <c r="Z129" t="s">
        <v>1270</v>
      </c>
      <c r="AA129">
        <v>9768849.5099999998</v>
      </c>
      <c r="AB129">
        <v>97688.4951</v>
      </c>
      <c r="AC129">
        <v>23.519999999999978</v>
      </c>
      <c r="AD129">
        <v>4153.4224107142891</v>
      </c>
      <c r="AE129">
        <v>30</v>
      </c>
      <c r="AF129">
        <v>124602.6723214287</v>
      </c>
      <c r="AG129">
        <v>43937394.313982181</v>
      </c>
    </row>
    <row r="130" spans="1:33" x14ac:dyDescent="0.25">
      <c r="A130" t="s">
        <v>161</v>
      </c>
      <c r="B130" t="s">
        <v>1128</v>
      </c>
      <c r="C130" s="2">
        <v>45910.563194444447</v>
      </c>
      <c r="D130" s="2">
        <v>45910.564652777779</v>
      </c>
      <c r="E130" s="2">
        <v>45910.85701388889</v>
      </c>
      <c r="F130" s="2">
        <v>45911</v>
      </c>
      <c r="G130" t="s">
        <v>1234</v>
      </c>
      <c r="H130" t="s">
        <v>1241</v>
      </c>
      <c r="I130" t="s">
        <v>1242</v>
      </c>
      <c r="J130" t="s">
        <v>1246</v>
      </c>
      <c r="K130" t="s">
        <v>1249</v>
      </c>
      <c r="L130" t="s">
        <v>1255</v>
      </c>
      <c r="M130">
        <v>9688</v>
      </c>
      <c r="N130">
        <v>306.38</v>
      </c>
      <c r="O130">
        <v>304.64</v>
      </c>
      <c r="P130">
        <v>304.89999999999998</v>
      </c>
      <c r="Q130">
        <v>2951352.3199999998</v>
      </c>
      <c r="R130">
        <v>1475.68</v>
      </c>
      <c r="S130">
        <v>590.27</v>
      </c>
      <c r="T130">
        <v>-4584.83</v>
      </c>
      <c r="U130">
        <v>291.06</v>
      </c>
      <c r="V130">
        <v>295135.23</v>
      </c>
      <c r="W130" t="s">
        <v>1258</v>
      </c>
      <c r="X130" t="s">
        <v>1266</v>
      </c>
      <c r="Y130">
        <v>-8.5299999999999994</v>
      </c>
      <c r="Z130" t="s">
        <v>1268</v>
      </c>
      <c r="AA130">
        <v>9764264.6799999997</v>
      </c>
      <c r="AB130">
        <v>97642.646800000002</v>
      </c>
      <c r="AC130">
        <v>13.579999999999981</v>
      </c>
      <c r="AD130">
        <v>7190.1801767304942</v>
      </c>
      <c r="AE130">
        <v>5</v>
      </c>
      <c r="AF130">
        <v>35950.900883652474</v>
      </c>
      <c r="AG130">
        <v>10952082.445195889</v>
      </c>
    </row>
    <row r="131" spans="1:33" x14ac:dyDescent="0.25">
      <c r="A131" t="s">
        <v>162</v>
      </c>
      <c r="B131" t="s">
        <v>1129</v>
      </c>
      <c r="C131" s="2">
        <v>45899.529166666667</v>
      </c>
      <c r="D131" s="2">
        <v>45899.529479166667</v>
      </c>
      <c r="E131" s="2">
        <v>45899.613506944443</v>
      </c>
      <c r="F131" s="2">
        <v>45900</v>
      </c>
      <c r="G131" t="s">
        <v>1231</v>
      </c>
      <c r="H131" t="s">
        <v>1238</v>
      </c>
      <c r="I131" t="s">
        <v>1242</v>
      </c>
      <c r="J131" t="s">
        <v>1247</v>
      </c>
      <c r="K131" t="s">
        <v>1249</v>
      </c>
      <c r="L131" t="s">
        <v>1254</v>
      </c>
      <c r="M131">
        <v>7865</v>
      </c>
      <c r="N131">
        <v>474.06</v>
      </c>
      <c r="O131">
        <v>482.2</v>
      </c>
      <c r="P131">
        <v>475.18</v>
      </c>
      <c r="Q131">
        <v>3792503</v>
      </c>
      <c r="R131">
        <v>1896.25</v>
      </c>
      <c r="S131">
        <v>758.5</v>
      </c>
      <c r="T131">
        <v>52557.55</v>
      </c>
      <c r="U131">
        <v>450.36</v>
      </c>
      <c r="V131">
        <v>379250.3</v>
      </c>
      <c r="W131" t="s">
        <v>1260</v>
      </c>
      <c r="X131" t="s">
        <v>1266</v>
      </c>
      <c r="Y131">
        <v>147.72999999999999</v>
      </c>
      <c r="Z131" t="s">
        <v>1268</v>
      </c>
      <c r="AA131">
        <v>9816822.2300000004</v>
      </c>
      <c r="AB131">
        <v>98168.222300000009</v>
      </c>
      <c r="AC131">
        <v>31.839999999999971</v>
      </c>
      <c r="AD131">
        <v>3083.172810929651</v>
      </c>
      <c r="AE131">
        <v>2</v>
      </c>
      <c r="AF131">
        <v>6166.3456218593019</v>
      </c>
      <c r="AG131">
        <v>2973411.8588605551</v>
      </c>
    </row>
    <row r="132" spans="1:33" x14ac:dyDescent="0.25">
      <c r="A132" t="s">
        <v>163</v>
      </c>
      <c r="B132" t="s">
        <v>1130</v>
      </c>
      <c r="C132" s="2">
        <v>45763.673611111109</v>
      </c>
      <c r="D132" s="2">
        <v>45763.673842592587</v>
      </c>
      <c r="E132" s="2">
        <v>45764.139120370368</v>
      </c>
      <c r="F132" s="2">
        <v>45765</v>
      </c>
      <c r="G132" t="s">
        <v>1233</v>
      </c>
      <c r="H132" t="s">
        <v>1238</v>
      </c>
      <c r="I132" t="s">
        <v>1243</v>
      </c>
      <c r="J132" t="s">
        <v>1244</v>
      </c>
      <c r="K132" t="s">
        <v>1252</v>
      </c>
      <c r="L132" t="s">
        <v>1256</v>
      </c>
      <c r="M132">
        <v>3575</v>
      </c>
      <c r="N132">
        <v>169.64</v>
      </c>
      <c r="O132">
        <v>172.37</v>
      </c>
      <c r="P132">
        <v>170.95</v>
      </c>
      <c r="Q132">
        <v>616222.75</v>
      </c>
      <c r="R132">
        <v>308.11</v>
      </c>
      <c r="S132">
        <v>123.24</v>
      </c>
      <c r="T132">
        <v>4645.1499999999996</v>
      </c>
      <c r="U132">
        <v>161.16</v>
      </c>
      <c r="V132">
        <v>61622.28</v>
      </c>
      <c r="W132" t="s">
        <v>1261</v>
      </c>
      <c r="X132" t="s">
        <v>1264</v>
      </c>
      <c r="Y132">
        <v>83.07</v>
      </c>
      <c r="Z132" t="s">
        <v>1267</v>
      </c>
      <c r="AA132">
        <v>9821467.3800000008</v>
      </c>
      <c r="AB132">
        <v>98214.673800000004</v>
      </c>
      <c r="AC132">
        <v>11.21000000000001</v>
      </c>
      <c r="AD132">
        <v>8761.3446743978529</v>
      </c>
      <c r="AE132">
        <v>2</v>
      </c>
      <c r="AF132">
        <v>17522.68934879571</v>
      </c>
      <c r="AG132">
        <v>3020385.9630519161</v>
      </c>
    </row>
    <row r="133" spans="1:33" x14ac:dyDescent="0.25">
      <c r="A133" t="s">
        <v>164</v>
      </c>
      <c r="B133" t="s">
        <v>1131</v>
      </c>
      <c r="C133" s="2">
        <v>45796.7</v>
      </c>
      <c r="D133" s="2">
        <v>45796.700752314813</v>
      </c>
      <c r="E133" s="2">
        <v>45797.038946759261</v>
      </c>
      <c r="F133" s="2">
        <v>45798</v>
      </c>
      <c r="G133" t="s">
        <v>1233</v>
      </c>
      <c r="H133" t="s">
        <v>1238</v>
      </c>
      <c r="I133" t="s">
        <v>1242</v>
      </c>
      <c r="J133" t="s">
        <v>1246</v>
      </c>
      <c r="K133" t="s">
        <v>1253</v>
      </c>
      <c r="L133" t="s">
        <v>1254</v>
      </c>
      <c r="M133">
        <v>3605</v>
      </c>
      <c r="N133">
        <v>355.77</v>
      </c>
      <c r="O133">
        <v>353.03</v>
      </c>
      <c r="P133">
        <v>353.07</v>
      </c>
      <c r="Q133">
        <v>1272673.1499999999</v>
      </c>
      <c r="R133">
        <v>636.34</v>
      </c>
      <c r="S133">
        <v>254.53</v>
      </c>
      <c r="T133">
        <v>-1035.07</v>
      </c>
      <c r="U133">
        <v>337.98</v>
      </c>
      <c r="V133">
        <v>127267.32</v>
      </c>
      <c r="W133" t="s">
        <v>1262</v>
      </c>
      <c r="X133" t="s">
        <v>1266</v>
      </c>
      <c r="Y133">
        <v>-1.1299999999999999</v>
      </c>
      <c r="Z133" t="s">
        <v>1271</v>
      </c>
      <c r="AA133">
        <v>9820432.3100000005</v>
      </c>
      <c r="AB133">
        <v>98204.323100000009</v>
      </c>
      <c r="AC133">
        <v>15.049999999999949</v>
      </c>
      <c r="AD133">
        <v>6525.2041926910506</v>
      </c>
      <c r="AE133">
        <v>2</v>
      </c>
      <c r="AF133">
        <v>13050.408385382099</v>
      </c>
      <c r="AG133">
        <v>4607185.6722914428</v>
      </c>
    </row>
    <row r="134" spans="1:33" x14ac:dyDescent="0.25">
      <c r="A134" t="s">
        <v>165</v>
      </c>
      <c r="B134" t="s">
        <v>1040</v>
      </c>
      <c r="C134" s="2">
        <v>45943.677083333343</v>
      </c>
      <c r="D134" s="2">
        <v>45943.67769675926</v>
      </c>
      <c r="E134" s="2">
        <v>45944.4846412037</v>
      </c>
      <c r="F134" s="2">
        <v>45945</v>
      </c>
      <c r="G134" t="s">
        <v>1233</v>
      </c>
      <c r="H134" t="s">
        <v>1240</v>
      </c>
      <c r="I134" t="s">
        <v>1243</v>
      </c>
      <c r="J134" t="s">
        <v>1248</v>
      </c>
      <c r="K134" t="s">
        <v>1249</v>
      </c>
      <c r="L134" t="s">
        <v>1256</v>
      </c>
      <c r="M134">
        <v>9405</v>
      </c>
      <c r="N134">
        <v>337.68</v>
      </c>
      <c r="O134">
        <v>336.66</v>
      </c>
      <c r="P134">
        <v>337.73</v>
      </c>
      <c r="Q134">
        <v>3166287.3</v>
      </c>
      <c r="R134">
        <v>1583.14</v>
      </c>
      <c r="S134">
        <v>633.26</v>
      </c>
      <c r="T134">
        <v>-12279.75</v>
      </c>
      <c r="U134">
        <v>320.8</v>
      </c>
      <c r="V134">
        <v>316628.73</v>
      </c>
      <c r="W134" t="s">
        <v>1259</v>
      </c>
      <c r="X134" t="s">
        <v>1264</v>
      </c>
      <c r="Y134">
        <v>-31.68</v>
      </c>
      <c r="Z134" t="s">
        <v>1271</v>
      </c>
      <c r="AA134">
        <v>9808152.5600000005</v>
      </c>
      <c r="AB134">
        <v>98081.525600000008</v>
      </c>
      <c r="AC134">
        <v>15.86000000000001</v>
      </c>
      <c r="AD134">
        <v>6184.2071626733878</v>
      </c>
      <c r="AE134">
        <v>30</v>
      </c>
      <c r="AF134">
        <v>185526.21488020159</v>
      </c>
      <c r="AG134">
        <v>62459255.50156869</v>
      </c>
    </row>
    <row r="135" spans="1:33" x14ac:dyDescent="0.25">
      <c r="A135" t="s">
        <v>166</v>
      </c>
      <c r="B135" t="s">
        <v>1132</v>
      </c>
      <c r="C135" s="2">
        <v>45730.890972222223</v>
      </c>
      <c r="D135" s="2">
        <v>45730.89267361111</v>
      </c>
      <c r="E135" s="2">
        <v>45730.964201388888</v>
      </c>
      <c r="F135" s="2">
        <v>45732</v>
      </c>
      <c r="G135" t="s">
        <v>1237</v>
      </c>
      <c r="H135" t="s">
        <v>1238</v>
      </c>
      <c r="I135" t="s">
        <v>1243</v>
      </c>
      <c r="J135" t="s">
        <v>1245</v>
      </c>
      <c r="K135" t="s">
        <v>1250</v>
      </c>
      <c r="L135" t="s">
        <v>1255</v>
      </c>
      <c r="M135">
        <v>496</v>
      </c>
      <c r="N135">
        <v>246.99</v>
      </c>
      <c r="O135">
        <v>251.7</v>
      </c>
      <c r="P135">
        <v>244.99</v>
      </c>
      <c r="Q135">
        <v>124843.2</v>
      </c>
      <c r="R135">
        <v>62.42</v>
      </c>
      <c r="S135">
        <v>24.97</v>
      </c>
      <c r="T135">
        <v>3240.77</v>
      </c>
      <c r="U135">
        <v>234.64</v>
      </c>
      <c r="V135">
        <v>12484.32</v>
      </c>
      <c r="W135" t="s">
        <v>1262</v>
      </c>
      <c r="X135" t="s">
        <v>1265</v>
      </c>
      <c r="Y135">
        <v>273.89</v>
      </c>
      <c r="Z135" t="s">
        <v>1269</v>
      </c>
      <c r="AA135">
        <v>9811393.3300000001</v>
      </c>
      <c r="AB135">
        <v>98113.933300000004</v>
      </c>
      <c r="AC135">
        <v>17.059999999999999</v>
      </c>
      <c r="AD135">
        <v>5751.109806565064</v>
      </c>
      <c r="AE135">
        <v>2</v>
      </c>
      <c r="AF135">
        <v>11502.21961313013</v>
      </c>
      <c r="AG135">
        <v>2895108.6766248532</v>
      </c>
    </row>
    <row r="136" spans="1:33" x14ac:dyDescent="0.25">
      <c r="A136" t="s">
        <v>167</v>
      </c>
      <c r="B136" t="s">
        <v>1035</v>
      </c>
      <c r="C136" s="2">
        <v>45848.523611111108</v>
      </c>
      <c r="D136" s="2">
        <v>45848.525763888887</v>
      </c>
      <c r="E136" s="2">
        <v>45849.160486111112</v>
      </c>
      <c r="F136" s="2">
        <v>45849</v>
      </c>
      <c r="G136" t="s">
        <v>1237</v>
      </c>
      <c r="H136" t="s">
        <v>1239</v>
      </c>
      <c r="I136" t="s">
        <v>1242</v>
      </c>
      <c r="J136" t="s">
        <v>1247</v>
      </c>
      <c r="K136" t="s">
        <v>1253</v>
      </c>
      <c r="L136" t="s">
        <v>1255</v>
      </c>
      <c r="M136">
        <v>6165</v>
      </c>
      <c r="N136">
        <v>239.6</v>
      </c>
      <c r="O136">
        <v>235.72</v>
      </c>
      <c r="P136">
        <v>237.32</v>
      </c>
      <c r="Q136">
        <v>1453213.8</v>
      </c>
      <c r="R136">
        <v>726.61</v>
      </c>
      <c r="S136">
        <v>290.64</v>
      </c>
      <c r="T136">
        <v>-10881.25</v>
      </c>
      <c r="U136">
        <v>227.62</v>
      </c>
      <c r="V136">
        <v>145321.38</v>
      </c>
      <c r="W136" t="s">
        <v>1259</v>
      </c>
      <c r="X136" t="s">
        <v>1266</v>
      </c>
      <c r="Y136">
        <v>-67.42</v>
      </c>
      <c r="Z136" t="s">
        <v>1270</v>
      </c>
      <c r="AA136">
        <v>9800512.0800000001</v>
      </c>
      <c r="AB136">
        <v>98005.120800000004</v>
      </c>
      <c r="AC136">
        <v>8.0999999999999943</v>
      </c>
      <c r="AD136">
        <v>12099.397629629641</v>
      </c>
      <c r="AE136">
        <v>10</v>
      </c>
      <c r="AF136">
        <v>120993.9762962964</v>
      </c>
      <c r="AG136">
        <v>28520700.092562988</v>
      </c>
    </row>
    <row r="137" spans="1:33" x14ac:dyDescent="0.25">
      <c r="A137" t="s">
        <v>168</v>
      </c>
      <c r="B137" t="s">
        <v>1133</v>
      </c>
      <c r="C137" s="2">
        <v>45716.709027777782</v>
      </c>
      <c r="D137" s="2">
        <v>45716.70989583333</v>
      </c>
      <c r="E137" s="2">
        <v>45717.512673611112</v>
      </c>
      <c r="F137" s="2">
        <v>45717</v>
      </c>
      <c r="G137" t="s">
        <v>1234</v>
      </c>
      <c r="H137" t="s">
        <v>1240</v>
      </c>
      <c r="I137" t="s">
        <v>1243</v>
      </c>
      <c r="J137" t="s">
        <v>1246</v>
      </c>
      <c r="K137" t="s">
        <v>1251</v>
      </c>
      <c r="L137" t="s">
        <v>1254</v>
      </c>
      <c r="M137">
        <v>3275</v>
      </c>
      <c r="N137">
        <v>274.20999999999998</v>
      </c>
      <c r="O137">
        <v>273.41000000000003</v>
      </c>
      <c r="P137">
        <v>271.74</v>
      </c>
      <c r="Q137">
        <v>895417.75</v>
      </c>
      <c r="R137">
        <v>447.71</v>
      </c>
      <c r="S137">
        <v>179.08</v>
      </c>
      <c r="T137">
        <v>4842.46</v>
      </c>
      <c r="U137">
        <v>260.5</v>
      </c>
      <c r="V137">
        <v>89541.78</v>
      </c>
      <c r="W137" t="s">
        <v>1260</v>
      </c>
      <c r="X137" t="s">
        <v>1266</v>
      </c>
      <c r="Y137">
        <v>61.46</v>
      </c>
      <c r="Z137" t="s">
        <v>1269</v>
      </c>
      <c r="AA137">
        <v>9805354.5399999991</v>
      </c>
      <c r="AB137">
        <v>98053.545399999988</v>
      </c>
      <c r="AC137">
        <v>12.91000000000003</v>
      </c>
      <c r="AD137">
        <v>7595.1623082881333</v>
      </c>
      <c r="AE137">
        <v>30</v>
      </c>
      <c r="AF137">
        <v>227854.86924864401</v>
      </c>
      <c r="AG137">
        <v>62297799.801271766</v>
      </c>
    </row>
    <row r="138" spans="1:33" x14ac:dyDescent="0.25">
      <c r="A138" t="s">
        <v>169</v>
      </c>
      <c r="B138" t="s">
        <v>1134</v>
      </c>
      <c r="C138" s="2">
        <v>45898.364583333343</v>
      </c>
      <c r="D138" s="2">
        <v>45898.365983796299</v>
      </c>
      <c r="E138" s="2">
        <v>45899.194456018522</v>
      </c>
      <c r="F138" s="2">
        <v>45899</v>
      </c>
      <c r="G138" t="s">
        <v>1231</v>
      </c>
      <c r="H138" t="s">
        <v>1239</v>
      </c>
      <c r="I138" t="s">
        <v>1243</v>
      </c>
      <c r="J138" t="s">
        <v>1248</v>
      </c>
      <c r="K138" t="s">
        <v>1249</v>
      </c>
      <c r="L138" t="s">
        <v>1254</v>
      </c>
      <c r="M138">
        <v>5814</v>
      </c>
      <c r="N138">
        <v>410.98</v>
      </c>
      <c r="O138">
        <v>409.02</v>
      </c>
      <c r="P138">
        <v>414.26</v>
      </c>
      <c r="Q138">
        <v>2378042.2799999998</v>
      </c>
      <c r="R138">
        <v>1189.02</v>
      </c>
      <c r="S138">
        <v>475.61</v>
      </c>
      <c r="T138">
        <v>-32129.99</v>
      </c>
      <c r="U138">
        <v>390.43</v>
      </c>
      <c r="V138">
        <v>237804.23</v>
      </c>
      <c r="W138" t="s">
        <v>1262</v>
      </c>
      <c r="X138" t="s">
        <v>1266</v>
      </c>
      <c r="Y138">
        <v>-126.49</v>
      </c>
      <c r="Z138" t="s">
        <v>1269</v>
      </c>
      <c r="AA138">
        <v>9773224.5500000007</v>
      </c>
      <c r="AB138">
        <v>97732.245500000005</v>
      </c>
      <c r="AC138">
        <v>18.589999999999971</v>
      </c>
      <c r="AD138">
        <v>5257.2482786444398</v>
      </c>
      <c r="AE138">
        <v>10</v>
      </c>
      <c r="AF138">
        <v>52572.482786444387</v>
      </c>
      <c r="AG138">
        <v>21503196.909311481</v>
      </c>
    </row>
    <row r="139" spans="1:33" x14ac:dyDescent="0.25">
      <c r="A139" t="s">
        <v>170</v>
      </c>
      <c r="B139" t="s">
        <v>1074</v>
      </c>
      <c r="C139" s="2">
        <v>45706.263888888891</v>
      </c>
      <c r="D139" s="2">
        <v>45706.264178240737</v>
      </c>
      <c r="E139" s="2">
        <v>45706.978761574072</v>
      </c>
      <c r="F139" s="2">
        <v>45707</v>
      </c>
      <c r="G139" t="s">
        <v>1234</v>
      </c>
      <c r="H139" t="s">
        <v>1238</v>
      </c>
      <c r="I139" t="s">
        <v>1243</v>
      </c>
      <c r="J139" t="s">
        <v>1246</v>
      </c>
      <c r="K139" t="s">
        <v>1250</v>
      </c>
      <c r="L139" t="s">
        <v>1254</v>
      </c>
      <c r="M139">
        <v>3839</v>
      </c>
      <c r="N139">
        <v>169.4</v>
      </c>
      <c r="O139">
        <v>167.69</v>
      </c>
      <c r="P139">
        <v>167.83</v>
      </c>
      <c r="Q139">
        <v>643761.91</v>
      </c>
      <c r="R139">
        <v>321.88</v>
      </c>
      <c r="S139">
        <v>128.75</v>
      </c>
      <c r="T139">
        <v>-988.09</v>
      </c>
      <c r="U139">
        <v>160.93</v>
      </c>
      <c r="V139">
        <v>64376.19</v>
      </c>
      <c r="W139" t="s">
        <v>1262</v>
      </c>
      <c r="X139" t="s">
        <v>1266</v>
      </c>
      <c r="Y139">
        <v>-8.34</v>
      </c>
      <c r="Z139" t="s">
        <v>1268</v>
      </c>
      <c r="AA139">
        <v>9772236.4600000009</v>
      </c>
      <c r="AB139">
        <v>97722.364600000015</v>
      </c>
      <c r="AC139">
        <v>6.7599999999999909</v>
      </c>
      <c r="AD139">
        <v>14455.97109467458</v>
      </c>
      <c r="AE139">
        <v>2</v>
      </c>
      <c r="AF139">
        <v>28911.94218934916</v>
      </c>
      <c r="AG139">
        <v>4848243.5857319608</v>
      </c>
    </row>
    <row r="140" spans="1:33" x14ac:dyDescent="0.25">
      <c r="A140" t="s">
        <v>171</v>
      </c>
      <c r="B140" t="s">
        <v>1135</v>
      </c>
      <c r="C140" s="2">
        <v>45788.345833333333</v>
      </c>
      <c r="D140" s="2">
        <v>45788.346365740741</v>
      </c>
      <c r="E140" s="2">
        <v>45788.868587962963</v>
      </c>
      <c r="F140" s="2">
        <v>45789</v>
      </c>
      <c r="G140" t="s">
        <v>1235</v>
      </c>
      <c r="H140" t="s">
        <v>1241</v>
      </c>
      <c r="I140" t="s">
        <v>1243</v>
      </c>
      <c r="J140" t="s">
        <v>1246</v>
      </c>
      <c r="K140" t="s">
        <v>1250</v>
      </c>
      <c r="L140" t="s">
        <v>1257</v>
      </c>
      <c r="M140">
        <v>4418</v>
      </c>
      <c r="N140">
        <v>186.83</v>
      </c>
      <c r="O140">
        <v>186.39</v>
      </c>
      <c r="P140">
        <v>186.98</v>
      </c>
      <c r="Q140">
        <v>823471.02</v>
      </c>
      <c r="R140">
        <v>411.74</v>
      </c>
      <c r="S140">
        <v>164.69</v>
      </c>
      <c r="T140">
        <v>-3183.05</v>
      </c>
      <c r="U140">
        <v>177.49</v>
      </c>
      <c r="V140">
        <v>82347.100000000006</v>
      </c>
      <c r="W140" t="s">
        <v>1261</v>
      </c>
      <c r="X140" t="s">
        <v>1266</v>
      </c>
      <c r="Y140">
        <v>-31.55</v>
      </c>
      <c r="Z140" t="s">
        <v>1271</v>
      </c>
      <c r="AA140">
        <v>9769053.4100000001</v>
      </c>
      <c r="AB140">
        <v>97690.534100000004</v>
      </c>
      <c r="AC140">
        <v>8.8999999999999773</v>
      </c>
      <c r="AD140">
        <v>10976.464505618011</v>
      </c>
      <c r="AE140">
        <v>5</v>
      </c>
      <c r="AF140">
        <v>54882.322528090051</v>
      </c>
      <c r="AG140">
        <v>10229516.0960107</v>
      </c>
    </row>
    <row r="141" spans="1:33" x14ac:dyDescent="0.25">
      <c r="A141" t="s">
        <v>172</v>
      </c>
      <c r="B141" t="s">
        <v>1136</v>
      </c>
      <c r="C141" s="2">
        <v>45663.40902777778</v>
      </c>
      <c r="D141" s="2">
        <v>45663.409884259258</v>
      </c>
      <c r="E141" s="2">
        <v>45663.461967592593</v>
      </c>
      <c r="F141" s="2">
        <v>45664</v>
      </c>
      <c r="G141" t="s">
        <v>1231</v>
      </c>
      <c r="H141" t="s">
        <v>1241</v>
      </c>
      <c r="I141" t="s">
        <v>1243</v>
      </c>
      <c r="J141" t="s">
        <v>1247</v>
      </c>
      <c r="K141" t="s">
        <v>1250</v>
      </c>
      <c r="L141" t="s">
        <v>1256</v>
      </c>
      <c r="M141">
        <v>7437</v>
      </c>
      <c r="N141">
        <v>326.41000000000003</v>
      </c>
      <c r="O141">
        <v>324.99</v>
      </c>
      <c r="P141">
        <v>325.37</v>
      </c>
      <c r="Q141">
        <v>2416950.63</v>
      </c>
      <c r="R141">
        <v>1208.48</v>
      </c>
      <c r="S141">
        <v>483.39</v>
      </c>
      <c r="T141">
        <v>-4517.93</v>
      </c>
      <c r="U141">
        <v>310.08999999999997</v>
      </c>
      <c r="V141">
        <v>241695.06</v>
      </c>
      <c r="W141" t="s">
        <v>1262</v>
      </c>
      <c r="X141" t="s">
        <v>1266</v>
      </c>
      <c r="Y141">
        <v>-11.68</v>
      </c>
      <c r="Z141" t="s">
        <v>1271</v>
      </c>
      <c r="AA141">
        <v>9764535.4800000004</v>
      </c>
      <c r="AB141">
        <v>97645.354800000001</v>
      </c>
      <c r="AC141">
        <v>14.900000000000031</v>
      </c>
      <c r="AD141">
        <v>6553.3795167785083</v>
      </c>
      <c r="AE141">
        <v>5</v>
      </c>
      <c r="AF141">
        <v>32766.89758389254</v>
      </c>
      <c r="AG141">
        <v>10648914.04578924</v>
      </c>
    </row>
    <row r="142" spans="1:33" x14ac:dyDescent="0.25">
      <c r="A142" t="s">
        <v>173</v>
      </c>
      <c r="B142" t="s">
        <v>1137</v>
      </c>
      <c r="C142" s="2">
        <v>45986.855555555558</v>
      </c>
      <c r="D142" s="2">
        <v>45986.856574074067</v>
      </c>
      <c r="E142" s="2">
        <v>45987.506574074083</v>
      </c>
      <c r="F142" s="2">
        <v>45988</v>
      </c>
      <c r="G142" t="s">
        <v>1233</v>
      </c>
      <c r="H142" t="s">
        <v>1239</v>
      </c>
      <c r="I142" t="s">
        <v>1243</v>
      </c>
      <c r="J142" t="s">
        <v>1248</v>
      </c>
      <c r="K142" t="s">
        <v>1253</v>
      </c>
      <c r="L142" t="s">
        <v>1256</v>
      </c>
      <c r="M142">
        <v>2415</v>
      </c>
      <c r="N142">
        <v>79.180000000000007</v>
      </c>
      <c r="O142">
        <v>80.13</v>
      </c>
      <c r="P142">
        <v>79.430000000000007</v>
      </c>
      <c r="Q142">
        <v>193513.95</v>
      </c>
      <c r="R142">
        <v>96.76</v>
      </c>
      <c r="S142">
        <v>38.700000000000003</v>
      </c>
      <c r="T142">
        <v>1555.04</v>
      </c>
      <c r="U142">
        <v>75.22</v>
      </c>
      <c r="V142">
        <v>19351.400000000001</v>
      </c>
      <c r="W142" t="s">
        <v>1258</v>
      </c>
      <c r="X142" t="s">
        <v>1264</v>
      </c>
      <c r="Y142">
        <v>88.13</v>
      </c>
      <c r="Z142" t="s">
        <v>1270</v>
      </c>
      <c r="AA142">
        <v>9766090.5199999996</v>
      </c>
      <c r="AB142">
        <v>97660.905199999994</v>
      </c>
      <c r="AC142">
        <v>4.9099999999999966</v>
      </c>
      <c r="AD142">
        <v>19890.204725050931</v>
      </c>
      <c r="AE142">
        <v>10</v>
      </c>
      <c r="AF142">
        <v>198902.04725050929</v>
      </c>
      <c r="AG142">
        <v>15938021.04618331</v>
      </c>
    </row>
    <row r="143" spans="1:33" x14ac:dyDescent="0.25">
      <c r="A143" t="s">
        <v>174</v>
      </c>
      <c r="B143" t="s">
        <v>1138</v>
      </c>
      <c r="C143" s="2">
        <v>45867.37222222222</v>
      </c>
      <c r="D143" s="2">
        <v>45867.37568287037</v>
      </c>
      <c r="E143" s="2">
        <v>45867.565960648149</v>
      </c>
      <c r="F143" s="2">
        <v>45869</v>
      </c>
      <c r="G143" t="s">
        <v>1231</v>
      </c>
      <c r="H143" t="s">
        <v>1241</v>
      </c>
      <c r="I143" t="s">
        <v>1242</v>
      </c>
      <c r="J143" t="s">
        <v>1247</v>
      </c>
      <c r="K143" t="s">
        <v>1253</v>
      </c>
      <c r="L143" t="s">
        <v>1255</v>
      </c>
      <c r="M143">
        <v>2439</v>
      </c>
      <c r="N143">
        <v>371.1</v>
      </c>
      <c r="O143">
        <v>376.58</v>
      </c>
      <c r="P143">
        <v>371.62</v>
      </c>
      <c r="Q143">
        <v>918478.62</v>
      </c>
      <c r="R143">
        <v>459.24</v>
      </c>
      <c r="S143">
        <v>183.7</v>
      </c>
      <c r="T143">
        <v>11454.5</v>
      </c>
      <c r="U143">
        <v>352.55</v>
      </c>
      <c r="V143">
        <v>91847.86</v>
      </c>
      <c r="W143" t="s">
        <v>1261</v>
      </c>
      <c r="X143" t="s">
        <v>1264</v>
      </c>
      <c r="Y143">
        <v>133.47</v>
      </c>
      <c r="Z143" t="s">
        <v>1271</v>
      </c>
      <c r="AA143">
        <v>9777545.0199999996</v>
      </c>
      <c r="AB143">
        <v>97775.450199999992</v>
      </c>
      <c r="AC143">
        <v>24.029999999999969</v>
      </c>
      <c r="AD143">
        <v>4068.8909779442411</v>
      </c>
      <c r="AE143">
        <v>5</v>
      </c>
      <c r="AF143">
        <v>20344.454889721201</v>
      </c>
      <c r="AG143">
        <v>7661314.8223712109</v>
      </c>
    </row>
    <row r="144" spans="1:33" x14ac:dyDescent="0.25">
      <c r="A144" t="s">
        <v>175</v>
      </c>
      <c r="B144" t="s">
        <v>1128</v>
      </c>
      <c r="C144" s="2">
        <v>45671.28125</v>
      </c>
      <c r="D144" s="2">
        <v>45671.28334490741</v>
      </c>
      <c r="E144" s="2">
        <v>45671.943067129629</v>
      </c>
      <c r="F144" s="2">
        <v>45673</v>
      </c>
      <c r="G144" t="s">
        <v>1232</v>
      </c>
      <c r="H144" t="s">
        <v>1240</v>
      </c>
      <c r="I144" t="s">
        <v>1242</v>
      </c>
      <c r="J144" t="s">
        <v>1248</v>
      </c>
      <c r="K144" t="s">
        <v>1253</v>
      </c>
      <c r="L144" t="s">
        <v>1257</v>
      </c>
      <c r="M144">
        <v>1580</v>
      </c>
      <c r="N144">
        <v>316.55</v>
      </c>
      <c r="O144">
        <v>317.10000000000002</v>
      </c>
      <c r="P144">
        <v>319.11</v>
      </c>
      <c r="Q144">
        <v>501018</v>
      </c>
      <c r="R144">
        <v>250.51</v>
      </c>
      <c r="S144">
        <v>100.2</v>
      </c>
      <c r="T144">
        <v>-3526.51</v>
      </c>
      <c r="U144">
        <v>300.72000000000003</v>
      </c>
      <c r="V144">
        <v>50101.8</v>
      </c>
      <c r="W144" t="s">
        <v>1262</v>
      </c>
      <c r="X144" t="s">
        <v>1264</v>
      </c>
      <c r="Y144">
        <v>-62.99</v>
      </c>
      <c r="Z144" t="s">
        <v>1271</v>
      </c>
      <c r="AA144">
        <v>9774018.5099999998</v>
      </c>
      <c r="AB144">
        <v>97740.185100000002</v>
      </c>
      <c r="AC144">
        <v>16.38</v>
      </c>
      <c r="AD144">
        <v>5967.0442673992693</v>
      </c>
      <c r="AE144">
        <v>30</v>
      </c>
      <c r="AF144">
        <v>179011.32802197809</v>
      </c>
      <c r="AG144">
        <v>56764492.115769252</v>
      </c>
    </row>
    <row r="145" spans="1:33" x14ac:dyDescent="0.25">
      <c r="A145" t="s">
        <v>176</v>
      </c>
      <c r="B145" t="s">
        <v>1139</v>
      </c>
      <c r="C145" s="2">
        <v>45889.979166666657</v>
      </c>
      <c r="D145" s="2">
        <v>45889.981111111112</v>
      </c>
      <c r="E145" s="2">
        <v>45890.563055555547</v>
      </c>
      <c r="F145" s="2">
        <v>45891</v>
      </c>
      <c r="G145" t="s">
        <v>1232</v>
      </c>
      <c r="H145" t="s">
        <v>1238</v>
      </c>
      <c r="I145" t="s">
        <v>1242</v>
      </c>
      <c r="J145" t="s">
        <v>1247</v>
      </c>
      <c r="K145" t="s">
        <v>1251</v>
      </c>
      <c r="L145" t="s">
        <v>1257</v>
      </c>
      <c r="M145">
        <v>2193</v>
      </c>
      <c r="N145">
        <v>184.03</v>
      </c>
      <c r="O145">
        <v>185.16</v>
      </c>
      <c r="P145">
        <v>184.67</v>
      </c>
      <c r="Q145">
        <v>406055.88</v>
      </c>
      <c r="R145">
        <v>203.03</v>
      </c>
      <c r="S145">
        <v>81.209999999999994</v>
      </c>
      <c r="T145">
        <v>790.33</v>
      </c>
      <c r="U145">
        <v>174.83</v>
      </c>
      <c r="V145">
        <v>40605.589999999997</v>
      </c>
      <c r="W145" t="s">
        <v>1259</v>
      </c>
      <c r="X145" t="s">
        <v>1265</v>
      </c>
      <c r="Y145">
        <v>26.53</v>
      </c>
      <c r="Z145" t="s">
        <v>1269</v>
      </c>
      <c r="AA145">
        <v>9774808.8399999999</v>
      </c>
      <c r="AB145">
        <v>97748.088399999993</v>
      </c>
      <c r="AC145">
        <v>10.329999999999981</v>
      </c>
      <c r="AD145">
        <v>9462.544859632153</v>
      </c>
      <c r="AE145">
        <v>2</v>
      </c>
      <c r="AF145">
        <v>18925.08971926431</v>
      </c>
      <c r="AG145">
        <v>3504169.6124189789</v>
      </c>
    </row>
    <row r="146" spans="1:33" x14ac:dyDescent="0.25">
      <c r="A146" t="s">
        <v>177</v>
      </c>
      <c r="B146" t="s">
        <v>1133</v>
      </c>
      <c r="C146" s="2">
        <v>45747.081250000003</v>
      </c>
      <c r="D146" s="2">
        <v>45747.083472222221</v>
      </c>
      <c r="E146" s="2">
        <v>45747.152222222219</v>
      </c>
      <c r="F146" s="2">
        <v>45748</v>
      </c>
      <c r="G146" t="s">
        <v>1237</v>
      </c>
      <c r="H146" t="s">
        <v>1240</v>
      </c>
      <c r="I146" t="s">
        <v>1242</v>
      </c>
      <c r="J146" t="s">
        <v>1248</v>
      </c>
      <c r="K146" t="s">
        <v>1253</v>
      </c>
      <c r="L146" t="s">
        <v>1257</v>
      </c>
      <c r="M146">
        <v>6472</v>
      </c>
      <c r="N146">
        <v>138.57</v>
      </c>
      <c r="O146">
        <v>138.83000000000001</v>
      </c>
      <c r="P146">
        <v>138.88</v>
      </c>
      <c r="Q146">
        <v>898507.76</v>
      </c>
      <c r="R146">
        <v>449.25</v>
      </c>
      <c r="S146">
        <v>179.7</v>
      </c>
      <c r="T146">
        <v>-952.55</v>
      </c>
      <c r="U146">
        <v>131.63999999999999</v>
      </c>
      <c r="V146">
        <v>89850.78</v>
      </c>
      <c r="W146" t="s">
        <v>1260</v>
      </c>
      <c r="X146" t="s">
        <v>1265</v>
      </c>
      <c r="Y146">
        <v>-3.6</v>
      </c>
      <c r="Z146" t="s">
        <v>1267</v>
      </c>
      <c r="AA146">
        <v>9773856.2899999991</v>
      </c>
      <c r="AB146">
        <v>97738.56289999999</v>
      </c>
      <c r="AC146">
        <v>7.1900000000000261</v>
      </c>
      <c r="AD146">
        <v>13593.680514603569</v>
      </c>
      <c r="AE146">
        <v>30</v>
      </c>
      <c r="AF146">
        <v>407810.4154381071</v>
      </c>
      <c r="AG146">
        <v>56616319.975272417</v>
      </c>
    </row>
    <row r="147" spans="1:33" x14ac:dyDescent="0.25">
      <c r="A147" t="s">
        <v>178</v>
      </c>
      <c r="B147" t="s">
        <v>1097</v>
      </c>
      <c r="C147" s="2">
        <v>45800.758333333331</v>
      </c>
      <c r="D147" s="2">
        <v>45800.760520833333</v>
      </c>
      <c r="E147" s="2">
        <v>45801.415381944447</v>
      </c>
      <c r="F147" s="2">
        <v>45801</v>
      </c>
      <c r="G147" t="s">
        <v>1237</v>
      </c>
      <c r="H147" t="s">
        <v>1241</v>
      </c>
      <c r="I147" t="s">
        <v>1243</v>
      </c>
      <c r="J147" t="s">
        <v>1247</v>
      </c>
      <c r="K147" t="s">
        <v>1253</v>
      </c>
      <c r="L147" t="s">
        <v>1255</v>
      </c>
      <c r="M147">
        <v>5909</v>
      </c>
      <c r="N147">
        <v>392.33</v>
      </c>
      <c r="O147">
        <v>391.31</v>
      </c>
      <c r="P147">
        <v>389.85</v>
      </c>
      <c r="Q147">
        <v>2312250.79</v>
      </c>
      <c r="R147">
        <v>1156.1300000000001</v>
      </c>
      <c r="S147">
        <v>462.45</v>
      </c>
      <c r="T147">
        <v>7008.56</v>
      </c>
      <c r="U147">
        <v>372.71</v>
      </c>
      <c r="V147">
        <v>231225.08</v>
      </c>
      <c r="W147" t="s">
        <v>1258</v>
      </c>
      <c r="X147" t="s">
        <v>1266</v>
      </c>
      <c r="Y147">
        <v>37.450000000000003</v>
      </c>
      <c r="Z147" t="s">
        <v>1267</v>
      </c>
      <c r="AA147">
        <v>9780864.8499999996</v>
      </c>
      <c r="AB147">
        <v>97808.648499999996</v>
      </c>
      <c r="AC147">
        <v>18.600000000000019</v>
      </c>
      <c r="AD147">
        <v>5258.5294892473048</v>
      </c>
      <c r="AE147">
        <v>5</v>
      </c>
      <c r="AF147">
        <v>26292.647446236519</v>
      </c>
      <c r="AG147">
        <v>10288575.87218681</v>
      </c>
    </row>
    <row r="148" spans="1:33" x14ac:dyDescent="0.25">
      <c r="A148" t="s">
        <v>179</v>
      </c>
      <c r="B148" t="s">
        <v>1087</v>
      </c>
      <c r="C148" s="2">
        <v>45745.645138888889</v>
      </c>
      <c r="D148" s="2">
        <v>45745.646805555552</v>
      </c>
      <c r="E148" s="2">
        <v>45746.243333333332</v>
      </c>
      <c r="F148" s="2">
        <v>45747</v>
      </c>
      <c r="G148" t="s">
        <v>1232</v>
      </c>
      <c r="H148" t="s">
        <v>1239</v>
      </c>
      <c r="I148" t="s">
        <v>1243</v>
      </c>
      <c r="J148" t="s">
        <v>1248</v>
      </c>
      <c r="K148" t="s">
        <v>1252</v>
      </c>
      <c r="L148" t="s">
        <v>1255</v>
      </c>
      <c r="M148">
        <v>42</v>
      </c>
      <c r="N148">
        <v>357.4</v>
      </c>
      <c r="O148">
        <v>361.42</v>
      </c>
      <c r="P148">
        <v>360.97</v>
      </c>
      <c r="Q148">
        <v>15179.64</v>
      </c>
      <c r="R148">
        <v>7.59</v>
      </c>
      <c r="S148">
        <v>3.04</v>
      </c>
      <c r="T148">
        <v>8.27</v>
      </c>
      <c r="U148">
        <v>339.53</v>
      </c>
      <c r="V148">
        <v>1517.96</v>
      </c>
      <c r="W148" t="s">
        <v>1262</v>
      </c>
      <c r="X148" t="s">
        <v>1265</v>
      </c>
      <c r="Y148">
        <v>12.47</v>
      </c>
      <c r="Z148" t="s">
        <v>1268</v>
      </c>
      <c r="AA148">
        <v>9780873.1199999992</v>
      </c>
      <c r="AB148">
        <v>97808.731199999995</v>
      </c>
      <c r="AC148">
        <v>21.89000000000004</v>
      </c>
      <c r="AD148">
        <v>4468.1923800822206</v>
      </c>
      <c r="AE148">
        <v>10</v>
      </c>
      <c r="AF148">
        <v>44681.923800822202</v>
      </c>
      <c r="AG148">
        <v>16148940.900093161</v>
      </c>
    </row>
    <row r="149" spans="1:33" x14ac:dyDescent="0.25">
      <c r="A149" t="s">
        <v>180</v>
      </c>
      <c r="B149" t="s">
        <v>1140</v>
      </c>
      <c r="C149" s="2">
        <v>45712.681250000001</v>
      </c>
      <c r="D149" s="2">
        <v>45712.681909722232</v>
      </c>
      <c r="E149" s="2">
        <v>45712.774270833332</v>
      </c>
      <c r="F149" s="2">
        <v>45713</v>
      </c>
      <c r="G149" t="s">
        <v>1232</v>
      </c>
      <c r="H149" t="s">
        <v>1240</v>
      </c>
      <c r="I149" t="s">
        <v>1242</v>
      </c>
      <c r="J149" t="s">
        <v>1247</v>
      </c>
      <c r="K149" t="s">
        <v>1253</v>
      </c>
      <c r="L149" t="s">
        <v>1257</v>
      </c>
      <c r="M149">
        <v>4764</v>
      </c>
      <c r="N149">
        <v>316.86</v>
      </c>
      <c r="O149">
        <v>311.99</v>
      </c>
      <c r="P149">
        <v>316.85000000000002</v>
      </c>
      <c r="Q149">
        <v>1486320.36</v>
      </c>
      <c r="R149">
        <v>743.16</v>
      </c>
      <c r="S149">
        <v>297.26</v>
      </c>
      <c r="T149">
        <v>-24193.46</v>
      </c>
      <c r="U149">
        <v>301.02</v>
      </c>
      <c r="V149">
        <v>148632.04</v>
      </c>
      <c r="W149" t="s">
        <v>1261</v>
      </c>
      <c r="X149" t="s">
        <v>1265</v>
      </c>
      <c r="Y149">
        <v>-153.38</v>
      </c>
      <c r="Z149" t="s">
        <v>1269</v>
      </c>
      <c r="AA149">
        <v>9756679.6600000001</v>
      </c>
      <c r="AB149">
        <v>97566.796600000001</v>
      </c>
      <c r="AC149">
        <v>10.970000000000031</v>
      </c>
      <c r="AD149">
        <v>8893.9650501367141</v>
      </c>
      <c r="AE149">
        <v>30</v>
      </c>
      <c r="AF149">
        <v>266818.95150410139</v>
      </c>
      <c r="AG149">
        <v>83244844.679764599</v>
      </c>
    </row>
    <row r="150" spans="1:33" x14ac:dyDescent="0.25">
      <c r="A150" t="s">
        <v>181</v>
      </c>
      <c r="B150" t="s">
        <v>1038</v>
      </c>
      <c r="C150" s="2">
        <v>45911.45208333333</v>
      </c>
      <c r="D150" s="2">
        <v>45911.45385416667</v>
      </c>
      <c r="E150" s="2">
        <v>45911.911493055559</v>
      </c>
      <c r="F150" s="2">
        <v>45912</v>
      </c>
      <c r="G150" t="s">
        <v>1237</v>
      </c>
      <c r="H150" t="s">
        <v>1241</v>
      </c>
      <c r="I150" t="s">
        <v>1242</v>
      </c>
      <c r="J150" t="s">
        <v>1244</v>
      </c>
      <c r="K150" t="s">
        <v>1249</v>
      </c>
      <c r="L150" t="s">
        <v>1256</v>
      </c>
      <c r="M150">
        <v>3716</v>
      </c>
      <c r="N150">
        <v>250.75</v>
      </c>
      <c r="O150">
        <v>250.05</v>
      </c>
      <c r="P150">
        <v>251.31</v>
      </c>
      <c r="Q150">
        <v>929185.8</v>
      </c>
      <c r="R150">
        <v>464.59</v>
      </c>
      <c r="S150">
        <v>185.84</v>
      </c>
      <c r="T150">
        <v>-5332.59</v>
      </c>
      <c r="U150">
        <v>238.21</v>
      </c>
      <c r="V150">
        <v>92918.58</v>
      </c>
      <c r="W150" t="s">
        <v>1262</v>
      </c>
      <c r="X150" t="s">
        <v>1263</v>
      </c>
      <c r="Y150">
        <v>-50.14</v>
      </c>
      <c r="Z150" t="s">
        <v>1267</v>
      </c>
      <c r="AA150">
        <v>9751347.0700000003</v>
      </c>
      <c r="AB150">
        <v>97513.470700000005</v>
      </c>
      <c r="AC150">
        <v>11.84</v>
      </c>
      <c r="AD150">
        <v>8235.9350253378361</v>
      </c>
      <c r="AE150">
        <v>5</v>
      </c>
      <c r="AF150">
        <v>41179.675126689181</v>
      </c>
      <c r="AG150">
        <v>10296977.765428631</v>
      </c>
    </row>
    <row r="151" spans="1:33" x14ac:dyDescent="0.25">
      <c r="A151" t="s">
        <v>182</v>
      </c>
      <c r="B151" t="s">
        <v>1096</v>
      </c>
      <c r="C151" s="2">
        <v>45816.824305555558</v>
      </c>
      <c r="D151" s="2">
        <v>45816.825972222221</v>
      </c>
      <c r="E151" s="2">
        <v>45817.789861111109</v>
      </c>
      <c r="F151" s="2">
        <v>45817</v>
      </c>
      <c r="G151" t="s">
        <v>1232</v>
      </c>
      <c r="H151" t="s">
        <v>1239</v>
      </c>
      <c r="I151" t="s">
        <v>1242</v>
      </c>
      <c r="J151" t="s">
        <v>1246</v>
      </c>
      <c r="K151" t="s">
        <v>1251</v>
      </c>
      <c r="L151" t="s">
        <v>1256</v>
      </c>
      <c r="M151">
        <v>9064</v>
      </c>
      <c r="N151">
        <v>471.08</v>
      </c>
      <c r="O151">
        <v>475.52</v>
      </c>
      <c r="P151">
        <v>466.41</v>
      </c>
      <c r="Q151">
        <v>4310113.28</v>
      </c>
      <c r="R151">
        <v>2155.06</v>
      </c>
      <c r="S151">
        <v>862.02</v>
      </c>
      <c r="T151">
        <v>79555.960000000006</v>
      </c>
      <c r="U151">
        <v>447.53</v>
      </c>
      <c r="V151">
        <v>431011.33</v>
      </c>
      <c r="W151" t="s">
        <v>1262</v>
      </c>
      <c r="X151" t="s">
        <v>1266</v>
      </c>
      <c r="Y151">
        <v>195.32</v>
      </c>
      <c r="Z151" t="s">
        <v>1267</v>
      </c>
      <c r="AA151">
        <v>9830903.0299999993</v>
      </c>
      <c r="AB151">
        <v>98309.030299999999</v>
      </c>
      <c r="AC151">
        <v>27.990000000000009</v>
      </c>
      <c r="AD151">
        <v>3512.2911861379048</v>
      </c>
      <c r="AE151">
        <v>10</v>
      </c>
      <c r="AF151">
        <v>35122.911861379049</v>
      </c>
      <c r="AG151">
        <v>16701647.048322961</v>
      </c>
    </row>
    <row r="152" spans="1:33" x14ac:dyDescent="0.25">
      <c r="A152" t="s">
        <v>183</v>
      </c>
      <c r="B152" t="s">
        <v>1129</v>
      </c>
      <c r="C152" s="2">
        <v>45881.083333333343</v>
      </c>
      <c r="D152" s="2">
        <v>45881.083692129629</v>
      </c>
      <c r="E152" s="2">
        <v>45881.672581018523</v>
      </c>
      <c r="F152" s="2">
        <v>45882</v>
      </c>
      <c r="G152" t="s">
        <v>1236</v>
      </c>
      <c r="H152" t="s">
        <v>1241</v>
      </c>
      <c r="I152" t="s">
        <v>1242</v>
      </c>
      <c r="J152" t="s">
        <v>1247</v>
      </c>
      <c r="K152" t="s">
        <v>1249</v>
      </c>
      <c r="L152" t="s">
        <v>1254</v>
      </c>
      <c r="M152">
        <v>1887</v>
      </c>
      <c r="N152">
        <v>161.61000000000001</v>
      </c>
      <c r="O152">
        <v>164.56</v>
      </c>
      <c r="P152">
        <v>161.74</v>
      </c>
      <c r="Q152">
        <v>310524.71999999997</v>
      </c>
      <c r="R152">
        <v>155.26</v>
      </c>
      <c r="S152">
        <v>62.1</v>
      </c>
      <c r="T152">
        <v>5103.9799999999996</v>
      </c>
      <c r="U152">
        <v>153.53</v>
      </c>
      <c r="V152">
        <v>31052.47</v>
      </c>
      <c r="W152" t="s">
        <v>1261</v>
      </c>
      <c r="X152" t="s">
        <v>1265</v>
      </c>
      <c r="Y152">
        <v>174.35</v>
      </c>
      <c r="Z152" t="s">
        <v>1270</v>
      </c>
      <c r="AA152">
        <v>9836007.0099999998</v>
      </c>
      <c r="AB152">
        <v>98360.070099999997</v>
      </c>
      <c r="AC152">
        <v>11.03</v>
      </c>
      <c r="AD152">
        <v>8917.5040888485928</v>
      </c>
      <c r="AE152">
        <v>5</v>
      </c>
      <c r="AF152">
        <v>44587.520444242968</v>
      </c>
      <c r="AG152">
        <v>7337322.3643046226</v>
      </c>
    </row>
    <row r="153" spans="1:33" x14ac:dyDescent="0.25">
      <c r="A153" t="s">
        <v>184</v>
      </c>
      <c r="B153" t="s">
        <v>1080</v>
      </c>
      <c r="C153" s="2">
        <v>45659.645833333343</v>
      </c>
      <c r="D153" s="2">
        <v>45659.646064814813</v>
      </c>
      <c r="E153" s="2">
        <v>45659.764120370368</v>
      </c>
      <c r="F153" s="2">
        <v>45660</v>
      </c>
      <c r="G153" t="s">
        <v>1236</v>
      </c>
      <c r="H153" t="s">
        <v>1240</v>
      </c>
      <c r="I153" t="s">
        <v>1243</v>
      </c>
      <c r="J153" t="s">
        <v>1245</v>
      </c>
      <c r="K153" t="s">
        <v>1253</v>
      </c>
      <c r="L153" t="s">
        <v>1255</v>
      </c>
      <c r="M153">
        <v>3797</v>
      </c>
      <c r="N153">
        <v>245.09</v>
      </c>
      <c r="O153">
        <v>246.7</v>
      </c>
      <c r="P153">
        <v>247.36</v>
      </c>
      <c r="Q153">
        <v>936719.9</v>
      </c>
      <c r="R153">
        <v>468.36</v>
      </c>
      <c r="S153">
        <v>187.34</v>
      </c>
      <c r="T153">
        <v>-3161.72</v>
      </c>
      <c r="U153">
        <v>232.84</v>
      </c>
      <c r="V153">
        <v>93671.99</v>
      </c>
      <c r="W153" t="s">
        <v>1259</v>
      </c>
      <c r="X153" t="s">
        <v>1266</v>
      </c>
      <c r="Y153">
        <v>-26.68</v>
      </c>
      <c r="Z153" t="s">
        <v>1269</v>
      </c>
      <c r="AA153">
        <v>9832845.2899999991</v>
      </c>
      <c r="AB153">
        <v>98328.452899999989</v>
      </c>
      <c r="AC153">
        <v>13.859999999999991</v>
      </c>
      <c r="AD153">
        <v>7094.4049711399784</v>
      </c>
      <c r="AE153">
        <v>30</v>
      </c>
      <c r="AF153">
        <v>212832.1491341994</v>
      </c>
      <c r="AG153">
        <v>52505691.19140698</v>
      </c>
    </row>
    <row r="154" spans="1:33" x14ac:dyDescent="0.25">
      <c r="A154" t="s">
        <v>185</v>
      </c>
      <c r="B154" t="s">
        <v>1141</v>
      </c>
      <c r="C154" s="2">
        <v>45687.160416666673</v>
      </c>
      <c r="D154" s="2">
        <v>45687.16300925926</v>
      </c>
      <c r="E154" s="2">
        <v>45688.019953703697</v>
      </c>
      <c r="F154" s="2">
        <v>45688</v>
      </c>
      <c r="G154" t="s">
        <v>1233</v>
      </c>
      <c r="H154" t="s">
        <v>1240</v>
      </c>
      <c r="I154" t="s">
        <v>1243</v>
      </c>
      <c r="J154" t="s">
        <v>1247</v>
      </c>
      <c r="K154" t="s">
        <v>1253</v>
      </c>
      <c r="L154" t="s">
        <v>1257</v>
      </c>
      <c r="M154">
        <v>9012</v>
      </c>
      <c r="N154">
        <v>324.33999999999997</v>
      </c>
      <c r="O154">
        <v>329.41</v>
      </c>
      <c r="P154">
        <v>321.73</v>
      </c>
      <c r="Q154">
        <v>2968642.92</v>
      </c>
      <c r="R154">
        <v>1484.32</v>
      </c>
      <c r="S154">
        <v>593.73</v>
      </c>
      <c r="T154">
        <v>67134.11</v>
      </c>
      <c r="U154">
        <v>308.12</v>
      </c>
      <c r="V154">
        <v>296864.28999999998</v>
      </c>
      <c r="W154" t="s">
        <v>1259</v>
      </c>
      <c r="X154" t="s">
        <v>1266</v>
      </c>
      <c r="Y154">
        <v>238.71</v>
      </c>
      <c r="Z154" t="s">
        <v>1268</v>
      </c>
      <c r="AA154">
        <v>9899979.4000000004</v>
      </c>
      <c r="AB154">
        <v>98999.794000000009</v>
      </c>
      <c r="AC154">
        <v>21.29000000000002</v>
      </c>
      <c r="AD154">
        <v>4650.0607797087796</v>
      </c>
      <c r="AE154">
        <v>30</v>
      </c>
      <c r="AF154">
        <v>139501.8233912634</v>
      </c>
      <c r="AG154">
        <v>45953295.643316068</v>
      </c>
    </row>
    <row r="155" spans="1:33" x14ac:dyDescent="0.25">
      <c r="A155" t="s">
        <v>186</v>
      </c>
      <c r="B155" t="s">
        <v>1104</v>
      </c>
      <c r="C155" s="2">
        <v>45877.992361111108</v>
      </c>
      <c r="D155" s="2">
        <v>45877.993425925917</v>
      </c>
      <c r="E155" s="2">
        <v>45878.746203703697</v>
      </c>
      <c r="F155" s="2">
        <v>45878</v>
      </c>
      <c r="G155" t="s">
        <v>1232</v>
      </c>
      <c r="H155" t="s">
        <v>1238</v>
      </c>
      <c r="I155" t="s">
        <v>1243</v>
      </c>
      <c r="J155" t="s">
        <v>1244</v>
      </c>
      <c r="K155" t="s">
        <v>1249</v>
      </c>
      <c r="L155" t="s">
        <v>1255</v>
      </c>
      <c r="M155">
        <v>689</v>
      </c>
      <c r="N155">
        <v>309.86</v>
      </c>
      <c r="O155">
        <v>313.52999999999997</v>
      </c>
      <c r="P155">
        <v>310.7</v>
      </c>
      <c r="Q155">
        <v>216022.17</v>
      </c>
      <c r="R155">
        <v>108.01</v>
      </c>
      <c r="S155">
        <v>43.2</v>
      </c>
      <c r="T155">
        <v>1798.66</v>
      </c>
      <c r="U155">
        <v>294.37</v>
      </c>
      <c r="V155">
        <v>21602.22</v>
      </c>
      <c r="W155" t="s">
        <v>1261</v>
      </c>
      <c r="X155" t="s">
        <v>1266</v>
      </c>
      <c r="Y155">
        <v>91.08</v>
      </c>
      <c r="Z155" t="s">
        <v>1269</v>
      </c>
      <c r="AA155">
        <v>9901778.0600000005</v>
      </c>
      <c r="AB155">
        <v>99017.780600000013</v>
      </c>
      <c r="AC155">
        <v>19.159999999999972</v>
      </c>
      <c r="AD155">
        <v>5167.9426200417629</v>
      </c>
      <c r="AE155">
        <v>2</v>
      </c>
      <c r="AF155">
        <v>10335.885240083529</v>
      </c>
      <c r="AG155">
        <v>3240610.0993233882</v>
      </c>
    </row>
    <row r="156" spans="1:33" x14ac:dyDescent="0.25">
      <c r="A156" t="s">
        <v>187</v>
      </c>
      <c r="B156" t="s">
        <v>1137</v>
      </c>
      <c r="C156" s="2">
        <v>45724.138194444437</v>
      </c>
      <c r="D156" s="2">
        <v>45724.138344907413</v>
      </c>
      <c r="E156" s="2">
        <v>45724.896678240737</v>
      </c>
      <c r="F156" s="2">
        <v>45725</v>
      </c>
      <c r="G156" t="s">
        <v>1232</v>
      </c>
      <c r="H156" t="s">
        <v>1239</v>
      </c>
      <c r="I156" t="s">
        <v>1243</v>
      </c>
      <c r="J156" t="s">
        <v>1248</v>
      </c>
      <c r="K156" t="s">
        <v>1251</v>
      </c>
      <c r="L156" t="s">
        <v>1254</v>
      </c>
      <c r="M156">
        <v>2671</v>
      </c>
      <c r="N156">
        <v>212.33</v>
      </c>
      <c r="O156">
        <v>214.78</v>
      </c>
      <c r="P156">
        <v>212.67</v>
      </c>
      <c r="Q156">
        <v>573677.38</v>
      </c>
      <c r="R156">
        <v>286.83999999999997</v>
      </c>
      <c r="S156">
        <v>114.74</v>
      </c>
      <c r="T156">
        <v>5234.2299999999996</v>
      </c>
      <c r="U156">
        <v>201.71</v>
      </c>
      <c r="V156">
        <v>57367.74</v>
      </c>
      <c r="W156" t="s">
        <v>1258</v>
      </c>
      <c r="X156" t="s">
        <v>1263</v>
      </c>
      <c r="Y156">
        <v>99.21</v>
      </c>
      <c r="Z156" t="s">
        <v>1269</v>
      </c>
      <c r="AA156">
        <v>9907012.2899999991</v>
      </c>
      <c r="AB156">
        <v>99070.122899999988</v>
      </c>
      <c r="AC156">
        <v>13.06999999999999</v>
      </c>
      <c r="AD156">
        <v>7579.963496557004</v>
      </c>
      <c r="AE156">
        <v>10</v>
      </c>
      <c r="AF156">
        <v>75799.634965570032</v>
      </c>
      <c r="AG156">
        <v>16280245.597905129</v>
      </c>
    </row>
    <row r="157" spans="1:33" x14ac:dyDescent="0.25">
      <c r="A157" t="s">
        <v>188</v>
      </c>
      <c r="B157" t="s">
        <v>1040</v>
      </c>
      <c r="C157" s="2">
        <v>45856.413194444453</v>
      </c>
      <c r="D157" s="2">
        <v>45856.416250000002</v>
      </c>
      <c r="E157" s="2">
        <v>45856.616944444453</v>
      </c>
      <c r="F157" s="2">
        <v>45857</v>
      </c>
      <c r="G157" t="s">
        <v>1237</v>
      </c>
      <c r="H157" t="s">
        <v>1240</v>
      </c>
      <c r="I157" t="s">
        <v>1242</v>
      </c>
      <c r="J157" t="s">
        <v>1247</v>
      </c>
      <c r="K157" t="s">
        <v>1252</v>
      </c>
      <c r="L157" t="s">
        <v>1256</v>
      </c>
      <c r="M157">
        <v>101</v>
      </c>
      <c r="N157">
        <v>189.98</v>
      </c>
      <c r="O157">
        <v>188.44</v>
      </c>
      <c r="P157">
        <v>189.64</v>
      </c>
      <c r="Q157">
        <v>19032.439999999999</v>
      </c>
      <c r="R157">
        <v>9.52</v>
      </c>
      <c r="S157">
        <v>3.81</v>
      </c>
      <c r="T157">
        <v>-134.53</v>
      </c>
      <c r="U157">
        <v>180.48</v>
      </c>
      <c r="V157">
        <v>1903.24</v>
      </c>
      <c r="W157" t="s">
        <v>1260</v>
      </c>
      <c r="X157" t="s">
        <v>1266</v>
      </c>
      <c r="Y157">
        <v>-63.28</v>
      </c>
      <c r="Z157" t="s">
        <v>1268</v>
      </c>
      <c r="AA157">
        <v>9906877.7599999998</v>
      </c>
      <c r="AB157">
        <v>99068.777600000001</v>
      </c>
      <c r="AC157">
        <v>7.960000000000008</v>
      </c>
      <c r="AD157">
        <v>12445.82633165828</v>
      </c>
      <c r="AE157">
        <v>30</v>
      </c>
      <c r="AF157">
        <v>373374.78994974837</v>
      </c>
      <c r="AG157">
        <v>70358745.418130577</v>
      </c>
    </row>
    <row r="158" spans="1:33" x14ac:dyDescent="0.25">
      <c r="A158" t="s">
        <v>189</v>
      </c>
      <c r="B158" t="s">
        <v>1142</v>
      </c>
      <c r="C158" s="2">
        <v>45990.059027777781</v>
      </c>
      <c r="D158" s="2">
        <v>45990.060937499999</v>
      </c>
      <c r="E158" s="2">
        <v>45991.017881944441</v>
      </c>
      <c r="F158" s="2">
        <v>45992</v>
      </c>
      <c r="G158" t="s">
        <v>1234</v>
      </c>
      <c r="H158" t="s">
        <v>1240</v>
      </c>
      <c r="I158" t="s">
        <v>1243</v>
      </c>
      <c r="J158" t="s">
        <v>1248</v>
      </c>
      <c r="K158" t="s">
        <v>1253</v>
      </c>
      <c r="L158" t="s">
        <v>1257</v>
      </c>
      <c r="M158">
        <v>3253</v>
      </c>
      <c r="N158">
        <v>102.93</v>
      </c>
      <c r="O158">
        <v>101.21</v>
      </c>
      <c r="P158">
        <v>102.85</v>
      </c>
      <c r="Q158">
        <v>329236.13</v>
      </c>
      <c r="R158">
        <v>164.62</v>
      </c>
      <c r="S158">
        <v>65.849999999999994</v>
      </c>
      <c r="T158">
        <v>-5565.39</v>
      </c>
      <c r="U158">
        <v>97.78</v>
      </c>
      <c r="V158">
        <v>32923.61</v>
      </c>
      <c r="W158" t="s">
        <v>1262</v>
      </c>
      <c r="X158" t="s">
        <v>1264</v>
      </c>
      <c r="Y158">
        <v>-159.46</v>
      </c>
      <c r="Z158" t="s">
        <v>1269</v>
      </c>
      <c r="AA158">
        <v>9901312.3699999992</v>
      </c>
      <c r="AB158">
        <v>99013.123699999996</v>
      </c>
      <c r="AC158">
        <v>3.4299999999999931</v>
      </c>
      <c r="AD158">
        <v>28866.79991253651</v>
      </c>
      <c r="AE158">
        <v>30</v>
      </c>
      <c r="AF158">
        <v>866003.99737609527</v>
      </c>
      <c r="AG158">
        <v>87648264.574434593</v>
      </c>
    </row>
    <row r="159" spans="1:33" x14ac:dyDescent="0.25">
      <c r="A159" t="s">
        <v>190</v>
      </c>
      <c r="B159" t="s">
        <v>1079</v>
      </c>
      <c r="C159" s="2">
        <v>45761.713888888888</v>
      </c>
      <c r="D159" s="2">
        <v>45761.716319444437</v>
      </c>
      <c r="E159" s="2">
        <v>45762.651736111111</v>
      </c>
      <c r="F159" s="2">
        <v>45762</v>
      </c>
      <c r="G159" t="s">
        <v>1237</v>
      </c>
      <c r="H159" t="s">
        <v>1241</v>
      </c>
      <c r="I159" t="s">
        <v>1243</v>
      </c>
      <c r="J159" t="s">
        <v>1245</v>
      </c>
      <c r="K159" t="s">
        <v>1249</v>
      </c>
      <c r="L159" t="s">
        <v>1254</v>
      </c>
      <c r="M159">
        <v>8558</v>
      </c>
      <c r="N159">
        <v>197.3</v>
      </c>
      <c r="O159">
        <v>198.01</v>
      </c>
      <c r="P159">
        <v>197.11</v>
      </c>
      <c r="Q159">
        <v>1694569.58</v>
      </c>
      <c r="R159">
        <v>847.28</v>
      </c>
      <c r="S159">
        <v>338.91</v>
      </c>
      <c r="T159">
        <v>6516.01</v>
      </c>
      <c r="U159">
        <v>187.44</v>
      </c>
      <c r="V159">
        <v>169456.96</v>
      </c>
      <c r="W159" t="s">
        <v>1259</v>
      </c>
      <c r="X159" t="s">
        <v>1264</v>
      </c>
      <c r="Y159">
        <v>45.66</v>
      </c>
      <c r="Z159" t="s">
        <v>1271</v>
      </c>
      <c r="AA159">
        <v>9907828.3800000008</v>
      </c>
      <c r="AB159">
        <v>99078.283800000005</v>
      </c>
      <c r="AC159">
        <v>10.56999999999999</v>
      </c>
      <c r="AD159">
        <v>9373.5367833491073</v>
      </c>
      <c r="AE159">
        <v>5</v>
      </c>
      <c r="AF159">
        <v>46867.683916745533</v>
      </c>
      <c r="AG159">
        <v>9280270.0923547819</v>
      </c>
    </row>
    <row r="160" spans="1:33" x14ac:dyDescent="0.25">
      <c r="A160" t="s">
        <v>191</v>
      </c>
      <c r="B160" t="s">
        <v>1063</v>
      </c>
      <c r="C160" s="2">
        <v>45863.136111111111</v>
      </c>
      <c r="D160" s="2">
        <v>45863.138599537036</v>
      </c>
      <c r="E160" s="2">
        <v>45863.811516203707</v>
      </c>
      <c r="F160" s="2">
        <v>45864</v>
      </c>
      <c r="G160" t="s">
        <v>1236</v>
      </c>
      <c r="H160" t="s">
        <v>1240</v>
      </c>
      <c r="I160" t="s">
        <v>1243</v>
      </c>
      <c r="J160" t="s">
        <v>1244</v>
      </c>
      <c r="K160" t="s">
        <v>1253</v>
      </c>
      <c r="L160" t="s">
        <v>1257</v>
      </c>
      <c r="M160">
        <v>2828</v>
      </c>
      <c r="N160">
        <v>404.04</v>
      </c>
      <c r="O160">
        <v>404.16</v>
      </c>
      <c r="P160">
        <v>401.04</v>
      </c>
      <c r="Q160">
        <v>1142964.48</v>
      </c>
      <c r="R160">
        <v>571.48</v>
      </c>
      <c r="S160">
        <v>228.59</v>
      </c>
      <c r="T160">
        <v>8023.29</v>
      </c>
      <c r="U160">
        <v>383.84</v>
      </c>
      <c r="V160">
        <v>114296.45</v>
      </c>
      <c r="W160" t="s">
        <v>1261</v>
      </c>
      <c r="X160" t="s">
        <v>1265</v>
      </c>
      <c r="Y160">
        <v>77.8</v>
      </c>
      <c r="Z160" t="s">
        <v>1268</v>
      </c>
      <c r="AA160">
        <v>9915851.6699999999</v>
      </c>
      <c r="AB160">
        <v>99158.516700000007</v>
      </c>
      <c r="AC160">
        <v>20.32000000000005</v>
      </c>
      <c r="AD160">
        <v>4879.8482627952644</v>
      </c>
      <c r="AE160">
        <v>30</v>
      </c>
      <c r="AF160">
        <v>146395.44788385791</v>
      </c>
      <c r="AG160">
        <v>59167184.216740027</v>
      </c>
    </row>
    <row r="161" spans="1:33" x14ac:dyDescent="0.25">
      <c r="A161" t="s">
        <v>192</v>
      </c>
      <c r="B161" t="s">
        <v>1084</v>
      </c>
      <c r="C161" s="2">
        <v>45742.93472222222</v>
      </c>
      <c r="D161" s="2">
        <v>45742.935127314813</v>
      </c>
      <c r="E161" s="2">
        <v>45743.417071759257</v>
      </c>
      <c r="F161" s="2">
        <v>45743</v>
      </c>
      <c r="G161" t="s">
        <v>1235</v>
      </c>
      <c r="H161" t="s">
        <v>1239</v>
      </c>
      <c r="I161" t="s">
        <v>1242</v>
      </c>
      <c r="J161" t="s">
        <v>1247</v>
      </c>
      <c r="K161" t="s">
        <v>1252</v>
      </c>
      <c r="L161" t="s">
        <v>1254</v>
      </c>
      <c r="M161">
        <v>2541</v>
      </c>
      <c r="N161">
        <v>362.79</v>
      </c>
      <c r="O161">
        <v>357.06</v>
      </c>
      <c r="P161">
        <v>365.62</v>
      </c>
      <c r="Q161">
        <v>907289.46</v>
      </c>
      <c r="R161">
        <v>453.64</v>
      </c>
      <c r="S161">
        <v>181.46</v>
      </c>
      <c r="T161">
        <v>-22386.06</v>
      </c>
      <c r="U161">
        <v>344.65</v>
      </c>
      <c r="V161">
        <v>90728.95</v>
      </c>
      <c r="W161" t="s">
        <v>1259</v>
      </c>
      <c r="X161" t="s">
        <v>1266</v>
      </c>
      <c r="Y161">
        <v>-234.12</v>
      </c>
      <c r="Z161" t="s">
        <v>1267</v>
      </c>
      <c r="AA161">
        <v>9893465.6099999994</v>
      </c>
      <c r="AB161">
        <v>98934.656099999993</v>
      </c>
      <c r="AC161">
        <v>12.41000000000003</v>
      </c>
      <c r="AD161">
        <v>7972.1721273166631</v>
      </c>
      <c r="AE161">
        <v>10</v>
      </c>
      <c r="AF161">
        <v>79721.721273166637</v>
      </c>
      <c r="AG161">
        <v>28465437.797796879</v>
      </c>
    </row>
    <row r="162" spans="1:33" x14ac:dyDescent="0.25">
      <c r="A162" t="s">
        <v>193</v>
      </c>
      <c r="B162" t="s">
        <v>1098</v>
      </c>
      <c r="C162" s="2">
        <v>45994.033333333333</v>
      </c>
      <c r="D162" s="2">
        <v>45994.036261574067</v>
      </c>
      <c r="E162" s="2">
        <v>45994.273761574077</v>
      </c>
      <c r="F162" s="2">
        <v>45995</v>
      </c>
      <c r="G162" t="s">
        <v>1237</v>
      </c>
      <c r="H162" t="s">
        <v>1240</v>
      </c>
      <c r="I162" t="s">
        <v>1242</v>
      </c>
      <c r="J162" t="s">
        <v>1246</v>
      </c>
      <c r="K162" t="s">
        <v>1253</v>
      </c>
      <c r="L162" t="s">
        <v>1256</v>
      </c>
      <c r="M162">
        <v>4612</v>
      </c>
      <c r="N162">
        <v>91.41</v>
      </c>
      <c r="O162">
        <v>91</v>
      </c>
      <c r="P162">
        <v>91.57</v>
      </c>
      <c r="Q162">
        <v>419692</v>
      </c>
      <c r="R162">
        <v>209.85</v>
      </c>
      <c r="S162">
        <v>83.94</v>
      </c>
      <c r="T162">
        <v>-2922.63</v>
      </c>
      <c r="U162">
        <v>86.84</v>
      </c>
      <c r="V162">
        <v>41969.2</v>
      </c>
      <c r="W162" t="s">
        <v>1259</v>
      </c>
      <c r="X162" t="s">
        <v>1265</v>
      </c>
      <c r="Y162">
        <v>-62.25</v>
      </c>
      <c r="Z162" t="s">
        <v>1267</v>
      </c>
      <c r="AA162">
        <v>9890542.9800000004</v>
      </c>
      <c r="AB162">
        <v>98905.429800000013</v>
      </c>
      <c r="AC162">
        <v>4.1599999999999966</v>
      </c>
      <c r="AD162">
        <v>23775.343701923099</v>
      </c>
      <c r="AE162">
        <v>30</v>
      </c>
      <c r="AF162">
        <v>713260.31105769298</v>
      </c>
      <c r="AG162">
        <v>64906688.306250058</v>
      </c>
    </row>
    <row r="163" spans="1:33" x14ac:dyDescent="0.25">
      <c r="A163" t="s">
        <v>194</v>
      </c>
      <c r="B163" t="s">
        <v>1119</v>
      </c>
      <c r="C163" s="2">
        <v>45670.496527777781</v>
      </c>
      <c r="D163" s="2">
        <v>45670.496620370373</v>
      </c>
      <c r="E163" s="2">
        <v>45671.348703703698</v>
      </c>
      <c r="F163" s="2">
        <v>45672</v>
      </c>
      <c r="G163" t="s">
        <v>1231</v>
      </c>
      <c r="H163" t="s">
        <v>1241</v>
      </c>
      <c r="I163" t="s">
        <v>1242</v>
      </c>
      <c r="J163" t="s">
        <v>1246</v>
      </c>
      <c r="K163" t="s">
        <v>1249</v>
      </c>
      <c r="L163" t="s">
        <v>1256</v>
      </c>
      <c r="M163">
        <v>8861</v>
      </c>
      <c r="N163">
        <v>360.02</v>
      </c>
      <c r="O163">
        <v>357.81</v>
      </c>
      <c r="P163">
        <v>362.02</v>
      </c>
      <c r="Q163">
        <v>3170554.41</v>
      </c>
      <c r="R163">
        <v>1585.28</v>
      </c>
      <c r="S163">
        <v>634.11</v>
      </c>
      <c r="T163">
        <v>-39524.199999999997</v>
      </c>
      <c r="U163">
        <v>342.02</v>
      </c>
      <c r="V163">
        <v>317055.44</v>
      </c>
      <c r="W163" t="s">
        <v>1258</v>
      </c>
      <c r="X163" t="s">
        <v>1266</v>
      </c>
      <c r="Y163">
        <v>-116.29</v>
      </c>
      <c r="Z163" t="s">
        <v>1268</v>
      </c>
      <c r="AA163">
        <v>9851018.7799999993</v>
      </c>
      <c r="AB163">
        <v>98510.1878</v>
      </c>
      <c r="AC163">
        <v>15.79000000000002</v>
      </c>
      <c r="AD163">
        <v>6238.7706016466036</v>
      </c>
      <c r="AE163">
        <v>5</v>
      </c>
      <c r="AF163">
        <v>31193.853008233022</v>
      </c>
      <c r="AG163">
        <v>11161472.54487586</v>
      </c>
    </row>
    <row r="164" spans="1:33" x14ac:dyDescent="0.25">
      <c r="A164" t="s">
        <v>195</v>
      </c>
      <c r="B164" t="s">
        <v>1135</v>
      </c>
      <c r="C164" s="2">
        <v>45711.727777777778</v>
      </c>
      <c r="D164" s="2">
        <v>45711.730393518519</v>
      </c>
      <c r="E164" s="2">
        <v>45712.122060185182</v>
      </c>
      <c r="F164" s="2">
        <v>45712</v>
      </c>
      <c r="G164" t="s">
        <v>1235</v>
      </c>
      <c r="H164" t="s">
        <v>1238</v>
      </c>
      <c r="I164" t="s">
        <v>1242</v>
      </c>
      <c r="J164" t="s">
        <v>1247</v>
      </c>
      <c r="K164" t="s">
        <v>1251</v>
      </c>
      <c r="L164" t="s">
        <v>1254</v>
      </c>
      <c r="M164">
        <v>9080</v>
      </c>
      <c r="N164">
        <v>176.1</v>
      </c>
      <c r="O164">
        <v>173.84</v>
      </c>
      <c r="P164">
        <v>174.87</v>
      </c>
      <c r="Q164">
        <v>1578467.2</v>
      </c>
      <c r="R164">
        <v>789.23</v>
      </c>
      <c r="S164">
        <v>315.69</v>
      </c>
      <c r="T164">
        <v>-10457.32</v>
      </c>
      <c r="U164">
        <v>167.29</v>
      </c>
      <c r="V164">
        <v>157846.72</v>
      </c>
      <c r="W164" t="s">
        <v>1258</v>
      </c>
      <c r="X164" t="s">
        <v>1264</v>
      </c>
      <c r="Y164">
        <v>-58.9</v>
      </c>
      <c r="Z164" t="s">
        <v>1270</v>
      </c>
      <c r="AA164">
        <v>9840561.4600000009</v>
      </c>
      <c r="AB164">
        <v>98405.614600000015</v>
      </c>
      <c r="AC164">
        <v>6.5500000000000114</v>
      </c>
      <c r="AD164">
        <v>15023.757954198451</v>
      </c>
      <c r="AE164">
        <v>2</v>
      </c>
      <c r="AF164">
        <v>30047.515908396901</v>
      </c>
      <c r="AG164">
        <v>5223460.1655157171</v>
      </c>
    </row>
    <row r="165" spans="1:33" x14ac:dyDescent="0.25">
      <c r="A165" t="s">
        <v>196</v>
      </c>
      <c r="B165" t="s">
        <v>1054</v>
      </c>
      <c r="C165" s="2">
        <v>45760.89166666667</v>
      </c>
      <c r="D165" s="2">
        <v>45760.893506944441</v>
      </c>
      <c r="E165" s="2">
        <v>45761.112256944441</v>
      </c>
      <c r="F165" s="2">
        <v>45761</v>
      </c>
      <c r="G165" t="s">
        <v>1233</v>
      </c>
      <c r="H165" t="s">
        <v>1240</v>
      </c>
      <c r="I165" t="s">
        <v>1243</v>
      </c>
      <c r="J165" t="s">
        <v>1245</v>
      </c>
      <c r="K165" t="s">
        <v>1249</v>
      </c>
      <c r="L165" t="s">
        <v>1255</v>
      </c>
      <c r="M165">
        <v>3412</v>
      </c>
      <c r="N165">
        <v>290.83</v>
      </c>
      <c r="O165">
        <v>291.64</v>
      </c>
      <c r="P165">
        <v>289.81</v>
      </c>
      <c r="Q165">
        <v>995075.68</v>
      </c>
      <c r="R165">
        <v>497.54</v>
      </c>
      <c r="S165">
        <v>199.02</v>
      </c>
      <c r="T165">
        <v>5547.4</v>
      </c>
      <c r="U165">
        <v>276.29000000000002</v>
      </c>
      <c r="V165">
        <v>99507.57</v>
      </c>
      <c r="W165" t="s">
        <v>1260</v>
      </c>
      <c r="X165" t="s">
        <v>1264</v>
      </c>
      <c r="Y165">
        <v>63.14</v>
      </c>
      <c r="Z165" t="s">
        <v>1268</v>
      </c>
      <c r="AA165">
        <v>9846108.8599999994</v>
      </c>
      <c r="AB165">
        <v>98461.088600000003</v>
      </c>
      <c r="AC165">
        <v>15.349999999999969</v>
      </c>
      <c r="AD165">
        <v>6414.4031661237932</v>
      </c>
      <c r="AE165">
        <v>30</v>
      </c>
      <c r="AF165">
        <v>192432.09498371379</v>
      </c>
      <c r="AG165">
        <v>56120896.181050293</v>
      </c>
    </row>
    <row r="166" spans="1:33" x14ac:dyDescent="0.25">
      <c r="A166" t="s">
        <v>197</v>
      </c>
      <c r="B166" t="s">
        <v>1042</v>
      </c>
      <c r="C166" s="2">
        <v>45905.390972222223</v>
      </c>
      <c r="D166" s="2">
        <v>45905.39334490741</v>
      </c>
      <c r="E166" s="2">
        <v>45905.885706018518</v>
      </c>
      <c r="F166" s="2">
        <v>45907</v>
      </c>
      <c r="G166" t="s">
        <v>1234</v>
      </c>
      <c r="H166" t="s">
        <v>1240</v>
      </c>
      <c r="I166" t="s">
        <v>1243</v>
      </c>
      <c r="J166" t="s">
        <v>1248</v>
      </c>
      <c r="K166" t="s">
        <v>1251</v>
      </c>
      <c r="L166" t="s">
        <v>1255</v>
      </c>
      <c r="M166">
        <v>8389</v>
      </c>
      <c r="N166">
        <v>195.84</v>
      </c>
      <c r="O166">
        <v>195.23</v>
      </c>
      <c r="P166">
        <v>196.96</v>
      </c>
      <c r="Q166">
        <v>1637784.47</v>
      </c>
      <c r="R166">
        <v>818.89</v>
      </c>
      <c r="S166">
        <v>327.56</v>
      </c>
      <c r="T166">
        <v>-15659.42</v>
      </c>
      <c r="U166">
        <v>186.05</v>
      </c>
      <c r="V166">
        <v>163778.45000000001</v>
      </c>
      <c r="W166" t="s">
        <v>1260</v>
      </c>
      <c r="X166" t="s">
        <v>1265</v>
      </c>
      <c r="Y166">
        <v>-87.84</v>
      </c>
      <c r="Z166" t="s">
        <v>1268</v>
      </c>
      <c r="AA166">
        <v>9830449.4399999995</v>
      </c>
      <c r="AB166">
        <v>98304.494399999996</v>
      </c>
      <c r="AC166">
        <v>9.1799999999999784</v>
      </c>
      <c r="AD166">
        <v>10708.550588235321</v>
      </c>
      <c r="AE166">
        <v>30</v>
      </c>
      <c r="AF166">
        <v>321256.51764705958</v>
      </c>
      <c r="AG166">
        <v>62718909.940235451</v>
      </c>
    </row>
    <row r="167" spans="1:33" x14ac:dyDescent="0.25">
      <c r="A167" t="s">
        <v>198</v>
      </c>
      <c r="B167" t="s">
        <v>1143</v>
      </c>
      <c r="C167" s="2">
        <v>45809.169444444437</v>
      </c>
      <c r="D167" s="2">
        <v>45809.171585648153</v>
      </c>
      <c r="E167" s="2">
        <v>45809.209780092591</v>
      </c>
      <c r="F167" s="2">
        <v>45811</v>
      </c>
      <c r="G167" t="s">
        <v>1231</v>
      </c>
      <c r="H167" t="s">
        <v>1240</v>
      </c>
      <c r="I167" t="s">
        <v>1242</v>
      </c>
      <c r="J167" t="s">
        <v>1246</v>
      </c>
      <c r="K167" t="s">
        <v>1251</v>
      </c>
      <c r="L167" t="s">
        <v>1256</v>
      </c>
      <c r="M167">
        <v>8563</v>
      </c>
      <c r="N167">
        <v>344.44</v>
      </c>
      <c r="O167">
        <v>343.89</v>
      </c>
      <c r="P167">
        <v>346.81</v>
      </c>
      <c r="Q167">
        <v>2944730.07</v>
      </c>
      <c r="R167">
        <v>1472.37</v>
      </c>
      <c r="S167">
        <v>588.95000000000005</v>
      </c>
      <c r="T167">
        <v>-27065.279999999999</v>
      </c>
      <c r="U167">
        <v>327.22000000000003</v>
      </c>
      <c r="V167">
        <v>294473.01</v>
      </c>
      <c r="W167" t="s">
        <v>1262</v>
      </c>
      <c r="X167" t="s">
        <v>1266</v>
      </c>
      <c r="Y167">
        <v>-84.2</v>
      </c>
      <c r="Z167" t="s">
        <v>1269</v>
      </c>
      <c r="AA167">
        <v>9803384.1600000001</v>
      </c>
      <c r="AB167">
        <v>98033.8416</v>
      </c>
      <c r="AC167">
        <v>16.669999999999959</v>
      </c>
      <c r="AD167">
        <v>5880.8543251349874</v>
      </c>
      <c r="AE167">
        <v>30</v>
      </c>
      <c r="AF167">
        <v>176425.62975404959</v>
      </c>
      <c r="AG167">
        <v>60671009.816120118</v>
      </c>
    </row>
    <row r="168" spans="1:33" x14ac:dyDescent="0.25">
      <c r="A168" t="s">
        <v>199</v>
      </c>
      <c r="B168" t="s">
        <v>1048</v>
      </c>
      <c r="C168" s="2">
        <v>45914.765277777777</v>
      </c>
      <c r="D168" s="2">
        <v>45914.765798611108</v>
      </c>
      <c r="E168" s="2">
        <v>45915.286631944437</v>
      </c>
      <c r="F168" s="2">
        <v>45916</v>
      </c>
      <c r="G168" t="s">
        <v>1234</v>
      </c>
      <c r="H168" t="s">
        <v>1238</v>
      </c>
      <c r="I168" t="s">
        <v>1242</v>
      </c>
      <c r="J168" t="s">
        <v>1248</v>
      </c>
      <c r="K168" t="s">
        <v>1251</v>
      </c>
      <c r="L168" t="s">
        <v>1255</v>
      </c>
      <c r="M168">
        <v>2101</v>
      </c>
      <c r="N168">
        <v>272.08</v>
      </c>
      <c r="O168">
        <v>276.56</v>
      </c>
      <c r="P168">
        <v>269.70999999999998</v>
      </c>
      <c r="Q168">
        <v>581052.56000000006</v>
      </c>
      <c r="R168">
        <v>290.52999999999997</v>
      </c>
      <c r="S168">
        <v>116.21</v>
      </c>
      <c r="T168">
        <v>13985.11</v>
      </c>
      <c r="U168">
        <v>258.48</v>
      </c>
      <c r="V168">
        <v>58105.26</v>
      </c>
      <c r="W168" t="s">
        <v>1261</v>
      </c>
      <c r="X168" t="s">
        <v>1266</v>
      </c>
      <c r="Y168">
        <v>253.98</v>
      </c>
      <c r="Z168" t="s">
        <v>1270</v>
      </c>
      <c r="AA168">
        <v>9817369.2699999996</v>
      </c>
      <c r="AB168">
        <v>98173.6927</v>
      </c>
      <c r="AC168">
        <v>18.079999999999981</v>
      </c>
      <c r="AD168">
        <v>5429.9608794247833</v>
      </c>
      <c r="AE168">
        <v>2</v>
      </c>
      <c r="AF168">
        <v>10859.92175884957</v>
      </c>
      <c r="AG168">
        <v>3003419.9616274359</v>
      </c>
    </row>
    <row r="169" spans="1:33" x14ac:dyDescent="0.25">
      <c r="A169" t="s">
        <v>200</v>
      </c>
      <c r="B169" t="s">
        <v>1091</v>
      </c>
      <c r="C169" s="2">
        <v>45713.956944444442</v>
      </c>
      <c r="D169" s="2">
        <v>45713.958460648151</v>
      </c>
      <c r="E169" s="2">
        <v>45713.990405092591</v>
      </c>
      <c r="F169" s="2">
        <v>45715</v>
      </c>
      <c r="G169" t="s">
        <v>1232</v>
      </c>
      <c r="H169" t="s">
        <v>1238</v>
      </c>
      <c r="I169" t="s">
        <v>1243</v>
      </c>
      <c r="J169" t="s">
        <v>1244</v>
      </c>
      <c r="K169" t="s">
        <v>1251</v>
      </c>
      <c r="L169" t="s">
        <v>1255</v>
      </c>
      <c r="M169">
        <v>4057</v>
      </c>
      <c r="N169">
        <v>194.9</v>
      </c>
      <c r="O169">
        <v>194.7</v>
      </c>
      <c r="P169">
        <v>193.01</v>
      </c>
      <c r="Q169">
        <v>789897.9</v>
      </c>
      <c r="R169">
        <v>394.95</v>
      </c>
      <c r="S169">
        <v>157.97999999999999</v>
      </c>
      <c r="T169">
        <v>6303.4</v>
      </c>
      <c r="U169">
        <v>185.16</v>
      </c>
      <c r="V169">
        <v>78989.789999999994</v>
      </c>
      <c r="W169" t="s">
        <v>1258</v>
      </c>
      <c r="X169" t="s">
        <v>1265</v>
      </c>
      <c r="Y169">
        <v>87.56</v>
      </c>
      <c r="Z169" t="s">
        <v>1268</v>
      </c>
      <c r="AA169">
        <v>9823672.6699999999</v>
      </c>
      <c r="AB169">
        <v>98236.726699999999</v>
      </c>
      <c r="AC169">
        <v>9.539999999999992</v>
      </c>
      <c r="AD169">
        <v>10297.35080712789</v>
      </c>
      <c r="AE169">
        <v>2</v>
      </c>
      <c r="AF169">
        <v>20594.70161425578</v>
      </c>
      <c r="AG169">
        <v>4009788.4042956</v>
      </c>
    </row>
    <row r="170" spans="1:33" x14ac:dyDescent="0.25">
      <c r="A170" t="s">
        <v>201</v>
      </c>
      <c r="B170" t="s">
        <v>1115</v>
      </c>
      <c r="C170" s="2">
        <v>45898.261805555558</v>
      </c>
      <c r="D170" s="2">
        <v>45898.263113425928</v>
      </c>
      <c r="E170" s="2">
        <v>45899.211724537039</v>
      </c>
      <c r="F170" s="2">
        <v>45900</v>
      </c>
      <c r="G170" t="s">
        <v>1231</v>
      </c>
      <c r="H170" t="s">
        <v>1239</v>
      </c>
      <c r="I170" t="s">
        <v>1243</v>
      </c>
      <c r="J170" t="s">
        <v>1246</v>
      </c>
      <c r="K170" t="s">
        <v>1251</v>
      </c>
      <c r="L170" t="s">
        <v>1256</v>
      </c>
      <c r="M170">
        <v>4568</v>
      </c>
      <c r="N170">
        <v>48.6</v>
      </c>
      <c r="O170">
        <v>48.05</v>
      </c>
      <c r="P170">
        <v>48.31</v>
      </c>
      <c r="Q170">
        <v>219492.4</v>
      </c>
      <c r="R170">
        <v>109.75</v>
      </c>
      <c r="S170">
        <v>43.9</v>
      </c>
      <c r="T170">
        <v>-1341.33</v>
      </c>
      <c r="U170">
        <v>46.17</v>
      </c>
      <c r="V170">
        <v>21949.24</v>
      </c>
      <c r="W170" t="s">
        <v>1262</v>
      </c>
      <c r="X170" t="s">
        <v>1265</v>
      </c>
      <c r="Y170">
        <v>-53.82</v>
      </c>
      <c r="Z170" t="s">
        <v>1271</v>
      </c>
      <c r="AA170">
        <v>9822331.3399999999</v>
      </c>
      <c r="AB170">
        <v>98223.313399999999</v>
      </c>
      <c r="AC170">
        <v>1.879999999999995</v>
      </c>
      <c r="AD170">
        <v>52246.443297872473</v>
      </c>
      <c r="AE170">
        <v>10</v>
      </c>
      <c r="AF170">
        <v>522464.43297872471</v>
      </c>
      <c r="AG170">
        <v>25104416.00462772</v>
      </c>
    </row>
    <row r="171" spans="1:33" x14ac:dyDescent="0.25">
      <c r="A171" t="s">
        <v>202</v>
      </c>
      <c r="B171" t="s">
        <v>1144</v>
      </c>
      <c r="C171" s="2">
        <v>45881.395138888889</v>
      </c>
      <c r="D171" s="2">
        <v>45881.39671296296</v>
      </c>
      <c r="E171" s="2">
        <v>45881.771018518521</v>
      </c>
      <c r="F171" s="2">
        <v>45883</v>
      </c>
      <c r="G171" t="s">
        <v>1233</v>
      </c>
      <c r="H171" t="s">
        <v>1240</v>
      </c>
      <c r="I171" t="s">
        <v>1242</v>
      </c>
      <c r="J171" t="s">
        <v>1244</v>
      </c>
      <c r="K171" t="s">
        <v>1250</v>
      </c>
      <c r="L171" t="s">
        <v>1257</v>
      </c>
      <c r="M171">
        <v>9476</v>
      </c>
      <c r="N171">
        <v>78.83</v>
      </c>
      <c r="O171">
        <v>78.64</v>
      </c>
      <c r="P171">
        <v>79.150000000000006</v>
      </c>
      <c r="Q171">
        <v>745192.64</v>
      </c>
      <c r="R171">
        <v>372.6</v>
      </c>
      <c r="S171">
        <v>149.04</v>
      </c>
      <c r="T171">
        <v>-5354.4</v>
      </c>
      <c r="U171">
        <v>74.89</v>
      </c>
      <c r="V171">
        <v>74519.259999999995</v>
      </c>
      <c r="W171" t="s">
        <v>1258</v>
      </c>
      <c r="X171" t="s">
        <v>1263</v>
      </c>
      <c r="Y171">
        <v>-64.430000000000007</v>
      </c>
      <c r="Z171" t="s">
        <v>1268</v>
      </c>
      <c r="AA171">
        <v>9816976.9399999995</v>
      </c>
      <c r="AB171">
        <v>98169.76939999999</v>
      </c>
      <c r="AC171">
        <v>3.75</v>
      </c>
      <c r="AD171">
        <v>26178.60517333333</v>
      </c>
      <c r="AE171">
        <v>30</v>
      </c>
      <c r="AF171">
        <v>785358.15519999992</v>
      </c>
      <c r="AG171">
        <v>61760565.324927993</v>
      </c>
    </row>
    <row r="172" spans="1:33" x14ac:dyDescent="0.25">
      <c r="A172" t="s">
        <v>203</v>
      </c>
      <c r="B172" t="s">
        <v>1145</v>
      </c>
      <c r="C172" s="2">
        <v>45776.567361111112</v>
      </c>
      <c r="D172" s="2">
        <v>45776.569907407407</v>
      </c>
      <c r="E172" s="2">
        <v>45777.269907407397</v>
      </c>
      <c r="F172" s="2">
        <v>45777</v>
      </c>
      <c r="G172" t="s">
        <v>1231</v>
      </c>
      <c r="H172" t="s">
        <v>1239</v>
      </c>
      <c r="I172" t="s">
        <v>1242</v>
      </c>
      <c r="J172" t="s">
        <v>1245</v>
      </c>
      <c r="K172" t="s">
        <v>1249</v>
      </c>
      <c r="L172" t="s">
        <v>1255</v>
      </c>
      <c r="M172">
        <v>8511</v>
      </c>
      <c r="N172">
        <v>407.76</v>
      </c>
      <c r="O172">
        <v>407.52</v>
      </c>
      <c r="P172">
        <v>404.02</v>
      </c>
      <c r="Q172">
        <v>3468402.72</v>
      </c>
      <c r="R172">
        <v>1734.2</v>
      </c>
      <c r="S172">
        <v>693.68</v>
      </c>
      <c r="T172">
        <v>27360.62</v>
      </c>
      <c r="U172">
        <v>387.37</v>
      </c>
      <c r="V172">
        <v>346840.27</v>
      </c>
      <c r="W172" t="s">
        <v>1258</v>
      </c>
      <c r="X172" t="s">
        <v>1265</v>
      </c>
      <c r="Y172">
        <v>86.63</v>
      </c>
      <c r="Z172" t="s">
        <v>1270</v>
      </c>
      <c r="AA172">
        <v>9844337.5600000005</v>
      </c>
      <c r="AB172">
        <v>98443.375600000014</v>
      </c>
      <c r="AC172">
        <v>20.149999999999981</v>
      </c>
      <c r="AD172">
        <v>4885.5273250620412</v>
      </c>
      <c r="AE172">
        <v>10</v>
      </c>
      <c r="AF172">
        <v>48855.273250620412</v>
      </c>
      <c r="AG172">
        <v>19909500.955092829</v>
      </c>
    </row>
    <row r="173" spans="1:33" x14ac:dyDescent="0.25">
      <c r="A173" t="s">
        <v>204</v>
      </c>
      <c r="B173" t="s">
        <v>1040</v>
      </c>
      <c r="C173" s="2">
        <v>45884.87777777778</v>
      </c>
      <c r="D173" s="2">
        <v>45884.880023148151</v>
      </c>
      <c r="E173" s="2">
        <v>45885.182800925933</v>
      </c>
      <c r="F173" s="2">
        <v>45885</v>
      </c>
      <c r="G173" t="s">
        <v>1236</v>
      </c>
      <c r="H173" t="s">
        <v>1239</v>
      </c>
      <c r="I173" t="s">
        <v>1242</v>
      </c>
      <c r="J173" t="s">
        <v>1246</v>
      </c>
      <c r="K173" t="s">
        <v>1251</v>
      </c>
      <c r="L173" t="s">
        <v>1255</v>
      </c>
      <c r="M173">
        <v>5601</v>
      </c>
      <c r="N173">
        <v>107.76</v>
      </c>
      <c r="O173">
        <v>107.93</v>
      </c>
      <c r="P173">
        <v>107.76</v>
      </c>
      <c r="Q173">
        <v>604515.93000000005</v>
      </c>
      <c r="R173">
        <v>302.26</v>
      </c>
      <c r="S173">
        <v>120.9</v>
      </c>
      <c r="T173">
        <v>529.01</v>
      </c>
      <c r="U173">
        <v>102.37</v>
      </c>
      <c r="V173">
        <v>60451.59</v>
      </c>
      <c r="W173" t="s">
        <v>1258</v>
      </c>
      <c r="X173" t="s">
        <v>1266</v>
      </c>
      <c r="Y173">
        <v>15.78</v>
      </c>
      <c r="Z173" t="s">
        <v>1270</v>
      </c>
      <c r="AA173">
        <v>9844866.5700000003</v>
      </c>
      <c r="AB173">
        <v>98448.665700000012</v>
      </c>
      <c r="AC173">
        <v>5.5600000000000023</v>
      </c>
      <c r="AD173">
        <v>17706.59455035971</v>
      </c>
      <c r="AE173">
        <v>10</v>
      </c>
      <c r="AF173">
        <v>177065.94550359709</v>
      </c>
      <c r="AG173">
        <v>19110727.49820324</v>
      </c>
    </row>
    <row r="174" spans="1:33" x14ac:dyDescent="0.25">
      <c r="A174" t="s">
        <v>205</v>
      </c>
      <c r="B174" t="s">
        <v>1135</v>
      </c>
      <c r="C174" s="2">
        <v>45973.565972222219</v>
      </c>
      <c r="D174" s="2">
        <v>45973.568483796298</v>
      </c>
      <c r="E174" s="2">
        <v>45974.137928240743</v>
      </c>
      <c r="F174" s="2">
        <v>45975</v>
      </c>
      <c r="G174" t="s">
        <v>1232</v>
      </c>
      <c r="H174" t="s">
        <v>1241</v>
      </c>
      <c r="I174" t="s">
        <v>1242</v>
      </c>
      <c r="J174" t="s">
        <v>1246</v>
      </c>
      <c r="K174" t="s">
        <v>1249</v>
      </c>
      <c r="L174" t="s">
        <v>1256</v>
      </c>
      <c r="M174">
        <v>2383</v>
      </c>
      <c r="N174">
        <v>392.91</v>
      </c>
      <c r="O174">
        <v>393.83</v>
      </c>
      <c r="P174">
        <v>392.97</v>
      </c>
      <c r="Q174">
        <v>938496.89</v>
      </c>
      <c r="R174">
        <v>469.25</v>
      </c>
      <c r="S174">
        <v>187.7</v>
      </c>
      <c r="T174">
        <v>1392.43</v>
      </c>
      <c r="U174">
        <v>373.26</v>
      </c>
      <c r="V174">
        <v>93849.69</v>
      </c>
      <c r="W174" t="s">
        <v>1261</v>
      </c>
      <c r="X174" t="s">
        <v>1263</v>
      </c>
      <c r="Y174">
        <v>21.88</v>
      </c>
      <c r="Z174" t="s">
        <v>1269</v>
      </c>
      <c r="AA174">
        <v>9846259</v>
      </c>
      <c r="AB174">
        <v>98462.59</v>
      </c>
      <c r="AC174">
        <v>20.56999999999999</v>
      </c>
      <c r="AD174">
        <v>4786.708313077298</v>
      </c>
      <c r="AE174">
        <v>5</v>
      </c>
      <c r="AF174">
        <v>23933.541565386491</v>
      </c>
      <c r="AG174">
        <v>9425746.6746961623</v>
      </c>
    </row>
    <row r="175" spans="1:33" x14ac:dyDescent="0.25">
      <c r="A175" t="s">
        <v>206</v>
      </c>
      <c r="B175" t="s">
        <v>1146</v>
      </c>
      <c r="C175" s="2">
        <v>45697.210416666669</v>
      </c>
      <c r="D175" s="2">
        <v>45697.211747685193</v>
      </c>
      <c r="E175" s="2">
        <v>45697.750636574077</v>
      </c>
      <c r="F175" s="2">
        <v>45699</v>
      </c>
      <c r="G175" t="s">
        <v>1232</v>
      </c>
      <c r="H175" t="s">
        <v>1239</v>
      </c>
      <c r="I175" t="s">
        <v>1242</v>
      </c>
      <c r="J175" t="s">
        <v>1244</v>
      </c>
      <c r="K175" t="s">
        <v>1250</v>
      </c>
      <c r="L175" t="s">
        <v>1254</v>
      </c>
      <c r="M175">
        <v>4474</v>
      </c>
      <c r="N175">
        <v>295.74</v>
      </c>
      <c r="O175">
        <v>294.83</v>
      </c>
      <c r="P175">
        <v>296.77</v>
      </c>
      <c r="Q175">
        <v>1319069.42</v>
      </c>
      <c r="R175">
        <v>659.53</v>
      </c>
      <c r="S175">
        <v>263.81</v>
      </c>
      <c r="T175">
        <v>-9602.9</v>
      </c>
      <c r="U175">
        <v>280.95</v>
      </c>
      <c r="V175">
        <v>131906.94</v>
      </c>
      <c r="W175" t="s">
        <v>1258</v>
      </c>
      <c r="X175" t="s">
        <v>1265</v>
      </c>
      <c r="Y175">
        <v>-65.37</v>
      </c>
      <c r="Z175" t="s">
        <v>1271</v>
      </c>
      <c r="AA175">
        <v>9836656.0999999996</v>
      </c>
      <c r="AB175">
        <v>98366.561000000002</v>
      </c>
      <c r="AC175">
        <v>13.88</v>
      </c>
      <c r="AD175">
        <v>7086.9280259366014</v>
      </c>
      <c r="AE175">
        <v>10</v>
      </c>
      <c r="AF175">
        <v>70869.280259366016</v>
      </c>
      <c r="AG175">
        <v>20894389.898868881</v>
      </c>
    </row>
    <row r="176" spans="1:33" x14ac:dyDescent="0.25">
      <c r="A176" t="s">
        <v>207</v>
      </c>
      <c r="B176" t="s">
        <v>1103</v>
      </c>
      <c r="C176" s="2">
        <v>45954.622916666667</v>
      </c>
      <c r="D176" s="2">
        <v>45954.625972222217</v>
      </c>
      <c r="E176" s="2">
        <v>45955.205138888887</v>
      </c>
      <c r="F176" s="2">
        <v>45956</v>
      </c>
      <c r="G176" t="s">
        <v>1232</v>
      </c>
      <c r="H176" t="s">
        <v>1240</v>
      </c>
      <c r="I176" t="s">
        <v>1242</v>
      </c>
      <c r="J176" t="s">
        <v>1247</v>
      </c>
      <c r="K176" t="s">
        <v>1249</v>
      </c>
      <c r="L176" t="s">
        <v>1256</v>
      </c>
      <c r="M176">
        <v>4743</v>
      </c>
      <c r="N176">
        <v>39.46</v>
      </c>
      <c r="O176">
        <v>39.79</v>
      </c>
      <c r="P176">
        <v>39.58</v>
      </c>
      <c r="Q176">
        <v>188723.97</v>
      </c>
      <c r="R176">
        <v>94.36</v>
      </c>
      <c r="S176">
        <v>37.74</v>
      </c>
      <c r="T176">
        <v>863.93</v>
      </c>
      <c r="U176">
        <v>37.49</v>
      </c>
      <c r="V176">
        <v>18872.400000000001</v>
      </c>
      <c r="W176" t="s">
        <v>1258</v>
      </c>
      <c r="X176" t="s">
        <v>1264</v>
      </c>
      <c r="Y176">
        <v>53.06</v>
      </c>
      <c r="Z176" t="s">
        <v>1268</v>
      </c>
      <c r="AA176">
        <v>9837520.0299999993</v>
      </c>
      <c r="AB176">
        <v>98375.200299999997</v>
      </c>
      <c r="AC176">
        <v>2.2999999999999972</v>
      </c>
      <c r="AD176">
        <v>42771.826217391354</v>
      </c>
      <c r="AE176">
        <v>30</v>
      </c>
      <c r="AF176">
        <v>1283154.786521741</v>
      </c>
      <c r="AG176">
        <v>51056728.955700062</v>
      </c>
    </row>
    <row r="177" spans="1:33" x14ac:dyDescent="0.25">
      <c r="A177" t="s">
        <v>208</v>
      </c>
      <c r="B177" t="s">
        <v>1060</v>
      </c>
      <c r="C177" s="2">
        <v>45944.467361111107</v>
      </c>
      <c r="D177" s="2">
        <v>45944.469560185193</v>
      </c>
      <c r="E177" s="2">
        <v>45945.355671296304</v>
      </c>
      <c r="F177" s="2">
        <v>45945</v>
      </c>
      <c r="G177" t="s">
        <v>1234</v>
      </c>
      <c r="H177" t="s">
        <v>1241</v>
      </c>
      <c r="I177" t="s">
        <v>1242</v>
      </c>
      <c r="J177" t="s">
        <v>1248</v>
      </c>
      <c r="K177" t="s">
        <v>1253</v>
      </c>
      <c r="L177" t="s">
        <v>1257</v>
      </c>
      <c r="M177">
        <v>4346</v>
      </c>
      <c r="N177">
        <v>393.5</v>
      </c>
      <c r="O177">
        <v>397.08</v>
      </c>
      <c r="P177">
        <v>390.95</v>
      </c>
      <c r="Q177">
        <v>1725709.68</v>
      </c>
      <c r="R177">
        <v>862.85</v>
      </c>
      <c r="S177">
        <v>345.14</v>
      </c>
      <c r="T177">
        <v>25432.99</v>
      </c>
      <c r="U177">
        <v>373.82</v>
      </c>
      <c r="V177">
        <v>172570.97</v>
      </c>
      <c r="W177" t="s">
        <v>1258</v>
      </c>
      <c r="X177" t="s">
        <v>1265</v>
      </c>
      <c r="Y177">
        <v>156.80000000000001</v>
      </c>
      <c r="Z177" t="s">
        <v>1268</v>
      </c>
      <c r="AA177">
        <v>9862953.0199999996</v>
      </c>
      <c r="AB177">
        <v>98629.530199999994</v>
      </c>
      <c r="AC177">
        <v>23.259999999999991</v>
      </c>
      <c r="AD177">
        <v>4240.3065434221853</v>
      </c>
      <c r="AE177">
        <v>5</v>
      </c>
      <c r="AF177">
        <v>21201.532717110931</v>
      </c>
      <c r="AG177">
        <v>8418704.6113104075</v>
      </c>
    </row>
    <row r="178" spans="1:33" x14ac:dyDescent="0.25">
      <c r="A178" t="s">
        <v>209</v>
      </c>
      <c r="B178" t="s">
        <v>1073</v>
      </c>
      <c r="C178" s="2">
        <v>45714.863194444442</v>
      </c>
      <c r="D178" s="2">
        <v>45714.864305555559</v>
      </c>
      <c r="E178" s="2">
        <v>45715.405277777783</v>
      </c>
      <c r="F178" s="2">
        <v>45715</v>
      </c>
      <c r="G178" t="s">
        <v>1234</v>
      </c>
      <c r="H178" t="s">
        <v>1238</v>
      </c>
      <c r="I178" t="s">
        <v>1243</v>
      </c>
      <c r="J178" t="s">
        <v>1247</v>
      </c>
      <c r="K178" t="s">
        <v>1251</v>
      </c>
      <c r="L178" t="s">
        <v>1254</v>
      </c>
      <c r="M178">
        <v>1698</v>
      </c>
      <c r="N178">
        <v>492.59</v>
      </c>
      <c r="O178">
        <v>501.03</v>
      </c>
      <c r="P178">
        <v>497.33</v>
      </c>
      <c r="Q178">
        <v>850748.94</v>
      </c>
      <c r="R178">
        <v>425.37</v>
      </c>
      <c r="S178">
        <v>170.15</v>
      </c>
      <c r="T178">
        <v>5687.08</v>
      </c>
      <c r="U178">
        <v>467.96</v>
      </c>
      <c r="V178">
        <v>85074.89</v>
      </c>
      <c r="W178" t="s">
        <v>1261</v>
      </c>
      <c r="X178" t="s">
        <v>1266</v>
      </c>
      <c r="Y178">
        <v>74.400000000000006</v>
      </c>
      <c r="Z178" t="s">
        <v>1270</v>
      </c>
      <c r="AA178">
        <v>9868640.0999999996</v>
      </c>
      <c r="AB178">
        <v>98686.400999999998</v>
      </c>
      <c r="AC178">
        <v>33.069999999999993</v>
      </c>
      <c r="AD178">
        <v>2984.1669488962812</v>
      </c>
      <c r="AE178">
        <v>2</v>
      </c>
      <c r="AF178">
        <v>5968.3338977925623</v>
      </c>
      <c r="AG178">
        <v>2990314.3328110068</v>
      </c>
    </row>
    <row r="179" spans="1:33" x14ac:dyDescent="0.25">
      <c r="A179" t="s">
        <v>210</v>
      </c>
      <c r="B179" t="s">
        <v>1119</v>
      </c>
      <c r="C179" s="2">
        <v>45855.253472222219</v>
      </c>
      <c r="D179" s="2">
        <v>45855.25440972222</v>
      </c>
      <c r="E179" s="2">
        <v>45855.694687499999</v>
      </c>
      <c r="F179" s="2">
        <v>45857</v>
      </c>
      <c r="G179" t="s">
        <v>1234</v>
      </c>
      <c r="H179" t="s">
        <v>1240</v>
      </c>
      <c r="I179" t="s">
        <v>1243</v>
      </c>
      <c r="J179" t="s">
        <v>1246</v>
      </c>
      <c r="K179" t="s">
        <v>1249</v>
      </c>
      <c r="L179" t="s">
        <v>1256</v>
      </c>
      <c r="M179">
        <v>6778</v>
      </c>
      <c r="N179">
        <v>225.81</v>
      </c>
      <c r="O179">
        <v>222.78</v>
      </c>
      <c r="P179">
        <v>226.8</v>
      </c>
      <c r="Q179">
        <v>1510002.84</v>
      </c>
      <c r="R179">
        <v>755</v>
      </c>
      <c r="S179">
        <v>302</v>
      </c>
      <c r="T179">
        <v>-28304.560000000001</v>
      </c>
      <c r="U179">
        <v>214.52</v>
      </c>
      <c r="V179">
        <v>151000.28</v>
      </c>
      <c r="W179" t="s">
        <v>1258</v>
      </c>
      <c r="X179" t="s">
        <v>1263</v>
      </c>
      <c r="Y179">
        <v>-177.25</v>
      </c>
      <c r="Z179" t="s">
        <v>1267</v>
      </c>
      <c r="AA179">
        <v>9840335.5399999991</v>
      </c>
      <c r="AB179">
        <v>98403.3554</v>
      </c>
      <c r="AC179">
        <v>8.2599999999999909</v>
      </c>
      <c r="AD179">
        <v>11913.23915254239</v>
      </c>
      <c r="AE179">
        <v>30</v>
      </c>
      <c r="AF179">
        <v>357397.17457627167</v>
      </c>
      <c r="AG179">
        <v>79620942.552101806</v>
      </c>
    </row>
    <row r="180" spans="1:33" x14ac:dyDescent="0.25">
      <c r="A180" t="s">
        <v>211</v>
      </c>
      <c r="B180" t="s">
        <v>1058</v>
      </c>
      <c r="C180" s="2">
        <v>45972.509027777778</v>
      </c>
      <c r="D180" s="2">
        <v>45972.510983796303</v>
      </c>
      <c r="E180" s="2">
        <v>45972.718622685177</v>
      </c>
      <c r="F180" s="2">
        <v>45974</v>
      </c>
      <c r="G180" t="s">
        <v>1234</v>
      </c>
      <c r="H180" t="s">
        <v>1241</v>
      </c>
      <c r="I180" t="s">
        <v>1242</v>
      </c>
      <c r="J180" t="s">
        <v>1247</v>
      </c>
      <c r="K180" t="s">
        <v>1250</v>
      </c>
      <c r="L180" t="s">
        <v>1255</v>
      </c>
      <c r="M180">
        <v>9106</v>
      </c>
      <c r="N180">
        <v>251.48</v>
      </c>
      <c r="O180">
        <v>248.13</v>
      </c>
      <c r="P180">
        <v>251.12</v>
      </c>
      <c r="Q180">
        <v>2259471.7799999998</v>
      </c>
      <c r="R180">
        <v>1129.74</v>
      </c>
      <c r="S180">
        <v>451.89</v>
      </c>
      <c r="T180">
        <v>-28808.57</v>
      </c>
      <c r="U180">
        <v>238.91</v>
      </c>
      <c r="V180">
        <v>225947.18</v>
      </c>
      <c r="W180" t="s">
        <v>1258</v>
      </c>
      <c r="X180" t="s">
        <v>1266</v>
      </c>
      <c r="Y180">
        <v>-119.07</v>
      </c>
      <c r="Z180" t="s">
        <v>1268</v>
      </c>
      <c r="AA180">
        <v>9811526.9700000007</v>
      </c>
      <c r="AB180">
        <v>98115.269700000004</v>
      </c>
      <c r="AC180">
        <v>9.2199999999999989</v>
      </c>
      <c r="AD180">
        <v>10641.56938177874</v>
      </c>
      <c r="AE180">
        <v>5</v>
      </c>
      <c r="AF180">
        <v>53207.846908893698</v>
      </c>
      <c r="AG180">
        <v>13202463.053503791</v>
      </c>
    </row>
    <row r="181" spans="1:33" x14ac:dyDescent="0.25">
      <c r="A181" t="s">
        <v>212</v>
      </c>
      <c r="B181" t="s">
        <v>1147</v>
      </c>
      <c r="C181" s="2">
        <v>45735.669444444437</v>
      </c>
      <c r="D181" s="2">
        <v>45735.670775462961</v>
      </c>
      <c r="E181" s="2">
        <v>45736.108969907407</v>
      </c>
      <c r="F181" s="2">
        <v>45737</v>
      </c>
      <c r="G181" t="s">
        <v>1231</v>
      </c>
      <c r="H181" t="s">
        <v>1238</v>
      </c>
      <c r="I181" t="s">
        <v>1242</v>
      </c>
      <c r="J181" t="s">
        <v>1247</v>
      </c>
      <c r="K181" t="s">
        <v>1250</v>
      </c>
      <c r="L181" t="s">
        <v>1255</v>
      </c>
      <c r="M181">
        <v>21</v>
      </c>
      <c r="N181">
        <v>262.32</v>
      </c>
      <c r="O181">
        <v>261.43</v>
      </c>
      <c r="P181">
        <v>259.8</v>
      </c>
      <c r="Q181">
        <v>5490.03</v>
      </c>
      <c r="R181">
        <v>2.75</v>
      </c>
      <c r="S181">
        <v>1.1000000000000001</v>
      </c>
      <c r="T181">
        <v>30.38</v>
      </c>
      <c r="U181">
        <v>249.2</v>
      </c>
      <c r="V181">
        <v>549</v>
      </c>
      <c r="W181" t="s">
        <v>1261</v>
      </c>
      <c r="X181" t="s">
        <v>1265</v>
      </c>
      <c r="Y181">
        <v>62.74</v>
      </c>
      <c r="Z181" t="s">
        <v>1270</v>
      </c>
      <c r="AA181">
        <v>9811557.3499999996</v>
      </c>
      <c r="AB181">
        <v>98115.573499999999</v>
      </c>
      <c r="AC181">
        <v>12.23000000000002</v>
      </c>
      <c r="AD181">
        <v>8022.5325838102908</v>
      </c>
      <c r="AE181">
        <v>2</v>
      </c>
      <c r="AF181">
        <v>16045.06516762058</v>
      </c>
      <c r="AG181">
        <v>4194661.3867710484</v>
      </c>
    </row>
    <row r="182" spans="1:33" x14ac:dyDescent="0.25">
      <c r="A182" t="s">
        <v>213</v>
      </c>
      <c r="B182" t="s">
        <v>1143</v>
      </c>
      <c r="C182" s="2">
        <v>45939.625</v>
      </c>
      <c r="D182" s="2">
        <v>45939.627337962957</v>
      </c>
      <c r="E182" s="2">
        <v>45939.819699074083</v>
      </c>
      <c r="F182" s="2">
        <v>45940</v>
      </c>
      <c r="G182" t="s">
        <v>1235</v>
      </c>
      <c r="H182" t="s">
        <v>1239</v>
      </c>
      <c r="I182" t="s">
        <v>1243</v>
      </c>
      <c r="J182" t="s">
        <v>1247</v>
      </c>
      <c r="K182" t="s">
        <v>1253</v>
      </c>
      <c r="L182" t="s">
        <v>1255</v>
      </c>
      <c r="M182">
        <v>8632</v>
      </c>
      <c r="N182">
        <v>328.92</v>
      </c>
      <c r="O182">
        <v>326.06</v>
      </c>
      <c r="P182">
        <v>329.5</v>
      </c>
      <c r="Q182">
        <v>2814549.92</v>
      </c>
      <c r="R182">
        <v>1407.27</v>
      </c>
      <c r="S182">
        <v>562.91</v>
      </c>
      <c r="T182">
        <v>-31664.26</v>
      </c>
      <c r="U182">
        <v>312.47000000000003</v>
      </c>
      <c r="V182">
        <v>281454.99</v>
      </c>
      <c r="W182" t="s">
        <v>1261</v>
      </c>
      <c r="X182" t="s">
        <v>1265</v>
      </c>
      <c r="Y182">
        <v>-104.4</v>
      </c>
      <c r="Z182" t="s">
        <v>1269</v>
      </c>
      <c r="AA182">
        <v>9779893.0899999999</v>
      </c>
      <c r="AB182">
        <v>97798.930900000007</v>
      </c>
      <c r="AC182">
        <v>13.58999999999997</v>
      </c>
      <c r="AD182">
        <v>7196.3893230316544</v>
      </c>
      <c r="AE182">
        <v>10</v>
      </c>
      <c r="AF182">
        <v>71963.893230316549</v>
      </c>
      <c r="AG182">
        <v>23464547.026677009</v>
      </c>
    </row>
    <row r="183" spans="1:33" x14ac:dyDescent="0.25">
      <c r="A183" t="s">
        <v>214</v>
      </c>
      <c r="B183" t="s">
        <v>1148</v>
      </c>
      <c r="C183" s="2">
        <v>45844.042361111111</v>
      </c>
      <c r="D183" s="2">
        <v>45844.044178240743</v>
      </c>
      <c r="E183" s="2">
        <v>45844.702511574083</v>
      </c>
      <c r="F183" s="2">
        <v>45845</v>
      </c>
      <c r="G183" t="s">
        <v>1236</v>
      </c>
      <c r="H183" t="s">
        <v>1240</v>
      </c>
      <c r="I183" t="s">
        <v>1242</v>
      </c>
      <c r="J183" t="s">
        <v>1245</v>
      </c>
      <c r="K183" t="s">
        <v>1250</v>
      </c>
      <c r="L183" t="s">
        <v>1257</v>
      </c>
      <c r="M183">
        <v>5440</v>
      </c>
      <c r="N183">
        <v>107.34</v>
      </c>
      <c r="O183">
        <v>107.25</v>
      </c>
      <c r="P183">
        <v>107.18</v>
      </c>
      <c r="Q183">
        <v>583440</v>
      </c>
      <c r="R183">
        <v>291.72000000000003</v>
      </c>
      <c r="S183">
        <v>116.69</v>
      </c>
      <c r="T183">
        <v>-27.61</v>
      </c>
      <c r="U183">
        <v>101.97</v>
      </c>
      <c r="V183">
        <v>58344</v>
      </c>
      <c r="W183" t="s">
        <v>1259</v>
      </c>
      <c r="X183" t="s">
        <v>1266</v>
      </c>
      <c r="Y183">
        <v>6.53</v>
      </c>
      <c r="Z183" t="s">
        <v>1271</v>
      </c>
      <c r="AA183">
        <v>9779865.4800000004</v>
      </c>
      <c r="AB183">
        <v>97798.654800000004</v>
      </c>
      <c r="AC183">
        <v>5.2800000000000011</v>
      </c>
      <c r="AD183">
        <v>18522.4725</v>
      </c>
      <c r="AE183">
        <v>30</v>
      </c>
      <c r="AF183">
        <v>555674.17500000005</v>
      </c>
      <c r="AG183">
        <v>59596055.268749997</v>
      </c>
    </row>
    <row r="184" spans="1:33" x14ac:dyDescent="0.25">
      <c r="A184" t="s">
        <v>215</v>
      </c>
      <c r="B184" t="s">
        <v>1099</v>
      </c>
      <c r="C184" s="2">
        <v>45903.604166666657</v>
      </c>
      <c r="D184" s="2">
        <v>45903.605810185189</v>
      </c>
      <c r="E184" s="2">
        <v>45904.136365740742</v>
      </c>
      <c r="F184" s="2">
        <v>45905</v>
      </c>
      <c r="G184" t="s">
        <v>1231</v>
      </c>
      <c r="H184" t="s">
        <v>1241</v>
      </c>
      <c r="I184" t="s">
        <v>1243</v>
      </c>
      <c r="J184" t="s">
        <v>1248</v>
      </c>
      <c r="K184" t="s">
        <v>1249</v>
      </c>
      <c r="L184" t="s">
        <v>1257</v>
      </c>
      <c r="M184">
        <v>306</v>
      </c>
      <c r="N184">
        <v>421.4</v>
      </c>
      <c r="O184">
        <v>427.51</v>
      </c>
      <c r="P184">
        <v>419.4</v>
      </c>
      <c r="Q184">
        <v>130818.06</v>
      </c>
      <c r="R184">
        <v>65.41</v>
      </c>
      <c r="S184">
        <v>26.16</v>
      </c>
      <c r="T184">
        <v>2390.09</v>
      </c>
      <c r="U184">
        <v>400.33</v>
      </c>
      <c r="V184">
        <v>13081.81</v>
      </c>
      <c r="W184" t="s">
        <v>1259</v>
      </c>
      <c r="X184" t="s">
        <v>1263</v>
      </c>
      <c r="Y184">
        <v>193.37</v>
      </c>
      <c r="Z184" t="s">
        <v>1268</v>
      </c>
      <c r="AA184">
        <v>9782255.5700000003</v>
      </c>
      <c r="AB184">
        <v>97822.555700000012</v>
      </c>
      <c r="AC184">
        <v>27.18000000000001</v>
      </c>
      <c r="AD184">
        <v>3599.0638594554821</v>
      </c>
      <c r="AE184">
        <v>5</v>
      </c>
      <c r="AF184">
        <v>17995.319297277409</v>
      </c>
      <c r="AG184">
        <v>7693178.9527790667</v>
      </c>
    </row>
    <row r="185" spans="1:33" x14ac:dyDescent="0.25">
      <c r="A185" t="s">
        <v>216</v>
      </c>
      <c r="B185" t="s">
        <v>1149</v>
      </c>
      <c r="C185" s="2">
        <v>45945.319444444453</v>
      </c>
      <c r="D185" s="2">
        <v>45945.320254629631</v>
      </c>
      <c r="E185" s="2">
        <v>45946.245254629634</v>
      </c>
      <c r="F185" s="2">
        <v>45946</v>
      </c>
      <c r="G185" t="s">
        <v>1233</v>
      </c>
      <c r="H185" t="s">
        <v>1238</v>
      </c>
      <c r="I185" t="s">
        <v>1243</v>
      </c>
      <c r="J185" t="s">
        <v>1244</v>
      </c>
      <c r="K185" t="s">
        <v>1249</v>
      </c>
      <c r="L185" t="s">
        <v>1254</v>
      </c>
      <c r="M185">
        <v>9549</v>
      </c>
      <c r="N185">
        <v>285.38</v>
      </c>
      <c r="O185">
        <v>289.27999999999997</v>
      </c>
      <c r="P185">
        <v>286.25</v>
      </c>
      <c r="Q185">
        <v>2762334.72</v>
      </c>
      <c r="R185">
        <v>1381.17</v>
      </c>
      <c r="S185">
        <v>552.47</v>
      </c>
      <c r="T185">
        <v>26999.83</v>
      </c>
      <c r="U185">
        <v>271.11</v>
      </c>
      <c r="V185">
        <v>276233.46999999997</v>
      </c>
      <c r="W185" t="s">
        <v>1259</v>
      </c>
      <c r="X185" t="s">
        <v>1264</v>
      </c>
      <c r="Y185">
        <v>105.85</v>
      </c>
      <c r="Z185" t="s">
        <v>1267</v>
      </c>
      <c r="AA185">
        <v>9809255.4000000004</v>
      </c>
      <c r="AB185">
        <v>98092.554000000004</v>
      </c>
      <c r="AC185">
        <v>18.169999999999959</v>
      </c>
      <c r="AD185">
        <v>5398.5995597138262</v>
      </c>
      <c r="AE185">
        <v>2</v>
      </c>
      <c r="AF185">
        <v>10797.199119427651</v>
      </c>
      <c r="AG185">
        <v>3123413.7612680309</v>
      </c>
    </row>
    <row r="186" spans="1:33" x14ac:dyDescent="0.25">
      <c r="A186" t="s">
        <v>217</v>
      </c>
      <c r="B186" t="s">
        <v>1113</v>
      </c>
      <c r="C186" s="2">
        <v>45870.554861111108</v>
      </c>
      <c r="D186" s="2">
        <v>45870.558171296303</v>
      </c>
      <c r="E186" s="2">
        <v>45871.097754629627</v>
      </c>
      <c r="F186" s="2">
        <v>45871</v>
      </c>
      <c r="G186" t="s">
        <v>1232</v>
      </c>
      <c r="H186" t="s">
        <v>1241</v>
      </c>
      <c r="I186" t="s">
        <v>1243</v>
      </c>
      <c r="J186" t="s">
        <v>1245</v>
      </c>
      <c r="K186" t="s">
        <v>1252</v>
      </c>
      <c r="L186" t="s">
        <v>1255</v>
      </c>
      <c r="M186">
        <v>1045</v>
      </c>
      <c r="N186">
        <v>90.72</v>
      </c>
      <c r="O186">
        <v>91.85</v>
      </c>
      <c r="P186">
        <v>91.28</v>
      </c>
      <c r="Q186">
        <v>95983.25</v>
      </c>
      <c r="R186">
        <v>47.99</v>
      </c>
      <c r="S186">
        <v>19.2</v>
      </c>
      <c r="T186">
        <v>528.46</v>
      </c>
      <c r="U186">
        <v>86.18</v>
      </c>
      <c r="V186">
        <v>9598.33</v>
      </c>
      <c r="W186" t="s">
        <v>1262</v>
      </c>
      <c r="X186" t="s">
        <v>1265</v>
      </c>
      <c r="Y186">
        <v>62.45</v>
      </c>
      <c r="Z186" t="s">
        <v>1271</v>
      </c>
      <c r="AA186">
        <v>9809783.8599999994</v>
      </c>
      <c r="AB186">
        <v>98097.838600000003</v>
      </c>
      <c r="AC186">
        <v>5.6699999999999866</v>
      </c>
      <c r="AD186">
        <v>17301.20610229281</v>
      </c>
      <c r="AE186">
        <v>5</v>
      </c>
      <c r="AF186">
        <v>86506.030511464051</v>
      </c>
      <c r="AG186">
        <v>7945578.9024779722</v>
      </c>
    </row>
    <row r="187" spans="1:33" x14ac:dyDescent="0.25">
      <c r="A187" t="s">
        <v>218</v>
      </c>
      <c r="B187" t="s">
        <v>1069</v>
      </c>
      <c r="C187" s="2">
        <v>45709.372916666667</v>
      </c>
      <c r="D187" s="2">
        <v>45709.374652777777</v>
      </c>
      <c r="E187" s="2">
        <v>45709.845486111109</v>
      </c>
      <c r="F187" s="2">
        <v>45710</v>
      </c>
      <c r="G187" t="s">
        <v>1236</v>
      </c>
      <c r="H187" t="s">
        <v>1238</v>
      </c>
      <c r="I187" t="s">
        <v>1243</v>
      </c>
      <c r="J187" t="s">
        <v>1244</v>
      </c>
      <c r="K187" t="s">
        <v>1251</v>
      </c>
      <c r="L187" t="s">
        <v>1256</v>
      </c>
      <c r="M187">
        <v>1052</v>
      </c>
      <c r="N187">
        <v>425.52</v>
      </c>
      <c r="O187">
        <v>424.53</v>
      </c>
      <c r="P187">
        <v>421.78</v>
      </c>
      <c r="Q187">
        <v>446605.56</v>
      </c>
      <c r="R187">
        <v>223.3</v>
      </c>
      <c r="S187">
        <v>89.32</v>
      </c>
      <c r="T187">
        <v>2580.38</v>
      </c>
      <c r="U187">
        <v>404.24</v>
      </c>
      <c r="V187">
        <v>44660.56</v>
      </c>
      <c r="W187" t="s">
        <v>1262</v>
      </c>
      <c r="X187" t="s">
        <v>1264</v>
      </c>
      <c r="Y187">
        <v>65.2</v>
      </c>
      <c r="Z187" t="s">
        <v>1269</v>
      </c>
      <c r="AA187">
        <v>9812364.2400000002</v>
      </c>
      <c r="AB187">
        <v>98123.642400000012</v>
      </c>
      <c r="AC187">
        <v>20.28999999999996</v>
      </c>
      <c r="AD187">
        <v>4836.0592607195758</v>
      </c>
      <c r="AE187">
        <v>2</v>
      </c>
      <c r="AF187">
        <v>9672.1185214391517</v>
      </c>
      <c r="AG187">
        <v>4106104.475906563</v>
      </c>
    </row>
    <row r="188" spans="1:33" x14ac:dyDescent="0.25">
      <c r="A188" t="s">
        <v>219</v>
      </c>
      <c r="B188" t="s">
        <v>1150</v>
      </c>
      <c r="C188" s="2">
        <v>45765.480555555558</v>
      </c>
      <c r="D188" s="2">
        <v>45765.482141203713</v>
      </c>
      <c r="E188" s="2">
        <v>45766.170335648138</v>
      </c>
      <c r="F188" s="2">
        <v>45766</v>
      </c>
      <c r="G188" t="s">
        <v>1236</v>
      </c>
      <c r="H188" t="s">
        <v>1239</v>
      </c>
      <c r="I188" t="s">
        <v>1243</v>
      </c>
      <c r="J188" t="s">
        <v>1248</v>
      </c>
      <c r="K188" t="s">
        <v>1249</v>
      </c>
      <c r="L188" t="s">
        <v>1256</v>
      </c>
      <c r="M188">
        <v>8435</v>
      </c>
      <c r="N188">
        <v>366.65</v>
      </c>
      <c r="O188">
        <v>365.15</v>
      </c>
      <c r="P188">
        <v>365.51</v>
      </c>
      <c r="Q188">
        <v>3080040.25</v>
      </c>
      <c r="R188">
        <v>1540.02</v>
      </c>
      <c r="S188">
        <v>616.01</v>
      </c>
      <c r="T188">
        <v>-5192.63</v>
      </c>
      <c r="U188">
        <v>348.32</v>
      </c>
      <c r="V188">
        <v>308004.03000000003</v>
      </c>
      <c r="W188" t="s">
        <v>1260</v>
      </c>
      <c r="X188" t="s">
        <v>1266</v>
      </c>
      <c r="Y188">
        <v>-9.85</v>
      </c>
      <c r="Z188" t="s">
        <v>1267</v>
      </c>
      <c r="AA188">
        <v>9807171.6099999994</v>
      </c>
      <c r="AB188">
        <v>98071.716099999991</v>
      </c>
      <c r="AC188">
        <v>16.829999999999981</v>
      </c>
      <c r="AD188">
        <v>5827.1964408793874</v>
      </c>
      <c r="AE188">
        <v>10</v>
      </c>
      <c r="AF188">
        <v>58271.964408793872</v>
      </c>
      <c r="AG188">
        <v>21278007.80387108</v>
      </c>
    </row>
    <row r="189" spans="1:33" x14ac:dyDescent="0.25">
      <c r="A189" t="s">
        <v>220</v>
      </c>
      <c r="B189" t="s">
        <v>1095</v>
      </c>
      <c r="C189" s="2">
        <v>45672.160416666673</v>
      </c>
      <c r="D189" s="2">
        <v>45672.162303240737</v>
      </c>
      <c r="E189" s="2">
        <v>45672.741469907407</v>
      </c>
      <c r="F189" s="2">
        <v>45673</v>
      </c>
      <c r="G189" t="s">
        <v>1236</v>
      </c>
      <c r="H189" t="s">
        <v>1239</v>
      </c>
      <c r="I189" t="s">
        <v>1242</v>
      </c>
      <c r="J189" t="s">
        <v>1246</v>
      </c>
      <c r="K189" t="s">
        <v>1251</v>
      </c>
      <c r="L189" t="s">
        <v>1256</v>
      </c>
      <c r="M189">
        <v>1178</v>
      </c>
      <c r="N189">
        <v>155.63999999999999</v>
      </c>
      <c r="O189">
        <v>157.97</v>
      </c>
      <c r="P189">
        <v>156.19999999999999</v>
      </c>
      <c r="Q189">
        <v>186088.66</v>
      </c>
      <c r="R189">
        <v>93.04</v>
      </c>
      <c r="S189">
        <v>37.22</v>
      </c>
      <c r="T189">
        <v>1954.8</v>
      </c>
      <c r="U189">
        <v>147.86000000000001</v>
      </c>
      <c r="V189">
        <v>18608.87</v>
      </c>
      <c r="W189" t="s">
        <v>1259</v>
      </c>
      <c r="X189" t="s">
        <v>1265</v>
      </c>
      <c r="Y189">
        <v>113.32</v>
      </c>
      <c r="Z189" t="s">
        <v>1269</v>
      </c>
      <c r="AA189">
        <v>9809126.4100000001</v>
      </c>
      <c r="AB189">
        <v>98091.2641</v>
      </c>
      <c r="AC189">
        <v>10.109999999999991</v>
      </c>
      <c r="AD189">
        <v>9702.4000098912111</v>
      </c>
      <c r="AE189">
        <v>10</v>
      </c>
      <c r="AF189">
        <v>97024.000098912104</v>
      </c>
      <c r="AG189">
        <v>15326881.295625141</v>
      </c>
    </row>
    <row r="190" spans="1:33" x14ac:dyDescent="0.25">
      <c r="A190" t="s">
        <v>221</v>
      </c>
      <c r="B190" t="s">
        <v>1136</v>
      </c>
      <c r="C190" s="2">
        <v>45995.229861111111</v>
      </c>
      <c r="D190" s="2">
        <v>45995.230694444443</v>
      </c>
      <c r="E190" s="2">
        <v>45995.811249999999</v>
      </c>
      <c r="F190" s="2">
        <v>45996</v>
      </c>
      <c r="G190" t="s">
        <v>1234</v>
      </c>
      <c r="H190" t="s">
        <v>1241</v>
      </c>
      <c r="I190" t="s">
        <v>1242</v>
      </c>
      <c r="J190" t="s">
        <v>1245</v>
      </c>
      <c r="K190" t="s">
        <v>1251</v>
      </c>
      <c r="L190" t="s">
        <v>1255</v>
      </c>
      <c r="M190">
        <v>9681</v>
      </c>
      <c r="N190">
        <v>350.69</v>
      </c>
      <c r="O190">
        <v>347.27</v>
      </c>
      <c r="P190">
        <v>348.17</v>
      </c>
      <c r="Q190">
        <v>3361920.87</v>
      </c>
      <c r="R190">
        <v>1680.96</v>
      </c>
      <c r="S190">
        <v>672.38</v>
      </c>
      <c r="T190">
        <v>-11066.24</v>
      </c>
      <c r="U190">
        <v>333.16</v>
      </c>
      <c r="V190">
        <v>336192.09</v>
      </c>
      <c r="W190" t="s">
        <v>1259</v>
      </c>
      <c r="X190" t="s">
        <v>1266</v>
      </c>
      <c r="Y190">
        <v>-25.85</v>
      </c>
      <c r="Z190" t="s">
        <v>1269</v>
      </c>
      <c r="AA190">
        <v>9798060.1699999999</v>
      </c>
      <c r="AB190">
        <v>97980.601699999999</v>
      </c>
      <c r="AC190">
        <v>14.10999999999996</v>
      </c>
      <c r="AD190">
        <v>6944.0539829908084</v>
      </c>
      <c r="AE190">
        <v>5</v>
      </c>
      <c r="AF190">
        <v>34720.269914954042</v>
      </c>
      <c r="AG190">
        <v>12057308.133366089</v>
      </c>
    </row>
    <row r="191" spans="1:33" x14ac:dyDescent="0.25">
      <c r="A191" t="s">
        <v>222</v>
      </c>
      <c r="B191" t="s">
        <v>1062</v>
      </c>
      <c r="C191" s="2">
        <v>45838.134722222218</v>
      </c>
      <c r="D191" s="2">
        <v>45838.137326388889</v>
      </c>
      <c r="E191" s="2">
        <v>45838.378993055558</v>
      </c>
      <c r="F191" s="2">
        <v>45840</v>
      </c>
      <c r="G191" t="s">
        <v>1237</v>
      </c>
      <c r="H191" t="s">
        <v>1241</v>
      </c>
      <c r="I191" t="s">
        <v>1243</v>
      </c>
      <c r="J191" t="s">
        <v>1244</v>
      </c>
      <c r="K191" t="s">
        <v>1250</v>
      </c>
      <c r="L191" t="s">
        <v>1255</v>
      </c>
      <c r="M191">
        <v>3233</v>
      </c>
      <c r="N191">
        <v>236.1</v>
      </c>
      <c r="O191">
        <v>237.81</v>
      </c>
      <c r="P191">
        <v>235.65</v>
      </c>
      <c r="Q191">
        <v>768839.73</v>
      </c>
      <c r="R191">
        <v>384.42</v>
      </c>
      <c r="S191">
        <v>153.77000000000001</v>
      </c>
      <c r="T191">
        <v>6445.09</v>
      </c>
      <c r="U191">
        <v>224.29</v>
      </c>
      <c r="V191">
        <v>76883.97</v>
      </c>
      <c r="W191" t="s">
        <v>1262</v>
      </c>
      <c r="X191" t="s">
        <v>1266</v>
      </c>
      <c r="Y191">
        <v>91.66</v>
      </c>
      <c r="Z191" t="s">
        <v>1271</v>
      </c>
      <c r="AA191">
        <v>9804505.2599999998</v>
      </c>
      <c r="AB191">
        <v>98045.052599999995</v>
      </c>
      <c r="AC191">
        <v>13.52000000000001</v>
      </c>
      <c r="AD191">
        <v>7251.8530029585754</v>
      </c>
      <c r="AE191">
        <v>5</v>
      </c>
      <c r="AF191">
        <v>36259.26501479288</v>
      </c>
      <c r="AG191">
        <v>8622815.8131678943</v>
      </c>
    </row>
    <row r="192" spans="1:33" x14ac:dyDescent="0.25">
      <c r="A192" t="s">
        <v>223</v>
      </c>
      <c r="B192" t="s">
        <v>1117</v>
      </c>
      <c r="C192" s="2">
        <v>45780.836805555547</v>
      </c>
      <c r="D192" s="2">
        <v>45780.839560185188</v>
      </c>
      <c r="E192" s="2">
        <v>45781.102060185192</v>
      </c>
      <c r="F192" s="2">
        <v>45781</v>
      </c>
      <c r="G192" t="s">
        <v>1235</v>
      </c>
      <c r="H192" t="s">
        <v>1238</v>
      </c>
      <c r="I192" t="s">
        <v>1242</v>
      </c>
      <c r="J192" t="s">
        <v>1248</v>
      </c>
      <c r="K192" t="s">
        <v>1252</v>
      </c>
      <c r="L192" t="s">
        <v>1254</v>
      </c>
      <c r="M192">
        <v>8011</v>
      </c>
      <c r="N192">
        <v>94.96</v>
      </c>
      <c r="O192">
        <v>93.28</v>
      </c>
      <c r="P192">
        <v>94.53</v>
      </c>
      <c r="Q192">
        <v>747266.08</v>
      </c>
      <c r="R192">
        <v>373.63</v>
      </c>
      <c r="S192">
        <v>149.44999999999999</v>
      </c>
      <c r="T192">
        <v>-10536.83</v>
      </c>
      <c r="U192">
        <v>90.21</v>
      </c>
      <c r="V192">
        <v>74726.61</v>
      </c>
      <c r="W192" t="s">
        <v>1262</v>
      </c>
      <c r="X192" t="s">
        <v>1266</v>
      </c>
      <c r="Y192">
        <v>-132.22999999999999</v>
      </c>
      <c r="Z192" t="s">
        <v>1269</v>
      </c>
      <c r="AA192">
        <v>9793968.4299999997</v>
      </c>
      <c r="AB192">
        <v>97939.684299999994</v>
      </c>
      <c r="AC192">
        <v>3.0700000000000069</v>
      </c>
      <c r="AD192">
        <v>31902.177296416859</v>
      </c>
      <c r="AE192">
        <v>2</v>
      </c>
      <c r="AF192">
        <v>63804.354592833719</v>
      </c>
      <c r="AG192">
        <v>5951670.1964195296</v>
      </c>
    </row>
    <row r="193" spans="1:33" x14ac:dyDescent="0.25">
      <c r="A193" t="s">
        <v>224</v>
      </c>
      <c r="B193" t="s">
        <v>1138</v>
      </c>
      <c r="C193" s="2">
        <v>45848.911111111112</v>
      </c>
      <c r="D193" s="2">
        <v>45848.913993055547</v>
      </c>
      <c r="E193" s="2">
        <v>45849.767465277779</v>
      </c>
      <c r="F193" s="2">
        <v>45849</v>
      </c>
      <c r="G193" t="s">
        <v>1234</v>
      </c>
      <c r="H193" t="s">
        <v>1241</v>
      </c>
      <c r="I193" t="s">
        <v>1243</v>
      </c>
      <c r="J193" t="s">
        <v>1248</v>
      </c>
      <c r="K193" t="s">
        <v>1253</v>
      </c>
      <c r="L193" t="s">
        <v>1254</v>
      </c>
      <c r="M193">
        <v>4569</v>
      </c>
      <c r="N193">
        <v>42.39</v>
      </c>
      <c r="O193">
        <v>42.74</v>
      </c>
      <c r="P193">
        <v>42.23</v>
      </c>
      <c r="Q193">
        <v>195279.06</v>
      </c>
      <c r="R193">
        <v>97.64</v>
      </c>
      <c r="S193">
        <v>39.06</v>
      </c>
      <c r="T193">
        <v>2193.4899999999998</v>
      </c>
      <c r="U193">
        <v>40.270000000000003</v>
      </c>
      <c r="V193">
        <v>19527.91</v>
      </c>
      <c r="W193" t="s">
        <v>1261</v>
      </c>
      <c r="X193" t="s">
        <v>1264</v>
      </c>
      <c r="Y193">
        <v>120.77</v>
      </c>
      <c r="Z193" t="s">
        <v>1270</v>
      </c>
      <c r="AA193">
        <v>9796161.9199999999</v>
      </c>
      <c r="AB193">
        <v>97961.619200000001</v>
      </c>
      <c r="AC193">
        <v>2.4699999999999989</v>
      </c>
      <c r="AD193">
        <v>39660.574574898797</v>
      </c>
      <c r="AE193">
        <v>5</v>
      </c>
      <c r="AF193">
        <v>198302.872874494</v>
      </c>
      <c r="AG193">
        <v>8475464.7866558749</v>
      </c>
    </row>
    <row r="194" spans="1:33" x14ac:dyDescent="0.25">
      <c r="A194" t="s">
        <v>225</v>
      </c>
      <c r="B194" t="s">
        <v>1151</v>
      </c>
      <c r="C194" s="2">
        <v>45729.759722222218</v>
      </c>
      <c r="D194" s="2">
        <v>45729.761261574073</v>
      </c>
      <c r="E194" s="2">
        <v>45730.072372685187</v>
      </c>
      <c r="F194" s="2">
        <v>45731</v>
      </c>
      <c r="G194" t="s">
        <v>1235</v>
      </c>
      <c r="H194" t="s">
        <v>1241</v>
      </c>
      <c r="I194" t="s">
        <v>1243</v>
      </c>
      <c r="J194" t="s">
        <v>1247</v>
      </c>
      <c r="K194" t="s">
        <v>1252</v>
      </c>
      <c r="L194" t="s">
        <v>1254</v>
      </c>
      <c r="M194">
        <v>2897</v>
      </c>
      <c r="N194">
        <v>148.77000000000001</v>
      </c>
      <c r="O194">
        <v>151.46</v>
      </c>
      <c r="P194">
        <v>147.88999999999999</v>
      </c>
      <c r="Q194">
        <v>438779.62</v>
      </c>
      <c r="R194">
        <v>219.39</v>
      </c>
      <c r="S194">
        <v>87.76</v>
      </c>
      <c r="T194">
        <v>10035.14</v>
      </c>
      <c r="U194">
        <v>141.33000000000001</v>
      </c>
      <c r="V194">
        <v>43877.96</v>
      </c>
      <c r="W194" t="s">
        <v>1260</v>
      </c>
      <c r="X194" t="s">
        <v>1266</v>
      </c>
      <c r="Y194">
        <v>241.4</v>
      </c>
      <c r="Z194" t="s">
        <v>1268</v>
      </c>
      <c r="AA194">
        <v>9806197.0600000005</v>
      </c>
      <c r="AB194">
        <v>98061.970600000001</v>
      </c>
      <c r="AC194">
        <v>10.130000000000001</v>
      </c>
      <c r="AD194">
        <v>9680.3524777887505</v>
      </c>
      <c r="AE194">
        <v>5</v>
      </c>
      <c r="AF194">
        <v>48401.762388943753</v>
      </c>
      <c r="AG194">
        <v>7330930.9314294225</v>
      </c>
    </row>
    <row r="195" spans="1:33" x14ac:dyDescent="0.25">
      <c r="A195" t="s">
        <v>226</v>
      </c>
      <c r="B195" t="s">
        <v>1036</v>
      </c>
      <c r="C195" s="2">
        <v>45854.572916666657</v>
      </c>
      <c r="D195" s="2">
        <v>45854.574363425927</v>
      </c>
      <c r="E195" s="2">
        <v>45854.97991898148</v>
      </c>
      <c r="F195" s="2">
        <v>45856</v>
      </c>
      <c r="G195" t="s">
        <v>1232</v>
      </c>
      <c r="H195" t="s">
        <v>1239</v>
      </c>
      <c r="I195" t="s">
        <v>1242</v>
      </c>
      <c r="J195" t="s">
        <v>1245</v>
      </c>
      <c r="K195" t="s">
        <v>1249</v>
      </c>
      <c r="L195" t="s">
        <v>1256</v>
      </c>
      <c r="M195">
        <v>5954</v>
      </c>
      <c r="N195">
        <v>141.94999999999999</v>
      </c>
      <c r="O195">
        <v>144.72999999999999</v>
      </c>
      <c r="P195">
        <v>141.12</v>
      </c>
      <c r="Q195">
        <v>861722.42</v>
      </c>
      <c r="R195">
        <v>430.86</v>
      </c>
      <c r="S195">
        <v>172.34</v>
      </c>
      <c r="T195">
        <v>20890.740000000002</v>
      </c>
      <c r="U195">
        <v>134.85</v>
      </c>
      <c r="V195">
        <v>86172.24</v>
      </c>
      <c r="W195" t="s">
        <v>1258</v>
      </c>
      <c r="X195" t="s">
        <v>1263</v>
      </c>
      <c r="Y195">
        <v>255.81</v>
      </c>
      <c r="Z195" t="s">
        <v>1270</v>
      </c>
      <c r="AA195">
        <v>9827087.8000000007</v>
      </c>
      <c r="AB195">
        <v>98270.878000000012</v>
      </c>
      <c r="AC195">
        <v>9.8799999999999955</v>
      </c>
      <c r="AD195">
        <v>9946.4451417004111</v>
      </c>
      <c r="AE195">
        <v>10</v>
      </c>
      <c r="AF195">
        <v>99464.451417004107</v>
      </c>
      <c r="AG195">
        <v>14395490.053583</v>
      </c>
    </row>
    <row r="196" spans="1:33" x14ac:dyDescent="0.25">
      <c r="A196" t="s">
        <v>227</v>
      </c>
      <c r="B196" t="s">
        <v>1072</v>
      </c>
      <c r="C196" s="2">
        <v>45710.324305555558</v>
      </c>
      <c r="D196" s="2">
        <v>45710.324571759258</v>
      </c>
      <c r="E196" s="2">
        <v>45711.111377314817</v>
      </c>
      <c r="F196" s="2">
        <v>45711</v>
      </c>
      <c r="G196" t="s">
        <v>1232</v>
      </c>
      <c r="H196" t="s">
        <v>1239</v>
      </c>
      <c r="I196" t="s">
        <v>1243</v>
      </c>
      <c r="J196" t="s">
        <v>1244</v>
      </c>
      <c r="K196" t="s">
        <v>1252</v>
      </c>
      <c r="L196" t="s">
        <v>1256</v>
      </c>
      <c r="M196">
        <v>4597</v>
      </c>
      <c r="N196">
        <v>352.85</v>
      </c>
      <c r="O196">
        <v>353.32</v>
      </c>
      <c r="P196">
        <v>354.43</v>
      </c>
      <c r="Q196">
        <v>1624212.04</v>
      </c>
      <c r="R196">
        <v>812.11</v>
      </c>
      <c r="S196">
        <v>324.83999999999997</v>
      </c>
      <c r="T196">
        <v>-6239.62</v>
      </c>
      <c r="U196">
        <v>335.21</v>
      </c>
      <c r="V196">
        <v>162421.20000000001</v>
      </c>
      <c r="W196" t="s">
        <v>1258</v>
      </c>
      <c r="X196" t="s">
        <v>1265</v>
      </c>
      <c r="Y196">
        <v>-31.32</v>
      </c>
      <c r="Z196" t="s">
        <v>1269</v>
      </c>
      <c r="AA196">
        <v>9820848.1799999997</v>
      </c>
      <c r="AB196">
        <v>98208.481799999994</v>
      </c>
      <c r="AC196">
        <v>18.11000000000001</v>
      </c>
      <c r="AD196">
        <v>5422.8869022639383</v>
      </c>
      <c r="AE196">
        <v>10</v>
      </c>
      <c r="AF196">
        <v>54228.869022639381</v>
      </c>
      <c r="AG196">
        <v>19160144.003078941</v>
      </c>
    </row>
    <row r="197" spans="1:33" x14ac:dyDescent="0.25">
      <c r="A197" t="s">
        <v>228</v>
      </c>
      <c r="B197" t="s">
        <v>1152</v>
      </c>
      <c r="C197" s="2">
        <v>45897.90347222222</v>
      </c>
      <c r="D197" s="2">
        <v>45897.905902777777</v>
      </c>
      <c r="E197" s="2">
        <v>45898.064236111109</v>
      </c>
      <c r="F197" s="2">
        <v>45899</v>
      </c>
      <c r="G197" t="s">
        <v>1237</v>
      </c>
      <c r="H197" t="s">
        <v>1240</v>
      </c>
      <c r="I197" t="s">
        <v>1243</v>
      </c>
      <c r="J197" t="s">
        <v>1248</v>
      </c>
      <c r="K197" t="s">
        <v>1249</v>
      </c>
      <c r="L197" t="s">
        <v>1255</v>
      </c>
      <c r="M197">
        <v>6443</v>
      </c>
      <c r="N197">
        <v>182.02</v>
      </c>
      <c r="O197">
        <v>185.61</v>
      </c>
      <c r="P197">
        <v>182.43</v>
      </c>
      <c r="Q197">
        <v>1195885.23</v>
      </c>
      <c r="R197">
        <v>597.94000000000005</v>
      </c>
      <c r="S197">
        <v>239.18</v>
      </c>
      <c r="T197">
        <v>19651.62</v>
      </c>
      <c r="U197">
        <v>172.92</v>
      </c>
      <c r="V197">
        <v>119588.52</v>
      </c>
      <c r="W197" t="s">
        <v>1261</v>
      </c>
      <c r="X197" t="s">
        <v>1265</v>
      </c>
      <c r="Y197">
        <v>174.31</v>
      </c>
      <c r="Z197" t="s">
        <v>1267</v>
      </c>
      <c r="AA197">
        <v>9840499.8000000007</v>
      </c>
      <c r="AB197">
        <v>98404.998000000007</v>
      </c>
      <c r="AC197">
        <v>12.69000000000003</v>
      </c>
      <c r="AD197">
        <v>7754.5309692671244</v>
      </c>
      <c r="AE197">
        <v>30</v>
      </c>
      <c r="AF197">
        <v>232635.92907801369</v>
      </c>
      <c r="AG197">
        <v>43179554.79617013</v>
      </c>
    </row>
    <row r="198" spans="1:33" x14ac:dyDescent="0.25">
      <c r="A198" t="s">
        <v>229</v>
      </c>
      <c r="B198" t="s">
        <v>1134</v>
      </c>
      <c r="C198" s="2">
        <v>45932.504861111112</v>
      </c>
      <c r="D198" s="2">
        <v>45932.507708333331</v>
      </c>
      <c r="E198" s="2">
        <v>45933.16951388889</v>
      </c>
      <c r="F198" s="2">
        <v>45934</v>
      </c>
      <c r="G198" t="s">
        <v>1232</v>
      </c>
      <c r="H198" t="s">
        <v>1238</v>
      </c>
      <c r="I198" t="s">
        <v>1243</v>
      </c>
      <c r="J198" t="s">
        <v>1246</v>
      </c>
      <c r="K198" t="s">
        <v>1253</v>
      </c>
      <c r="L198" t="s">
        <v>1255</v>
      </c>
      <c r="M198">
        <v>690</v>
      </c>
      <c r="N198">
        <v>39.99</v>
      </c>
      <c r="O198">
        <v>40.68</v>
      </c>
      <c r="P198">
        <v>40.020000000000003</v>
      </c>
      <c r="Q198">
        <v>28069.200000000001</v>
      </c>
      <c r="R198">
        <v>14.03</v>
      </c>
      <c r="S198">
        <v>5.61</v>
      </c>
      <c r="T198">
        <v>435.76</v>
      </c>
      <c r="U198">
        <v>37.99</v>
      </c>
      <c r="V198">
        <v>2806.92</v>
      </c>
      <c r="W198" t="s">
        <v>1262</v>
      </c>
      <c r="X198" t="s">
        <v>1266</v>
      </c>
      <c r="Y198">
        <v>164.92</v>
      </c>
      <c r="Z198" t="s">
        <v>1269</v>
      </c>
      <c r="AA198">
        <v>9840935.5600000005</v>
      </c>
      <c r="AB198">
        <v>98409.35560000001</v>
      </c>
      <c r="AC198">
        <v>2.6899999999999982</v>
      </c>
      <c r="AD198">
        <v>36583.403568773268</v>
      </c>
      <c r="AE198">
        <v>2</v>
      </c>
      <c r="AF198">
        <v>73166.807137546537</v>
      </c>
      <c r="AG198">
        <v>2976425.7143553928</v>
      </c>
    </row>
    <row r="199" spans="1:33" x14ac:dyDescent="0.25">
      <c r="A199" t="s">
        <v>230</v>
      </c>
      <c r="B199" t="s">
        <v>1035</v>
      </c>
      <c r="C199" s="2">
        <v>45881.555555555547</v>
      </c>
      <c r="D199" s="2">
        <v>45881.557546296302</v>
      </c>
      <c r="E199" s="2">
        <v>45881.735324074078</v>
      </c>
      <c r="F199" s="2">
        <v>45883</v>
      </c>
      <c r="G199" t="s">
        <v>1233</v>
      </c>
      <c r="H199" t="s">
        <v>1241</v>
      </c>
      <c r="I199" t="s">
        <v>1243</v>
      </c>
      <c r="J199" t="s">
        <v>1246</v>
      </c>
      <c r="K199" t="s">
        <v>1252</v>
      </c>
      <c r="L199" t="s">
        <v>1256</v>
      </c>
      <c r="M199">
        <v>2388</v>
      </c>
      <c r="N199">
        <v>494.46</v>
      </c>
      <c r="O199">
        <v>489.57</v>
      </c>
      <c r="P199">
        <v>499.3</v>
      </c>
      <c r="Q199">
        <v>1169093.1599999999</v>
      </c>
      <c r="R199">
        <v>584.54999999999995</v>
      </c>
      <c r="S199">
        <v>233.82</v>
      </c>
      <c r="T199">
        <v>-24053.61</v>
      </c>
      <c r="U199">
        <v>469.74</v>
      </c>
      <c r="V199">
        <v>116909.32</v>
      </c>
      <c r="W199" t="s">
        <v>1258</v>
      </c>
      <c r="X199" t="s">
        <v>1266</v>
      </c>
      <c r="Y199">
        <v>-194.87</v>
      </c>
      <c r="Z199" t="s">
        <v>1269</v>
      </c>
      <c r="AA199">
        <v>9816881.9499999993</v>
      </c>
      <c r="AB199">
        <v>98168.819499999998</v>
      </c>
      <c r="AC199">
        <v>19.829999999999981</v>
      </c>
      <c r="AD199">
        <v>4950.5203983862884</v>
      </c>
      <c r="AE199">
        <v>5</v>
      </c>
      <c r="AF199">
        <v>24752.601991931439</v>
      </c>
      <c r="AG199">
        <v>12118131.357189881</v>
      </c>
    </row>
    <row r="200" spans="1:33" x14ac:dyDescent="0.25">
      <c r="A200" t="s">
        <v>231</v>
      </c>
      <c r="B200" t="s">
        <v>1061</v>
      </c>
      <c r="C200" s="2">
        <v>45951.182638888888</v>
      </c>
      <c r="D200" s="2">
        <v>45951.184583333343</v>
      </c>
      <c r="E200" s="2">
        <v>45952.16097222222</v>
      </c>
      <c r="F200" s="2">
        <v>45953</v>
      </c>
      <c r="G200" t="s">
        <v>1235</v>
      </c>
      <c r="H200" t="s">
        <v>1238</v>
      </c>
      <c r="I200" t="s">
        <v>1243</v>
      </c>
      <c r="J200" t="s">
        <v>1247</v>
      </c>
      <c r="K200" t="s">
        <v>1249</v>
      </c>
      <c r="L200" t="s">
        <v>1254</v>
      </c>
      <c r="M200">
        <v>1236</v>
      </c>
      <c r="N200">
        <v>233.36</v>
      </c>
      <c r="O200">
        <v>237.5</v>
      </c>
      <c r="P200">
        <v>233.65</v>
      </c>
      <c r="Q200">
        <v>293550</v>
      </c>
      <c r="R200">
        <v>146.78</v>
      </c>
      <c r="S200">
        <v>58.71</v>
      </c>
      <c r="T200">
        <v>4553.1099999999997</v>
      </c>
      <c r="U200">
        <v>221.69</v>
      </c>
      <c r="V200">
        <v>29355</v>
      </c>
      <c r="W200" t="s">
        <v>1261</v>
      </c>
      <c r="X200" t="s">
        <v>1264</v>
      </c>
      <c r="Y200">
        <v>164.78</v>
      </c>
      <c r="Z200" t="s">
        <v>1270</v>
      </c>
      <c r="AA200">
        <v>9821435.0600000005</v>
      </c>
      <c r="AB200">
        <v>98214.350600000005</v>
      </c>
      <c r="AC200">
        <v>15.81</v>
      </c>
      <c r="AD200">
        <v>6212.1663883617957</v>
      </c>
      <c r="AE200">
        <v>2</v>
      </c>
      <c r="AF200">
        <v>12424.33277672359</v>
      </c>
      <c r="AG200">
        <v>2950779.0344718532</v>
      </c>
    </row>
    <row r="201" spans="1:33" x14ac:dyDescent="0.25">
      <c r="A201" t="s">
        <v>232</v>
      </c>
      <c r="B201" t="s">
        <v>1117</v>
      </c>
      <c r="C201" s="2">
        <v>45759.505555555559</v>
      </c>
      <c r="D201" s="2">
        <v>45759.509027777778</v>
      </c>
      <c r="E201" s="2">
        <v>45759.677083333343</v>
      </c>
      <c r="F201" s="2">
        <v>45760</v>
      </c>
      <c r="G201" t="s">
        <v>1233</v>
      </c>
      <c r="H201" t="s">
        <v>1241</v>
      </c>
      <c r="I201" t="s">
        <v>1243</v>
      </c>
      <c r="J201" t="s">
        <v>1248</v>
      </c>
      <c r="K201" t="s">
        <v>1250</v>
      </c>
      <c r="L201" t="s">
        <v>1256</v>
      </c>
      <c r="M201">
        <v>9737</v>
      </c>
      <c r="N201">
        <v>240.22</v>
      </c>
      <c r="O201">
        <v>237.02</v>
      </c>
      <c r="P201">
        <v>239.56</v>
      </c>
      <c r="Q201">
        <v>2307863.7400000002</v>
      </c>
      <c r="R201">
        <v>1153.93</v>
      </c>
      <c r="S201">
        <v>461.57</v>
      </c>
      <c r="T201">
        <v>-26347.48</v>
      </c>
      <c r="U201">
        <v>228.21</v>
      </c>
      <c r="V201">
        <v>230786.37</v>
      </c>
      <c r="W201" t="s">
        <v>1260</v>
      </c>
      <c r="X201" t="s">
        <v>1264</v>
      </c>
      <c r="Y201">
        <v>-106.03</v>
      </c>
      <c r="Z201" t="s">
        <v>1268</v>
      </c>
      <c r="AA201">
        <v>9795087.5800000001</v>
      </c>
      <c r="AB201">
        <v>97950.875800000009</v>
      </c>
      <c r="AC201">
        <v>8.8100000000000023</v>
      </c>
      <c r="AD201">
        <v>11118.14708286038</v>
      </c>
      <c r="AE201">
        <v>5</v>
      </c>
      <c r="AF201">
        <v>55590.735414301897</v>
      </c>
      <c r="AG201">
        <v>13176116.10789784</v>
      </c>
    </row>
    <row r="202" spans="1:33" x14ac:dyDescent="0.25">
      <c r="A202" t="s">
        <v>233</v>
      </c>
      <c r="B202" t="s">
        <v>1089</v>
      </c>
      <c r="C202" s="2">
        <v>45717.615972222222</v>
      </c>
      <c r="D202" s="2">
        <v>45717.618067129632</v>
      </c>
      <c r="E202" s="2">
        <v>45718.053483796299</v>
      </c>
      <c r="F202" s="2">
        <v>45719</v>
      </c>
      <c r="G202" t="s">
        <v>1235</v>
      </c>
      <c r="H202" t="s">
        <v>1241</v>
      </c>
      <c r="I202" t="s">
        <v>1242</v>
      </c>
      <c r="J202" t="s">
        <v>1248</v>
      </c>
      <c r="K202" t="s">
        <v>1253</v>
      </c>
      <c r="L202" t="s">
        <v>1255</v>
      </c>
      <c r="M202">
        <v>7905</v>
      </c>
      <c r="N202">
        <v>267.55</v>
      </c>
      <c r="O202">
        <v>265.22000000000003</v>
      </c>
      <c r="P202">
        <v>267.17</v>
      </c>
      <c r="Q202">
        <v>2096564.1</v>
      </c>
      <c r="R202">
        <v>1048.28</v>
      </c>
      <c r="S202">
        <v>419.31</v>
      </c>
      <c r="T202">
        <v>-16882.34</v>
      </c>
      <c r="U202">
        <v>254.17</v>
      </c>
      <c r="V202">
        <v>209656.41</v>
      </c>
      <c r="W202" t="s">
        <v>1260</v>
      </c>
      <c r="X202" t="s">
        <v>1264</v>
      </c>
      <c r="Y202">
        <v>-72.989999999999995</v>
      </c>
      <c r="Z202" t="s">
        <v>1267</v>
      </c>
      <c r="AA202">
        <v>9778205.2400000002</v>
      </c>
      <c r="AB202">
        <v>97782.0524</v>
      </c>
      <c r="AC202">
        <v>11.05000000000004</v>
      </c>
      <c r="AD202">
        <v>8849.0545158370714</v>
      </c>
      <c r="AE202">
        <v>5</v>
      </c>
      <c r="AF202">
        <v>44245.272579185359</v>
      </c>
      <c r="AG202">
        <v>11734731.193451541</v>
      </c>
    </row>
    <row r="203" spans="1:33" x14ac:dyDescent="0.25">
      <c r="A203" t="s">
        <v>234</v>
      </c>
      <c r="B203" t="s">
        <v>1108</v>
      </c>
      <c r="C203" s="2">
        <v>45885.461805555547</v>
      </c>
      <c r="D203" s="2">
        <v>45885.463773148149</v>
      </c>
      <c r="E203" s="2">
        <v>45886.453356481477</v>
      </c>
      <c r="F203" s="2">
        <v>45887</v>
      </c>
      <c r="G203" t="s">
        <v>1236</v>
      </c>
      <c r="H203" t="s">
        <v>1241</v>
      </c>
      <c r="I203" t="s">
        <v>1243</v>
      </c>
      <c r="J203" t="s">
        <v>1248</v>
      </c>
      <c r="K203" t="s">
        <v>1253</v>
      </c>
      <c r="L203" t="s">
        <v>1254</v>
      </c>
      <c r="M203">
        <v>751</v>
      </c>
      <c r="N203">
        <v>436.33</v>
      </c>
      <c r="O203">
        <v>435.99</v>
      </c>
      <c r="P203">
        <v>434.95</v>
      </c>
      <c r="Q203">
        <v>327428.49</v>
      </c>
      <c r="R203">
        <v>163.71</v>
      </c>
      <c r="S203">
        <v>65.489999999999995</v>
      </c>
      <c r="T203">
        <v>551.84</v>
      </c>
      <c r="U203">
        <v>414.51</v>
      </c>
      <c r="V203">
        <v>32742.85</v>
      </c>
      <c r="W203" t="s">
        <v>1260</v>
      </c>
      <c r="X203" t="s">
        <v>1264</v>
      </c>
      <c r="Y203">
        <v>23.91</v>
      </c>
      <c r="Z203" t="s">
        <v>1268</v>
      </c>
      <c r="AA203">
        <v>9778757.0800000001</v>
      </c>
      <c r="AB203">
        <v>97787.570800000001</v>
      </c>
      <c r="AC203">
        <v>21.480000000000022</v>
      </c>
      <c r="AD203">
        <v>4552.4939851024174</v>
      </c>
      <c r="AE203">
        <v>5</v>
      </c>
      <c r="AF203">
        <v>22762.46992551209</v>
      </c>
      <c r="AG203">
        <v>9924209.2628240157</v>
      </c>
    </row>
    <row r="204" spans="1:33" x14ac:dyDescent="0.25">
      <c r="A204" t="s">
        <v>235</v>
      </c>
      <c r="B204" t="s">
        <v>1153</v>
      </c>
      <c r="C204" s="2">
        <v>45669.79791666667</v>
      </c>
      <c r="D204" s="2">
        <v>45669.799432870372</v>
      </c>
      <c r="E204" s="2">
        <v>45670.487627314818</v>
      </c>
      <c r="F204" s="2">
        <v>45670</v>
      </c>
      <c r="G204" t="s">
        <v>1233</v>
      </c>
      <c r="H204" t="s">
        <v>1241</v>
      </c>
      <c r="I204" t="s">
        <v>1243</v>
      </c>
      <c r="J204" t="s">
        <v>1244</v>
      </c>
      <c r="K204" t="s">
        <v>1252</v>
      </c>
      <c r="L204" t="s">
        <v>1257</v>
      </c>
      <c r="M204">
        <v>5588</v>
      </c>
      <c r="N204">
        <v>358.15</v>
      </c>
      <c r="O204">
        <v>360.62</v>
      </c>
      <c r="P204">
        <v>356.93</v>
      </c>
      <c r="Q204">
        <v>2015144.56</v>
      </c>
      <c r="R204">
        <v>1007.57</v>
      </c>
      <c r="S204">
        <v>403.03</v>
      </c>
      <c r="T204">
        <v>19209.12</v>
      </c>
      <c r="U204">
        <v>340.24</v>
      </c>
      <c r="V204">
        <v>201514.46</v>
      </c>
      <c r="W204" t="s">
        <v>1262</v>
      </c>
      <c r="X204" t="s">
        <v>1263</v>
      </c>
      <c r="Y204">
        <v>103.38</v>
      </c>
      <c r="Z204" t="s">
        <v>1271</v>
      </c>
      <c r="AA204">
        <v>9797966.1999999993</v>
      </c>
      <c r="AB204">
        <v>97979.661999999997</v>
      </c>
      <c r="AC204">
        <v>20.38</v>
      </c>
      <c r="AD204">
        <v>4807.6379784102073</v>
      </c>
      <c r="AE204">
        <v>5</v>
      </c>
      <c r="AF204">
        <v>24038.189892051039</v>
      </c>
      <c r="AG204">
        <v>8668652.0388714448</v>
      </c>
    </row>
    <row r="205" spans="1:33" x14ac:dyDescent="0.25">
      <c r="A205" t="s">
        <v>236</v>
      </c>
      <c r="B205" t="s">
        <v>1066</v>
      </c>
      <c r="C205" s="2">
        <v>45705.245138888888</v>
      </c>
      <c r="D205" s="2">
        <v>45705.247245370367</v>
      </c>
      <c r="E205" s="2">
        <v>45706.227106481478</v>
      </c>
      <c r="F205" s="2">
        <v>45706</v>
      </c>
      <c r="G205" t="s">
        <v>1235</v>
      </c>
      <c r="H205" t="s">
        <v>1239</v>
      </c>
      <c r="I205" t="s">
        <v>1242</v>
      </c>
      <c r="J205" t="s">
        <v>1247</v>
      </c>
      <c r="K205" t="s">
        <v>1249</v>
      </c>
      <c r="L205" t="s">
        <v>1256</v>
      </c>
      <c r="M205">
        <v>1556</v>
      </c>
      <c r="N205">
        <v>391.72</v>
      </c>
      <c r="O205">
        <v>399.48</v>
      </c>
      <c r="P205">
        <v>391.65</v>
      </c>
      <c r="Q205">
        <v>621590.88</v>
      </c>
      <c r="R205">
        <v>310.8</v>
      </c>
      <c r="S205">
        <v>124.32</v>
      </c>
      <c r="T205">
        <v>11748.36</v>
      </c>
      <c r="U205">
        <v>372.13</v>
      </c>
      <c r="V205">
        <v>62159.09</v>
      </c>
      <c r="W205" t="s">
        <v>1261</v>
      </c>
      <c r="X205" t="s">
        <v>1265</v>
      </c>
      <c r="Y205">
        <v>199.92</v>
      </c>
      <c r="Z205" t="s">
        <v>1271</v>
      </c>
      <c r="AA205">
        <v>9809714.5600000005</v>
      </c>
      <c r="AB205">
        <v>98097.145600000003</v>
      </c>
      <c r="AC205">
        <v>27.350000000000019</v>
      </c>
      <c r="AD205">
        <v>3586.7329287020079</v>
      </c>
      <c r="AE205">
        <v>10</v>
      </c>
      <c r="AF205">
        <v>35867.329287020082</v>
      </c>
      <c r="AG205">
        <v>14328280.703578779</v>
      </c>
    </row>
    <row r="206" spans="1:33" x14ac:dyDescent="0.25">
      <c r="A206" t="s">
        <v>237</v>
      </c>
      <c r="B206" t="s">
        <v>1145</v>
      </c>
      <c r="C206" s="2">
        <v>45858.899305555547</v>
      </c>
      <c r="D206" s="2">
        <v>45858.899502314824</v>
      </c>
      <c r="E206" s="2">
        <v>45859.152974537043</v>
      </c>
      <c r="F206" s="2">
        <v>45860</v>
      </c>
      <c r="G206" t="s">
        <v>1233</v>
      </c>
      <c r="H206" t="s">
        <v>1239</v>
      </c>
      <c r="I206" t="s">
        <v>1242</v>
      </c>
      <c r="J206" t="s">
        <v>1247</v>
      </c>
      <c r="K206" t="s">
        <v>1250</v>
      </c>
      <c r="L206" t="s">
        <v>1254</v>
      </c>
      <c r="M206">
        <v>4047</v>
      </c>
      <c r="N206">
        <v>242.84</v>
      </c>
      <c r="O206">
        <v>246.41</v>
      </c>
      <c r="P206">
        <v>242.2</v>
      </c>
      <c r="Q206">
        <v>997221.27</v>
      </c>
      <c r="R206">
        <v>498.61</v>
      </c>
      <c r="S206">
        <v>199.44</v>
      </c>
      <c r="T206">
        <v>16339.82</v>
      </c>
      <c r="U206">
        <v>230.7</v>
      </c>
      <c r="V206">
        <v>99722.13</v>
      </c>
      <c r="W206" t="s">
        <v>1258</v>
      </c>
      <c r="X206" t="s">
        <v>1265</v>
      </c>
      <c r="Y206">
        <v>173.82</v>
      </c>
      <c r="Z206" t="s">
        <v>1267</v>
      </c>
      <c r="AA206">
        <v>9826054.3800000008</v>
      </c>
      <c r="AB206">
        <v>98260.543800000014</v>
      </c>
      <c r="AC206">
        <v>15.71000000000001</v>
      </c>
      <c r="AD206">
        <v>6254.6495098663236</v>
      </c>
      <c r="AE206">
        <v>10</v>
      </c>
      <c r="AF206">
        <v>62546.495098663232</v>
      </c>
      <c r="AG206">
        <v>15412081.857261609</v>
      </c>
    </row>
    <row r="207" spans="1:33" x14ac:dyDescent="0.25">
      <c r="A207" t="s">
        <v>238</v>
      </c>
      <c r="B207" t="s">
        <v>1056</v>
      </c>
      <c r="C207" s="2">
        <v>45817.300694444442</v>
      </c>
      <c r="D207" s="2">
        <v>45817.30296296296</v>
      </c>
      <c r="E207" s="2">
        <v>45817.546018518522</v>
      </c>
      <c r="F207" s="2">
        <v>45818</v>
      </c>
      <c r="G207" t="s">
        <v>1231</v>
      </c>
      <c r="H207" t="s">
        <v>1238</v>
      </c>
      <c r="I207" t="s">
        <v>1243</v>
      </c>
      <c r="J207" t="s">
        <v>1248</v>
      </c>
      <c r="K207" t="s">
        <v>1251</v>
      </c>
      <c r="L207" t="s">
        <v>1256</v>
      </c>
      <c r="M207">
        <v>8077</v>
      </c>
      <c r="N207">
        <v>450.07</v>
      </c>
      <c r="O207">
        <v>457.09</v>
      </c>
      <c r="P207">
        <v>453.37</v>
      </c>
      <c r="Q207">
        <v>3691915.93</v>
      </c>
      <c r="R207">
        <v>1845.96</v>
      </c>
      <c r="S207">
        <v>738.38</v>
      </c>
      <c r="T207">
        <v>27462.1</v>
      </c>
      <c r="U207">
        <v>427.57</v>
      </c>
      <c r="V207">
        <v>369191.59</v>
      </c>
      <c r="W207" t="s">
        <v>1260</v>
      </c>
      <c r="X207" t="s">
        <v>1263</v>
      </c>
      <c r="Y207">
        <v>82.05</v>
      </c>
      <c r="Z207" t="s">
        <v>1270</v>
      </c>
      <c r="AA207">
        <v>9853516.4800000004</v>
      </c>
      <c r="AB207">
        <v>98535.164800000013</v>
      </c>
      <c r="AC207">
        <v>29.519999999999978</v>
      </c>
      <c r="AD207">
        <v>3337.9120867208699</v>
      </c>
      <c r="AE207">
        <v>2</v>
      </c>
      <c r="AF207">
        <v>6675.8241734417397</v>
      </c>
      <c r="AG207">
        <v>3051452.4714384852</v>
      </c>
    </row>
    <row r="208" spans="1:33" x14ac:dyDescent="0.25">
      <c r="A208" t="s">
        <v>239</v>
      </c>
      <c r="B208" t="s">
        <v>1044</v>
      </c>
      <c r="C208" s="2">
        <v>45838.120138888888</v>
      </c>
      <c r="D208" s="2">
        <v>45838.123263888891</v>
      </c>
      <c r="E208" s="2">
        <v>45838.789236111108</v>
      </c>
      <c r="F208" s="2">
        <v>45839</v>
      </c>
      <c r="G208" t="s">
        <v>1236</v>
      </c>
      <c r="H208" t="s">
        <v>1240</v>
      </c>
      <c r="I208" t="s">
        <v>1243</v>
      </c>
      <c r="J208" t="s">
        <v>1246</v>
      </c>
      <c r="K208" t="s">
        <v>1250</v>
      </c>
      <c r="L208" t="s">
        <v>1257</v>
      </c>
      <c r="M208">
        <v>1334</v>
      </c>
      <c r="N208">
        <v>356.56</v>
      </c>
      <c r="O208">
        <v>350.99</v>
      </c>
      <c r="P208">
        <v>359.05</v>
      </c>
      <c r="Q208">
        <v>468220.66</v>
      </c>
      <c r="R208">
        <v>234.11</v>
      </c>
      <c r="S208">
        <v>93.64</v>
      </c>
      <c r="T208">
        <v>-11079.79</v>
      </c>
      <c r="U208">
        <v>338.73</v>
      </c>
      <c r="V208">
        <v>46822.07</v>
      </c>
      <c r="W208" t="s">
        <v>1260</v>
      </c>
      <c r="X208" t="s">
        <v>1265</v>
      </c>
      <c r="Y208">
        <v>-224.48</v>
      </c>
      <c r="Z208" t="s">
        <v>1271</v>
      </c>
      <c r="AA208">
        <v>9842436.6899999995</v>
      </c>
      <c r="AB208">
        <v>98424.366899999994</v>
      </c>
      <c r="AC208">
        <v>12.259999999999989</v>
      </c>
      <c r="AD208">
        <v>8028.0886541598747</v>
      </c>
      <c r="AE208">
        <v>30</v>
      </c>
      <c r="AF208">
        <v>240842.65962479619</v>
      </c>
      <c r="AG208">
        <v>84533365.101707235</v>
      </c>
    </row>
    <row r="209" spans="1:33" x14ac:dyDescent="0.25">
      <c r="A209" t="s">
        <v>240</v>
      </c>
      <c r="B209" t="s">
        <v>1064</v>
      </c>
      <c r="C209" s="2">
        <v>45750.978472222218</v>
      </c>
      <c r="D209" s="2">
        <v>45750.979351851849</v>
      </c>
      <c r="E209" s="2">
        <v>45751.491851851853</v>
      </c>
      <c r="F209" s="2">
        <v>45752</v>
      </c>
      <c r="G209" t="s">
        <v>1236</v>
      </c>
      <c r="H209" t="s">
        <v>1239</v>
      </c>
      <c r="I209" t="s">
        <v>1243</v>
      </c>
      <c r="J209" t="s">
        <v>1246</v>
      </c>
      <c r="K209" t="s">
        <v>1252</v>
      </c>
      <c r="L209" t="s">
        <v>1255</v>
      </c>
      <c r="M209">
        <v>521</v>
      </c>
      <c r="N209">
        <v>445.04</v>
      </c>
      <c r="O209">
        <v>440.37</v>
      </c>
      <c r="P209">
        <v>444.3</v>
      </c>
      <c r="Q209">
        <v>229432.77</v>
      </c>
      <c r="R209">
        <v>114.72</v>
      </c>
      <c r="S209">
        <v>45.89</v>
      </c>
      <c r="T209">
        <v>-2208.14</v>
      </c>
      <c r="U209">
        <v>422.79</v>
      </c>
      <c r="V209">
        <v>22943.279999999999</v>
      </c>
      <c r="W209" t="s">
        <v>1262</v>
      </c>
      <c r="X209" t="s">
        <v>1265</v>
      </c>
      <c r="Y209">
        <v>-88.45</v>
      </c>
      <c r="Z209" t="s">
        <v>1271</v>
      </c>
      <c r="AA209">
        <v>9840228.5500000007</v>
      </c>
      <c r="AB209">
        <v>98402.285500000013</v>
      </c>
      <c r="AC209">
        <v>17.579999999999981</v>
      </c>
      <c r="AD209">
        <v>5597.399630261667</v>
      </c>
      <c r="AE209">
        <v>10</v>
      </c>
      <c r="AF209">
        <v>55973.996302616673</v>
      </c>
      <c r="AG209">
        <v>24649268.7517833</v>
      </c>
    </row>
    <row r="210" spans="1:33" x14ac:dyDescent="0.25">
      <c r="A210" t="s">
        <v>241</v>
      </c>
      <c r="B210" t="s">
        <v>1123</v>
      </c>
      <c r="C210" s="2">
        <v>45660.493055555547</v>
      </c>
      <c r="D210" s="2">
        <v>45660.496423611112</v>
      </c>
      <c r="E210" s="2">
        <v>45661.390868055547</v>
      </c>
      <c r="F210" s="2">
        <v>45662</v>
      </c>
      <c r="G210" t="s">
        <v>1236</v>
      </c>
      <c r="H210" t="s">
        <v>1241</v>
      </c>
      <c r="I210" t="s">
        <v>1243</v>
      </c>
      <c r="J210" t="s">
        <v>1245</v>
      </c>
      <c r="K210" t="s">
        <v>1250</v>
      </c>
      <c r="L210" t="s">
        <v>1257</v>
      </c>
      <c r="M210">
        <v>1046</v>
      </c>
      <c r="N210">
        <v>124.41</v>
      </c>
      <c r="O210">
        <v>122.96</v>
      </c>
      <c r="P210">
        <v>125.64</v>
      </c>
      <c r="Q210">
        <v>128616.16</v>
      </c>
      <c r="R210">
        <v>64.31</v>
      </c>
      <c r="S210">
        <v>25.72</v>
      </c>
      <c r="T210">
        <v>-2893.31</v>
      </c>
      <c r="U210">
        <v>118.19</v>
      </c>
      <c r="V210">
        <v>12861.62</v>
      </c>
      <c r="W210" t="s">
        <v>1262</v>
      </c>
      <c r="X210" t="s">
        <v>1266</v>
      </c>
      <c r="Y210">
        <v>-213.31</v>
      </c>
      <c r="Z210" t="s">
        <v>1271</v>
      </c>
      <c r="AA210">
        <v>9837335.2400000002</v>
      </c>
      <c r="AB210">
        <v>98373.352400000003</v>
      </c>
      <c r="AC210">
        <v>4.769999999999996</v>
      </c>
      <c r="AD210">
        <v>20623.344318658299</v>
      </c>
      <c r="AE210">
        <v>5</v>
      </c>
      <c r="AF210">
        <v>103116.7215932915</v>
      </c>
      <c r="AG210">
        <v>12679232.087111119</v>
      </c>
    </row>
    <row r="211" spans="1:33" x14ac:dyDescent="0.25">
      <c r="A211" t="s">
        <v>242</v>
      </c>
      <c r="B211" t="s">
        <v>1131</v>
      </c>
      <c r="C211" s="2">
        <v>45791.945833333331</v>
      </c>
      <c r="D211" s="2">
        <v>45791.946527777778</v>
      </c>
      <c r="E211" s="2">
        <v>45792.726388888892</v>
      </c>
      <c r="F211" s="2">
        <v>45793</v>
      </c>
      <c r="G211" t="s">
        <v>1232</v>
      </c>
      <c r="H211" t="s">
        <v>1238</v>
      </c>
      <c r="I211" t="s">
        <v>1243</v>
      </c>
      <c r="J211" t="s">
        <v>1244</v>
      </c>
      <c r="K211" t="s">
        <v>1253</v>
      </c>
      <c r="L211" t="s">
        <v>1255</v>
      </c>
      <c r="M211">
        <v>5468</v>
      </c>
      <c r="N211">
        <v>10.98</v>
      </c>
      <c r="O211">
        <v>10.98</v>
      </c>
      <c r="P211">
        <v>10.88</v>
      </c>
      <c r="Q211">
        <v>60038.64</v>
      </c>
      <c r="R211">
        <v>30.02</v>
      </c>
      <c r="S211">
        <v>12.01</v>
      </c>
      <c r="T211">
        <v>504.77</v>
      </c>
      <c r="U211">
        <v>10.43</v>
      </c>
      <c r="V211">
        <v>6003.86</v>
      </c>
      <c r="W211" t="s">
        <v>1261</v>
      </c>
      <c r="X211" t="s">
        <v>1266</v>
      </c>
      <c r="Y211">
        <v>91.91</v>
      </c>
      <c r="Z211" t="s">
        <v>1270</v>
      </c>
      <c r="AA211">
        <v>9837840.0099999998</v>
      </c>
      <c r="AB211">
        <v>98378.400099999999</v>
      </c>
      <c r="AC211">
        <v>0.55000000000000071</v>
      </c>
      <c r="AD211">
        <v>178869.81836363609</v>
      </c>
      <c r="AE211">
        <v>2</v>
      </c>
      <c r="AF211">
        <v>357739.63672727218</v>
      </c>
      <c r="AG211">
        <v>3927981.2112654489</v>
      </c>
    </row>
    <row r="212" spans="1:33" x14ac:dyDescent="0.25">
      <c r="A212" t="s">
        <v>243</v>
      </c>
      <c r="B212" t="s">
        <v>1123</v>
      </c>
      <c r="C212" s="2">
        <v>45820.491666666669</v>
      </c>
      <c r="D212" s="2">
        <v>45820.493969907409</v>
      </c>
      <c r="E212" s="2">
        <v>45821.434942129628</v>
      </c>
      <c r="F212" s="2">
        <v>45821</v>
      </c>
      <c r="G212" t="s">
        <v>1234</v>
      </c>
      <c r="H212" t="s">
        <v>1240</v>
      </c>
      <c r="I212" t="s">
        <v>1242</v>
      </c>
      <c r="J212" t="s">
        <v>1244</v>
      </c>
      <c r="K212" t="s">
        <v>1252</v>
      </c>
      <c r="L212" t="s">
        <v>1254</v>
      </c>
      <c r="M212">
        <v>1914</v>
      </c>
      <c r="N212">
        <v>379.91</v>
      </c>
      <c r="O212">
        <v>384.43</v>
      </c>
      <c r="P212">
        <v>377.27</v>
      </c>
      <c r="Q212">
        <v>735799.02</v>
      </c>
      <c r="R212">
        <v>367.9</v>
      </c>
      <c r="S212">
        <v>147.16</v>
      </c>
      <c r="T212">
        <v>13189.18</v>
      </c>
      <c r="U212">
        <v>360.91</v>
      </c>
      <c r="V212">
        <v>73579.899999999994</v>
      </c>
      <c r="W212" t="s">
        <v>1259</v>
      </c>
      <c r="X212" t="s">
        <v>1263</v>
      </c>
      <c r="Y212">
        <v>189.78</v>
      </c>
      <c r="Z212" t="s">
        <v>1269</v>
      </c>
      <c r="AA212">
        <v>9851029.1899999995</v>
      </c>
      <c r="AB212">
        <v>98510.291899999997</v>
      </c>
      <c r="AC212">
        <v>23.519999999999978</v>
      </c>
      <c r="AD212">
        <v>4188.3627508503432</v>
      </c>
      <c r="AE212">
        <v>30</v>
      </c>
      <c r="AF212">
        <v>125650.8825255103</v>
      </c>
      <c r="AG212">
        <v>48303968.769281916</v>
      </c>
    </row>
    <row r="213" spans="1:33" x14ac:dyDescent="0.25">
      <c r="A213" t="s">
        <v>244</v>
      </c>
      <c r="B213" t="s">
        <v>1106</v>
      </c>
      <c r="C213" s="2">
        <v>45962.63958333333</v>
      </c>
      <c r="D213" s="2">
        <v>45962.640289351853</v>
      </c>
      <c r="E213" s="2">
        <v>45963.358344907407</v>
      </c>
      <c r="F213" s="2">
        <v>45964</v>
      </c>
      <c r="G213" t="s">
        <v>1232</v>
      </c>
      <c r="H213" t="s">
        <v>1241</v>
      </c>
      <c r="I213" t="s">
        <v>1242</v>
      </c>
      <c r="J213" t="s">
        <v>1246</v>
      </c>
      <c r="K213" t="s">
        <v>1250</v>
      </c>
      <c r="L213" t="s">
        <v>1254</v>
      </c>
      <c r="M213">
        <v>9226</v>
      </c>
      <c r="N213">
        <v>211.29</v>
      </c>
      <c r="O213">
        <v>208.62</v>
      </c>
      <c r="P213">
        <v>209.71</v>
      </c>
      <c r="Q213">
        <v>1924728.12</v>
      </c>
      <c r="R213">
        <v>962.36</v>
      </c>
      <c r="S213">
        <v>384.95</v>
      </c>
      <c r="T213">
        <v>-11403.65</v>
      </c>
      <c r="U213">
        <v>200.73</v>
      </c>
      <c r="V213">
        <v>192472.81</v>
      </c>
      <c r="W213" t="s">
        <v>1258</v>
      </c>
      <c r="X213" t="s">
        <v>1264</v>
      </c>
      <c r="Y213">
        <v>-51.98</v>
      </c>
      <c r="Z213" t="s">
        <v>1267</v>
      </c>
      <c r="AA213">
        <v>9839625.5399999991</v>
      </c>
      <c r="AB213">
        <v>98396.255399999995</v>
      </c>
      <c r="AC213">
        <v>7.8900000000000148</v>
      </c>
      <c r="AD213">
        <v>12471.00828897336</v>
      </c>
      <c r="AE213">
        <v>5</v>
      </c>
      <c r="AF213">
        <v>62355.041444866802</v>
      </c>
      <c r="AG213">
        <v>13008508.74622811</v>
      </c>
    </row>
    <row r="214" spans="1:33" x14ac:dyDescent="0.25">
      <c r="A214" t="s">
        <v>245</v>
      </c>
      <c r="B214" t="s">
        <v>1095</v>
      </c>
      <c r="C214" s="2">
        <v>45859.34652777778</v>
      </c>
      <c r="D214" s="2">
        <v>45859.347349537027</v>
      </c>
      <c r="E214" s="2">
        <v>45859.574432870373</v>
      </c>
      <c r="F214" s="2">
        <v>45860</v>
      </c>
      <c r="G214" t="s">
        <v>1234</v>
      </c>
      <c r="H214" t="s">
        <v>1239</v>
      </c>
      <c r="I214" t="s">
        <v>1242</v>
      </c>
      <c r="J214" t="s">
        <v>1244</v>
      </c>
      <c r="K214" t="s">
        <v>1253</v>
      </c>
      <c r="L214" t="s">
        <v>1256</v>
      </c>
      <c r="M214">
        <v>4560</v>
      </c>
      <c r="N214">
        <v>282.14</v>
      </c>
      <c r="O214">
        <v>284.11</v>
      </c>
      <c r="P214">
        <v>282.12</v>
      </c>
      <c r="Q214">
        <v>1295541.6000000001</v>
      </c>
      <c r="R214">
        <v>647.77</v>
      </c>
      <c r="S214">
        <v>259.11</v>
      </c>
      <c r="T214">
        <v>8167.52</v>
      </c>
      <c r="U214">
        <v>268.02999999999997</v>
      </c>
      <c r="V214">
        <v>129554.16</v>
      </c>
      <c r="W214" t="s">
        <v>1260</v>
      </c>
      <c r="X214" t="s">
        <v>1266</v>
      </c>
      <c r="Y214">
        <v>70.540000000000006</v>
      </c>
      <c r="Z214" t="s">
        <v>1269</v>
      </c>
      <c r="AA214">
        <v>9847793.0600000005</v>
      </c>
      <c r="AB214">
        <v>98477.930600000007</v>
      </c>
      <c r="AC214">
        <v>16.080000000000041</v>
      </c>
      <c r="AD214">
        <v>6124.2494154228707</v>
      </c>
      <c r="AE214">
        <v>10</v>
      </c>
      <c r="AF214">
        <v>61242.494154228712</v>
      </c>
      <c r="AG214">
        <v>17399605.014157921</v>
      </c>
    </row>
    <row r="215" spans="1:33" x14ac:dyDescent="0.25">
      <c r="A215" t="s">
        <v>246</v>
      </c>
      <c r="B215" t="s">
        <v>1055</v>
      </c>
      <c r="C215" s="2">
        <v>45870.845138888893</v>
      </c>
      <c r="D215" s="2">
        <v>45870.846932870372</v>
      </c>
      <c r="E215" s="2">
        <v>45871.008043981477</v>
      </c>
      <c r="F215" s="2">
        <v>45872</v>
      </c>
      <c r="G215" t="s">
        <v>1237</v>
      </c>
      <c r="H215" t="s">
        <v>1241</v>
      </c>
      <c r="I215" t="s">
        <v>1242</v>
      </c>
      <c r="J215" t="s">
        <v>1247</v>
      </c>
      <c r="K215" t="s">
        <v>1251</v>
      </c>
      <c r="L215" t="s">
        <v>1255</v>
      </c>
      <c r="M215">
        <v>99</v>
      </c>
      <c r="N215">
        <v>289.08</v>
      </c>
      <c r="O215">
        <v>289.16000000000003</v>
      </c>
      <c r="P215">
        <v>289.63</v>
      </c>
      <c r="Q215">
        <v>28626.84</v>
      </c>
      <c r="R215">
        <v>14.31</v>
      </c>
      <c r="S215">
        <v>5.73</v>
      </c>
      <c r="T215">
        <v>-66.569999999999993</v>
      </c>
      <c r="U215">
        <v>274.63</v>
      </c>
      <c r="V215">
        <v>2862.68</v>
      </c>
      <c r="W215" t="s">
        <v>1260</v>
      </c>
      <c r="X215" t="s">
        <v>1265</v>
      </c>
      <c r="Y215">
        <v>-16.23</v>
      </c>
      <c r="Z215" t="s">
        <v>1271</v>
      </c>
      <c r="AA215">
        <v>9847726.4900000002</v>
      </c>
      <c r="AB215">
        <v>98477.264900000009</v>
      </c>
      <c r="AC215">
        <v>14.53000000000003</v>
      </c>
      <c r="AD215">
        <v>6777.513069511343</v>
      </c>
      <c r="AE215">
        <v>5</v>
      </c>
      <c r="AF215">
        <v>33887.565347556723</v>
      </c>
      <c r="AG215">
        <v>9798928.3958995007</v>
      </c>
    </row>
    <row r="216" spans="1:33" x14ac:dyDescent="0.25">
      <c r="A216" t="s">
        <v>247</v>
      </c>
      <c r="B216" t="s">
        <v>1154</v>
      </c>
      <c r="C216" s="2">
        <v>45669.056250000001</v>
      </c>
      <c r="D216" s="2">
        <v>45669.057754629634</v>
      </c>
      <c r="E216" s="2">
        <v>45669.38622685185</v>
      </c>
      <c r="F216" s="2">
        <v>45670</v>
      </c>
      <c r="G216" t="s">
        <v>1232</v>
      </c>
      <c r="H216" t="s">
        <v>1238</v>
      </c>
      <c r="I216" t="s">
        <v>1243</v>
      </c>
      <c r="J216" t="s">
        <v>1246</v>
      </c>
      <c r="K216" t="s">
        <v>1252</v>
      </c>
      <c r="L216" t="s">
        <v>1257</v>
      </c>
      <c r="M216">
        <v>5119</v>
      </c>
      <c r="N216">
        <v>416.04</v>
      </c>
      <c r="O216">
        <v>409.99</v>
      </c>
      <c r="P216">
        <v>413.93</v>
      </c>
      <c r="Q216">
        <v>2098738.81</v>
      </c>
      <c r="R216">
        <v>1049.3699999999999</v>
      </c>
      <c r="S216">
        <v>419.75</v>
      </c>
      <c r="T216">
        <v>-21637.98</v>
      </c>
      <c r="U216">
        <v>395.24</v>
      </c>
      <c r="V216">
        <v>209873.88</v>
      </c>
      <c r="W216" t="s">
        <v>1258</v>
      </c>
      <c r="X216" t="s">
        <v>1264</v>
      </c>
      <c r="Y216">
        <v>-95.19</v>
      </c>
      <c r="Z216" t="s">
        <v>1268</v>
      </c>
      <c r="AA216">
        <v>9826088.5099999998</v>
      </c>
      <c r="AB216">
        <v>98260.8851</v>
      </c>
      <c r="AC216">
        <v>14.75</v>
      </c>
      <c r="AD216">
        <v>6661.7549220338979</v>
      </c>
      <c r="AE216">
        <v>2</v>
      </c>
      <c r="AF216">
        <v>13323.509844067799</v>
      </c>
      <c r="AG216">
        <v>5462505.8009693557</v>
      </c>
    </row>
    <row r="217" spans="1:33" x14ac:dyDescent="0.25">
      <c r="A217" t="s">
        <v>248</v>
      </c>
      <c r="B217" t="s">
        <v>1155</v>
      </c>
      <c r="C217" s="2">
        <v>45883.455555555563</v>
      </c>
      <c r="D217" s="2">
        <v>45883.458344907413</v>
      </c>
      <c r="E217" s="2">
        <v>45884.452789351853</v>
      </c>
      <c r="F217" s="2">
        <v>45885</v>
      </c>
      <c r="G217" t="s">
        <v>1235</v>
      </c>
      <c r="H217" t="s">
        <v>1238</v>
      </c>
      <c r="I217" t="s">
        <v>1242</v>
      </c>
      <c r="J217" t="s">
        <v>1248</v>
      </c>
      <c r="K217" t="s">
        <v>1251</v>
      </c>
      <c r="L217" t="s">
        <v>1257</v>
      </c>
      <c r="M217">
        <v>689</v>
      </c>
      <c r="N217">
        <v>132.32</v>
      </c>
      <c r="O217">
        <v>134.36000000000001</v>
      </c>
      <c r="P217">
        <v>132.35</v>
      </c>
      <c r="Q217">
        <v>92574.04</v>
      </c>
      <c r="R217">
        <v>46.29</v>
      </c>
      <c r="S217">
        <v>18.510000000000002</v>
      </c>
      <c r="T217">
        <v>1320.09</v>
      </c>
      <c r="U217">
        <v>125.7</v>
      </c>
      <c r="V217">
        <v>9257.4</v>
      </c>
      <c r="W217" t="s">
        <v>1258</v>
      </c>
      <c r="X217" t="s">
        <v>1263</v>
      </c>
      <c r="Y217">
        <v>151.87</v>
      </c>
      <c r="Z217" t="s">
        <v>1267</v>
      </c>
      <c r="AA217">
        <v>9827408.5999999996</v>
      </c>
      <c r="AB217">
        <v>98274.085999999996</v>
      </c>
      <c r="AC217">
        <v>8.6600000000000108</v>
      </c>
      <c r="AD217">
        <v>11348.046882217081</v>
      </c>
      <c r="AE217">
        <v>2</v>
      </c>
      <c r="AF217">
        <v>22696.093764434161</v>
      </c>
      <c r="AG217">
        <v>3049447.158189374</v>
      </c>
    </row>
    <row r="218" spans="1:33" x14ac:dyDescent="0.25">
      <c r="A218" t="s">
        <v>249</v>
      </c>
      <c r="B218" t="s">
        <v>1155</v>
      </c>
      <c r="C218" s="2">
        <v>45893.696527777778</v>
      </c>
      <c r="D218" s="2">
        <v>45893.697650462957</v>
      </c>
      <c r="E218" s="2">
        <v>45894.551122685189</v>
      </c>
      <c r="F218" s="2">
        <v>45895</v>
      </c>
      <c r="G218" t="s">
        <v>1231</v>
      </c>
      <c r="H218" t="s">
        <v>1239</v>
      </c>
      <c r="I218" t="s">
        <v>1242</v>
      </c>
      <c r="J218" t="s">
        <v>1248</v>
      </c>
      <c r="K218" t="s">
        <v>1253</v>
      </c>
      <c r="L218" t="s">
        <v>1257</v>
      </c>
      <c r="M218">
        <v>177</v>
      </c>
      <c r="N218">
        <v>195.18</v>
      </c>
      <c r="O218">
        <v>197.81</v>
      </c>
      <c r="P218">
        <v>194.94</v>
      </c>
      <c r="Q218">
        <v>35012.370000000003</v>
      </c>
      <c r="R218">
        <v>17.510000000000002</v>
      </c>
      <c r="S218">
        <v>7</v>
      </c>
      <c r="T218">
        <v>483.48</v>
      </c>
      <c r="U218">
        <v>185.42</v>
      </c>
      <c r="V218">
        <v>3501.24</v>
      </c>
      <c r="W218" t="s">
        <v>1262</v>
      </c>
      <c r="X218" t="s">
        <v>1265</v>
      </c>
      <c r="Y218">
        <v>147.22</v>
      </c>
      <c r="Z218" t="s">
        <v>1268</v>
      </c>
      <c r="AA218">
        <v>9827892.0800000001</v>
      </c>
      <c r="AB218">
        <v>98278.920800000007</v>
      </c>
      <c r="AC218">
        <v>12.390000000000009</v>
      </c>
      <c r="AD218">
        <v>7932.116287328482</v>
      </c>
      <c r="AE218">
        <v>10</v>
      </c>
      <c r="AF218">
        <v>79321.162873284818</v>
      </c>
      <c r="AG218">
        <v>15690519.22796447</v>
      </c>
    </row>
    <row r="219" spans="1:33" x14ac:dyDescent="0.25">
      <c r="A219" t="s">
        <v>250</v>
      </c>
      <c r="B219" t="s">
        <v>1034</v>
      </c>
      <c r="C219" s="2">
        <v>45687.785416666673</v>
      </c>
      <c r="D219" s="2">
        <v>45687.788148148153</v>
      </c>
      <c r="E219" s="2">
        <v>45687.9374537037</v>
      </c>
      <c r="F219" s="2">
        <v>45689</v>
      </c>
      <c r="G219" t="s">
        <v>1236</v>
      </c>
      <c r="H219" t="s">
        <v>1239</v>
      </c>
      <c r="I219" t="s">
        <v>1242</v>
      </c>
      <c r="J219" t="s">
        <v>1246</v>
      </c>
      <c r="K219" t="s">
        <v>1250</v>
      </c>
      <c r="L219" t="s">
        <v>1255</v>
      </c>
      <c r="M219">
        <v>3147</v>
      </c>
      <c r="N219">
        <v>391.09</v>
      </c>
      <c r="O219">
        <v>396.57</v>
      </c>
      <c r="P219">
        <v>394.68</v>
      </c>
      <c r="Q219">
        <v>1248005.79</v>
      </c>
      <c r="R219">
        <v>624</v>
      </c>
      <c r="S219">
        <v>249.6</v>
      </c>
      <c r="T219">
        <v>5074.2299999999996</v>
      </c>
      <c r="U219">
        <v>371.54</v>
      </c>
      <c r="V219">
        <v>124800.58</v>
      </c>
      <c r="W219" t="s">
        <v>1260</v>
      </c>
      <c r="X219" t="s">
        <v>1266</v>
      </c>
      <c r="Y219">
        <v>47.89</v>
      </c>
      <c r="Z219" t="s">
        <v>1269</v>
      </c>
      <c r="AA219">
        <v>9832966.3100000005</v>
      </c>
      <c r="AB219">
        <v>98329.663100000005</v>
      </c>
      <c r="AC219">
        <v>25.029999999999969</v>
      </c>
      <c r="AD219">
        <v>3928.4723571713989</v>
      </c>
      <c r="AE219">
        <v>10</v>
      </c>
      <c r="AF219">
        <v>39284.723571713992</v>
      </c>
      <c r="AG219">
        <v>15579142.826834621</v>
      </c>
    </row>
    <row r="220" spans="1:33" x14ac:dyDescent="0.25">
      <c r="A220" t="s">
        <v>251</v>
      </c>
      <c r="B220" t="s">
        <v>1071</v>
      </c>
      <c r="C220" s="2">
        <v>45701.819444444453</v>
      </c>
      <c r="D220" s="2">
        <v>45701.820752314823</v>
      </c>
      <c r="E220" s="2">
        <v>45702.590196759258</v>
      </c>
      <c r="F220" s="2">
        <v>45703</v>
      </c>
      <c r="G220" t="s">
        <v>1235</v>
      </c>
      <c r="H220" t="s">
        <v>1241</v>
      </c>
      <c r="I220" t="s">
        <v>1243</v>
      </c>
      <c r="J220" t="s">
        <v>1245</v>
      </c>
      <c r="K220" t="s">
        <v>1251</v>
      </c>
      <c r="L220" t="s">
        <v>1255</v>
      </c>
      <c r="M220">
        <v>1455</v>
      </c>
      <c r="N220">
        <v>286.61</v>
      </c>
      <c r="O220">
        <v>284.33</v>
      </c>
      <c r="P220">
        <v>289.39999999999998</v>
      </c>
      <c r="Q220">
        <v>413700.15</v>
      </c>
      <c r="R220">
        <v>206.85</v>
      </c>
      <c r="S220">
        <v>82.74</v>
      </c>
      <c r="T220">
        <v>-7666.44</v>
      </c>
      <c r="U220">
        <v>272.27999999999997</v>
      </c>
      <c r="V220">
        <v>41370.019999999997</v>
      </c>
      <c r="W220" t="s">
        <v>1260</v>
      </c>
      <c r="X220" t="s">
        <v>1266</v>
      </c>
      <c r="Y220">
        <v>-175.19</v>
      </c>
      <c r="Z220" t="s">
        <v>1268</v>
      </c>
      <c r="AA220">
        <v>9825299.8699999992</v>
      </c>
      <c r="AB220">
        <v>98252.998699999996</v>
      </c>
      <c r="AC220">
        <v>12.05000000000001</v>
      </c>
      <c r="AD220">
        <v>8153.775825726133</v>
      </c>
      <c r="AE220">
        <v>5</v>
      </c>
      <c r="AF220">
        <v>40768.879128630673</v>
      </c>
      <c r="AG220">
        <v>11591815.40264356</v>
      </c>
    </row>
    <row r="221" spans="1:33" x14ac:dyDescent="0.25">
      <c r="A221" t="s">
        <v>252</v>
      </c>
      <c r="B221" t="s">
        <v>1156</v>
      </c>
      <c r="C221" s="2">
        <v>45754.701388888891</v>
      </c>
      <c r="D221" s="2">
        <v>45754.704837962963</v>
      </c>
      <c r="E221" s="2">
        <v>45755.095810185187</v>
      </c>
      <c r="F221" s="2">
        <v>45755</v>
      </c>
      <c r="G221" t="s">
        <v>1235</v>
      </c>
      <c r="H221" t="s">
        <v>1239</v>
      </c>
      <c r="I221" t="s">
        <v>1242</v>
      </c>
      <c r="J221" t="s">
        <v>1247</v>
      </c>
      <c r="K221" t="s">
        <v>1249</v>
      </c>
      <c r="L221" t="s">
        <v>1257</v>
      </c>
      <c r="M221">
        <v>1067</v>
      </c>
      <c r="N221">
        <v>120.68</v>
      </c>
      <c r="O221">
        <v>119.84</v>
      </c>
      <c r="P221">
        <v>121.63</v>
      </c>
      <c r="Q221">
        <v>127869.28</v>
      </c>
      <c r="R221">
        <v>63.93</v>
      </c>
      <c r="S221">
        <v>25.57</v>
      </c>
      <c r="T221">
        <v>-1999.43</v>
      </c>
      <c r="U221">
        <v>114.65</v>
      </c>
      <c r="V221">
        <v>12786.93</v>
      </c>
      <c r="W221" t="s">
        <v>1259</v>
      </c>
      <c r="X221" t="s">
        <v>1263</v>
      </c>
      <c r="Y221">
        <v>-147.16999999999999</v>
      </c>
      <c r="Z221" t="s">
        <v>1270</v>
      </c>
      <c r="AA221">
        <v>9823300.4399999995</v>
      </c>
      <c r="AB221">
        <v>98233.004399999991</v>
      </c>
      <c r="AC221">
        <v>5.1899999999999977</v>
      </c>
      <c r="AD221">
        <v>18927.361156069372</v>
      </c>
      <c r="AE221">
        <v>10</v>
      </c>
      <c r="AF221">
        <v>189273.61156069371</v>
      </c>
      <c r="AG221">
        <v>22682549.609433539</v>
      </c>
    </row>
    <row r="222" spans="1:33" x14ac:dyDescent="0.25">
      <c r="A222" t="s">
        <v>253</v>
      </c>
      <c r="B222" t="s">
        <v>1034</v>
      </c>
      <c r="C222" s="2">
        <v>45779.467361111107</v>
      </c>
      <c r="D222" s="2">
        <v>45779.469513888893</v>
      </c>
      <c r="E222" s="2">
        <v>45779.959097222221</v>
      </c>
      <c r="F222" s="2">
        <v>45781</v>
      </c>
      <c r="G222" t="s">
        <v>1237</v>
      </c>
      <c r="H222" t="s">
        <v>1238</v>
      </c>
      <c r="I222" t="s">
        <v>1243</v>
      </c>
      <c r="J222" t="s">
        <v>1247</v>
      </c>
      <c r="K222" t="s">
        <v>1250</v>
      </c>
      <c r="L222" t="s">
        <v>1254</v>
      </c>
      <c r="M222">
        <v>9598</v>
      </c>
      <c r="N222">
        <v>406.75</v>
      </c>
      <c r="O222">
        <v>402.9</v>
      </c>
      <c r="P222">
        <v>405.48</v>
      </c>
      <c r="Q222">
        <v>3867034.2</v>
      </c>
      <c r="R222">
        <v>1933.52</v>
      </c>
      <c r="S222">
        <v>773.41</v>
      </c>
      <c r="T222">
        <v>-27469.77</v>
      </c>
      <c r="U222">
        <v>386.41</v>
      </c>
      <c r="V222">
        <v>386703.42</v>
      </c>
      <c r="W222" t="s">
        <v>1261</v>
      </c>
      <c r="X222" t="s">
        <v>1263</v>
      </c>
      <c r="Y222">
        <v>-63.63</v>
      </c>
      <c r="Z222" t="s">
        <v>1270</v>
      </c>
      <c r="AA222">
        <v>9795830.6699999999</v>
      </c>
      <c r="AB222">
        <v>97958.306700000001</v>
      </c>
      <c r="AC222">
        <v>16.489999999999949</v>
      </c>
      <c r="AD222">
        <v>5940.4673559733346</v>
      </c>
      <c r="AE222">
        <v>2</v>
      </c>
      <c r="AF222">
        <v>11880.934711946669</v>
      </c>
      <c r="AG222">
        <v>4786828.595443313</v>
      </c>
    </row>
    <row r="223" spans="1:33" x14ac:dyDescent="0.25">
      <c r="A223" t="s">
        <v>254</v>
      </c>
      <c r="B223" t="s">
        <v>1067</v>
      </c>
      <c r="C223" s="2">
        <v>45959.004861111112</v>
      </c>
      <c r="D223" s="2">
        <v>45959.005208333343</v>
      </c>
      <c r="E223" s="2">
        <v>45959.046180555553</v>
      </c>
      <c r="F223" s="2">
        <v>45961</v>
      </c>
      <c r="G223" t="s">
        <v>1234</v>
      </c>
      <c r="H223" t="s">
        <v>1239</v>
      </c>
      <c r="I223" t="s">
        <v>1243</v>
      </c>
      <c r="J223" t="s">
        <v>1247</v>
      </c>
      <c r="K223" t="s">
        <v>1249</v>
      </c>
      <c r="L223" t="s">
        <v>1254</v>
      </c>
      <c r="M223">
        <v>2652</v>
      </c>
      <c r="N223">
        <v>87.93</v>
      </c>
      <c r="O223">
        <v>87.78</v>
      </c>
      <c r="P223">
        <v>87.78</v>
      </c>
      <c r="Q223">
        <v>232792.56</v>
      </c>
      <c r="R223">
        <v>116.4</v>
      </c>
      <c r="S223">
        <v>46.56</v>
      </c>
      <c r="T223">
        <v>-162.96</v>
      </c>
      <c r="U223">
        <v>83.53</v>
      </c>
      <c r="V223">
        <v>23279.26</v>
      </c>
      <c r="W223" t="s">
        <v>1262</v>
      </c>
      <c r="X223" t="s">
        <v>1263</v>
      </c>
      <c r="Y223">
        <v>0</v>
      </c>
      <c r="Z223" t="s">
        <v>1271</v>
      </c>
      <c r="AA223">
        <v>9795667.7100000009</v>
      </c>
      <c r="AB223">
        <v>97956.677100000015</v>
      </c>
      <c r="AC223">
        <v>4.25</v>
      </c>
      <c r="AD223">
        <v>23048.629905882361</v>
      </c>
      <c r="AE223">
        <v>10</v>
      </c>
      <c r="AF223">
        <v>230486.29905882361</v>
      </c>
      <c r="AG223">
        <v>20232087.331383541</v>
      </c>
    </row>
    <row r="224" spans="1:33" x14ac:dyDescent="0.25">
      <c r="A224" t="s">
        <v>255</v>
      </c>
      <c r="B224" t="s">
        <v>1103</v>
      </c>
      <c r="C224" s="2">
        <v>45932.504861111112</v>
      </c>
      <c r="D224" s="2">
        <v>45932.505613425928</v>
      </c>
      <c r="E224" s="2">
        <v>45933.436863425923</v>
      </c>
      <c r="F224" s="2">
        <v>45933</v>
      </c>
      <c r="G224" t="s">
        <v>1232</v>
      </c>
      <c r="H224" t="s">
        <v>1239</v>
      </c>
      <c r="I224" t="s">
        <v>1242</v>
      </c>
      <c r="J224" t="s">
        <v>1246</v>
      </c>
      <c r="K224" t="s">
        <v>1251</v>
      </c>
      <c r="L224" t="s">
        <v>1257</v>
      </c>
      <c r="M224">
        <v>1454</v>
      </c>
      <c r="N224">
        <v>482.14</v>
      </c>
      <c r="O224">
        <v>488.87</v>
      </c>
      <c r="P224">
        <v>479.97</v>
      </c>
      <c r="Q224">
        <v>710816.98</v>
      </c>
      <c r="R224">
        <v>355.41</v>
      </c>
      <c r="S224">
        <v>142.16</v>
      </c>
      <c r="T224">
        <v>12443.03</v>
      </c>
      <c r="U224">
        <v>458.03</v>
      </c>
      <c r="V224">
        <v>71081.7</v>
      </c>
      <c r="W224" t="s">
        <v>1258</v>
      </c>
      <c r="X224" t="s">
        <v>1265</v>
      </c>
      <c r="Y224">
        <v>185.43</v>
      </c>
      <c r="Z224" t="s">
        <v>1271</v>
      </c>
      <c r="AA224">
        <v>9808110.7400000002</v>
      </c>
      <c r="AB224">
        <v>98081.107400000008</v>
      </c>
      <c r="AC224">
        <v>30.840000000000028</v>
      </c>
      <c r="AD224">
        <v>3180.3212516212679</v>
      </c>
      <c r="AE224">
        <v>10</v>
      </c>
      <c r="AF224">
        <v>31803.212516212679</v>
      </c>
      <c r="AG224">
        <v>15547636.502800889</v>
      </c>
    </row>
    <row r="225" spans="1:33" x14ac:dyDescent="0.25">
      <c r="A225" t="s">
        <v>256</v>
      </c>
      <c r="B225" t="s">
        <v>1086</v>
      </c>
      <c r="C225" s="2">
        <v>45782.137499999997</v>
      </c>
      <c r="D225" s="2">
        <v>45782.138287037043</v>
      </c>
      <c r="E225" s="2">
        <v>45782.300092592603</v>
      </c>
      <c r="F225" s="2">
        <v>45784</v>
      </c>
      <c r="G225" t="s">
        <v>1232</v>
      </c>
      <c r="H225" t="s">
        <v>1238</v>
      </c>
      <c r="I225" t="s">
        <v>1243</v>
      </c>
      <c r="J225" t="s">
        <v>1244</v>
      </c>
      <c r="K225" t="s">
        <v>1251</v>
      </c>
      <c r="L225" t="s">
        <v>1254</v>
      </c>
      <c r="M225">
        <v>6150</v>
      </c>
      <c r="N225">
        <v>398.59</v>
      </c>
      <c r="O225">
        <v>394.83</v>
      </c>
      <c r="P225">
        <v>399.96</v>
      </c>
      <c r="Q225">
        <v>2428204.5</v>
      </c>
      <c r="R225">
        <v>1214.0999999999999</v>
      </c>
      <c r="S225">
        <v>485.64</v>
      </c>
      <c r="T225">
        <v>-33249.24</v>
      </c>
      <c r="U225">
        <v>378.66</v>
      </c>
      <c r="V225">
        <v>242820.45</v>
      </c>
      <c r="W225" t="s">
        <v>1258</v>
      </c>
      <c r="X225" t="s">
        <v>1265</v>
      </c>
      <c r="Y225">
        <v>-128.26</v>
      </c>
      <c r="Z225" t="s">
        <v>1268</v>
      </c>
      <c r="AA225">
        <v>9774861.5</v>
      </c>
      <c r="AB225">
        <v>97748.615000000005</v>
      </c>
      <c r="AC225">
        <v>16.169999999999959</v>
      </c>
      <c r="AD225">
        <v>6045.0596784168374</v>
      </c>
      <c r="AE225">
        <v>2</v>
      </c>
      <c r="AF225">
        <v>12090.119356833669</v>
      </c>
      <c r="AG225">
        <v>4773541.8256586399</v>
      </c>
    </row>
    <row r="226" spans="1:33" x14ac:dyDescent="0.25">
      <c r="A226" t="s">
        <v>257</v>
      </c>
      <c r="B226" t="s">
        <v>1157</v>
      </c>
      <c r="C226" s="2">
        <v>45956.320138888892</v>
      </c>
      <c r="D226" s="2">
        <v>45956.323599537027</v>
      </c>
      <c r="E226" s="2">
        <v>45956.636099537027</v>
      </c>
      <c r="F226" s="2">
        <v>45957</v>
      </c>
      <c r="G226" t="s">
        <v>1233</v>
      </c>
      <c r="H226" t="s">
        <v>1241</v>
      </c>
      <c r="I226" t="s">
        <v>1243</v>
      </c>
      <c r="J226" t="s">
        <v>1246</v>
      </c>
      <c r="K226" t="s">
        <v>1250</v>
      </c>
      <c r="L226" t="s">
        <v>1255</v>
      </c>
      <c r="M226">
        <v>1749</v>
      </c>
      <c r="N226">
        <v>447.5</v>
      </c>
      <c r="O226">
        <v>443.05</v>
      </c>
      <c r="P226">
        <v>449.5</v>
      </c>
      <c r="Q226">
        <v>774894.45</v>
      </c>
      <c r="R226">
        <v>387.45</v>
      </c>
      <c r="S226">
        <v>154.97999999999999</v>
      </c>
      <c r="T226">
        <v>-11823.48</v>
      </c>
      <c r="U226">
        <v>425.12</v>
      </c>
      <c r="V226">
        <v>77489.440000000002</v>
      </c>
      <c r="W226" t="s">
        <v>1262</v>
      </c>
      <c r="X226" t="s">
        <v>1266</v>
      </c>
      <c r="Y226">
        <v>-143.49</v>
      </c>
      <c r="Z226" t="s">
        <v>1271</v>
      </c>
      <c r="AA226">
        <v>9763038.0199999996</v>
      </c>
      <c r="AB226">
        <v>97630.3802</v>
      </c>
      <c r="AC226">
        <v>17.93000000000001</v>
      </c>
      <c r="AD226">
        <v>5445.0853430005554</v>
      </c>
      <c r="AE226">
        <v>5</v>
      </c>
      <c r="AF226">
        <v>27225.426715002781</v>
      </c>
      <c r="AG226">
        <v>12062225.30608198</v>
      </c>
    </row>
    <row r="227" spans="1:33" x14ac:dyDescent="0.25">
      <c r="A227" t="s">
        <v>258</v>
      </c>
      <c r="B227" t="s">
        <v>1034</v>
      </c>
      <c r="C227" s="2">
        <v>45754.923611111109</v>
      </c>
      <c r="D227" s="2">
        <v>45754.926469907397</v>
      </c>
      <c r="E227" s="2">
        <v>45754.942442129628</v>
      </c>
      <c r="F227" s="2">
        <v>45756</v>
      </c>
      <c r="G227" t="s">
        <v>1234</v>
      </c>
      <c r="H227" t="s">
        <v>1241</v>
      </c>
      <c r="I227" t="s">
        <v>1243</v>
      </c>
      <c r="J227" t="s">
        <v>1245</v>
      </c>
      <c r="K227" t="s">
        <v>1249</v>
      </c>
      <c r="L227" t="s">
        <v>1256</v>
      </c>
      <c r="M227">
        <v>3994</v>
      </c>
      <c r="N227">
        <v>385.88</v>
      </c>
      <c r="O227">
        <v>383</v>
      </c>
      <c r="P227">
        <v>385.49</v>
      </c>
      <c r="Q227">
        <v>1529702</v>
      </c>
      <c r="R227">
        <v>764.85</v>
      </c>
      <c r="S227">
        <v>305.94</v>
      </c>
      <c r="T227">
        <v>-11015.85</v>
      </c>
      <c r="U227">
        <v>366.59</v>
      </c>
      <c r="V227">
        <v>152970.20000000001</v>
      </c>
      <c r="W227" t="s">
        <v>1260</v>
      </c>
      <c r="X227" t="s">
        <v>1264</v>
      </c>
      <c r="Y227">
        <v>-64.59</v>
      </c>
      <c r="Z227" t="s">
        <v>1267</v>
      </c>
      <c r="AA227">
        <v>9752022.1699999999</v>
      </c>
      <c r="AB227">
        <v>97520.221699999995</v>
      </c>
      <c r="AC227">
        <v>16.410000000000029</v>
      </c>
      <c r="AD227">
        <v>5942.7313650213191</v>
      </c>
      <c r="AE227">
        <v>5</v>
      </c>
      <c r="AF227">
        <v>29713.656825106591</v>
      </c>
      <c r="AG227">
        <v>11380330.56401583</v>
      </c>
    </row>
    <row r="228" spans="1:33" x14ac:dyDescent="0.25">
      <c r="A228" t="s">
        <v>259</v>
      </c>
      <c r="B228" t="s">
        <v>1092</v>
      </c>
      <c r="C228" s="2">
        <v>45831.52847222222</v>
      </c>
      <c r="D228" s="2">
        <v>45831.531678240739</v>
      </c>
      <c r="E228" s="2">
        <v>45831.907372685193</v>
      </c>
      <c r="F228" s="2">
        <v>45833</v>
      </c>
      <c r="G228" t="s">
        <v>1233</v>
      </c>
      <c r="H228" t="s">
        <v>1239</v>
      </c>
      <c r="I228" t="s">
        <v>1242</v>
      </c>
      <c r="J228" t="s">
        <v>1244</v>
      </c>
      <c r="K228" t="s">
        <v>1251</v>
      </c>
      <c r="L228" t="s">
        <v>1256</v>
      </c>
      <c r="M228">
        <v>7749</v>
      </c>
      <c r="N228">
        <v>277.33999999999997</v>
      </c>
      <c r="O228">
        <v>282.35000000000002</v>
      </c>
      <c r="P228">
        <v>277.39999999999998</v>
      </c>
      <c r="Q228">
        <v>2187930.15</v>
      </c>
      <c r="R228">
        <v>1093.97</v>
      </c>
      <c r="S228">
        <v>437.59</v>
      </c>
      <c r="T228">
        <v>36825.99</v>
      </c>
      <c r="U228">
        <v>263.47000000000003</v>
      </c>
      <c r="V228">
        <v>218793.02</v>
      </c>
      <c r="W228" t="s">
        <v>1258</v>
      </c>
      <c r="X228" t="s">
        <v>1264</v>
      </c>
      <c r="Y228">
        <v>178.44</v>
      </c>
      <c r="Z228" t="s">
        <v>1268</v>
      </c>
      <c r="AA228">
        <v>9788848.1600000001</v>
      </c>
      <c r="AB228">
        <v>97888.481599999999</v>
      </c>
      <c r="AC228">
        <v>18.88</v>
      </c>
      <c r="AD228">
        <v>5184.7712711864406</v>
      </c>
      <c r="AE228">
        <v>10</v>
      </c>
      <c r="AF228">
        <v>51847.712711864413</v>
      </c>
      <c r="AG228">
        <v>14639201.684194921</v>
      </c>
    </row>
    <row r="229" spans="1:33" x14ac:dyDescent="0.25">
      <c r="A229" t="s">
        <v>260</v>
      </c>
      <c r="B229" t="s">
        <v>1158</v>
      </c>
      <c r="C229" s="2">
        <v>45925.125</v>
      </c>
      <c r="D229" s="2">
        <v>45925.126388888893</v>
      </c>
      <c r="E229" s="2">
        <v>45925.789583333331</v>
      </c>
      <c r="F229" s="2">
        <v>45927</v>
      </c>
      <c r="G229" t="s">
        <v>1235</v>
      </c>
      <c r="H229" t="s">
        <v>1241</v>
      </c>
      <c r="I229" t="s">
        <v>1243</v>
      </c>
      <c r="J229" t="s">
        <v>1248</v>
      </c>
      <c r="K229" t="s">
        <v>1251</v>
      </c>
      <c r="L229" t="s">
        <v>1256</v>
      </c>
      <c r="M229">
        <v>5082</v>
      </c>
      <c r="N229">
        <v>431.48</v>
      </c>
      <c r="O229">
        <v>437.92</v>
      </c>
      <c r="P229">
        <v>432.97</v>
      </c>
      <c r="Q229">
        <v>2225509.44</v>
      </c>
      <c r="R229">
        <v>1112.75</v>
      </c>
      <c r="S229">
        <v>445.1</v>
      </c>
      <c r="T229">
        <v>23598.05</v>
      </c>
      <c r="U229">
        <v>409.91</v>
      </c>
      <c r="V229">
        <v>222550.94</v>
      </c>
      <c r="W229" t="s">
        <v>1260</v>
      </c>
      <c r="X229" t="s">
        <v>1264</v>
      </c>
      <c r="Y229">
        <v>114.33</v>
      </c>
      <c r="Z229" t="s">
        <v>1271</v>
      </c>
      <c r="AA229">
        <v>9812446.2100000009</v>
      </c>
      <c r="AB229">
        <v>98124.462100000004</v>
      </c>
      <c r="AC229">
        <v>28.009999999999991</v>
      </c>
      <c r="AD229">
        <v>3503.1939343091772</v>
      </c>
      <c r="AE229">
        <v>5</v>
      </c>
      <c r="AF229">
        <v>17515.969671545881</v>
      </c>
      <c r="AG229">
        <v>7670593.4385633739</v>
      </c>
    </row>
    <row r="230" spans="1:33" x14ac:dyDescent="0.25">
      <c r="A230" t="s">
        <v>261</v>
      </c>
      <c r="B230" t="s">
        <v>1076</v>
      </c>
      <c r="C230" s="2">
        <v>45835.00277777778</v>
      </c>
      <c r="D230" s="2">
        <v>45835.004930555559</v>
      </c>
      <c r="E230" s="2">
        <v>45835.318819444437</v>
      </c>
      <c r="F230" s="2">
        <v>45836</v>
      </c>
      <c r="G230" t="s">
        <v>1231</v>
      </c>
      <c r="H230" t="s">
        <v>1241</v>
      </c>
      <c r="I230" t="s">
        <v>1243</v>
      </c>
      <c r="J230" t="s">
        <v>1247</v>
      </c>
      <c r="K230" t="s">
        <v>1253</v>
      </c>
      <c r="L230" t="s">
        <v>1255</v>
      </c>
      <c r="M230">
        <v>5731</v>
      </c>
      <c r="N230">
        <v>435.82</v>
      </c>
      <c r="O230">
        <v>433.04</v>
      </c>
      <c r="P230">
        <v>438.05</v>
      </c>
      <c r="Q230">
        <v>2481752.2400000002</v>
      </c>
      <c r="R230">
        <v>1240.8800000000001</v>
      </c>
      <c r="S230">
        <v>496.35</v>
      </c>
      <c r="T230">
        <v>-30449.54</v>
      </c>
      <c r="U230">
        <v>414.03</v>
      </c>
      <c r="V230">
        <v>248175.22</v>
      </c>
      <c r="W230" t="s">
        <v>1261</v>
      </c>
      <c r="X230" t="s">
        <v>1263</v>
      </c>
      <c r="Y230">
        <v>-114.37</v>
      </c>
      <c r="Z230" t="s">
        <v>1267</v>
      </c>
      <c r="AA230">
        <v>9781996.6699999999</v>
      </c>
      <c r="AB230">
        <v>97819.966700000004</v>
      </c>
      <c r="AC230">
        <v>19.010000000000051</v>
      </c>
      <c r="AD230">
        <v>5145.7110310362841</v>
      </c>
      <c r="AE230">
        <v>5</v>
      </c>
      <c r="AF230">
        <v>25728.555155181421</v>
      </c>
      <c r="AG230">
        <v>11141493.524399759</v>
      </c>
    </row>
    <row r="231" spans="1:33" x14ac:dyDescent="0.25">
      <c r="A231" t="s">
        <v>262</v>
      </c>
      <c r="B231" t="s">
        <v>1093</v>
      </c>
      <c r="C231" s="2">
        <v>45942.95416666667</v>
      </c>
      <c r="D231" s="2">
        <v>45942.957361111112</v>
      </c>
      <c r="E231" s="2">
        <v>45943.176111111112</v>
      </c>
      <c r="F231" s="2">
        <v>45944</v>
      </c>
      <c r="G231" t="s">
        <v>1235</v>
      </c>
      <c r="H231" t="s">
        <v>1238</v>
      </c>
      <c r="I231" t="s">
        <v>1242</v>
      </c>
      <c r="J231" t="s">
        <v>1246</v>
      </c>
      <c r="K231" t="s">
        <v>1249</v>
      </c>
      <c r="L231" t="s">
        <v>1257</v>
      </c>
      <c r="M231">
        <v>1558</v>
      </c>
      <c r="N231">
        <v>71.400000000000006</v>
      </c>
      <c r="O231">
        <v>71.900000000000006</v>
      </c>
      <c r="P231">
        <v>72.040000000000006</v>
      </c>
      <c r="Q231">
        <v>112020.2</v>
      </c>
      <c r="R231">
        <v>56.01</v>
      </c>
      <c r="S231">
        <v>22.4</v>
      </c>
      <c r="T231">
        <v>-296.52999999999997</v>
      </c>
      <c r="U231">
        <v>67.83</v>
      </c>
      <c r="V231">
        <v>11202.02</v>
      </c>
      <c r="W231" t="s">
        <v>1259</v>
      </c>
      <c r="X231" t="s">
        <v>1263</v>
      </c>
      <c r="Y231">
        <v>-19.43</v>
      </c>
      <c r="Z231" t="s">
        <v>1271</v>
      </c>
      <c r="AA231">
        <v>9781700.1400000006</v>
      </c>
      <c r="AB231">
        <v>97817.001400000008</v>
      </c>
      <c r="AC231">
        <v>4.0700000000000074</v>
      </c>
      <c r="AD231">
        <v>24033.66127764124</v>
      </c>
      <c r="AE231">
        <v>2</v>
      </c>
      <c r="AF231">
        <v>48067.322555282481</v>
      </c>
      <c r="AG231">
        <v>3456040.491724811</v>
      </c>
    </row>
    <row r="232" spans="1:33" x14ac:dyDescent="0.25">
      <c r="A232" t="s">
        <v>263</v>
      </c>
      <c r="B232" t="s">
        <v>1159</v>
      </c>
      <c r="C232" s="2">
        <v>45862.06527777778</v>
      </c>
      <c r="D232" s="2">
        <v>45862.068680555552</v>
      </c>
      <c r="E232" s="2">
        <v>45862.683263888888</v>
      </c>
      <c r="F232" s="2">
        <v>45863</v>
      </c>
      <c r="G232" t="s">
        <v>1234</v>
      </c>
      <c r="H232" t="s">
        <v>1238</v>
      </c>
      <c r="I232" t="s">
        <v>1243</v>
      </c>
      <c r="J232" t="s">
        <v>1246</v>
      </c>
      <c r="K232" t="s">
        <v>1249</v>
      </c>
      <c r="L232" t="s">
        <v>1256</v>
      </c>
      <c r="M232">
        <v>4697</v>
      </c>
      <c r="N232">
        <v>415.99</v>
      </c>
      <c r="O232">
        <v>418.5</v>
      </c>
      <c r="P232">
        <v>419.1</v>
      </c>
      <c r="Q232">
        <v>1965694.5</v>
      </c>
      <c r="R232">
        <v>982.85</v>
      </c>
      <c r="S232">
        <v>393.14</v>
      </c>
      <c r="T232">
        <v>-4194.1899999999996</v>
      </c>
      <c r="U232">
        <v>395.19</v>
      </c>
      <c r="V232">
        <v>196569.45</v>
      </c>
      <c r="W232" t="s">
        <v>1258</v>
      </c>
      <c r="X232" t="s">
        <v>1265</v>
      </c>
      <c r="Y232">
        <v>-14.32</v>
      </c>
      <c r="Z232" t="s">
        <v>1271</v>
      </c>
      <c r="AA232">
        <v>9777505.9499999993</v>
      </c>
      <c r="AB232">
        <v>97775.059499999988</v>
      </c>
      <c r="AC232">
        <v>23.31</v>
      </c>
      <c r="AD232">
        <v>4194.5542471042463</v>
      </c>
      <c r="AE232">
        <v>2</v>
      </c>
      <c r="AF232">
        <v>8389.1084942084926</v>
      </c>
      <c r="AG232">
        <v>3510841.9048262541</v>
      </c>
    </row>
    <row r="233" spans="1:33" x14ac:dyDescent="0.25">
      <c r="A233" t="s">
        <v>264</v>
      </c>
      <c r="B233" t="s">
        <v>1160</v>
      </c>
      <c r="C233" s="2">
        <v>45909.561111111107</v>
      </c>
      <c r="D233" s="2">
        <v>45909.561331018522</v>
      </c>
      <c r="E233" s="2">
        <v>45910.188414351847</v>
      </c>
      <c r="F233" s="2">
        <v>45911</v>
      </c>
      <c r="G233" t="s">
        <v>1232</v>
      </c>
      <c r="H233" t="s">
        <v>1240</v>
      </c>
      <c r="I233" t="s">
        <v>1243</v>
      </c>
      <c r="J233" t="s">
        <v>1247</v>
      </c>
      <c r="K233" t="s">
        <v>1249</v>
      </c>
      <c r="L233" t="s">
        <v>1256</v>
      </c>
      <c r="M233">
        <v>1754</v>
      </c>
      <c r="N233">
        <v>315.52</v>
      </c>
      <c r="O233">
        <v>319.14</v>
      </c>
      <c r="P233">
        <v>313.16000000000003</v>
      </c>
      <c r="Q233">
        <v>559771.56000000006</v>
      </c>
      <c r="R233">
        <v>279.89</v>
      </c>
      <c r="S233">
        <v>111.95</v>
      </c>
      <c r="T233">
        <v>10097.08</v>
      </c>
      <c r="U233">
        <v>299.74</v>
      </c>
      <c r="V233">
        <v>55977.16</v>
      </c>
      <c r="W233" t="s">
        <v>1258</v>
      </c>
      <c r="X233" t="s">
        <v>1263</v>
      </c>
      <c r="Y233">
        <v>190.96</v>
      </c>
      <c r="Z233" t="s">
        <v>1269</v>
      </c>
      <c r="AA233">
        <v>9787603.0299999993</v>
      </c>
      <c r="AB233">
        <v>97876.030299999999</v>
      </c>
      <c r="AC233">
        <v>19.399999999999981</v>
      </c>
      <c r="AD233">
        <v>5045.1562010309344</v>
      </c>
      <c r="AE233">
        <v>30</v>
      </c>
      <c r="AF233">
        <v>151354.68603092799</v>
      </c>
      <c r="AG233">
        <v>48303334.499910377</v>
      </c>
    </row>
    <row r="234" spans="1:33" x14ac:dyDescent="0.25">
      <c r="A234" t="s">
        <v>265</v>
      </c>
      <c r="B234" t="s">
        <v>1108</v>
      </c>
      <c r="C234" s="2">
        <v>45880.340277777781</v>
      </c>
      <c r="D234" s="2">
        <v>45880.340358796297</v>
      </c>
      <c r="E234" s="2">
        <v>45880.852858796286</v>
      </c>
      <c r="F234" s="2">
        <v>45882</v>
      </c>
      <c r="G234" t="s">
        <v>1233</v>
      </c>
      <c r="H234" t="s">
        <v>1240</v>
      </c>
      <c r="I234" t="s">
        <v>1242</v>
      </c>
      <c r="J234" t="s">
        <v>1244</v>
      </c>
      <c r="K234" t="s">
        <v>1249</v>
      </c>
      <c r="L234" t="s">
        <v>1255</v>
      </c>
      <c r="M234">
        <v>3306</v>
      </c>
      <c r="N234">
        <v>18.190000000000001</v>
      </c>
      <c r="O234">
        <v>17.96</v>
      </c>
      <c r="P234">
        <v>18.239999999999998</v>
      </c>
      <c r="Q234">
        <v>59375.76</v>
      </c>
      <c r="R234">
        <v>29.69</v>
      </c>
      <c r="S234">
        <v>11.88</v>
      </c>
      <c r="T234">
        <v>-967.25</v>
      </c>
      <c r="U234">
        <v>17.28</v>
      </c>
      <c r="V234">
        <v>5937.58</v>
      </c>
      <c r="W234" t="s">
        <v>1258</v>
      </c>
      <c r="X234" t="s">
        <v>1264</v>
      </c>
      <c r="Y234">
        <v>-153.51</v>
      </c>
      <c r="Z234" t="s">
        <v>1268</v>
      </c>
      <c r="AA234">
        <v>9786635.7799999993</v>
      </c>
      <c r="AB234">
        <v>97866.357799999998</v>
      </c>
      <c r="AC234">
        <v>0.67999999999999972</v>
      </c>
      <c r="AD234">
        <v>143921.11441176469</v>
      </c>
      <c r="AE234">
        <v>30</v>
      </c>
      <c r="AF234">
        <v>4317633.4323529406</v>
      </c>
      <c r="AG234">
        <v>77544696.445058823</v>
      </c>
    </row>
    <row r="235" spans="1:33" x14ac:dyDescent="0.25">
      <c r="A235" t="s">
        <v>266</v>
      </c>
      <c r="B235" t="s">
        <v>1131</v>
      </c>
      <c r="C235" s="2">
        <v>45810.290277777778</v>
      </c>
      <c r="D235" s="2">
        <v>45810.290567129632</v>
      </c>
      <c r="E235" s="2">
        <v>45810.989872685182</v>
      </c>
      <c r="F235" s="2">
        <v>45811</v>
      </c>
      <c r="G235" t="s">
        <v>1232</v>
      </c>
      <c r="H235" t="s">
        <v>1238</v>
      </c>
      <c r="I235" t="s">
        <v>1243</v>
      </c>
      <c r="J235" t="s">
        <v>1248</v>
      </c>
      <c r="K235" t="s">
        <v>1253</v>
      </c>
      <c r="L235" t="s">
        <v>1256</v>
      </c>
      <c r="M235">
        <v>2251</v>
      </c>
      <c r="N235">
        <v>303.89</v>
      </c>
      <c r="O235">
        <v>307.18</v>
      </c>
      <c r="P235">
        <v>305.24</v>
      </c>
      <c r="Q235">
        <v>691462.18</v>
      </c>
      <c r="R235">
        <v>345.73</v>
      </c>
      <c r="S235">
        <v>138.29</v>
      </c>
      <c r="T235">
        <v>3882.92</v>
      </c>
      <c r="U235">
        <v>288.7</v>
      </c>
      <c r="V235">
        <v>69146.22</v>
      </c>
      <c r="W235" t="s">
        <v>1262</v>
      </c>
      <c r="X235" t="s">
        <v>1264</v>
      </c>
      <c r="Y235">
        <v>63.56</v>
      </c>
      <c r="Z235" t="s">
        <v>1269</v>
      </c>
      <c r="AA235">
        <v>9790518.6999999993</v>
      </c>
      <c r="AB235">
        <v>97905.186999999991</v>
      </c>
      <c r="AC235">
        <v>18.480000000000022</v>
      </c>
      <c r="AD235">
        <v>5297.8997294372239</v>
      </c>
      <c r="AE235">
        <v>2</v>
      </c>
      <c r="AF235">
        <v>10595.79945887445</v>
      </c>
      <c r="AG235">
        <v>3254817.6777770529</v>
      </c>
    </row>
    <row r="236" spans="1:33" x14ac:dyDescent="0.25">
      <c r="A236" t="s">
        <v>267</v>
      </c>
      <c r="B236" t="s">
        <v>1083</v>
      </c>
      <c r="C236" s="2">
        <v>45808.689583333333</v>
      </c>
      <c r="D236" s="2">
        <v>45808.690995370373</v>
      </c>
      <c r="E236" s="2">
        <v>45809.166689814818</v>
      </c>
      <c r="F236" s="2">
        <v>45810</v>
      </c>
      <c r="G236" t="s">
        <v>1237</v>
      </c>
      <c r="H236" t="s">
        <v>1238</v>
      </c>
      <c r="I236" t="s">
        <v>1242</v>
      </c>
      <c r="J236" t="s">
        <v>1244</v>
      </c>
      <c r="K236" t="s">
        <v>1250</v>
      </c>
      <c r="L236" t="s">
        <v>1257</v>
      </c>
      <c r="M236">
        <v>1469</v>
      </c>
      <c r="N236">
        <v>409.04</v>
      </c>
      <c r="O236">
        <v>411.53</v>
      </c>
      <c r="P236">
        <v>407.79</v>
      </c>
      <c r="Q236">
        <v>604537.56999999995</v>
      </c>
      <c r="R236">
        <v>302.27</v>
      </c>
      <c r="S236">
        <v>120.91</v>
      </c>
      <c r="T236">
        <v>5070.88</v>
      </c>
      <c r="U236">
        <v>388.59</v>
      </c>
      <c r="V236">
        <v>60453.760000000002</v>
      </c>
      <c r="W236" t="s">
        <v>1261</v>
      </c>
      <c r="X236" t="s">
        <v>1266</v>
      </c>
      <c r="Y236">
        <v>91.71</v>
      </c>
      <c r="Z236" t="s">
        <v>1270</v>
      </c>
      <c r="AA236">
        <v>9795589.5800000001</v>
      </c>
      <c r="AB236">
        <v>97955.895799999998</v>
      </c>
      <c r="AC236">
        <v>22.94</v>
      </c>
      <c r="AD236">
        <v>4270.0913600697477</v>
      </c>
      <c r="AE236">
        <v>2</v>
      </c>
      <c r="AF236">
        <v>8540.1827201394954</v>
      </c>
      <c r="AG236">
        <v>3514541.3948190059</v>
      </c>
    </row>
    <row r="237" spans="1:33" x14ac:dyDescent="0.25">
      <c r="A237" t="s">
        <v>268</v>
      </c>
      <c r="B237" t="s">
        <v>1133</v>
      </c>
      <c r="C237" s="2">
        <v>45937.411111111112</v>
      </c>
      <c r="D237" s="2">
        <v>45937.411134259259</v>
      </c>
      <c r="E237" s="2">
        <v>45937.702800925923</v>
      </c>
      <c r="F237" s="2">
        <v>45938</v>
      </c>
      <c r="G237" t="s">
        <v>1235</v>
      </c>
      <c r="H237" t="s">
        <v>1238</v>
      </c>
      <c r="I237" t="s">
        <v>1243</v>
      </c>
      <c r="J237" t="s">
        <v>1248</v>
      </c>
      <c r="K237" t="s">
        <v>1252</v>
      </c>
      <c r="L237" t="s">
        <v>1256</v>
      </c>
      <c r="M237">
        <v>5891</v>
      </c>
      <c r="N237">
        <v>301.06</v>
      </c>
      <c r="O237">
        <v>302.19</v>
      </c>
      <c r="P237">
        <v>303.52</v>
      </c>
      <c r="Q237">
        <v>1780201.29</v>
      </c>
      <c r="R237">
        <v>890.1</v>
      </c>
      <c r="S237">
        <v>356.04</v>
      </c>
      <c r="T237">
        <v>-9081.17</v>
      </c>
      <c r="U237">
        <v>286.01</v>
      </c>
      <c r="V237">
        <v>178020.13</v>
      </c>
      <c r="W237" t="s">
        <v>1261</v>
      </c>
      <c r="X237" t="s">
        <v>1263</v>
      </c>
      <c r="Y237">
        <v>-43.82</v>
      </c>
      <c r="Z237" t="s">
        <v>1268</v>
      </c>
      <c r="AA237">
        <v>9786508.4100000001</v>
      </c>
      <c r="AB237">
        <v>97865.084100000007</v>
      </c>
      <c r="AC237">
        <v>16.18000000000001</v>
      </c>
      <c r="AD237">
        <v>6048.5218850432611</v>
      </c>
      <c r="AE237">
        <v>2</v>
      </c>
      <c r="AF237">
        <v>12097.04377008652</v>
      </c>
      <c r="AG237">
        <v>3655605.6568824458</v>
      </c>
    </row>
    <row r="238" spans="1:33" x14ac:dyDescent="0.25">
      <c r="A238" t="s">
        <v>269</v>
      </c>
      <c r="B238" t="s">
        <v>1118</v>
      </c>
      <c r="C238" s="2">
        <v>45771.311805555553</v>
      </c>
      <c r="D238" s="2">
        <v>45771.312997685192</v>
      </c>
      <c r="E238" s="2">
        <v>45772.251192129632</v>
      </c>
      <c r="F238" s="2">
        <v>45773</v>
      </c>
      <c r="G238" t="s">
        <v>1232</v>
      </c>
      <c r="H238" t="s">
        <v>1241</v>
      </c>
      <c r="I238" t="s">
        <v>1243</v>
      </c>
      <c r="J238" t="s">
        <v>1245</v>
      </c>
      <c r="K238" t="s">
        <v>1253</v>
      </c>
      <c r="L238" t="s">
        <v>1257</v>
      </c>
      <c r="M238">
        <v>4491</v>
      </c>
      <c r="N238">
        <v>213.88</v>
      </c>
      <c r="O238">
        <v>214.35</v>
      </c>
      <c r="P238">
        <v>213.25</v>
      </c>
      <c r="Q238">
        <v>962645.85</v>
      </c>
      <c r="R238">
        <v>481.32</v>
      </c>
      <c r="S238">
        <v>192.53</v>
      </c>
      <c r="T238">
        <v>4266.25</v>
      </c>
      <c r="U238">
        <v>203.19</v>
      </c>
      <c r="V238">
        <v>96264.59</v>
      </c>
      <c r="W238" t="s">
        <v>1261</v>
      </c>
      <c r="X238" t="s">
        <v>1265</v>
      </c>
      <c r="Y238">
        <v>51.58</v>
      </c>
      <c r="Z238" t="s">
        <v>1271</v>
      </c>
      <c r="AA238">
        <v>9790774.6600000001</v>
      </c>
      <c r="AB238">
        <v>97907.746599999999</v>
      </c>
      <c r="AC238">
        <v>11.16</v>
      </c>
      <c r="AD238">
        <v>8773.0955734767049</v>
      </c>
      <c r="AE238">
        <v>5</v>
      </c>
      <c r="AF238">
        <v>43865.477867383517</v>
      </c>
      <c r="AG238">
        <v>9402565.1808736585</v>
      </c>
    </row>
    <row r="239" spans="1:33" x14ac:dyDescent="0.25">
      <c r="A239" t="s">
        <v>270</v>
      </c>
      <c r="B239" t="s">
        <v>1044</v>
      </c>
      <c r="C239" s="2">
        <v>45754.678472222222</v>
      </c>
      <c r="D239" s="2">
        <v>45754.678796296299</v>
      </c>
      <c r="E239" s="2">
        <v>45755.362824074073</v>
      </c>
      <c r="F239" s="2">
        <v>45756</v>
      </c>
      <c r="G239" t="s">
        <v>1235</v>
      </c>
      <c r="H239" t="s">
        <v>1239</v>
      </c>
      <c r="I239" t="s">
        <v>1243</v>
      </c>
      <c r="J239" t="s">
        <v>1244</v>
      </c>
      <c r="K239" t="s">
        <v>1252</v>
      </c>
      <c r="L239" t="s">
        <v>1254</v>
      </c>
      <c r="M239">
        <v>8641</v>
      </c>
      <c r="N239">
        <v>370.51</v>
      </c>
      <c r="O239">
        <v>363.9</v>
      </c>
      <c r="P239">
        <v>369.25</v>
      </c>
      <c r="Q239">
        <v>3144459.9</v>
      </c>
      <c r="R239">
        <v>1572.23</v>
      </c>
      <c r="S239">
        <v>628.89</v>
      </c>
      <c r="T239">
        <v>-48430.47</v>
      </c>
      <c r="U239">
        <v>351.98</v>
      </c>
      <c r="V239">
        <v>314445.99</v>
      </c>
      <c r="W239" t="s">
        <v>1261</v>
      </c>
      <c r="X239" t="s">
        <v>1266</v>
      </c>
      <c r="Y239">
        <v>-144.88999999999999</v>
      </c>
      <c r="Z239" t="s">
        <v>1270</v>
      </c>
      <c r="AA239">
        <v>9742344.1899999995</v>
      </c>
      <c r="AB239">
        <v>97423.441899999991</v>
      </c>
      <c r="AC239">
        <v>11.919999999999961</v>
      </c>
      <c r="AD239">
        <v>8173.1075419463359</v>
      </c>
      <c r="AE239">
        <v>10</v>
      </c>
      <c r="AF239">
        <v>81731.075419463363</v>
      </c>
      <c r="AG239">
        <v>29741938.345142711</v>
      </c>
    </row>
    <row r="240" spans="1:33" x14ac:dyDescent="0.25">
      <c r="A240" t="s">
        <v>271</v>
      </c>
      <c r="B240" t="s">
        <v>1088</v>
      </c>
      <c r="C240" s="2">
        <v>45771.561805555553</v>
      </c>
      <c r="D240" s="2">
        <v>45771.562615740739</v>
      </c>
      <c r="E240" s="2">
        <v>45771.780671296299</v>
      </c>
      <c r="F240" s="2">
        <v>45773</v>
      </c>
      <c r="G240" t="s">
        <v>1232</v>
      </c>
      <c r="H240" t="s">
        <v>1241</v>
      </c>
      <c r="I240" t="s">
        <v>1243</v>
      </c>
      <c r="J240" t="s">
        <v>1246</v>
      </c>
      <c r="K240" t="s">
        <v>1252</v>
      </c>
      <c r="L240" t="s">
        <v>1255</v>
      </c>
      <c r="M240">
        <v>7822</v>
      </c>
      <c r="N240">
        <v>135.19999999999999</v>
      </c>
      <c r="O240">
        <v>134.59</v>
      </c>
      <c r="P240">
        <v>134.04</v>
      </c>
      <c r="Q240">
        <v>1052762.98</v>
      </c>
      <c r="R240">
        <v>526.38</v>
      </c>
      <c r="S240">
        <v>210.55</v>
      </c>
      <c r="T240">
        <v>3565.17</v>
      </c>
      <c r="U240">
        <v>128.44</v>
      </c>
      <c r="V240">
        <v>105276.3</v>
      </c>
      <c r="W240" t="s">
        <v>1259</v>
      </c>
      <c r="X240" t="s">
        <v>1264</v>
      </c>
      <c r="Y240">
        <v>41.03</v>
      </c>
      <c r="Z240" t="s">
        <v>1270</v>
      </c>
      <c r="AA240">
        <v>9745909.3599999994</v>
      </c>
      <c r="AB240">
        <v>97459.093599999993</v>
      </c>
      <c r="AC240">
        <v>6.1500000000000057</v>
      </c>
      <c r="AD240">
        <v>15847.007089430879</v>
      </c>
      <c r="AE240">
        <v>5</v>
      </c>
      <c r="AF240">
        <v>79235.035447154398</v>
      </c>
      <c r="AG240">
        <v>10664243.420832509</v>
      </c>
    </row>
    <row r="241" spans="1:33" x14ac:dyDescent="0.25">
      <c r="A241" t="s">
        <v>272</v>
      </c>
      <c r="B241" t="s">
        <v>1083</v>
      </c>
      <c r="C241" s="2">
        <v>45929.962500000001</v>
      </c>
      <c r="D241" s="2">
        <v>45929.963692129633</v>
      </c>
      <c r="E241" s="2">
        <v>45930.583136574067</v>
      </c>
      <c r="F241" s="2">
        <v>45930</v>
      </c>
      <c r="G241" t="s">
        <v>1231</v>
      </c>
      <c r="H241" t="s">
        <v>1239</v>
      </c>
      <c r="I241" t="s">
        <v>1242</v>
      </c>
      <c r="J241" t="s">
        <v>1247</v>
      </c>
      <c r="K241" t="s">
        <v>1249</v>
      </c>
      <c r="L241" t="s">
        <v>1256</v>
      </c>
      <c r="M241">
        <v>7619</v>
      </c>
      <c r="N241">
        <v>267.82</v>
      </c>
      <c r="O241">
        <v>272.98</v>
      </c>
      <c r="P241">
        <v>265.37</v>
      </c>
      <c r="Q241">
        <v>2079834.62</v>
      </c>
      <c r="R241">
        <v>1039.92</v>
      </c>
      <c r="S241">
        <v>415.97</v>
      </c>
      <c r="T241">
        <v>56524.7</v>
      </c>
      <c r="U241">
        <v>254.43</v>
      </c>
      <c r="V241">
        <v>207983.46</v>
      </c>
      <c r="W241" t="s">
        <v>1258</v>
      </c>
      <c r="X241" t="s">
        <v>1266</v>
      </c>
      <c r="Y241">
        <v>286.77</v>
      </c>
      <c r="Z241" t="s">
        <v>1267</v>
      </c>
      <c r="AA241">
        <v>9802434.0600000005</v>
      </c>
      <c r="AB241">
        <v>98024.34060000001</v>
      </c>
      <c r="AC241">
        <v>18.550000000000011</v>
      </c>
      <c r="AD241">
        <v>5284.3310296495929</v>
      </c>
      <c r="AE241">
        <v>10</v>
      </c>
      <c r="AF241">
        <v>52843.310296495933</v>
      </c>
      <c r="AG241">
        <v>14425166.844737461</v>
      </c>
    </row>
    <row r="242" spans="1:33" x14ac:dyDescent="0.25">
      <c r="A242" t="s">
        <v>273</v>
      </c>
      <c r="B242" t="s">
        <v>1041</v>
      </c>
      <c r="C242" s="2">
        <v>45687.07708333333</v>
      </c>
      <c r="D242" s="2">
        <v>45687.078182870369</v>
      </c>
      <c r="E242" s="2">
        <v>45687.433738425927</v>
      </c>
      <c r="F242" s="2">
        <v>45688</v>
      </c>
      <c r="G242" t="s">
        <v>1234</v>
      </c>
      <c r="H242" t="s">
        <v>1238</v>
      </c>
      <c r="I242" t="s">
        <v>1243</v>
      </c>
      <c r="J242" t="s">
        <v>1244</v>
      </c>
      <c r="K242" t="s">
        <v>1251</v>
      </c>
      <c r="L242" t="s">
        <v>1255</v>
      </c>
      <c r="M242">
        <v>6653</v>
      </c>
      <c r="N242">
        <v>67.88</v>
      </c>
      <c r="O242">
        <v>68.77</v>
      </c>
      <c r="P242">
        <v>68.45</v>
      </c>
      <c r="Q242">
        <v>457526.81</v>
      </c>
      <c r="R242">
        <v>228.76</v>
      </c>
      <c r="S242">
        <v>91.51</v>
      </c>
      <c r="T242">
        <v>1808.69</v>
      </c>
      <c r="U242">
        <v>64.489999999999995</v>
      </c>
      <c r="V242">
        <v>45752.68</v>
      </c>
      <c r="W242" t="s">
        <v>1258</v>
      </c>
      <c r="X242" t="s">
        <v>1263</v>
      </c>
      <c r="Y242">
        <v>46.75</v>
      </c>
      <c r="Z242" t="s">
        <v>1268</v>
      </c>
      <c r="AA242">
        <v>9804242.75</v>
      </c>
      <c r="AB242">
        <v>98042.427500000005</v>
      </c>
      <c r="AC242">
        <v>4.2800000000000011</v>
      </c>
      <c r="AD242">
        <v>22907.10922897196</v>
      </c>
      <c r="AE242">
        <v>2</v>
      </c>
      <c r="AF242">
        <v>45814.21845794392</v>
      </c>
      <c r="AG242">
        <v>3150643.803352803</v>
      </c>
    </row>
    <row r="243" spans="1:33" x14ac:dyDescent="0.25">
      <c r="A243" t="s">
        <v>274</v>
      </c>
      <c r="B243" t="s">
        <v>1047</v>
      </c>
      <c r="C243" s="2">
        <v>45942.143750000003</v>
      </c>
      <c r="D243" s="2">
        <v>45942.14466435185</v>
      </c>
      <c r="E243" s="2">
        <v>45942.33216435185</v>
      </c>
      <c r="F243" s="2">
        <v>45943</v>
      </c>
      <c r="G243" t="s">
        <v>1235</v>
      </c>
      <c r="H243" t="s">
        <v>1241</v>
      </c>
      <c r="I243" t="s">
        <v>1243</v>
      </c>
      <c r="J243" t="s">
        <v>1246</v>
      </c>
      <c r="K243" t="s">
        <v>1253</v>
      </c>
      <c r="L243" t="s">
        <v>1256</v>
      </c>
      <c r="M243">
        <v>1244</v>
      </c>
      <c r="N243">
        <v>220.05</v>
      </c>
      <c r="O243">
        <v>216.27</v>
      </c>
      <c r="P243">
        <v>221.55</v>
      </c>
      <c r="Q243">
        <v>269039.88</v>
      </c>
      <c r="R243">
        <v>134.52000000000001</v>
      </c>
      <c r="S243">
        <v>53.81</v>
      </c>
      <c r="T243">
        <v>-6756.65</v>
      </c>
      <c r="U243">
        <v>209.05</v>
      </c>
      <c r="V243">
        <v>26903.99</v>
      </c>
      <c r="W243" t="s">
        <v>1262</v>
      </c>
      <c r="X243" t="s">
        <v>1263</v>
      </c>
      <c r="Y243">
        <v>-238.32</v>
      </c>
      <c r="Z243" t="s">
        <v>1267</v>
      </c>
      <c r="AA243">
        <v>9797486.0999999996</v>
      </c>
      <c r="AB243">
        <v>97974.861000000004</v>
      </c>
      <c r="AC243">
        <v>7.2199999999999989</v>
      </c>
      <c r="AD243">
        <v>13569.92534626039</v>
      </c>
      <c r="AE243">
        <v>5</v>
      </c>
      <c r="AF243">
        <v>67849.626731301949</v>
      </c>
      <c r="AG243">
        <v>14673838.773178671</v>
      </c>
    </row>
    <row r="244" spans="1:33" x14ac:dyDescent="0.25">
      <c r="A244" t="s">
        <v>275</v>
      </c>
      <c r="B244" t="s">
        <v>1161</v>
      </c>
      <c r="C244" s="2">
        <v>45895.634027777778</v>
      </c>
      <c r="D244" s="2">
        <v>45895.636736111112</v>
      </c>
      <c r="E244" s="2">
        <v>45896.074236111112</v>
      </c>
      <c r="F244" s="2">
        <v>45897</v>
      </c>
      <c r="G244" t="s">
        <v>1233</v>
      </c>
      <c r="H244" t="s">
        <v>1239</v>
      </c>
      <c r="I244" t="s">
        <v>1242</v>
      </c>
      <c r="J244" t="s">
        <v>1248</v>
      </c>
      <c r="K244" t="s">
        <v>1253</v>
      </c>
      <c r="L244" t="s">
        <v>1256</v>
      </c>
      <c r="M244">
        <v>1467</v>
      </c>
      <c r="N244">
        <v>14.5</v>
      </c>
      <c r="O244">
        <v>14.47</v>
      </c>
      <c r="P244">
        <v>14.57</v>
      </c>
      <c r="Q244">
        <v>21227.49</v>
      </c>
      <c r="R244">
        <v>10.61</v>
      </c>
      <c r="S244">
        <v>4.25</v>
      </c>
      <c r="T244">
        <v>-161.56</v>
      </c>
      <c r="U244">
        <v>13.77</v>
      </c>
      <c r="V244">
        <v>2122.75</v>
      </c>
      <c r="W244" t="s">
        <v>1260</v>
      </c>
      <c r="X244" t="s">
        <v>1266</v>
      </c>
      <c r="Y244">
        <v>-68.63</v>
      </c>
      <c r="Z244" t="s">
        <v>1270</v>
      </c>
      <c r="AA244">
        <v>9797324.5399999991</v>
      </c>
      <c r="AB244">
        <v>97973.2454</v>
      </c>
      <c r="AC244">
        <v>0.70000000000000107</v>
      </c>
      <c r="AD244">
        <v>139961.77914285689</v>
      </c>
      <c r="AE244">
        <v>10</v>
      </c>
      <c r="AF244">
        <v>1399617.791428569</v>
      </c>
      <c r="AG244">
        <v>20252469.441971391</v>
      </c>
    </row>
    <row r="245" spans="1:33" x14ac:dyDescent="0.25">
      <c r="A245" t="s">
        <v>276</v>
      </c>
      <c r="B245" t="s">
        <v>1162</v>
      </c>
      <c r="C245" s="2">
        <v>45857.816666666673</v>
      </c>
      <c r="D245" s="2">
        <v>45857.817673611113</v>
      </c>
      <c r="E245" s="2">
        <v>45858.037118055552</v>
      </c>
      <c r="F245" s="2">
        <v>45859</v>
      </c>
      <c r="G245" t="s">
        <v>1236</v>
      </c>
      <c r="H245" t="s">
        <v>1240</v>
      </c>
      <c r="I245" t="s">
        <v>1243</v>
      </c>
      <c r="J245" t="s">
        <v>1247</v>
      </c>
      <c r="K245" t="s">
        <v>1251</v>
      </c>
      <c r="L245" t="s">
        <v>1256</v>
      </c>
      <c r="M245">
        <v>2024</v>
      </c>
      <c r="N245">
        <v>86.6</v>
      </c>
      <c r="O245">
        <v>85.48</v>
      </c>
      <c r="P245">
        <v>86</v>
      </c>
      <c r="Q245">
        <v>173011.52</v>
      </c>
      <c r="R245">
        <v>86.51</v>
      </c>
      <c r="S245">
        <v>34.6</v>
      </c>
      <c r="T245">
        <v>-1173.5899999999999</v>
      </c>
      <c r="U245">
        <v>82.27</v>
      </c>
      <c r="V245">
        <v>17301.150000000001</v>
      </c>
      <c r="W245" t="s">
        <v>1260</v>
      </c>
      <c r="X245" t="s">
        <v>1264</v>
      </c>
      <c r="Y245">
        <v>-60.47</v>
      </c>
      <c r="Z245" t="s">
        <v>1267</v>
      </c>
      <c r="AA245">
        <v>9796150.9499999993</v>
      </c>
      <c r="AB245">
        <v>97961.5095</v>
      </c>
      <c r="AC245">
        <v>3.210000000000008</v>
      </c>
      <c r="AD245">
        <v>30517.6042056074</v>
      </c>
      <c r="AE245">
        <v>30</v>
      </c>
      <c r="AF245">
        <v>915528.12616822205</v>
      </c>
      <c r="AG245">
        <v>78259344.224859625</v>
      </c>
    </row>
    <row r="246" spans="1:33" x14ac:dyDescent="0.25">
      <c r="A246" t="s">
        <v>277</v>
      </c>
      <c r="B246" t="s">
        <v>1149</v>
      </c>
      <c r="C246" s="2">
        <v>45816.536111111112</v>
      </c>
      <c r="D246" s="2">
        <v>45816.539444444446</v>
      </c>
      <c r="E246" s="2">
        <v>45816.576944444438</v>
      </c>
      <c r="F246" s="2">
        <v>45817</v>
      </c>
      <c r="G246" t="s">
        <v>1232</v>
      </c>
      <c r="H246" t="s">
        <v>1239</v>
      </c>
      <c r="I246" t="s">
        <v>1242</v>
      </c>
      <c r="J246" t="s">
        <v>1245</v>
      </c>
      <c r="K246" t="s">
        <v>1253</v>
      </c>
      <c r="L246" t="s">
        <v>1255</v>
      </c>
      <c r="M246">
        <v>2072</v>
      </c>
      <c r="N246">
        <v>22.65</v>
      </c>
      <c r="O246">
        <v>22.79</v>
      </c>
      <c r="P246">
        <v>22.49</v>
      </c>
      <c r="Q246">
        <v>47220.88</v>
      </c>
      <c r="R246">
        <v>23.61</v>
      </c>
      <c r="S246">
        <v>9.44</v>
      </c>
      <c r="T246">
        <v>588.54999999999995</v>
      </c>
      <c r="U246">
        <v>21.52</v>
      </c>
      <c r="V246">
        <v>4722.09</v>
      </c>
      <c r="W246" t="s">
        <v>1258</v>
      </c>
      <c r="X246" t="s">
        <v>1263</v>
      </c>
      <c r="Y246">
        <v>133.38999999999999</v>
      </c>
      <c r="Z246" t="s">
        <v>1269</v>
      </c>
      <c r="AA246">
        <v>9796739.5</v>
      </c>
      <c r="AB246">
        <v>97967.395000000004</v>
      </c>
      <c r="AC246">
        <v>1.27</v>
      </c>
      <c r="AD246">
        <v>77139.681102362229</v>
      </c>
      <c r="AE246">
        <v>10</v>
      </c>
      <c r="AF246">
        <v>771396.81102362229</v>
      </c>
      <c r="AG246">
        <v>17580133.323228352</v>
      </c>
    </row>
    <row r="247" spans="1:33" x14ac:dyDescent="0.25">
      <c r="A247" t="s">
        <v>278</v>
      </c>
      <c r="B247" t="s">
        <v>1163</v>
      </c>
      <c r="C247" s="2">
        <v>45878.034722222219</v>
      </c>
      <c r="D247" s="2">
        <v>45878.035543981481</v>
      </c>
      <c r="E247" s="2">
        <v>45878.752905092602</v>
      </c>
      <c r="F247" s="2">
        <v>45879</v>
      </c>
      <c r="G247" t="s">
        <v>1237</v>
      </c>
      <c r="H247" t="s">
        <v>1239</v>
      </c>
      <c r="I247" t="s">
        <v>1242</v>
      </c>
      <c r="J247" t="s">
        <v>1247</v>
      </c>
      <c r="K247" t="s">
        <v>1252</v>
      </c>
      <c r="L247" t="s">
        <v>1256</v>
      </c>
      <c r="M247">
        <v>6235</v>
      </c>
      <c r="N247">
        <v>335.57</v>
      </c>
      <c r="O247">
        <v>331.18</v>
      </c>
      <c r="P247">
        <v>335.32</v>
      </c>
      <c r="Q247">
        <v>2064907.3</v>
      </c>
      <c r="R247">
        <v>1032.45</v>
      </c>
      <c r="S247">
        <v>412.98</v>
      </c>
      <c r="T247">
        <v>-27258.33</v>
      </c>
      <c r="U247">
        <v>318.79000000000002</v>
      </c>
      <c r="V247">
        <v>206490.73</v>
      </c>
      <c r="W247" t="s">
        <v>1262</v>
      </c>
      <c r="X247" t="s">
        <v>1266</v>
      </c>
      <c r="Y247">
        <v>-123.46</v>
      </c>
      <c r="Z247" t="s">
        <v>1268</v>
      </c>
      <c r="AA247">
        <v>9769481.1699999999</v>
      </c>
      <c r="AB247">
        <v>97694.811700000006</v>
      </c>
      <c r="AC247">
        <v>12.38999999999999</v>
      </c>
      <c r="AD247">
        <v>7884.9726957223656</v>
      </c>
      <c r="AE247">
        <v>10</v>
      </c>
      <c r="AF247">
        <v>78849.726957223655</v>
      </c>
      <c r="AG247">
        <v>26113452.573693331</v>
      </c>
    </row>
    <row r="248" spans="1:33" x14ac:dyDescent="0.25">
      <c r="A248" t="s">
        <v>279</v>
      </c>
      <c r="B248" t="s">
        <v>1063</v>
      </c>
      <c r="C248" s="2">
        <v>45981.933333333327</v>
      </c>
      <c r="D248" s="2">
        <v>45981.936041666668</v>
      </c>
      <c r="E248" s="2">
        <v>45982.252708333333</v>
      </c>
      <c r="F248" s="2">
        <v>45983</v>
      </c>
      <c r="G248" t="s">
        <v>1231</v>
      </c>
      <c r="H248" t="s">
        <v>1241</v>
      </c>
      <c r="I248" t="s">
        <v>1243</v>
      </c>
      <c r="J248" t="s">
        <v>1246</v>
      </c>
      <c r="K248" t="s">
        <v>1249</v>
      </c>
      <c r="L248" t="s">
        <v>1257</v>
      </c>
      <c r="M248">
        <v>8920</v>
      </c>
      <c r="N248">
        <v>403.13</v>
      </c>
      <c r="O248">
        <v>410.73</v>
      </c>
      <c r="P248">
        <v>405.2</v>
      </c>
      <c r="Q248">
        <v>3663711.6</v>
      </c>
      <c r="R248">
        <v>1831.86</v>
      </c>
      <c r="S248">
        <v>732.74</v>
      </c>
      <c r="T248">
        <v>46763</v>
      </c>
      <c r="U248">
        <v>382.97</v>
      </c>
      <c r="V248">
        <v>366371.16</v>
      </c>
      <c r="W248" t="s">
        <v>1260</v>
      </c>
      <c r="X248" t="s">
        <v>1266</v>
      </c>
      <c r="Y248">
        <v>136.47999999999999</v>
      </c>
      <c r="Z248" t="s">
        <v>1267</v>
      </c>
      <c r="AA248">
        <v>9816244.1699999999</v>
      </c>
      <c r="AB248">
        <v>98162.441699999996</v>
      </c>
      <c r="AC248">
        <v>27.759999999999991</v>
      </c>
      <c r="AD248">
        <v>3536.111012247839</v>
      </c>
      <c r="AE248">
        <v>5</v>
      </c>
      <c r="AF248">
        <v>17680.5550612392</v>
      </c>
      <c r="AG248">
        <v>7261934.3803027757</v>
      </c>
    </row>
    <row r="249" spans="1:33" x14ac:dyDescent="0.25">
      <c r="A249" t="s">
        <v>280</v>
      </c>
      <c r="B249" t="s">
        <v>1103</v>
      </c>
      <c r="C249" s="2">
        <v>46000.302777777782</v>
      </c>
      <c r="D249" s="2">
        <v>46000.305925925917</v>
      </c>
      <c r="E249" s="2">
        <v>46001.058703703697</v>
      </c>
      <c r="F249" s="2">
        <v>46002</v>
      </c>
      <c r="G249" t="s">
        <v>1237</v>
      </c>
      <c r="H249" t="s">
        <v>1241</v>
      </c>
      <c r="I249" t="s">
        <v>1243</v>
      </c>
      <c r="J249" t="s">
        <v>1245</v>
      </c>
      <c r="K249" t="s">
        <v>1253</v>
      </c>
      <c r="L249" t="s">
        <v>1257</v>
      </c>
      <c r="M249">
        <v>816</v>
      </c>
      <c r="N249">
        <v>117.03</v>
      </c>
      <c r="O249">
        <v>117.99</v>
      </c>
      <c r="P249">
        <v>117.47</v>
      </c>
      <c r="Q249">
        <v>96279.84</v>
      </c>
      <c r="R249">
        <v>48.14</v>
      </c>
      <c r="S249">
        <v>19.260000000000002</v>
      </c>
      <c r="T249">
        <v>356.92</v>
      </c>
      <c r="U249">
        <v>111.18</v>
      </c>
      <c r="V249">
        <v>9627.98</v>
      </c>
      <c r="W249" t="s">
        <v>1259</v>
      </c>
      <c r="X249" t="s">
        <v>1265</v>
      </c>
      <c r="Y249">
        <v>44.27</v>
      </c>
      <c r="Z249" t="s">
        <v>1268</v>
      </c>
      <c r="AA249">
        <v>9816601.0899999999</v>
      </c>
      <c r="AB249">
        <v>98166.010899999994</v>
      </c>
      <c r="AC249">
        <v>6.8099999999999881</v>
      </c>
      <c r="AD249">
        <v>14414.979574155681</v>
      </c>
      <c r="AE249">
        <v>5</v>
      </c>
      <c r="AF249">
        <v>72074.897870778397</v>
      </c>
      <c r="AG249">
        <v>8504117.1997731421</v>
      </c>
    </row>
    <row r="250" spans="1:33" x14ac:dyDescent="0.25">
      <c r="A250" t="s">
        <v>281</v>
      </c>
      <c r="B250" t="s">
        <v>1074</v>
      </c>
      <c r="C250" s="2">
        <v>45828.963888888888</v>
      </c>
      <c r="D250" s="2">
        <v>45828.965949074067</v>
      </c>
      <c r="E250" s="2">
        <v>45829.500671296293</v>
      </c>
      <c r="F250" s="2">
        <v>45830</v>
      </c>
      <c r="G250" t="s">
        <v>1235</v>
      </c>
      <c r="H250" t="s">
        <v>1239</v>
      </c>
      <c r="I250" t="s">
        <v>1243</v>
      </c>
      <c r="J250" t="s">
        <v>1247</v>
      </c>
      <c r="K250" t="s">
        <v>1253</v>
      </c>
      <c r="L250" t="s">
        <v>1257</v>
      </c>
      <c r="M250">
        <v>4447</v>
      </c>
      <c r="N250">
        <v>85.83</v>
      </c>
      <c r="O250">
        <v>85.56</v>
      </c>
      <c r="P250">
        <v>86.67</v>
      </c>
      <c r="Q250">
        <v>380485.32</v>
      </c>
      <c r="R250">
        <v>190.24</v>
      </c>
      <c r="S250">
        <v>76.099999999999994</v>
      </c>
      <c r="T250">
        <v>-5202.51</v>
      </c>
      <c r="U250">
        <v>81.540000000000006</v>
      </c>
      <c r="V250">
        <v>38048.53</v>
      </c>
      <c r="W250" t="s">
        <v>1261</v>
      </c>
      <c r="X250" t="s">
        <v>1264</v>
      </c>
      <c r="Y250">
        <v>-128.07</v>
      </c>
      <c r="Z250" t="s">
        <v>1267</v>
      </c>
      <c r="AA250">
        <v>9811398.5800000001</v>
      </c>
      <c r="AB250">
        <v>98113.985800000009</v>
      </c>
      <c r="AC250">
        <v>4.019999999999996</v>
      </c>
      <c r="AD250">
        <v>24406.464129353259</v>
      </c>
      <c r="AE250">
        <v>10</v>
      </c>
      <c r="AF250">
        <v>244064.64129353259</v>
      </c>
      <c r="AG250">
        <v>20882170.70907465</v>
      </c>
    </row>
    <row r="251" spans="1:33" x14ac:dyDescent="0.25">
      <c r="A251" t="s">
        <v>282</v>
      </c>
      <c r="B251" t="s">
        <v>1073</v>
      </c>
      <c r="C251" s="2">
        <v>45913.262499999997</v>
      </c>
      <c r="D251" s="2">
        <v>45913.265405092592</v>
      </c>
      <c r="E251" s="2">
        <v>45913.87096064815</v>
      </c>
      <c r="F251" s="2">
        <v>45915</v>
      </c>
      <c r="G251" t="s">
        <v>1233</v>
      </c>
      <c r="H251" t="s">
        <v>1241</v>
      </c>
      <c r="I251" t="s">
        <v>1243</v>
      </c>
      <c r="J251" t="s">
        <v>1245</v>
      </c>
      <c r="K251" t="s">
        <v>1253</v>
      </c>
      <c r="L251" t="s">
        <v>1257</v>
      </c>
      <c r="M251">
        <v>4811</v>
      </c>
      <c r="N251">
        <v>97.62</v>
      </c>
      <c r="O251">
        <v>96.65</v>
      </c>
      <c r="P251">
        <v>97.85</v>
      </c>
      <c r="Q251">
        <v>464983.15</v>
      </c>
      <c r="R251">
        <v>232.49</v>
      </c>
      <c r="S251">
        <v>93</v>
      </c>
      <c r="T251">
        <v>-6098.69</v>
      </c>
      <c r="U251">
        <v>92.74</v>
      </c>
      <c r="V251">
        <v>46498.32</v>
      </c>
      <c r="W251" t="s">
        <v>1261</v>
      </c>
      <c r="X251" t="s">
        <v>1263</v>
      </c>
      <c r="Y251">
        <v>-122.64</v>
      </c>
      <c r="Z251" t="s">
        <v>1270</v>
      </c>
      <c r="AA251">
        <v>9805299.8900000006</v>
      </c>
      <c r="AB251">
        <v>98052.998900000006</v>
      </c>
      <c r="AC251">
        <v>3.9100000000000108</v>
      </c>
      <c r="AD251">
        <v>25077.493324808122</v>
      </c>
      <c r="AE251">
        <v>5</v>
      </c>
      <c r="AF251">
        <v>125387.46662404059</v>
      </c>
      <c r="AG251">
        <v>12118698.649213521</v>
      </c>
    </row>
    <row r="252" spans="1:33" x14ac:dyDescent="0.25">
      <c r="A252" t="s">
        <v>283</v>
      </c>
      <c r="B252" t="s">
        <v>1164</v>
      </c>
      <c r="C252" s="2">
        <v>45915.568749999999</v>
      </c>
      <c r="D252" s="2">
        <v>45915.56890046296</v>
      </c>
      <c r="E252" s="2">
        <v>45916.152928240743</v>
      </c>
      <c r="F252" s="2">
        <v>45916</v>
      </c>
      <c r="G252" t="s">
        <v>1235</v>
      </c>
      <c r="H252" t="s">
        <v>1238</v>
      </c>
      <c r="I252" t="s">
        <v>1242</v>
      </c>
      <c r="J252" t="s">
        <v>1246</v>
      </c>
      <c r="K252" t="s">
        <v>1250</v>
      </c>
      <c r="L252" t="s">
        <v>1256</v>
      </c>
      <c r="M252">
        <v>156</v>
      </c>
      <c r="N252">
        <v>420.7</v>
      </c>
      <c r="O252">
        <v>427.26</v>
      </c>
      <c r="P252">
        <v>420.67</v>
      </c>
      <c r="Q252">
        <v>66652.56</v>
      </c>
      <c r="R252">
        <v>33.33</v>
      </c>
      <c r="S252">
        <v>13.33</v>
      </c>
      <c r="T252">
        <v>981.38</v>
      </c>
      <c r="U252">
        <v>399.66</v>
      </c>
      <c r="V252">
        <v>6665.26</v>
      </c>
      <c r="W252" t="s">
        <v>1262</v>
      </c>
      <c r="X252" t="s">
        <v>1266</v>
      </c>
      <c r="Y252">
        <v>156.65</v>
      </c>
      <c r="Z252" t="s">
        <v>1271</v>
      </c>
      <c r="AA252">
        <v>9806281.2699999996</v>
      </c>
      <c r="AB252">
        <v>98062.812699999995</v>
      </c>
      <c r="AC252">
        <v>27.599999999999969</v>
      </c>
      <c r="AD252">
        <v>3553.0004601449318</v>
      </c>
      <c r="AE252">
        <v>2</v>
      </c>
      <c r="AF252">
        <v>7106.0009202898636</v>
      </c>
      <c r="AG252">
        <v>3036109.9532030472</v>
      </c>
    </row>
    <row r="253" spans="1:33" x14ac:dyDescent="0.25">
      <c r="A253" t="s">
        <v>284</v>
      </c>
      <c r="B253" t="s">
        <v>1137</v>
      </c>
      <c r="C253" s="2">
        <v>45886.544444444437</v>
      </c>
      <c r="D253" s="2">
        <v>45886.547013888892</v>
      </c>
      <c r="E253" s="2">
        <v>45886.953263888892</v>
      </c>
      <c r="F253" s="2">
        <v>45887</v>
      </c>
      <c r="G253" t="s">
        <v>1232</v>
      </c>
      <c r="H253" t="s">
        <v>1240</v>
      </c>
      <c r="I253" t="s">
        <v>1243</v>
      </c>
      <c r="J253" t="s">
        <v>1245</v>
      </c>
      <c r="K253" t="s">
        <v>1251</v>
      </c>
      <c r="L253" t="s">
        <v>1256</v>
      </c>
      <c r="M253">
        <v>4292</v>
      </c>
      <c r="N253">
        <v>494.24</v>
      </c>
      <c r="O253">
        <v>495.31</v>
      </c>
      <c r="P253">
        <v>493.85</v>
      </c>
      <c r="Q253">
        <v>2125870.52</v>
      </c>
      <c r="R253">
        <v>1062.94</v>
      </c>
      <c r="S253">
        <v>425.17</v>
      </c>
      <c r="T253">
        <v>4778.21</v>
      </c>
      <c r="U253">
        <v>469.53</v>
      </c>
      <c r="V253">
        <v>212587.05</v>
      </c>
      <c r="W253" t="s">
        <v>1260</v>
      </c>
      <c r="X253" t="s">
        <v>1264</v>
      </c>
      <c r="Y253">
        <v>29.56</v>
      </c>
      <c r="Z253" t="s">
        <v>1268</v>
      </c>
      <c r="AA253">
        <v>9811059.4800000004</v>
      </c>
      <c r="AB253">
        <v>98110.594800000006</v>
      </c>
      <c r="AC253">
        <v>25.78000000000003</v>
      </c>
      <c r="AD253">
        <v>3805.686377036458</v>
      </c>
      <c r="AE253">
        <v>30</v>
      </c>
      <c r="AF253">
        <v>114170.5913110937</v>
      </c>
      <c r="AG253">
        <v>56549835.582297839</v>
      </c>
    </row>
    <row r="254" spans="1:33" x14ac:dyDescent="0.25">
      <c r="A254" t="s">
        <v>285</v>
      </c>
      <c r="B254" t="s">
        <v>1165</v>
      </c>
      <c r="C254" s="2">
        <v>45888.945833333331</v>
      </c>
      <c r="D254" s="2">
        <v>45888.947777777779</v>
      </c>
      <c r="E254" s="2">
        <v>45889.940138888887</v>
      </c>
      <c r="F254" s="2">
        <v>45890</v>
      </c>
      <c r="G254" t="s">
        <v>1236</v>
      </c>
      <c r="H254" t="s">
        <v>1238</v>
      </c>
      <c r="I254" t="s">
        <v>1243</v>
      </c>
      <c r="J254" t="s">
        <v>1247</v>
      </c>
      <c r="K254" t="s">
        <v>1251</v>
      </c>
      <c r="L254" t="s">
        <v>1254</v>
      </c>
      <c r="M254">
        <v>8162</v>
      </c>
      <c r="N254">
        <v>171.35</v>
      </c>
      <c r="O254">
        <v>172.93</v>
      </c>
      <c r="P254">
        <v>170.82</v>
      </c>
      <c r="Q254">
        <v>1411454.66</v>
      </c>
      <c r="R254">
        <v>705.73</v>
      </c>
      <c r="S254">
        <v>282.29000000000002</v>
      </c>
      <c r="T254">
        <v>16233.8</v>
      </c>
      <c r="U254">
        <v>162.78</v>
      </c>
      <c r="V254">
        <v>141145.47</v>
      </c>
      <c r="W254" t="s">
        <v>1262</v>
      </c>
      <c r="X254" t="s">
        <v>1265</v>
      </c>
      <c r="Y254">
        <v>123.52</v>
      </c>
      <c r="Z254" t="s">
        <v>1270</v>
      </c>
      <c r="AA254">
        <v>9827293.2799999993</v>
      </c>
      <c r="AB254">
        <v>98272.932799999995</v>
      </c>
      <c r="AC254">
        <v>10.150000000000009</v>
      </c>
      <c r="AD254">
        <v>9682.0623448275801</v>
      </c>
      <c r="AE254">
        <v>2</v>
      </c>
      <c r="AF254">
        <v>19364.12468965516</v>
      </c>
      <c r="AG254">
        <v>3348638.0825820672</v>
      </c>
    </row>
    <row r="255" spans="1:33" x14ac:dyDescent="0.25">
      <c r="A255" t="s">
        <v>286</v>
      </c>
      <c r="B255" t="s">
        <v>1166</v>
      </c>
      <c r="C255" s="2">
        <v>45699.864583333343</v>
      </c>
      <c r="D255" s="2">
        <v>45699.866805555554</v>
      </c>
      <c r="E255" s="2">
        <v>45700.267500000002</v>
      </c>
      <c r="F255" s="2">
        <v>45700</v>
      </c>
      <c r="G255" t="s">
        <v>1231</v>
      </c>
      <c r="H255" t="s">
        <v>1240</v>
      </c>
      <c r="I255" t="s">
        <v>1242</v>
      </c>
      <c r="J255" t="s">
        <v>1245</v>
      </c>
      <c r="K255" t="s">
        <v>1253</v>
      </c>
      <c r="L255" t="s">
        <v>1257</v>
      </c>
      <c r="M255">
        <v>5238</v>
      </c>
      <c r="N255">
        <v>13.51</v>
      </c>
      <c r="O255">
        <v>13.76</v>
      </c>
      <c r="P255">
        <v>13.5</v>
      </c>
      <c r="Q255">
        <v>72074.880000000005</v>
      </c>
      <c r="R255">
        <v>36.04</v>
      </c>
      <c r="S255">
        <v>14.41</v>
      </c>
      <c r="T255">
        <v>1311.43</v>
      </c>
      <c r="U255">
        <v>12.83</v>
      </c>
      <c r="V255">
        <v>7207.49</v>
      </c>
      <c r="W255" t="s">
        <v>1261</v>
      </c>
      <c r="X255" t="s">
        <v>1265</v>
      </c>
      <c r="Y255">
        <v>192.59</v>
      </c>
      <c r="Z255" t="s">
        <v>1269</v>
      </c>
      <c r="AA255">
        <v>9828604.7100000009</v>
      </c>
      <c r="AB255">
        <v>98286.047100000011</v>
      </c>
      <c r="AC255">
        <v>0.92999999999999972</v>
      </c>
      <c r="AD255">
        <v>105683.9216129033</v>
      </c>
      <c r="AE255">
        <v>30</v>
      </c>
      <c r="AF255">
        <v>3170517.6483870992</v>
      </c>
      <c r="AG255">
        <v>43626322.841806494</v>
      </c>
    </row>
    <row r="256" spans="1:33" x14ac:dyDescent="0.25">
      <c r="A256" t="s">
        <v>287</v>
      </c>
      <c r="B256" t="s">
        <v>1167</v>
      </c>
      <c r="C256" s="2">
        <v>45752.277083333327</v>
      </c>
      <c r="D256" s="2">
        <v>45752.277407407397</v>
      </c>
      <c r="E256" s="2">
        <v>45753.189212962963</v>
      </c>
      <c r="F256" s="2">
        <v>45754</v>
      </c>
      <c r="G256" t="s">
        <v>1232</v>
      </c>
      <c r="H256" t="s">
        <v>1238</v>
      </c>
      <c r="I256" t="s">
        <v>1242</v>
      </c>
      <c r="J256" t="s">
        <v>1245</v>
      </c>
      <c r="K256" t="s">
        <v>1252</v>
      </c>
      <c r="L256" t="s">
        <v>1255</v>
      </c>
      <c r="M256">
        <v>8092</v>
      </c>
      <c r="N256">
        <v>86.2</v>
      </c>
      <c r="O256">
        <v>86.75</v>
      </c>
      <c r="P256">
        <v>85.95</v>
      </c>
      <c r="Q256">
        <v>701981</v>
      </c>
      <c r="R256">
        <v>350.99</v>
      </c>
      <c r="S256">
        <v>140.4</v>
      </c>
      <c r="T256">
        <v>5982.21</v>
      </c>
      <c r="U256">
        <v>81.89</v>
      </c>
      <c r="V256">
        <v>70198.100000000006</v>
      </c>
      <c r="W256" t="s">
        <v>1259</v>
      </c>
      <c r="X256" t="s">
        <v>1265</v>
      </c>
      <c r="Y256">
        <v>93.08</v>
      </c>
      <c r="Z256" t="s">
        <v>1268</v>
      </c>
      <c r="AA256">
        <v>9834586.9199999999</v>
      </c>
      <c r="AB256">
        <v>98345.869200000001</v>
      </c>
      <c r="AC256">
        <v>4.8599999999999994</v>
      </c>
      <c r="AD256">
        <v>20235.77555555556</v>
      </c>
      <c r="AE256">
        <v>2</v>
      </c>
      <c r="AF256">
        <v>40471.551111111119</v>
      </c>
      <c r="AG256">
        <v>3510907.0588888889</v>
      </c>
    </row>
    <row r="257" spans="1:33" x14ac:dyDescent="0.25">
      <c r="A257" t="s">
        <v>288</v>
      </c>
      <c r="B257" t="s">
        <v>1037</v>
      </c>
      <c r="C257" s="2">
        <v>45978.45416666667</v>
      </c>
      <c r="D257" s="2">
        <v>45978.456030092602</v>
      </c>
      <c r="E257" s="2">
        <v>45978.669918981483</v>
      </c>
      <c r="F257" s="2">
        <v>45979</v>
      </c>
      <c r="G257" t="s">
        <v>1232</v>
      </c>
      <c r="H257" t="s">
        <v>1241</v>
      </c>
      <c r="I257" t="s">
        <v>1243</v>
      </c>
      <c r="J257" t="s">
        <v>1248</v>
      </c>
      <c r="K257" t="s">
        <v>1252</v>
      </c>
      <c r="L257" t="s">
        <v>1256</v>
      </c>
      <c r="M257">
        <v>1784</v>
      </c>
      <c r="N257">
        <v>142.11000000000001</v>
      </c>
      <c r="O257">
        <v>139.47</v>
      </c>
      <c r="P257">
        <v>141.16</v>
      </c>
      <c r="Q257">
        <v>248814.48</v>
      </c>
      <c r="R257">
        <v>124.41</v>
      </c>
      <c r="S257">
        <v>49.76</v>
      </c>
      <c r="T257">
        <v>-3189.13</v>
      </c>
      <c r="U257">
        <v>135</v>
      </c>
      <c r="V257">
        <v>24881.45</v>
      </c>
      <c r="W257" t="s">
        <v>1261</v>
      </c>
      <c r="X257" t="s">
        <v>1265</v>
      </c>
      <c r="Y257">
        <v>-119.72</v>
      </c>
      <c r="Z257" t="s">
        <v>1270</v>
      </c>
      <c r="AA257">
        <v>9831397.7899999991</v>
      </c>
      <c r="AB257">
        <v>98313.977899999998</v>
      </c>
      <c r="AC257">
        <v>4.4699999999999989</v>
      </c>
      <c r="AD257">
        <v>21994.178501118571</v>
      </c>
      <c r="AE257">
        <v>5</v>
      </c>
      <c r="AF257">
        <v>109970.8925055929</v>
      </c>
      <c r="AG257">
        <v>15337640.377755029</v>
      </c>
    </row>
    <row r="258" spans="1:33" x14ac:dyDescent="0.25">
      <c r="A258" t="s">
        <v>289</v>
      </c>
      <c r="B258" t="s">
        <v>1168</v>
      </c>
      <c r="C258" s="2">
        <v>45904.897916666669</v>
      </c>
      <c r="D258" s="2">
        <v>45904.901342592602</v>
      </c>
      <c r="E258" s="2">
        <v>45905.284675925926</v>
      </c>
      <c r="F258" s="2">
        <v>45905</v>
      </c>
      <c r="G258" t="s">
        <v>1233</v>
      </c>
      <c r="H258" t="s">
        <v>1240</v>
      </c>
      <c r="I258" t="s">
        <v>1242</v>
      </c>
      <c r="J258" t="s">
        <v>1246</v>
      </c>
      <c r="K258" t="s">
        <v>1250</v>
      </c>
      <c r="L258" t="s">
        <v>1256</v>
      </c>
      <c r="M258">
        <v>8650</v>
      </c>
      <c r="N258">
        <v>422.65</v>
      </c>
      <c r="O258">
        <v>424.94</v>
      </c>
      <c r="P258">
        <v>423.69</v>
      </c>
      <c r="Q258">
        <v>3675731</v>
      </c>
      <c r="R258">
        <v>1837.87</v>
      </c>
      <c r="S258">
        <v>735.15</v>
      </c>
      <c r="T258">
        <v>8239.48</v>
      </c>
      <c r="U258">
        <v>401.52</v>
      </c>
      <c r="V258">
        <v>367573.1</v>
      </c>
      <c r="W258" t="s">
        <v>1260</v>
      </c>
      <c r="X258" t="s">
        <v>1263</v>
      </c>
      <c r="Y258">
        <v>29.5</v>
      </c>
      <c r="Z258" t="s">
        <v>1269</v>
      </c>
      <c r="AA258">
        <v>9839637.2699999996</v>
      </c>
      <c r="AB258">
        <v>98396.372699999993</v>
      </c>
      <c r="AC258">
        <v>23.420000000000019</v>
      </c>
      <c r="AD258">
        <v>4201.3822672929091</v>
      </c>
      <c r="AE258">
        <v>30</v>
      </c>
      <c r="AF258">
        <v>126041.4680187873</v>
      </c>
      <c r="AG258">
        <v>53560061.419903457</v>
      </c>
    </row>
    <row r="259" spans="1:33" x14ac:dyDescent="0.25">
      <c r="A259" t="s">
        <v>290</v>
      </c>
      <c r="B259" t="s">
        <v>1169</v>
      </c>
      <c r="C259" s="2">
        <v>45682.347222222219</v>
      </c>
      <c r="D259" s="2">
        <v>45682.350127314807</v>
      </c>
      <c r="E259" s="2">
        <v>45683.240405092591</v>
      </c>
      <c r="F259" s="2">
        <v>45683</v>
      </c>
      <c r="G259" t="s">
        <v>1235</v>
      </c>
      <c r="H259" t="s">
        <v>1239</v>
      </c>
      <c r="I259" t="s">
        <v>1242</v>
      </c>
      <c r="J259" t="s">
        <v>1246</v>
      </c>
      <c r="K259" t="s">
        <v>1251</v>
      </c>
      <c r="L259" t="s">
        <v>1256</v>
      </c>
      <c r="M259">
        <v>7357</v>
      </c>
      <c r="N259">
        <v>83.87</v>
      </c>
      <c r="O259">
        <v>82.37</v>
      </c>
      <c r="P259">
        <v>83.06</v>
      </c>
      <c r="Q259">
        <v>605996.09</v>
      </c>
      <c r="R259">
        <v>303</v>
      </c>
      <c r="S259">
        <v>121.2</v>
      </c>
      <c r="T259">
        <v>-5500.53</v>
      </c>
      <c r="U259">
        <v>79.680000000000007</v>
      </c>
      <c r="V259">
        <v>60599.61</v>
      </c>
      <c r="W259" t="s">
        <v>1258</v>
      </c>
      <c r="X259" t="s">
        <v>1265</v>
      </c>
      <c r="Y259">
        <v>-83.07</v>
      </c>
      <c r="Z259" t="s">
        <v>1268</v>
      </c>
      <c r="AA259">
        <v>9834136.7400000002</v>
      </c>
      <c r="AB259">
        <v>98341.367400000003</v>
      </c>
      <c r="AC259">
        <v>2.6899999999999982</v>
      </c>
      <c r="AD259">
        <v>36558.129144981453</v>
      </c>
      <c r="AE259">
        <v>10</v>
      </c>
      <c r="AF259">
        <v>365581.29144981451</v>
      </c>
      <c r="AG259">
        <v>30112930.97672122</v>
      </c>
    </row>
    <row r="260" spans="1:33" x14ac:dyDescent="0.25">
      <c r="A260" t="s">
        <v>291</v>
      </c>
      <c r="B260" t="s">
        <v>1130</v>
      </c>
      <c r="C260" s="2">
        <v>45741.193055555559</v>
      </c>
      <c r="D260" s="2">
        <v>45741.195856481478</v>
      </c>
      <c r="E260" s="2">
        <v>45741.739606481482</v>
      </c>
      <c r="F260" s="2">
        <v>45742</v>
      </c>
      <c r="G260" t="s">
        <v>1235</v>
      </c>
      <c r="H260" t="s">
        <v>1240</v>
      </c>
      <c r="I260" t="s">
        <v>1242</v>
      </c>
      <c r="J260" t="s">
        <v>1245</v>
      </c>
      <c r="K260" t="s">
        <v>1251</v>
      </c>
      <c r="L260" t="s">
        <v>1256</v>
      </c>
      <c r="M260">
        <v>8106</v>
      </c>
      <c r="N260">
        <v>80.39</v>
      </c>
      <c r="O260">
        <v>81.900000000000006</v>
      </c>
      <c r="P260">
        <v>79.8</v>
      </c>
      <c r="Q260">
        <v>663881.4</v>
      </c>
      <c r="R260">
        <v>331.94</v>
      </c>
      <c r="S260">
        <v>132.78</v>
      </c>
      <c r="T260">
        <v>16557.88</v>
      </c>
      <c r="U260">
        <v>76.37</v>
      </c>
      <c r="V260">
        <v>66388.14</v>
      </c>
      <c r="W260" t="s">
        <v>1258</v>
      </c>
      <c r="X260" t="s">
        <v>1265</v>
      </c>
      <c r="Y260">
        <v>263.16000000000003</v>
      </c>
      <c r="Z260" t="s">
        <v>1267</v>
      </c>
      <c r="AA260">
        <v>9850694.6199999992</v>
      </c>
      <c r="AB260">
        <v>98506.946199999991</v>
      </c>
      <c r="AC260">
        <v>5.5300000000000011</v>
      </c>
      <c r="AD260">
        <v>17813.190994575041</v>
      </c>
      <c r="AE260">
        <v>30</v>
      </c>
      <c r="AF260">
        <v>534395.72983725125</v>
      </c>
      <c r="AG260">
        <v>43767010.273670882</v>
      </c>
    </row>
    <row r="261" spans="1:33" x14ac:dyDescent="0.25">
      <c r="A261" t="s">
        <v>292</v>
      </c>
      <c r="B261" t="s">
        <v>1170</v>
      </c>
      <c r="C261" s="2">
        <v>45866.945138888892</v>
      </c>
      <c r="D261" s="2">
        <v>45866.946435185193</v>
      </c>
      <c r="E261" s="2">
        <v>45867.545740740738</v>
      </c>
      <c r="F261" s="2">
        <v>45867</v>
      </c>
      <c r="G261" t="s">
        <v>1237</v>
      </c>
      <c r="H261" t="s">
        <v>1241</v>
      </c>
      <c r="I261" t="s">
        <v>1243</v>
      </c>
      <c r="J261" t="s">
        <v>1246</v>
      </c>
      <c r="K261" t="s">
        <v>1250</v>
      </c>
      <c r="L261" t="s">
        <v>1257</v>
      </c>
      <c r="M261">
        <v>823</v>
      </c>
      <c r="N261">
        <v>471.96</v>
      </c>
      <c r="O261">
        <v>477.78</v>
      </c>
      <c r="P261">
        <v>471.63</v>
      </c>
      <c r="Q261">
        <v>393212.94</v>
      </c>
      <c r="R261">
        <v>196.61</v>
      </c>
      <c r="S261">
        <v>78.64</v>
      </c>
      <c r="T261">
        <v>4786.2</v>
      </c>
      <c r="U261">
        <v>448.36</v>
      </c>
      <c r="V261">
        <v>39321.29</v>
      </c>
      <c r="W261" t="s">
        <v>1258</v>
      </c>
      <c r="X261" t="s">
        <v>1263</v>
      </c>
      <c r="Y261">
        <v>130.4</v>
      </c>
      <c r="Z261" t="s">
        <v>1269</v>
      </c>
      <c r="AA261">
        <v>9855480.8200000003</v>
      </c>
      <c r="AB261">
        <v>98554.808199999999</v>
      </c>
      <c r="AC261">
        <v>29.419999999999959</v>
      </c>
      <c r="AD261">
        <v>3349.9254996600998</v>
      </c>
      <c r="AE261">
        <v>5</v>
      </c>
      <c r="AF261">
        <v>16749.627498300499</v>
      </c>
      <c r="AG261">
        <v>8002637.0261380114</v>
      </c>
    </row>
    <row r="262" spans="1:33" x14ac:dyDescent="0.25">
      <c r="A262" t="s">
        <v>293</v>
      </c>
      <c r="B262" t="s">
        <v>1040</v>
      </c>
      <c r="C262" s="2">
        <v>45668.288194444453</v>
      </c>
      <c r="D262" s="2">
        <v>45668.290393518517</v>
      </c>
      <c r="E262" s="2">
        <v>45668.918171296304</v>
      </c>
      <c r="F262" s="2">
        <v>45669</v>
      </c>
      <c r="G262" t="s">
        <v>1234</v>
      </c>
      <c r="H262" t="s">
        <v>1239</v>
      </c>
      <c r="I262" t="s">
        <v>1242</v>
      </c>
      <c r="J262" t="s">
        <v>1246</v>
      </c>
      <c r="K262" t="s">
        <v>1249</v>
      </c>
      <c r="L262" t="s">
        <v>1254</v>
      </c>
      <c r="M262">
        <v>5560</v>
      </c>
      <c r="N262">
        <v>435.84</v>
      </c>
      <c r="O262">
        <v>442.82</v>
      </c>
      <c r="P262">
        <v>432.83</v>
      </c>
      <c r="Q262">
        <v>2462079.2000000002</v>
      </c>
      <c r="R262">
        <v>1231.04</v>
      </c>
      <c r="S262">
        <v>492.42</v>
      </c>
      <c r="T262">
        <v>53820.94</v>
      </c>
      <c r="U262">
        <v>414.05</v>
      </c>
      <c r="V262">
        <v>246207.92</v>
      </c>
      <c r="W262" t="s">
        <v>1258</v>
      </c>
      <c r="X262" t="s">
        <v>1264</v>
      </c>
      <c r="Y262">
        <v>230.81</v>
      </c>
      <c r="Z262" t="s">
        <v>1267</v>
      </c>
      <c r="AA262">
        <v>9909301.7599999998</v>
      </c>
      <c r="AB262">
        <v>99093.017600000006</v>
      </c>
      <c r="AC262">
        <v>28.769999999999978</v>
      </c>
      <c r="AD262">
        <v>3444.3176086200929</v>
      </c>
      <c r="AE262">
        <v>10</v>
      </c>
      <c r="AF262">
        <v>34443.176086200932</v>
      </c>
      <c r="AG262">
        <v>15252127.23449149</v>
      </c>
    </row>
    <row r="263" spans="1:33" x14ac:dyDescent="0.25">
      <c r="A263" t="s">
        <v>294</v>
      </c>
      <c r="B263" t="s">
        <v>1171</v>
      </c>
      <c r="C263" s="2">
        <v>45826.57708333333</v>
      </c>
      <c r="D263" s="2">
        <v>45826.579675925917</v>
      </c>
      <c r="E263" s="2">
        <v>45826.950509259259</v>
      </c>
      <c r="F263" s="2">
        <v>45827</v>
      </c>
      <c r="G263" t="s">
        <v>1234</v>
      </c>
      <c r="H263" t="s">
        <v>1240</v>
      </c>
      <c r="I263" t="s">
        <v>1242</v>
      </c>
      <c r="J263" t="s">
        <v>1244</v>
      </c>
      <c r="K263" t="s">
        <v>1251</v>
      </c>
      <c r="L263" t="s">
        <v>1254</v>
      </c>
      <c r="M263">
        <v>1810</v>
      </c>
      <c r="N263">
        <v>34.17</v>
      </c>
      <c r="O263">
        <v>34.19</v>
      </c>
      <c r="P263">
        <v>34.1</v>
      </c>
      <c r="Q263">
        <v>61883.9</v>
      </c>
      <c r="R263">
        <v>30.94</v>
      </c>
      <c r="S263">
        <v>12.38</v>
      </c>
      <c r="T263">
        <v>119.58</v>
      </c>
      <c r="U263">
        <v>32.46</v>
      </c>
      <c r="V263">
        <v>6188.39</v>
      </c>
      <c r="W263" t="s">
        <v>1260</v>
      </c>
      <c r="X263" t="s">
        <v>1266</v>
      </c>
      <c r="Y263">
        <v>26.39</v>
      </c>
      <c r="Z263" t="s">
        <v>1267</v>
      </c>
      <c r="AA263">
        <v>9909421.3399999999</v>
      </c>
      <c r="AB263">
        <v>99094.213400000008</v>
      </c>
      <c r="AC263">
        <v>1.7299999999999971</v>
      </c>
      <c r="AD263">
        <v>57279.892138728428</v>
      </c>
      <c r="AE263">
        <v>30</v>
      </c>
      <c r="AF263">
        <v>1718396.7641618529</v>
      </c>
      <c r="AG263">
        <v>58751985.366693743</v>
      </c>
    </row>
    <row r="264" spans="1:33" x14ac:dyDescent="0.25">
      <c r="A264" t="s">
        <v>295</v>
      </c>
      <c r="B264" t="s">
        <v>1172</v>
      </c>
      <c r="C264" s="2">
        <v>45953.74722222222</v>
      </c>
      <c r="D264" s="2">
        <v>45953.750196759262</v>
      </c>
      <c r="E264" s="2">
        <v>45954.425891203697</v>
      </c>
      <c r="F264" s="2">
        <v>45954</v>
      </c>
      <c r="G264" t="s">
        <v>1232</v>
      </c>
      <c r="H264" t="s">
        <v>1239</v>
      </c>
      <c r="I264" t="s">
        <v>1242</v>
      </c>
      <c r="J264" t="s">
        <v>1246</v>
      </c>
      <c r="K264" t="s">
        <v>1250</v>
      </c>
      <c r="L264" t="s">
        <v>1255</v>
      </c>
      <c r="M264">
        <v>7542</v>
      </c>
      <c r="N264">
        <v>160.08000000000001</v>
      </c>
      <c r="O264">
        <v>161.65</v>
      </c>
      <c r="P264">
        <v>159.75</v>
      </c>
      <c r="Q264">
        <v>1219164.3</v>
      </c>
      <c r="R264">
        <v>609.58000000000004</v>
      </c>
      <c r="S264">
        <v>243.83</v>
      </c>
      <c r="T264">
        <v>13476.39</v>
      </c>
      <c r="U264">
        <v>152.08000000000001</v>
      </c>
      <c r="V264">
        <v>121916.43</v>
      </c>
      <c r="W264" t="s">
        <v>1262</v>
      </c>
      <c r="X264" t="s">
        <v>1266</v>
      </c>
      <c r="Y264">
        <v>118.94</v>
      </c>
      <c r="Z264" t="s">
        <v>1269</v>
      </c>
      <c r="AA264">
        <v>9922897.7300000004</v>
      </c>
      <c r="AB264">
        <v>99228.977300000013</v>
      </c>
      <c r="AC264">
        <v>9.5699999999999932</v>
      </c>
      <c r="AD264">
        <v>10368.754158829681</v>
      </c>
      <c r="AE264">
        <v>10</v>
      </c>
      <c r="AF264">
        <v>103687.54158829679</v>
      </c>
      <c r="AG264">
        <v>16761091.097748181</v>
      </c>
    </row>
    <row r="265" spans="1:33" x14ac:dyDescent="0.25">
      <c r="A265" t="s">
        <v>296</v>
      </c>
      <c r="B265" t="s">
        <v>1109</v>
      </c>
      <c r="C265" s="2">
        <v>45984.009027777778</v>
      </c>
      <c r="D265" s="2">
        <v>45984.009270833332</v>
      </c>
      <c r="E265" s="2">
        <v>45984.494687500002</v>
      </c>
      <c r="F265" s="2">
        <v>45986</v>
      </c>
      <c r="G265" t="s">
        <v>1236</v>
      </c>
      <c r="H265" t="s">
        <v>1241</v>
      </c>
      <c r="I265" t="s">
        <v>1242</v>
      </c>
      <c r="J265" t="s">
        <v>1246</v>
      </c>
      <c r="K265" t="s">
        <v>1252</v>
      </c>
      <c r="L265" t="s">
        <v>1256</v>
      </c>
      <c r="M265">
        <v>2687</v>
      </c>
      <c r="N265">
        <v>199.29</v>
      </c>
      <c r="O265">
        <v>197.05</v>
      </c>
      <c r="P265">
        <v>200.33</v>
      </c>
      <c r="Q265">
        <v>529473.35</v>
      </c>
      <c r="R265">
        <v>264.74</v>
      </c>
      <c r="S265">
        <v>105.89</v>
      </c>
      <c r="T265">
        <v>-9183.99</v>
      </c>
      <c r="U265">
        <v>189.33</v>
      </c>
      <c r="V265">
        <v>52947.33</v>
      </c>
      <c r="W265" t="s">
        <v>1260</v>
      </c>
      <c r="X265" t="s">
        <v>1263</v>
      </c>
      <c r="Y265">
        <v>-163.72999999999999</v>
      </c>
      <c r="Z265" t="s">
        <v>1271</v>
      </c>
      <c r="AA265">
        <v>9913713.7400000002</v>
      </c>
      <c r="AB265">
        <v>99137.137400000007</v>
      </c>
      <c r="AC265">
        <v>7.7199999999999989</v>
      </c>
      <c r="AD265">
        <v>12841.59810880829</v>
      </c>
      <c r="AE265">
        <v>5</v>
      </c>
      <c r="AF265">
        <v>64207.990544041451</v>
      </c>
      <c r="AG265">
        <v>12652184.536703371</v>
      </c>
    </row>
    <row r="266" spans="1:33" x14ac:dyDescent="0.25">
      <c r="A266" t="s">
        <v>297</v>
      </c>
      <c r="B266" t="s">
        <v>1068</v>
      </c>
      <c r="C266" s="2">
        <v>45750.304861111108</v>
      </c>
      <c r="D266" s="2">
        <v>45750.307037037041</v>
      </c>
      <c r="E266" s="2">
        <v>45750.353564814817</v>
      </c>
      <c r="F266" s="2">
        <v>45752</v>
      </c>
      <c r="G266" t="s">
        <v>1232</v>
      </c>
      <c r="H266" t="s">
        <v>1240</v>
      </c>
      <c r="I266" t="s">
        <v>1243</v>
      </c>
      <c r="J266" t="s">
        <v>1245</v>
      </c>
      <c r="K266" t="s">
        <v>1249</v>
      </c>
      <c r="L266" t="s">
        <v>1255</v>
      </c>
      <c r="M266">
        <v>528</v>
      </c>
      <c r="N266">
        <v>306.29000000000002</v>
      </c>
      <c r="O266">
        <v>303.88</v>
      </c>
      <c r="P266">
        <v>309.13</v>
      </c>
      <c r="Q266">
        <v>160448.64000000001</v>
      </c>
      <c r="R266">
        <v>80.22</v>
      </c>
      <c r="S266">
        <v>32.090000000000003</v>
      </c>
      <c r="T266">
        <v>-2884.31</v>
      </c>
      <c r="U266">
        <v>290.98</v>
      </c>
      <c r="V266">
        <v>16044.86</v>
      </c>
      <c r="W266" t="s">
        <v>1262</v>
      </c>
      <c r="X266" t="s">
        <v>1265</v>
      </c>
      <c r="Y266">
        <v>-169.83</v>
      </c>
      <c r="Z266" t="s">
        <v>1268</v>
      </c>
      <c r="AA266">
        <v>9910829.4299999997</v>
      </c>
      <c r="AB266">
        <v>99108.294299999994</v>
      </c>
      <c r="AC266">
        <v>12.899999999999981</v>
      </c>
      <c r="AD266">
        <v>7682.81351162792</v>
      </c>
      <c r="AE266">
        <v>30</v>
      </c>
      <c r="AF266">
        <v>230484.40534883761</v>
      </c>
      <c r="AG266">
        <v>70039601.097404778</v>
      </c>
    </row>
    <row r="267" spans="1:33" x14ac:dyDescent="0.25">
      <c r="A267" t="s">
        <v>298</v>
      </c>
      <c r="B267" t="s">
        <v>1173</v>
      </c>
      <c r="C267" s="2">
        <v>45827.040972222218</v>
      </c>
      <c r="D267" s="2">
        <v>45827.041168981479</v>
      </c>
      <c r="E267" s="2">
        <v>45827.133530092593</v>
      </c>
      <c r="F267" s="2">
        <v>45829</v>
      </c>
      <c r="G267" t="s">
        <v>1232</v>
      </c>
      <c r="H267" t="s">
        <v>1240</v>
      </c>
      <c r="I267" t="s">
        <v>1242</v>
      </c>
      <c r="J267" t="s">
        <v>1244</v>
      </c>
      <c r="K267" t="s">
        <v>1253</v>
      </c>
      <c r="L267" t="s">
        <v>1257</v>
      </c>
      <c r="M267">
        <v>7102</v>
      </c>
      <c r="N267">
        <v>136.76</v>
      </c>
      <c r="O267">
        <v>139.35</v>
      </c>
      <c r="P267">
        <v>135.65</v>
      </c>
      <c r="Q267">
        <v>989663.7</v>
      </c>
      <c r="R267">
        <v>494.83</v>
      </c>
      <c r="S267">
        <v>197.93</v>
      </c>
      <c r="T267">
        <v>25584.639999999999</v>
      </c>
      <c r="U267">
        <v>129.91999999999999</v>
      </c>
      <c r="V267">
        <v>98966.37</v>
      </c>
      <c r="W267" t="s">
        <v>1261</v>
      </c>
      <c r="X267" t="s">
        <v>1265</v>
      </c>
      <c r="Y267">
        <v>272.76</v>
      </c>
      <c r="Z267" t="s">
        <v>1267</v>
      </c>
      <c r="AA267">
        <v>9936414.0700000003</v>
      </c>
      <c r="AB267">
        <v>99364.140700000004</v>
      </c>
      <c r="AC267">
        <v>9.4300000000000068</v>
      </c>
      <c r="AD267">
        <v>10537.024464475069</v>
      </c>
      <c r="AE267">
        <v>30</v>
      </c>
      <c r="AF267">
        <v>316110.73393425212</v>
      </c>
      <c r="AG267">
        <v>44050030.773738019</v>
      </c>
    </row>
    <row r="268" spans="1:33" x14ac:dyDescent="0.25">
      <c r="A268" t="s">
        <v>299</v>
      </c>
      <c r="B268" t="s">
        <v>1136</v>
      </c>
      <c r="C268" s="2">
        <v>45811.239583333343</v>
      </c>
      <c r="D268" s="2">
        <v>45811.2422337963</v>
      </c>
      <c r="E268" s="2">
        <v>45811.420011574082</v>
      </c>
      <c r="F268" s="2">
        <v>45813</v>
      </c>
      <c r="G268" t="s">
        <v>1235</v>
      </c>
      <c r="H268" t="s">
        <v>1239</v>
      </c>
      <c r="I268" t="s">
        <v>1243</v>
      </c>
      <c r="J268" t="s">
        <v>1246</v>
      </c>
      <c r="K268" t="s">
        <v>1250</v>
      </c>
      <c r="L268" t="s">
        <v>1257</v>
      </c>
      <c r="M268">
        <v>8012</v>
      </c>
      <c r="N268">
        <v>499.67</v>
      </c>
      <c r="O268">
        <v>505.64</v>
      </c>
      <c r="P268">
        <v>503.58</v>
      </c>
      <c r="Q268">
        <v>4051187.68</v>
      </c>
      <c r="R268">
        <v>2025.59</v>
      </c>
      <c r="S268">
        <v>810.24</v>
      </c>
      <c r="T268">
        <v>13668.89</v>
      </c>
      <c r="U268">
        <v>474.69</v>
      </c>
      <c r="V268">
        <v>405118.77</v>
      </c>
      <c r="W268" t="s">
        <v>1260</v>
      </c>
      <c r="X268" t="s">
        <v>1266</v>
      </c>
      <c r="Y268">
        <v>40.909999999999997</v>
      </c>
      <c r="Z268" t="s">
        <v>1269</v>
      </c>
      <c r="AA268">
        <v>9950082.9600000009</v>
      </c>
      <c r="AB268">
        <v>99500.829600000012</v>
      </c>
      <c r="AC268">
        <v>30.949999999999989</v>
      </c>
      <c r="AD268">
        <v>3214.8894862681759</v>
      </c>
      <c r="AE268">
        <v>10</v>
      </c>
      <c r="AF268">
        <v>32148.894862681758</v>
      </c>
      <c r="AG268">
        <v>16255767.1983664</v>
      </c>
    </row>
    <row r="269" spans="1:33" x14ac:dyDescent="0.25">
      <c r="A269" t="s">
        <v>300</v>
      </c>
      <c r="B269" t="s">
        <v>1174</v>
      </c>
      <c r="C269" s="2">
        <v>45811.624305555553</v>
      </c>
      <c r="D269" s="2">
        <v>45811.624328703707</v>
      </c>
      <c r="E269" s="2">
        <v>45812.552106481482</v>
      </c>
      <c r="F269" s="2">
        <v>45812</v>
      </c>
      <c r="G269" t="s">
        <v>1236</v>
      </c>
      <c r="H269" t="s">
        <v>1240</v>
      </c>
      <c r="I269" t="s">
        <v>1242</v>
      </c>
      <c r="J269" t="s">
        <v>1248</v>
      </c>
      <c r="K269" t="s">
        <v>1253</v>
      </c>
      <c r="L269" t="s">
        <v>1256</v>
      </c>
      <c r="M269">
        <v>739</v>
      </c>
      <c r="N269">
        <v>234.4</v>
      </c>
      <c r="O269">
        <v>236.08</v>
      </c>
      <c r="P269">
        <v>233.89</v>
      </c>
      <c r="Q269">
        <v>174463.12</v>
      </c>
      <c r="R269">
        <v>87.23</v>
      </c>
      <c r="S269">
        <v>34.89</v>
      </c>
      <c r="T269">
        <v>1496.29</v>
      </c>
      <c r="U269">
        <v>222.68</v>
      </c>
      <c r="V269">
        <v>17446.310000000001</v>
      </c>
      <c r="W269" t="s">
        <v>1258</v>
      </c>
      <c r="X269" t="s">
        <v>1263</v>
      </c>
      <c r="Y269">
        <v>93.63</v>
      </c>
      <c r="Z269" t="s">
        <v>1268</v>
      </c>
      <c r="AA269">
        <v>9951579.25</v>
      </c>
      <c r="AB269">
        <v>99515.792499999996</v>
      </c>
      <c r="AC269">
        <v>13.400000000000009</v>
      </c>
      <c r="AD269">
        <v>7426.5516791044738</v>
      </c>
      <c r="AE269">
        <v>30</v>
      </c>
      <c r="AF269">
        <v>222796.5503731342</v>
      </c>
      <c r="AG269">
        <v>52597809.612089522</v>
      </c>
    </row>
    <row r="270" spans="1:33" x14ac:dyDescent="0.25">
      <c r="A270" t="s">
        <v>301</v>
      </c>
      <c r="B270" t="s">
        <v>1127</v>
      </c>
      <c r="C270" s="2">
        <v>45810.252083333333</v>
      </c>
      <c r="D270" s="2">
        <v>45810.255497685182</v>
      </c>
      <c r="E270" s="2">
        <v>45810.799942129634</v>
      </c>
      <c r="F270" s="2">
        <v>45811</v>
      </c>
      <c r="G270" t="s">
        <v>1232</v>
      </c>
      <c r="H270" t="s">
        <v>1239</v>
      </c>
      <c r="I270" t="s">
        <v>1242</v>
      </c>
      <c r="J270" t="s">
        <v>1248</v>
      </c>
      <c r="K270" t="s">
        <v>1253</v>
      </c>
      <c r="L270" t="s">
        <v>1257</v>
      </c>
      <c r="M270">
        <v>6626</v>
      </c>
      <c r="N270">
        <v>15.79</v>
      </c>
      <c r="O270">
        <v>16.100000000000001</v>
      </c>
      <c r="P270">
        <v>15.66</v>
      </c>
      <c r="Q270">
        <v>106678.6</v>
      </c>
      <c r="R270">
        <v>53.34</v>
      </c>
      <c r="S270">
        <v>21.34</v>
      </c>
      <c r="T270">
        <v>2840.76</v>
      </c>
      <c r="U270">
        <v>15</v>
      </c>
      <c r="V270">
        <v>10667.86</v>
      </c>
      <c r="W270" t="s">
        <v>1260</v>
      </c>
      <c r="X270" t="s">
        <v>1263</v>
      </c>
      <c r="Y270">
        <v>280.97000000000003</v>
      </c>
      <c r="Z270" t="s">
        <v>1270</v>
      </c>
      <c r="AA270">
        <v>9954420.0099999998</v>
      </c>
      <c r="AB270">
        <v>99544.200100000002</v>
      </c>
      <c r="AC270">
        <v>1.100000000000001</v>
      </c>
      <c r="AD270">
        <v>90494.727363636252</v>
      </c>
      <c r="AE270">
        <v>10</v>
      </c>
      <c r="AF270">
        <v>904947.27363636252</v>
      </c>
      <c r="AG270">
        <v>14569651.105545441</v>
      </c>
    </row>
    <row r="271" spans="1:33" x14ac:dyDescent="0.25">
      <c r="A271" t="s">
        <v>302</v>
      </c>
      <c r="B271" t="s">
        <v>1175</v>
      </c>
      <c r="C271" s="2">
        <v>45968.347916666673</v>
      </c>
      <c r="D271" s="2">
        <v>45968.348657407398</v>
      </c>
      <c r="E271" s="2">
        <v>45969.277129629627</v>
      </c>
      <c r="F271" s="2">
        <v>45970</v>
      </c>
      <c r="G271" t="s">
        <v>1236</v>
      </c>
      <c r="H271" t="s">
        <v>1238</v>
      </c>
      <c r="I271" t="s">
        <v>1242</v>
      </c>
      <c r="J271" t="s">
        <v>1245</v>
      </c>
      <c r="K271" t="s">
        <v>1249</v>
      </c>
      <c r="L271" t="s">
        <v>1254</v>
      </c>
      <c r="M271">
        <v>1437</v>
      </c>
      <c r="N271">
        <v>90.64</v>
      </c>
      <c r="O271">
        <v>89.91</v>
      </c>
      <c r="P271">
        <v>90.83</v>
      </c>
      <c r="Q271">
        <v>129200.67</v>
      </c>
      <c r="R271">
        <v>64.599999999999994</v>
      </c>
      <c r="S271">
        <v>25.84</v>
      </c>
      <c r="T271">
        <v>-1412.48</v>
      </c>
      <c r="U271">
        <v>86.11</v>
      </c>
      <c r="V271">
        <v>12920.07</v>
      </c>
      <c r="W271" t="s">
        <v>1258</v>
      </c>
      <c r="X271" t="s">
        <v>1266</v>
      </c>
      <c r="Y271">
        <v>-101.29</v>
      </c>
      <c r="Z271" t="s">
        <v>1269</v>
      </c>
      <c r="AA271">
        <v>9953007.5299999993</v>
      </c>
      <c r="AB271">
        <v>99530.075299999997</v>
      </c>
      <c r="AC271">
        <v>3.7999999999999972</v>
      </c>
      <c r="AD271">
        <v>26192.125078947389</v>
      </c>
      <c r="AE271">
        <v>2</v>
      </c>
      <c r="AF271">
        <v>52384.250157894778</v>
      </c>
      <c r="AG271">
        <v>4709867.931696319</v>
      </c>
    </row>
    <row r="272" spans="1:33" x14ac:dyDescent="0.25">
      <c r="A272" t="s">
        <v>303</v>
      </c>
      <c r="B272" t="s">
        <v>1160</v>
      </c>
      <c r="C272" s="2">
        <v>45949.601388888892</v>
      </c>
      <c r="D272" s="2">
        <v>45949.602777777778</v>
      </c>
      <c r="E272" s="2">
        <v>45950.467361111107</v>
      </c>
      <c r="F272" s="2">
        <v>45950</v>
      </c>
      <c r="G272" t="s">
        <v>1233</v>
      </c>
      <c r="H272" t="s">
        <v>1240</v>
      </c>
      <c r="I272" t="s">
        <v>1242</v>
      </c>
      <c r="J272" t="s">
        <v>1248</v>
      </c>
      <c r="K272" t="s">
        <v>1253</v>
      </c>
      <c r="L272" t="s">
        <v>1254</v>
      </c>
      <c r="M272">
        <v>8815</v>
      </c>
      <c r="N272">
        <v>211.41</v>
      </c>
      <c r="O272">
        <v>208.01</v>
      </c>
      <c r="P272">
        <v>212.32</v>
      </c>
      <c r="Q272">
        <v>1833608.15</v>
      </c>
      <c r="R272">
        <v>916.8</v>
      </c>
      <c r="S272">
        <v>366.72</v>
      </c>
      <c r="T272">
        <v>-39276.17</v>
      </c>
      <c r="U272">
        <v>200.84</v>
      </c>
      <c r="V272">
        <v>183360.82</v>
      </c>
      <c r="W272" t="s">
        <v>1261</v>
      </c>
      <c r="X272" t="s">
        <v>1265</v>
      </c>
      <c r="Y272">
        <v>-203</v>
      </c>
      <c r="Z272" t="s">
        <v>1269</v>
      </c>
      <c r="AA272">
        <v>9913731.3599999994</v>
      </c>
      <c r="AB272">
        <v>99137.313599999994</v>
      </c>
      <c r="AC272">
        <v>7.1699999999999866</v>
      </c>
      <c r="AD272">
        <v>13826.68251046027</v>
      </c>
      <c r="AE272">
        <v>30</v>
      </c>
      <c r="AF272">
        <v>414800.47531380813</v>
      </c>
      <c r="AG272">
        <v>86282646.870025232</v>
      </c>
    </row>
    <row r="273" spans="1:33" x14ac:dyDescent="0.25">
      <c r="A273" t="s">
        <v>304</v>
      </c>
      <c r="B273" t="s">
        <v>1140</v>
      </c>
      <c r="C273" s="2">
        <v>45739.669444444437</v>
      </c>
      <c r="D273" s="2">
        <v>45739.670937499999</v>
      </c>
      <c r="E273" s="2">
        <v>45740.51121527778</v>
      </c>
      <c r="F273" s="2">
        <v>45740</v>
      </c>
      <c r="G273" t="s">
        <v>1237</v>
      </c>
      <c r="H273" t="s">
        <v>1241</v>
      </c>
      <c r="I273" t="s">
        <v>1242</v>
      </c>
      <c r="J273" t="s">
        <v>1244</v>
      </c>
      <c r="K273" t="s">
        <v>1253</v>
      </c>
      <c r="L273" t="s">
        <v>1254</v>
      </c>
      <c r="M273">
        <v>9749</v>
      </c>
      <c r="N273">
        <v>177.44</v>
      </c>
      <c r="O273">
        <v>174.82</v>
      </c>
      <c r="P273">
        <v>178.65</v>
      </c>
      <c r="Q273">
        <v>1704320.18</v>
      </c>
      <c r="R273">
        <v>852.16</v>
      </c>
      <c r="S273">
        <v>340.86</v>
      </c>
      <c r="T273">
        <v>-38531.69</v>
      </c>
      <c r="U273">
        <v>168.57</v>
      </c>
      <c r="V273">
        <v>170432.02</v>
      </c>
      <c r="W273" t="s">
        <v>1258</v>
      </c>
      <c r="X273" t="s">
        <v>1264</v>
      </c>
      <c r="Y273">
        <v>-214.39</v>
      </c>
      <c r="Z273" t="s">
        <v>1268</v>
      </c>
      <c r="AA273">
        <v>9875199.6699999999</v>
      </c>
      <c r="AB273">
        <v>98751.996700000003</v>
      </c>
      <c r="AC273">
        <v>6.25</v>
      </c>
      <c r="AD273">
        <v>15800.319471999999</v>
      </c>
      <c r="AE273">
        <v>5</v>
      </c>
      <c r="AF273">
        <v>79001.59736</v>
      </c>
      <c r="AG273">
        <v>13811059.2504752</v>
      </c>
    </row>
    <row r="274" spans="1:33" x14ac:dyDescent="0.25">
      <c r="A274" t="s">
        <v>305</v>
      </c>
      <c r="B274" t="s">
        <v>1131</v>
      </c>
      <c r="C274" s="2">
        <v>45832.463194444441</v>
      </c>
      <c r="D274" s="2">
        <v>45832.464884259258</v>
      </c>
      <c r="E274" s="2">
        <v>45833.241967592592</v>
      </c>
      <c r="F274" s="2">
        <v>45833</v>
      </c>
      <c r="G274" t="s">
        <v>1232</v>
      </c>
      <c r="H274" t="s">
        <v>1241</v>
      </c>
      <c r="I274" t="s">
        <v>1243</v>
      </c>
      <c r="J274" t="s">
        <v>1246</v>
      </c>
      <c r="K274" t="s">
        <v>1252</v>
      </c>
      <c r="L274" t="s">
        <v>1255</v>
      </c>
      <c r="M274">
        <v>7863</v>
      </c>
      <c r="N274">
        <v>345.15</v>
      </c>
      <c r="O274">
        <v>347.3</v>
      </c>
      <c r="P274">
        <v>345.24</v>
      </c>
      <c r="Q274">
        <v>2730819.9</v>
      </c>
      <c r="R274">
        <v>1365.41</v>
      </c>
      <c r="S274">
        <v>546.16</v>
      </c>
      <c r="T274">
        <v>14286.21</v>
      </c>
      <c r="U274">
        <v>327.89</v>
      </c>
      <c r="V274">
        <v>273081.99</v>
      </c>
      <c r="W274" t="s">
        <v>1262</v>
      </c>
      <c r="X274" t="s">
        <v>1264</v>
      </c>
      <c r="Y274">
        <v>59.67</v>
      </c>
      <c r="Z274" t="s">
        <v>1271</v>
      </c>
      <c r="AA274">
        <v>9889485.8800000008</v>
      </c>
      <c r="AB274">
        <v>98894.858800000016</v>
      </c>
      <c r="AC274">
        <v>19.410000000000029</v>
      </c>
      <c r="AD274">
        <v>5095.0468212261667</v>
      </c>
      <c r="AE274">
        <v>5</v>
      </c>
      <c r="AF274">
        <v>25475.234106130829</v>
      </c>
      <c r="AG274">
        <v>8847548.8050592393</v>
      </c>
    </row>
    <row r="275" spans="1:33" x14ac:dyDescent="0.25">
      <c r="A275" t="s">
        <v>306</v>
      </c>
      <c r="B275" t="s">
        <v>1080</v>
      </c>
      <c r="C275" s="2">
        <v>45992.400694444441</v>
      </c>
      <c r="D275" s="2">
        <v>45992.401747685188</v>
      </c>
      <c r="E275" s="2">
        <v>45992.643414351849</v>
      </c>
      <c r="F275" s="2">
        <v>45993</v>
      </c>
      <c r="G275" t="s">
        <v>1236</v>
      </c>
      <c r="H275" t="s">
        <v>1241</v>
      </c>
      <c r="I275" t="s">
        <v>1242</v>
      </c>
      <c r="J275" t="s">
        <v>1247</v>
      </c>
      <c r="K275" t="s">
        <v>1253</v>
      </c>
      <c r="L275" t="s">
        <v>1254</v>
      </c>
      <c r="M275">
        <v>2587</v>
      </c>
      <c r="N275">
        <v>128.07</v>
      </c>
      <c r="O275">
        <v>127.72</v>
      </c>
      <c r="P275">
        <v>128.94</v>
      </c>
      <c r="Q275">
        <v>330411.64</v>
      </c>
      <c r="R275">
        <v>165.21</v>
      </c>
      <c r="S275">
        <v>66.08</v>
      </c>
      <c r="T275">
        <v>-3387.43</v>
      </c>
      <c r="U275">
        <v>121.67</v>
      </c>
      <c r="V275">
        <v>33041.160000000003</v>
      </c>
      <c r="W275" t="s">
        <v>1259</v>
      </c>
      <c r="X275" t="s">
        <v>1266</v>
      </c>
      <c r="Y275">
        <v>-94.62</v>
      </c>
      <c r="Z275" t="s">
        <v>1269</v>
      </c>
      <c r="AA275">
        <v>9886098.4499999993</v>
      </c>
      <c r="AB275">
        <v>98860.984499999991</v>
      </c>
      <c r="AC275">
        <v>6.0499999999999972</v>
      </c>
      <c r="AD275">
        <v>16340.65859504133</v>
      </c>
      <c r="AE275">
        <v>5</v>
      </c>
      <c r="AF275">
        <v>81703.292975206656</v>
      </c>
      <c r="AG275">
        <v>10435144.57879339</v>
      </c>
    </row>
    <row r="276" spans="1:33" x14ac:dyDescent="0.25">
      <c r="A276" t="s">
        <v>307</v>
      </c>
      <c r="B276" t="s">
        <v>1176</v>
      </c>
      <c r="C276" s="2">
        <v>45996.384027777778</v>
      </c>
      <c r="D276" s="2">
        <v>45996.386342592603</v>
      </c>
      <c r="E276" s="2">
        <v>45996.729398148149</v>
      </c>
      <c r="F276" s="2">
        <v>45998</v>
      </c>
      <c r="G276" t="s">
        <v>1237</v>
      </c>
      <c r="H276" t="s">
        <v>1239</v>
      </c>
      <c r="I276" t="s">
        <v>1242</v>
      </c>
      <c r="J276" t="s">
        <v>1244</v>
      </c>
      <c r="K276" t="s">
        <v>1253</v>
      </c>
      <c r="L276" t="s">
        <v>1255</v>
      </c>
      <c r="M276">
        <v>6274</v>
      </c>
      <c r="N276">
        <v>272.82</v>
      </c>
      <c r="O276">
        <v>269.14999999999998</v>
      </c>
      <c r="P276">
        <v>274.72000000000003</v>
      </c>
      <c r="Q276">
        <v>1688647.1</v>
      </c>
      <c r="R276">
        <v>844.32</v>
      </c>
      <c r="S276">
        <v>337.73</v>
      </c>
      <c r="T276">
        <v>-36128.230000000003</v>
      </c>
      <c r="U276">
        <v>259.18</v>
      </c>
      <c r="V276">
        <v>168864.71</v>
      </c>
      <c r="W276" t="s">
        <v>1260</v>
      </c>
      <c r="X276" t="s">
        <v>1263</v>
      </c>
      <c r="Y276">
        <v>-202.75</v>
      </c>
      <c r="Z276" t="s">
        <v>1267</v>
      </c>
      <c r="AA276">
        <v>9849970.2200000007</v>
      </c>
      <c r="AB276">
        <v>98499.702200000014</v>
      </c>
      <c r="AC276">
        <v>9.9699999999999704</v>
      </c>
      <c r="AD276">
        <v>9879.6090471414554</v>
      </c>
      <c r="AE276">
        <v>10</v>
      </c>
      <c r="AF276">
        <v>98796.090471414558</v>
      </c>
      <c r="AG276">
        <v>26590967.750381231</v>
      </c>
    </row>
    <row r="277" spans="1:33" x14ac:dyDescent="0.25">
      <c r="A277" t="s">
        <v>308</v>
      </c>
      <c r="B277" t="s">
        <v>1177</v>
      </c>
      <c r="C277" s="2">
        <v>45854.488888888889</v>
      </c>
      <c r="D277" s="2">
        <v>45854.489027777781</v>
      </c>
      <c r="E277" s="2">
        <v>45854.82236111111</v>
      </c>
      <c r="F277" s="2">
        <v>45855</v>
      </c>
      <c r="G277" t="s">
        <v>1231</v>
      </c>
      <c r="H277" t="s">
        <v>1240</v>
      </c>
      <c r="I277" t="s">
        <v>1242</v>
      </c>
      <c r="J277" t="s">
        <v>1248</v>
      </c>
      <c r="K277" t="s">
        <v>1253</v>
      </c>
      <c r="L277" t="s">
        <v>1255</v>
      </c>
      <c r="M277">
        <v>4466</v>
      </c>
      <c r="N277">
        <v>353.66</v>
      </c>
      <c r="O277">
        <v>348.65</v>
      </c>
      <c r="P277">
        <v>356.59</v>
      </c>
      <c r="Q277">
        <v>1557070.9</v>
      </c>
      <c r="R277">
        <v>778.54</v>
      </c>
      <c r="S277">
        <v>311.41000000000003</v>
      </c>
      <c r="T277">
        <v>-36549.99</v>
      </c>
      <c r="U277">
        <v>335.98</v>
      </c>
      <c r="V277">
        <v>155707.09</v>
      </c>
      <c r="W277" t="s">
        <v>1258</v>
      </c>
      <c r="X277" t="s">
        <v>1265</v>
      </c>
      <c r="Y277">
        <v>-222.66</v>
      </c>
      <c r="Z277" t="s">
        <v>1267</v>
      </c>
      <c r="AA277">
        <v>9813420.2300000004</v>
      </c>
      <c r="AB277">
        <v>98134.202300000004</v>
      </c>
      <c r="AC277">
        <v>12.669999999999961</v>
      </c>
      <c r="AD277">
        <v>7745.398760852433</v>
      </c>
      <c r="AE277">
        <v>30</v>
      </c>
      <c r="AF277">
        <v>232361.96282557299</v>
      </c>
      <c r="AG277">
        <v>81012998.339136019</v>
      </c>
    </row>
    <row r="278" spans="1:33" x14ac:dyDescent="0.25">
      <c r="A278" t="s">
        <v>309</v>
      </c>
      <c r="B278" t="s">
        <v>1083</v>
      </c>
      <c r="C278" s="2">
        <v>45831.443749999999</v>
      </c>
      <c r="D278" s="2">
        <v>45831.445833333331</v>
      </c>
      <c r="E278" s="2">
        <v>45831.507638888892</v>
      </c>
      <c r="F278" s="2">
        <v>45833</v>
      </c>
      <c r="G278" t="s">
        <v>1232</v>
      </c>
      <c r="H278" t="s">
        <v>1241</v>
      </c>
      <c r="I278" t="s">
        <v>1242</v>
      </c>
      <c r="J278" t="s">
        <v>1246</v>
      </c>
      <c r="K278" t="s">
        <v>1253</v>
      </c>
      <c r="L278" t="s">
        <v>1254</v>
      </c>
      <c r="M278">
        <v>3148</v>
      </c>
      <c r="N278">
        <v>62.94</v>
      </c>
      <c r="O278">
        <v>62.43</v>
      </c>
      <c r="P278">
        <v>63.42</v>
      </c>
      <c r="Q278">
        <v>196529.64</v>
      </c>
      <c r="R278">
        <v>98.26</v>
      </c>
      <c r="S278">
        <v>39.31</v>
      </c>
      <c r="T278">
        <v>-3254.09</v>
      </c>
      <c r="U278">
        <v>59.79</v>
      </c>
      <c r="V278">
        <v>19652.96</v>
      </c>
      <c r="W278" t="s">
        <v>1260</v>
      </c>
      <c r="X278" t="s">
        <v>1266</v>
      </c>
      <c r="Y278">
        <v>-156.1</v>
      </c>
      <c r="Z278" t="s">
        <v>1271</v>
      </c>
      <c r="AA278">
        <v>9810166.1400000006</v>
      </c>
      <c r="AB278">
        <v>98101.661400000012</v>
      </c>
      <c r="AC278">
        <v>2.640000000000001</v>
      </c>
      <c r="AD278">
        <v>37159.720227272723</v>
      </c>
      <c r="AE278">
        <v>5</v>
      </c>
      <c r="AF278">
        <v>185798.60113636361</v>
      </c>
      <c r="AG278">
        <v>11599406.66894318</v>
      </c>
    </row>
    <row r="279" spans="1:33" x14ac:dyDescent="0.25">
      <c r="A279" t="s">
        <v>310</v>
      </c>
      <c r="B279" t="s">
        <v>1092</v>
      </c>
      <c r="C279" s="2">
        <v>45769.886111111111</v>
      </c>
      <c r="D279" s="2">
        <v>45769.887083333328</v>
      </c>
      <c r="E279" s="2">
        <v>45769.907916666663</v>
      </c>
      <c r="F279" s="2">
        <v>45771</v>
      </c>
      <c r="G279" t="s">
        <v>1236</v>
      </c>
      <c r="H279" t="s">
        <v>1241</v>
      </c>
      <c r="I279" t="s">
        <v>1243</v>
      </c>
      <c r="J279" t="s">
        <v>1247</v>
      </c>
      <c r="K279" t="s">
        <v>1250</v>
      </c>
      <c r="L279" t="s">
        <v>1254</v>
      </c>
      <c r="M279">
        <v>5627</v>
      </c>
      <c r="N279">
        <v>286.69</v>
      </c>
      <c r="O279">
        <v>283.5</v>
      </c>
      <c r="P279">
        <v>284.25</v>
      </c>
      <c r="Q279">
        <v>1595254.5</v>
      </c>
      <c r="R279">
        <v>797.63</v>
      </c>
      <c r="S279">
        <v>319.05</v>
      </c>
      <c r="T279">
        <v>-5336.93</v>
      </c>
      <c r="U279">
        <v>272.36</v>
      </c>
      <c r="V279">
        <v>159525.45000000001</v>
      </c>
      <c r="W279" t="s">
        <v>1259</v>
      </c>
      <c r="X279" t="s">
        <v>1263</v>
      </c>
      <c r="Y279">
        <v>-26.39</v>
      </c>
      <c r="Z279" t="s">
        <v>1269</v>
      </c>
      <c r="AA279">
        <v>9804829.2100000009</v>
      </c>
      <c r="AB279">
        <v>98048.292100000006</v>
      </c>
      <c r="AC279">
        <v>11.13999999999999</v>
      </c>
      <c r="AD279">
        <v>8801.4624865350197</v>
      </c>
      <c r="AE279">
        <v>5</v>
      </c>
      <c r="AF279">
        <v>44007.312432675099</v>
      </c>
      <c r="AG279">
        <v>12476073.074663389</v>
      </c>
    </row>
    <row r="280" spans="1:33" x14ac:dyDescent="0.25">
      <c r="A280" t="s">
        <v>311</v>
      </c>
      <c r="B280" t="s">
        <v>1150</v>
      </c>
      <c r="C280" s="2">
        <v>45817.038888888892</v>
      </c>
      <c r="D280" s="2">
        <v>45817.039120370369</v>
      </c>
      <c r="E280" s="2">
        <v>45817.134259259263</v>
      </c>
      <c r="F280" s="2">
        <v>45818</v>
      </c>
      <c r="G280" t="s">
        <v>1231</v>
      </c>
      <c r="H280" t="s">
        <v>1238</v>
      </c>
      <c r="I280" t="s">
        <v>1243</v>
      </c>
      <c r="J280" t="s">
        <v>1248</v>
      </c>
      <c r="K280" t="s">
        <v>1250</v>
      </c>
      <c r="L280" t="s">
        <v>1255</v>
      </c>
      <c r="M280">
        <v>5492</v>
      </c>
      <c r="N280">
        <v>254.27</v>
      </c>
      <c r="O280">
        <v>253.16</v>
      </c>
      <c r="P280">
        <v>255.05</v>
      </c>
      <c r="Q280">
        <v>1390354.72</v>
      </c>
      <c r="R280">
        <v>695.18</v>
      </c>
      <c r="S280">
        <v>278.07</v>
      </c>
      <c r="T280">
        <v>-11353.13</v>
      </c>
      <c r="U280">
        <v>241.56</v>
      </c>
      <c r="V280">
        <v>139035.47</v>
      </c>
      <c r="W280" t="s">
        <v>1259</v>
      </c>
      <c r="X280" t="s">
        <v>1265</v>
      </c>
      <c r="Y280">
        <v>-74.099999999999994</v>
      </c>
      <c r="Z280" t="s">
        <v>1267</v>
      </c>
      <c r="AA280">
        <v>9793476.0800000001</v>
      </c>
      <c r="AB280">
        <v>97934.760800000004</v>
      </c>
      <c r="AC280">
        <v>11.599999999999991</v>
      </c>
      <c r="AD280">
        <v>8442.6517931034523</v>
      </c>
      <c r="AE280">
        <v>2</v>
      </c>
      <c r="AF280">
        <v>16885.303586206901</v>
      </c>
      <c r="AG280">
        <v>4274683.45588414</v>
      </c>
    </row>
    <row r="281" spans="1:33" x14ac:dyDescent="0.25">
      <c r="A281" t="s">
        <v>312</v>
      </c>
      <c r="B281" t="s">
        <v>1154</v>
      </c>
      <c r="C281" s="2">
        <v>45902.756944444453</v>
      </c>
      <c r="D281" s="2">
        <v>45902.75949074074</v>
      </c>
      <c r="E281" s="2">
        <v>45903.492824074077</v>
      </c>
      <c r="F281" s="2">
        <v>45903</v>
      </c>
      <c r="G281" t="s">
        <v>1237</v>
      </c>
      <c r="H281" t="s">
        <v>1239</v>
      </c>
      <c r="I281" t="s">
        <v>1243</v>
      </c>
      <c r="J281" t="s">
        <v>1247</v>
      </c>
      <c r="K281" t="s">
        <v>1253</v>
      </c>
      <c r="L281" t="s">
        <v>1256</v>
      </c>
      <c r="M281">
        <v>8920</v>
      </c>
      <c r="N281">
        <v>250.26</v>
      </c>
      <c r="O281">
        <v>252.91</v>
      </c>
      <c r="P281">
        <v>249.86</v>
      </c>
      <c r="Q281">
        <v>2255957.2000000002</v>
      </c>
      <c r="R281">
        <v>1127.98</v>
      </c>
      <c r="S281">
        <v>451.19</v>
      </c>
      <c r="T281">
        <v>25626.83</v>
      </c>
      <c r="U281">
        <v>237.75</v>
      </c>
      <c r="V281">
        <v>225595.72</v>
      </c>
      <c r="W281" t="s">
        <v>1261</v>
      </c>
      <c r="X281" t="s">
        <v>1265</v>
      </c>
      <c r="Y281">
        <v>122.07</v>
      </c>
      <c r="Z281" t="s">
        <v>1269</v>
      </c>
      <c r="AA281">
        <v>9819102.9100000001</v>
      </c>
      <c r="AB281">
        <v>98191.0291</v>
      </c>
      <c r="AC281">
        <v>15.16</v>
      </c>
      <c r="AD281">
        <v>6476.9808113456475</v>
      </c>
      <c r="AE281">
        <v>10</v>
      </c>
      <c r="AF281">
        <v>64769.808113456471</v>
      </c>
      <c r="AG281">
        <v>16380932.169974269</v>
      </c>
    </row>
    <row r="282" spans="1:33" x14ac:dyDescent="0.25">
      <c r="A282" t="s">
        <v>313</v>
      </c>
      <c r="B282" t="s">
        <v>1156</v>
      </c>
      <c r="C282" s="2">
        <v>45819.234722222223</v>
      </c>
      <c r="D282" s="2">
        <v>45819.238043981481</v>
      </c>
      <c r="E282" s="2">
        <v>45820.21234953704</v>
      </c>
      <c r="F282" s="2">
        <v>45820</v>
      </c>
      <c r="G282" t="s">
        <v>1237</v>
      </c>
      <c r="H282" t="s">
        <v>1240</v>
      </c>
      <c r="I282" t="s">
        <v>1243</v>
      </c>
      <c r="J282" t="s">
        <v>1248</v>
      </c>
      <c r="K282" t="s">
        <v>1253</v>
      </c>
      <c r="L282" t="s">
        <v>1254</v>
      </c>
      <c r="M282">
        <v>7392</v>
      </c>
      <c r="N282">
        <v>68.099999999999994</v>
      </c>
      <c r="O282">
        <v>68.41</v>
      </c>
      <c r="P282">
        <v>67.64</v>
      </c>
      <c r="Q282">
        <v>505686.72</v>
      </c>
      <c r="R282">
        <v>252.84</v>
      </c>
      <c r="S282">
        <v>101.14</v>
      </c>
      <c r="T282">
        <v>5337.86</v>
      </c>
      <c r="U282">
        <v>64.69</v>
      </c>
      <c r="V282">
        <v>50568.67</v>
      </c>
      <c r="W282" t="s">
        <v>1259</v>
      </c>
      <c r="X282" t="s">
        <v>1264</v>
      </c>
      <c r="Y282">
        <v>113.84</v>
      </c>
      <c r="Z282" t="s">
        <v>1269</v>
      </c>
      <c r="AA282">
        <v>9824440.7699999996</v>
      </c>
      <c r="AB282">
        <v>98244.407699999996</v>
      </c>
      <c r="AC282">
        <v>3.7199999999999989</v>
      </c>
      <c r="AD282">
        <v>26409.787016129041</v>
      </c>
      <c r="AE282">
        <v>30</v>
      </c>
      <c r="AF282">
        <v>792293.61048387119</v>
      </c>
      <c r="AG282">
        <v>54200805.893201627</v>
      </c>
    </row>
    <row r="283" spans="1:33" x14ac:dyDescent="0.25">
      <c r="A283" t="s">
        <v>314</v>
      </c>
      <c r="B283" t="s">
        <v>1178</v>
      </c>
      <c r="C283" s="2">
        <v>45864.084722222222</v>
      </c>
      <c r="D283" s="2">
        <v>45864.087546296287</v>
      </c>
      <c r="E283" s="2">
        <v>45864.697962962957</v>
      </c>
      <c r="F283" s="2">
        <v>45866</v>
      </c>
      <c r="G283" t="s">
        <v>1232</v>
      </c>
      <c r="H283" t="s">
        <v>1238</v>
      </c>
      <c r="I283" t="s">
        <v>1243</v>
      </c>
      <c r="J283" t="s">
        <v>1248</v>
      </c>
      <c r="K283" t="s">
        <v>1252</v>
      </c>
      <c r="L283" t="s">
        <v>1255</v>
      </c>
      <c r="M283">
        <v>9551</v>
      </c>
      <c r="N283">
        <v>181.42</v>
      </c>
      <c r="O283">
        <v>180.69</v>
      </c>
      <c r="P283">
        <v>181.64</v>
      </c>
      <c r="Q283">
        <v>1725770.19</v>
      </c>
      <c r="R283">
        <v>862.89</v>
      </c>
      <c r="S283">
        <v>345.15</v>
      </c>
      <c r="T283">
        <v>-10281.49</v>
      </c>
      <c r="U283">
        <v>172.35</v>
      </c>
      <c r="V283">
        <v>172577.02</v>
      </c>
      <c r="W283" t="s">
        <v>1260</v>
      </c>
      <c r="X283" t="s">
        <v>1266</v>
      </c>
      <c r="Y283">
        <v>-52.3</v>
      </c>
      <c r="Z283" t="s">
        <v>1267</v>
      </c>
      <c r="AA283">
        <v>9814159.2799999993</v>
      </c>
      <c r="AB283">
        <v>98141.592799999999</v>
      </c>
      <c r="AC283">
        <v>8.3400000000000034</v>
      </c>
      <c r="AD283">
        <v>11767.577074340519</v>
      </c>
      <c r="AE283">
        <v>2</v>
      </c>
      <c r="AF283">
        <v>23535.154148681038</v>
      </c>
      <c r="AG283">
        <v>4252567.0031251768</v>
      </c>
    </row>
    <row r="284" spans="1:33" x14ac:dyDescent="0.25">
      <c r="A284" t="s">
        <v>315</v>
      </c>
      <c r="B284" t="s">
        <v>1153</v>
      </c>
      <c r="C284" s="2">
        <v>45784.538194444453</v>
      </c>
      <c r="D284" s="2">
        <v>45784.539085648154</v>
      </c>
      <c r="E284" s="2">
        <v>45785.419641203713</v>
      </c>
      <c r="F284" s="2">
        <v>45786</v>
      </c>
      <c r="G284" t="s">
        <v>1232</v>
      </c>
      <c r="H284" t="s">
        <v>1240</v>
      </c>
      <c r="I284" t="s">
        <v>1242</v>
      </c>
      <c r="J284" t="s">
        <v>1244</v>
      </c>
      <c r="K284" t="s">
        <v>1250</v>
      </c>
      <c r="L284" t="s">
        <v>1257</v>
      </c>
      <c r="M284">
        <v>1244</v>
      </c>
      <c r="N284">
        <v>383.53</v>
      </c>
      <c r="O284">
        <v>377.73</v>
      </c>
      <c r="P284">
        <v>382.02</v>
      </c>
      <c r="Q284">
        <v>469896.12</v>
      </c>
      <c r="R284">
        <v>234.95</v>
      </c>
      <c r="S284">
        <v>93.98</v>
      </c>
      <c r="T284">
        <v>-5665.69</v>
      </c>
      <c r="U284">
        <v>364.35</v>
      </c>
      <c r="V284">
        <v>46989.61</v>
      </c>
      <c r="W284" t="s">
        <v>1258</v>
      </c>
      <c r="X284" t="s">
        <v>1263</v>
      </c>
      <c r="Y284">
        <v>-112.3</v>
      </c>
      <c r="Z284" t="s">
        <v>1267</v>
      </c>
      <c r="AA284">
        <v>9808493.5899999999</v>
      </c>
      <c r="AB284">
        <v>98084.935899999997</v>
      </c>
      <c r="AC284">
        <v>13.38</v>
      </c>
      <c r="AD284">
        <v>7330.7126980568037</v>
      </c>
      <c r="AE284">
        <v>30</v>
      </c>
      <c r="AF284">
        <v>219921.38094170409</v>
      </c>
      <c r="AG284">
        <v>83070903.223109901</v>
      </c>
    </row>
    <row r="285" spans="1:33" x14ac:dyDescent="0.25">
      <c r="A285" t="s">
        <v>316</v>
      </c>
      <c r="B285" t="s">
        <v>1082</v>
      </c>
      <c r="C285" s="2">
        <v>45900.723611111112</v>
      </c>
      <c r="D285" s="2">
        <v>45900.726944444446</v>
      </c>
      <c r="E285" s="2">
        <v>45901.236666666657</v>
      </c>
      <c r="F285" s="2">
        <v>45901</v>
      </c>
      <c r="G285" t="s">
        <v>1233</v>
      </c>
      <c r="H285" t="s">
        <v>1241</v>
      </c>
      <c r="I285" t="s">
        <v>1243</v>
      </c>
      <c r="J285" t="s">
        <v>1245</v>
      </c>
      <c r="K285" t="s">
        <v>1251</v>
      </c>
      <c r="L285" t="s">
        <v>1257</v>
      </c>
      <c r="M285">
        <v>2079</v>
      </c>
      <c r="N285">
        <v>23.48</v>
      </c>
      <c r="O285">
        <v>23.53</v>
      </c>
      <c r="P285">
        <v>23.33</v>
      </c>
      <c r="Q285">
        <v>48918.87</v>
      </c>
      <c r="R285">
        <v>24.46</v>
      </c>
      <c r="S285">
        <v>9.7799999999999994</v>
      </c>
      <c r="T285">
        <v>381.56</v>
      </c>
      <c r="U285">
        <v>22.31</v>
      </c>
      <c r="V285">
        <v>4891.8900000000003</v>
      </c>
      <c r="W285" t="s">
        <v>1262</v>
      </c>
      <c r="X285" t="s">
        <v>1264</v>
      </c>
      <c r="Y285">
        <v>85.73</v>
      </c>
      <c r="Z285" t="s">
        <v>1271</v>
      </c>
      <c r="AA285">
        <v>9808875.1500000004</v>
      </c>
      <c r="AB285">
        <v>98088.751500000013</v>
      </c>
      <c r="AC285">
        <v>1.220000000000002</v>
      </c>
      <c r="AD285">
        <v>80400.615983606403</v>
      </c>
      <c r="AE285">
        <v>5</v>
      </c>
      <c r="AF285">
        <v>402003.07991803199</v>
      </c>
      <c r="AG285">
        <v>9459132.4704712946</v>
      </c>
    </row>
    <row r="286" spans="1:33" x14ac:dyDescent="0.25">
      <c r="A286" t="s">
        <v>317</v>
      </c>
      <c r="B286" t="s">
        <v>1158</v>
      </c>
      <c r="C286" s="2">
        <v>45752.716666666667</v>
      </c>
      <c r="D286" s="2">
        <v>45752.718553240738</v>
      </c>
      <c r="E286" s="2">
        <v>45752.832442129627</v>
      </c>
      <c r="F286" s="2">
        <v>45753</v>
      </c>
      <c r="G286" t="s">
        <v>1236</v>
      </c>
      <c r="H286" t="s">
        <v>1239</v>
      </c>
      <c r="I286" t="s">
        <v>1243</v>
      </c>
      <c r="J286" t="s">
        <v>1246</v>
      </c>
      <c r="K286" t="s">
        <v>1252</v>
      </c>
      <c r="L286" t="s">
        <v>1256</v>
      </c>
      <c r="M286">
        <v>2842</v>
      </c>
      <c r="N286">
        <v>65.36</v>
      </c>
      <c r="O286">
        <v>66.55</v>
      </c>
      <c r="P286">
        <v>64.97</v>
      </c>
      <c r="Q286">
        <v>189135.1</v>
      </c>
      <c r="R286">
        <v>94.57</v>
      </c>
      <c r="S286">
        <v>37.83</v>
      </c>
      <c r="T286">
        <v>4357.96</v>
      </c>
      <c r="U286">
        <v>62.09</v>
      </c>
      <c r="V286">
        <v>18913.509999999998</v>
      </c>
      <c r="W286" t="s">
        <v>1259</v>
      </c>
      <c r="X286" t="s">
        <v>1263</v>
      </c>
      <c r="Y286">
        <v>243.19</v>
      </c>
      <c r="Z286" t="s">
        <v>1270</v>
      </c>
      <c r="AA286">
        <v>9813233.1099999994</v>
      </c>
      <c r="AB286">
        <v>98132.331099999996</v>
      </c>
      <c r="AC286">
        <v>4.4599999999999937</v>
      </c>
      <c r="AD286">
        <v>22002.764820627832</v>
      </c>
      <c r="AE286">
        <v>10</v>
      </c>
      <c r="AF286">
        <v>220027.6482062783</v>
      </c>
      <c r="AG286">
        <v>14642839.98812782</v>
      </c>
    </row>
    <row r="287" spans="1:33" x14ac:dyDescent="0.25">
      <c r="A287" t="s">
        <v>318</v>
      </c>
      <c r="B287" t="s">
        <v>1179</v>
      </c>
      <c r="C287" s="2">
        <v>45739.897222222222</v>
      </c>
      <c r="D287" s="2">
        <v>45739.899583333332</v>
      </c>
      <c r="E287" s="2">
        <v>45740.169027777767</v>
      </c>
      <c r="F287" s="2">
        <v>45741</v>
      </c>
      <c r="G287" t="s">
        <v>1237</v>
      </c>
      <c r="H287" t="s">
        <v>1239</v>
      </c>
      <c r="I287" t="s">
        <v>1242</v>
      </c>
      <c r="J287" t="s">
        <v>1247</v>
      </c>
      <c r="K287" t="s">
        <v>1252</v>
      </c>
      <c r="L287" t="s">
        <v>1255</v>
      </c>
      <c r="M287">
        <v>7161</v>
      </c>
      <c r="N287">
        <v>429.66</v>
      </c>
      <c r="O287">
        <v>432.64</v>
      </c>
      <c r="P287">
        <v>428.9</v>
      </c>
      <c r="Q287">
        <v>3098135.04</v>
      </c>
      <c r="R287">
        <v>1549.07</v>
      </c>
      <c r="S287">
        <v>619.63</v>
      </c>
      <c r="T287">
        <v>24613.439999999999</v>
      </c>
      <c r="U287">
        <v>408.18</v>
      </c>
      <c r="V287">
        <v>309813.5</v>
      </c>
      <c r="W287" t="s">
        <v>1258</v>
      </c>
      <c r="X287" t="s">
        <v>1266</v>
      </c>
      <c r="Y287">
        <v>87.2</v>
      </c>
      <c r="Z287" t="s">
        <v>1271</v>
      </c>
      <c r="AA287">
        <v>9837846.5500000007</v>
      </c>
      <c r="AB287">
        <v>98378.465500000006</v>
      </c>
      <c r="AC287">
        <v>24.45999999999998</v>
      </c>
      <c r="AD287">
        <v>4022.014125102211</v>
      </c>
      <c r="AE287">
        <v>10</v>
      </c>
      <c r="AF287">
        <v>40220.141251022113</v>
      </c>
      <c r="AG287">
        <v>17400841.91084221</v>
      </c>
    </row>
    <row r="288" spans="1:33" x14ac:dyDescent="0.25">
      <c r="A288" t="s">
        <v>319</v>
      </c>
      <c r="B288" t="s">
        <v>1040</v>
      </c>
      <c r="C288" s="2">
        <v>45947.877083333333</v>
      </c>
      <c r="D288" s="2">
        <v>45947.879374999997</v>
      </c>
      <c r="E288" s="2">
        <v>45948.402986111112</v>
      </c>
      <c r="F288" s="2">
        <v>45948</v>
      </c>
      <c r="G288" t="s">
        <v>1234</v>
      </c>
      <c r="H288" t="s">
        <v>1239</v>
      </c>
      <c r="I288" t="s">
        <v>1242</v>
      </c>
      <c r="J288" t="s">
        <v>1245</v>
      </c>
      <c r="K288" t="s">
        <v>1251</v>
      </c>
      <c r="L288" t="s">
        <v>1256</v>
      </c>
      <c r="M288">
        <v>5334</v>
      </c>
      <c r="N288">
        <v>207.34</v>
      </c>
      <c r="O288">
        <v>211.41</v>
      </c>
      <c r="P288">
        <v>208.86</v>
      </c>
      <c r="Q288">
        <v>1127660.94</v>
      </c>
      <c r="R288">
        <v>563.83000000000004</v>
      </c>
      <c r="S288">
        <v>225.53</v>
      </c>
      <c r="T288">
        <v>12812.34</v>
      </c>
      <c r="U288">
        <v>196.97</v>
      </c>
      <c r="V288">
        <v>112766.09</v>
      </c>
      <c r="W288" t="s">
        <v>1258</v>
      </c>
      <c r="X288" t="s">
        <v>1266</v>
      </c>
      <c r="Y288">
        <v>122.09</v>
      </c>
      <c r="Z288" t="s">
        <v>1267</v>
      </c>
      <c r="AA288">
        <v>9850658.8900000006</v>
      </c>
      <c r="AB288">
        <v>98506.588900000002</v>
      </c>
      <c r="AC288">
        <v>14.44</v>
      </c>
      <c r="AD288">
        <v>6821.7859349030487</v>
      </c>
      <c r="AE288">
        <v>10</v>
      </c>
      <c r="AF288">
        <v>68217.859349030492</v>
      </c>
      <c r="AG288">
        <v>14421937.64497854</v>
      </c>
    </row>
    <row r="289" spans="1:33" x14ac:dyDescent="0.25">
      <c r="A289" t="s">
        <v>320</v>
      </c>
      <c r="B289" t="s">
        <v>1180</v>
      </c>
      <c r="C289" s="2">
        <v>45876.890972222223</v>
      </c>
      <c r="D289" s="2">
        <v>45876.893020833333</v>
      </c>
      <c r="E289" s="2">
        <v>45877.168020833327</v>
      </c>
      <c r="F289" s="2">
        <v>45877</v>
      </c>
      <c r="G289" t="s">
        <v>1237</v>
      </c>
      <c r="H289" t="s">
        <v>1241</v>
      </c>
      <c r="I289" t="s">
        <v>1243</v>
      </c>
      <c r="J289" t="s">
        <v>1245</v>
      </c>
      <c r="K289" t="s">
        <v>1251</v>
      </c>
      <c r="L289" t="s">
        <v>1256</v>
      </c>
      <c r="M289">
        <v>2993</v>
      </c>
      <c r="N289">
        <v>91.64</v>
      </c>
      <c r="O289">
        <v>92.72</v>
      </c>
      <c r="P289">
        <v>92.34</v>
      </c>
      <c r="Q289">
        <v>277510.96000000002</v>
      </c>
      <c r="R289">
        <v>138.76</v>
      </c>
      <c r="S289">
        <v>55.5</v>
      </c>
      <c r="T289">
        <v>943.08</v>
      </c>
      <c r="U289">
        <v>87.06</v>
      </c>
      <c r="V289">
        <v>27751.1</v>
      </c>
      <c r="W289" t="s">
        <v>1261</v>
      </c>
      <c r="X289" t="s">
        <v>1264</v>
      </c>
      <c r="Y289">
        <v>41.15</v>
      </c>
      <c r="Z289" t="s">
        <v>1270</v>
      </c>
      <c r="AA289">
        <v>9851601.9700000007</v>
      </c>
      <c r="AB289">
        <v>98516.019700000004</v>
      </c>
      <c r="AC289">
        <v>5.6599999999999966</v>
      </c>
      <c r="AD289">
        <v>17405.65719081273</v>
      </c>
      <c r="AE289">
        <v>5</v>
      </c>
      <c r="AF289">
        <v>87028.285954063642</v>
      </c>
      <c r="AG289">
        <v>8069262.6736607812</v>
      </c>
    </row>
    <row r="290" spans="1:33" x14ac:dyDescent="0.25">
      <c r="A290" t="s">
        <v>321</v>
      </c>
      <c r="B290" t="s">
        <v>1141</v>
      </c>
      <c r="C290" s="2">
        <v>45674.432638888888</v>
      </c>
      <c r="D290" s="2">
        <v>45674.435150462959</v>
      </c>
      <c r="E290" s="2">
        <v>45674.519178240742</v>
      </c>
      <c r="F290" s="2">
        <v>45676</v>
      </c>
      <c r="G290" t="s">
        <v>1235</v>
      </c>
      <c r="H290" t="s">
        <v>1241</v>
      </c>
      <c r="I290" t="s">
        <v>1243</v>
      </c>
      <c r="J290" t="s">
        <v>1247</v>
      </c>
      <c r="K290" t="s">
        <v>1252</v>
      </c>
      <c r="L290" t="s">
        <v>1254</v>
      </c>
      <c r="M290">
        <v>4941</v>
      </c>
      <c r="N290">
        <v>254.97</v>
      </c>
      <c r="O290">
        <v>253.63</v>
      </c>
      <c r="P290">
        <v>255.81</v>
      </c>
      <c r="Q290">
        <v>1253185.83</v>
      </c>
      <c r="R290">
        <v>626.59</v>
      </c>
      <c r="S290">
        <v>250.64</v>
      </c>
      <c r="T290">
        <v>-11648.61</v>
      </c>
      <c r="U290">
        <v>242.22</v>
      </c>
      <c r="V290">
        <v>125318.58</v>
      </c>
      <c r="W290" t="s">
        <v>1258</v>
      </c>
      <c r="X290" t="s">
        <v>1264</v>
      </c>
      <c r="Y290">
        <v>-85.22</v>
      </c>
      <c r="Z290" t="s">
        <v>1268</v>
      </c>
      <c r="AA290">
        <v>9839953.3599999994</v>
      </c>
      <c r="AB290">
        <v>98399.533599999995</v>
      </c>
      <c r="AC290">
        <v>11.41</v>
      </c>
      <c r="AD290">
        <v>8623.9731463628414</v>
      </c>
      <c r="AE290">
        <v>5</v>
      </c>
      <c r="AF290">
        <v>43119.865731814207</v>
      </c>
      <c r="AG290">
        <v>10936491.54556004</v>
      </c>
    </row>
    <row r="291" spans="1:33" x14ac:dyDescent="0.25">
      <c r="A291" t="s">
        <v>322</v>
      </c>
      <c r="B291" t="s">
        <v>1143</v>
      </c>
      <c r="C291" s="2">
        <v>45829.453472222223</v>
      </c>
      <c r="D291" s="2">
        <v>45829.454224537039</v>
      </c>
      <c r="E291" s="2">
        <v>45830.391030092593</v>
      </c>
      <c r="F291" s="2">
        <v>45830</v>
      </c>
      <c r="G291" t="s">
        <v>1233</v>
      </c>
      <c r="H291" t="s">
        <v>1239</v>
      </c>
      <c r="I291" t="s">
        <v>1242</v>
      </c>
      <c r="J291" t="s">
        <v>1247</v>
      </c>
      <c r="K291" t="s">
        <v>1250</v>
      </c>
      <c r="L291" t="s">
        <v>1255</v>
      </c>
      <c r="M291">
        <v>1450</v>
      </c>
      <c r="N291">
        <v>323.52999999999997</v>
      </c>
      <c r="O291">
        <v>321.02999999999997</v>
      </c>
      <c r="P291">
        <v>323.63</v>
      </c>
      <c r="Q291">
        <v>465493.5</v>
      </c>
      <c r="R291">
        <v>232.75</v>
      </c>
      <c r="S291">
        <v>93.1</v>
      </c>
      <c r="T291">
        <v>-4095.85</v>
      </c>
      <c r="U291">
        <v>307.35000000000002</v>
      </c>
      <c r="V291">
        <v>46549.35</v>
      </c>
      <c r="W291" t="s">
        <v>1259</v>
      </c>
      <c r="X291" t="s">
        <v>1263</v>
      </c>
      <c r="Y291">
        <v>-80.34</v>
      </c>
      <c r="Z291" t="s">
        <v>1271</v>
      </c>
      <c r="AA291">
        <v>9835857.5099999998</v>
      </c>
      <c r="AB291">
        <v>98358.575100000002</v>
      </c>
      <c r="AC291">
        <v>13.67999999999995</v>
      </c>
      <c r="AD291">
        <v>7189.954320175465</v>
      </c>
      <c r="AE291">
        <v>10</v>
      </c>
      <c r="AF291">
        <v>71899.543201754655</v>
      </c>
      <c r="AG291">
        <v>23081910.35405929</v>
      </c>
    </row>
    <row r="292" spans="1:33" x14ac:dyDescent="0.25">
      <c r="A292" t="s">
        <v>323</v>
      </c>
      <c r="B292" t="s">
        <v>1146</v>
      </c>
      <c r="C292" s="2">
        <v>45698.798611111109</v>
      </c>
      <c r="D292" s="2">
        <v>45698.79954861111</v>
      </c>
      <c r="E292" s="2">
        <v>45698.846076388887</v>
      </c>
      <c r="F292" s="2">
        <v>45700</v>
      </c>
      <c r="G292" t="s">
        <v>1237</v>
      </c>
      <c r="H292" t="s">
        <v>1239</v>
      </c>
      <c r="I292" t="s">
        <v>1243</v>
      </c>
      <c r="J292" t="s">
        <v>1247</v>
      </c>
      <c r="K292" t="s">
        <v>1250</v>
      </c>
      <c r="L292" t="s">
        <v>1256</v>
      </c>
      <c r="M292">
        <v>6613</v>
      </c>
      <c r="N292">
        <v>183.82</v>
      </c>
      <c r="O292">
        <v>183.86</v>
      </c>
      <c r="P292">
        <v>185.35</v>
      </c>
      <c r="Q292">
        <v>1215866.18</v>
      </c>
      <c r="R292">
        <v>607.92999999999995</v>
      </c>
      <c r="S292">
        <v>243.17</v>
      </c>
      <c r="T292">
        <v>-10704.47</v>
      </c>
      <c r="U292">
        <v>174.63</v>
      </c>
      <c r="V292">
        <v>121586.62</v>
      </c>
      <c r="W292" t="s">
        <v>1261</v>
      </c>
      <c r="X292" t="s">
        <v>1265</v>
      </c>
      <c r="Y292">
        <v>-80.39</v>
      </c>
      <c r="Z292" t="s">
        <v>1267</v>
      </c>
      <c r="AA292">
        <v>9825153.0399999991</v>
      </c>
      <c r="AB292">
        <v>98251.530399999989</v>
      </c>
      <c r="AC292">
        <v>9.2300000000000182</v>
      </c>
      <c r="AD292">
        <v>10644.802860238329</v>
      </c>
      <c r="AE292">
        <v>10</v>
      </c>
      <c r="AF292">
        <v>106448.0286023833</v>
      </c>
      <c r="AG292">
        <v>19571534.538834192</v>
      </c>
    </row>
    <row r="293" spans="1:33" x14ac:dyDescent="0.25">
      <c r="A293" t="s">
        <v>324</v>
      </c>
      <c r="B293" t="s">
        <v>1104</v>
      </c>
      <c r="C293" s="2">
        <v>45937.866666666669</v>
      </c>
      <c r="D293" s="2">
        <v>45937.869629629633</v>
      </c>
      <c r="E293" s="2">
        <v>45938.07240740741</v>
      </c>
      <c r="F293" s="2">
        <v>45939</v>
      </c>
      <c r="G293" t="s">
        <v>1233</v>
      </c>
      <c r="H293" t="s">
        <v>1240</v>
      </c>
      <c r="I293" t="s">
        <v>1243</v>
      </c>
      <c r="J293" t="s">
        <v>1248</v>
      </c>
      <c r="K293" t="s">
        <v>1251</v>
      </c>
      <c r="L293" t="s">
        <v>1257</v>
      </c>
      <c r="M293">
        <v>1031</v>
      </c>
      <c r="N293">
        <v>425.95</v>
      </c>
      <c r="O293">
        <v>424.24</v>
      </c>
      <c r="P293">
        <v>422.05</v>
      </c>
      <c r="Q293">
        <v>437391.44</v>
      </c>
      <c r="R293">
        <v>218.7</v>
      </c>
      <c r="S293">
        <v>87.48</v>
      </c>
      <c r="T293">
        <v>1951.71</v>
      </c>
      <c r="U293">
        <v>404.65</v>
      </c>
      <c r="V293">
        <v>43739.14</v>
      </c>
      <c r="W293" t="s">
        <v>1258</v>
      </c>
      <c r="X293" t="s">
        <v>1264</v>
      </c>
      <c r="Y293">
        <v>51.89</v>
      </c>
      <c r="Z293" t="s">
        <v>1270</v>
      </c>
      <c r="AA293">
        <v>9827104.75</v>
      </c>
      <c r="AB293">
        <v>98271.047500000001</v>
      </c>
      <c r="AC293">
        <v>19.590000000000028</v>
      </c>
      <c r="AD293">
        <v>5016.3883358856474</v>
      </c>
      <c r="AE293">
        <v>30</v>
      </c>
      <c r="AF293">
        <v>150491.65007656941</v>
      </c>
      <c r="AG293">
        <v>63844577.62848381</v>
      </c>
    </row>
    <row r="294" spans="1:33" x14ac:dyDescent="0.25">
      <c r="A294" t="s">
        <v>325</v>
      </c>
      <c r="B294" t="s">
        <v>1161</v>
      </c>
      <c r="C294" s="2">
        <v>45925.81527777778</v>
      </c>
      <c r="D294" s="2">
        <v>45925.816759259258</v>
      </c>
      <c r="E294" s="2">
        <v>45925.836898148147</v>
      </c>
      <c r="F294" s="2">
        <v>45926</v>
      </c>
      <c r="G294" t="s">
        <v>1236</v>
      </c>
      <c r="H294" t="s">
        <v>1238</v>
      </c>
      <c r="I294" t="s">
        <v>1243</v>
      </c>
      <c r="J294" t="s">
        <v>1248</v>
      </c>
      <c r="K294" t="s">
        <v>1249</v>
      </c>
      <c r="L294" t="s">
        <v>1256</v>
      </c>
      <c r="M294">
        <v>5638</v>
      </c>
      <c r="N294">
        <v>393.24</v>
      </c>
      <c r="O294">
        <v>400.3</v>
      </c>
      <c r="P294">
        <v>396.75</v>
      </c>
      <c r="Q294">
        <v>2256891.4</v>
      </c>
      <c r="R294">
        <v>1128.45</v>
      </c>
      <c r="S294">
        <v>451.38</v>
      </c>
      <c r="T294">
        <v>18435.07</v>
      </c>
      <c r="U294">
        <v>373.58</v>
      </c>
      <c r="V294">
        <v>225689.14</v>
      </c>
      <c r="W294" t="s">
        <v>1261</v>
      </c>
      <c r="X294" t="s">
        <v>1266</v>
      </c>
      <c r="Y294">
        <v>89.48</v>
      </c>
      <c r="Z294" t="s">
        <v>1270</v>
      </c>
      <c r="AA294">
        <v>9845539.8200000003</v>
      </c>
      <c r="AB294">
        <v>98455.398200000011</v>
      </c>
      <c r="AC294">
        <v>26.720000000000031</v>
      </c>
      <c r="AD294">
        <v>3684.708016467062</v>
      </c>
      <c r="AE294">
        <v>2</v>
      </c>
      <c r="AF294">
        <v>7369.4160329341239</v>
      </c>
      <c r="AG294">
        <v>2949977.2379835299</v>
      </c>
    </row>
    <row r="295" spans="1:33" x14ac:dyDescent="0.25">
      <c r="A295" t="s">
        <v>326</v>
      </c>
      <c r="B295" t="s">
        <v>1181</v>
      </c>
      <c r="C295" s="2">
        <v>45850.12777777778</v>
      </c>
      <c r="D295" s="2">
        <v>45850.130416666667</v>
      </c>
      <c r="E295" s="2">
        <v>45850.301944444444</v>
      </c>
      <c r="F295" s="2">
        <v>45852</v>
      </c>
      <c r="G295" t="s">
        <v>1232</v>
      </c>
      <c r="H295" t="s">
        <v>1238</v>
      </c>
      <c r="I295" t="s">
        <v>1243</v>
      </c>
      <c r="J295" t="s">
        <v>1248</v>
      </c>
      <c r="K295" t="s">
        <v>1253</v>
      </c>
      <c r="L295" t="s">
        <v>1256</v>
      </c>
      <c r="M295">
        <v>4694</v>
      </c>
      <c r="N295">
        <v>101.97</v>
      </c>
      <c r="O295">
        <v>102.51</v>
      </c>
      <c r="P295">
        <v>101.08</v>
      </c>
      <c r="Q295">
        <v>481181.94</v>
      </c>
      <c r="R295">
        <v>240.59</v>
      </c>
      <c r="S295">
        <v>96.24</v>
      </c>
      <c r="T295">
        <v>6375.59</v>
      </c>
      <c r="U295">
        <v>96.87</v>
      </c>
      <c r="V295">
        <v>48118.19</v>
      </c>
      <c r="W295" t="s">
        <v>1260</v>
      </c>
      <c r="X295" t="s">
        <v>1263</v>
      </c>
      <c r="Y295">
        <v>141.47</v>
      </c>
      <c r="Z295" t="s">
        <v>1271</v>
      </c>
      <c r="AA295">
        <v>9851915.4100000001</v>
      </c>
      <c r="AB295">
        <v>98519.1541</v>
      </c>
      <c r="AC295">
        <v>5.6400000000000006</v>
      </c>
      <c r="AD295">
        <v>17467.935124113468</v>
      </c>
      <c r="AE295">
        <v>2</v>
      </c>
      <c r="AF295">
        <v>34935.870248226936</v>
      </c>
      <c r="AG295">
        <v>3581276.059145743</v>
      </c>
    </row>
    <row r="296" spans="1:33" x14ac:dyDescent="0.25">
      <c r="A296" t="s">
        <v>327</v>
      </c>
      <c r="B296" t="s">
        <v>1045</v>
      </c>
      <c r="C296" s="2">
        <v>45801.009722222218</v>
      </c>
      <c r="D296" s="2">
        <v>45801.010208333333</v>
      </c>
      <c r="E296" s="2">
        <v>45801.15048611111</v>
      </c>
      <c r="F296" s="2">
        <v>45803</v>
      </c>
      <c r="G296" t="s">
        <v>1234</v>
      </c>
      <c r="H296" t="s">
        <v>1239</v>
      </c>
      <c r="I296" t="s">
        <v>1242</v>
      </c>
      <c r="J296" t="s">
        <v>1247</v>
      </c>
      <c r="K296" t="s">
        <v>1251</v>
      </c>
      <c r="L296" t="s">
        <v>1254</v>
      </c>
      <c r="M296">
        <v>1503</v>
      </c>
      <c r="N296">
        <v>261.08999999999997</v>
      </c>
      <c r="O296">
        <v>259.27999999999997</v>
      </c>
      <c r="P296">
        <v>263.08</v>
      </c>
      <c r="Q296">
        <v>389697.84</v>
      </c>
      <c r="R296">
        <v>194.85</v>
      </c>
      <c r="S296">
        <v>77.94</v>
      </c>
      <c r="T296">
        <v>-5984.19</v>
      </c>
      <c r="U296">
        <v>248.04</v>
      </c>
      <c r="V296">
        <v>38969.78</v>
      </c>
      <c r="W296" t="s">
        <v>1262</v>
      </c>
      <c r="X296" t="s">
        <v>1264</v>
      </c>
      <c r="Y296">
        <v>-144.44</v>
      </c>
      <c r="Z296" t="s">
        <v>1270</v>
      </c>
      <c r="AA296">
        <v>9845931.2200000007</v>
      </c>
      <c r="AB296">
        <v>98459.312200000015</v>
      </c>
      <c r="AC296">
        <v>11.239999999999981</v>
      </c>
      <c r="AD296">
        <v>8759.7252846975261</v>
      </c>
      <c r="AE296">
        <v>10</v>
      </c>
      <c r="AF296">
        <v>87597.252846975258</v>
      </c>
      <c r="AG296">
        <v>22712215.71816374</v>
      </c>
    </row>
    <row r="297" spans="1:33" x14ac:dyDescent="0.25">
      <c r="A297" t="s">
        <v>328</v>
      </c>
      <c r="B297" t="s">
        <v>1083</v>
      </c>
      <c r="C297" s="2">
        <v>45737.34097222222</v>
      </c>
      <c r="D297" s="2">
        <v>45737.342199074083</v>
      </c>
      <c r="E297" s="2">
        <v>45737.390115740738</v>
      </c>
      <c r="F297" s="2">
        <v>45738</v>
      </c>
      <c r="G297" t="s">
        <v>1237</v>
      </c>
      <c r="H297" t="s">
        <v>1241</v>
      </c>
      <c r="I297" t="s">
        <v>1243</v>
      </c>
      <c r="J297" t="s">
        <v>1246</v>
      </c>
      <c r="K297" t="s">
        <v>1251</v>
      </c>
      <c r="L297" t="s">
        <v>1256</v>
      </c>
      <c r="M297">
        <v>5189</v>
      </c>
      <c r="N297">
        <v>166.56</v>
      </c>
      <c r="O297">
        <v>166.98</v>
      </c>
      <c r="P297">
        <v>165.4</v>
      </c>
      <c r="Q297">
        <v>866459.22</v>
      </c>
      <c r="R297">
        <v>433.23</v>
      </c>
      <c r="S297">
        <v>173.29</v>
      </c>
      <c r="T297">
        <v>7592.1</v>
      </c>
      <c r="U297">
        <v>158.22999999999999</v>
      </c>
      <c r="V297">
        <v>86645.92</v>
      </c>
      <c r="W297" t="s">
        <v>1258</v>
      </c>
      <c r="X297" t="s">
        <v>1265</v>
      </c>
      <c r="Y297">
        <v>95.53</v>
      </c>
      <c r="Z297" t="s">
        <v>1270</v>
      </c>
      <c r="AA297">
        <v>9853523.3200000003</v>
      </c>
      <c r="AB297">
        <v>98535.233200000002</v>
      </c>
      <c r="AC297">
        <v>8.75</v>
      </c>
      <c r="AD297">
        <v>11261.169508571429</v>
      </c>
      <c r="AE297">
        <v>5</v>
      </c>
      <c r="AF297">
        <v>56305.847542857147</v>
      </c>
      <c r="AG297">
        <v>9401950.4227062855</v>
      </c>
    </row>
    <row r="298" spans="1:33" x14ac:dyDescent="0.25">
      <c r="A298" t="s">
        <v>329</v>
      </c>
      <c r="B298" t="s">
        <v>1053</v>
      </c>
      <c r="C298" s="2">
        <v>45849.584027777782</v>
      </c>
      <c r="D298" s="2">
        <v>45849.585486111107</v>
      </c>
      <c r="E298" s="2">
        <v>45849.717430555553</v>
      </c>
      <c r="F298" s="2">
        <v>45851</v>
      </c>
      <c r="G298" t="s">
        <v>1237</v>
      </c>
      <c r="H298" t="s">
        <v>1239</v>
      </c>
      <c r="I298" t="s">
        <v>1242</v>
      </c>
      <c r="J298" t="s">
        <v>1246</v>
      </c>
      <c r="K298" t="s">
        <v>1252</v>
      </c>
      <c r="L298" t="s">
        <v>1257</v>
      </c>
      <c r="M298">
        <v>6474</v>
      </c>
      <c r="N298">
        <v>88.96</v>
      </c>
      <c r="O298">
        <v>87.92</v>
      </c>
      <c r="P298">
        <v>88.9</v>
      </c>
      <c r="Q298">
        <v>569194.07999999996</v>
      </c>
      <c r="R298">
        <v>284.60000000000002</v>
      </c>
      <c r="S298">
        <v>113.84</v>
      </c>
      <c r="T298">
        <v>-6742.96</v>
      </c>
      <c r="U298">
        <v>84.51</v>
      </c>
      <c r="V298">
        <v>56919.41</v>
      </c>
      <c r="W298" t="s">
        <v>1259</v>
      </c>
      <c r="X298" t="s">
        <v>1266</v>
      </c>
      <c r="Y298">
        <v>-110.24</v>
      </c>
      <c r="Z298" t="s">
        <v>1269</v>
      </c>
      <c r="AA298">
        <v>9846780.3599999994</v>
      </c>
      <c r="AB298">
        <v>98467.803599999999</v>
      </c>
      <c r="AC298">
        <v>3.409999999999997</v>
      </c>
      <c r="AD298">
        <v>28876.188739002959</v>
      </c>
      <c r="AE298">
        <v>10</v>
      </c>
      <c r="AF298">
        <v>288761.88739002962</v>
      </c>
      <c r="AG298">
        <v>25387945.1393314</v>
      </c>
    </row>
    <row r="299" spans="1:33" x14ac:dyDescent="0.25">
      <c r="A299" t="s">
        <v>330</v>
      </c>
      <c r="B299" t="s">
        <v>1123</v>
      </c>
      <c r="C299" s="2">
        <v>45805.402777777781</v>
      </c>
      <c r="D299" s="2">
        <v>45805.403321759259</v>
      </c>
      <c r="E299" s="2">
        <v>45805.583182870367</v>
      </c>
      <c r="F299" s="2">
        <v>45806</v>
      </c>
      <c r="G299" t="s">
        <v>1235</v>
      </c>
      <c r="H299" t="s">
        <v>1240</v>
      </c>
      <c r="I299" t="s">
        <v>1243</v>
      </c>
      <c r="J299" t="s">
        <v>1244</v>
      </c>
      <c r="K299" t="s">
        <v>1249</v>
      </c>
      <c r="L299" t="s">
        <v>1254</v>
      </c>
      <c r="M299">
        <v>9842</v>
      </c>
      <c r="N299">
        <v>481.23</v>
      </c>
      <c r="O299">
        <v>487.79</v>
      </c>
      <c r="P299">
        <v>485.68</v>
      </c>
      <c r="Q299">
        <v>4800829.18</v>
      </c>
      <c r="R299">
        <v>2400.41</v>
      </c>
      <c r="S299">
        <v>960.17</v>
      </c>
      <c r="T299">
        <v>17406.04</v>
      </c>
      <c r="U299">
        <v>457.17</v>
      </c>
      <c r="V299">
        <v>480082.92</v>
      </c>
      <c r="W299" t="s">
        <v>1262</v>
      </c>
      <c r="X299" t="s">
        <v>1265</v>
      </c>
      <c r="Y299">
        <v>43.44</v>
      </c>
      <c r="Z299" t="s">
        <v>1268</v>
      </c>
      <c r="AA299">
        <v>9864186.4000000004</v>
      </c>
      <c r="AB299">
        <v>98641.864000000001</v>
      </c>
      <c r="AC299">
        <v>30.62</v>
      </c>
      <c r="AD299">
        <v>3221.4847811887648</v>
      </c>
      <c r="AE299">
        <v>30</v>
      </c>
      <c r="AF299">
        <v>96644.543435662941</v>
      </c>
      <c r="AG299">
        <v>47142241.84248203</v>
      </c>
    </row>
    <row r="300" spans="1:33" x14ac:dyDescent="0.25">
      <c r="A300" t="s">
        <v>331</v>
      </c>
      <c r="B300" t="s">
        <v>1182</v>
      </c>
      <c r="C300" s="2">
        <v>45874.165972222218</v>
      </c>
      <c r="D300" s="2">
        <v>45874.166562500002</v>
      </c>
      <c r="E300" s="2">
        <v>45874.873506944437</v>
      </c>
      <c r="F300" s="2">
        <v>45875</v>
      </c>
      <c r="G300" t="s">
        <v>1236</v>
      </c>
      <c r="H300" t="s">
        <v>1240</v>
      </c>
      <c r="I300" t="s">
        <v>1243</v>
      </c>
      <c r="J300" t="s">
        <v>1244</v>
      </c>
      <c r="K300" t="s">
        <v>1253</v>
      </c>
      <c r="L300" t="s">
        <v>1256</v>
      </c>
      <c r="M300">
        <v>1678</v>
      </c>
      <c r="N300">
        <v>42.22</v>
      </c>
      <c r="O300">
        <v>41.72</v>
      </c>
      <c r="P300">
        <v>42.09</v>
      </c>
      <c r="Q300">
        <v>70006.16</v>
      </c>
      <c r="R300">
        <v>35</v>
      </c>
      <c r="S300">
        <v>14</v>
      </c>
      <c r="T300">
        <v>-669.86</v>
      </c>
      <c r="U300">
        <v>40.11</v>
      </c>
      <c r="V300">
        <v>7000.62</v>
      </c>
      <c r="W300" t="s">
        <v>1258</v>
      </c>
      <c r="X300" t="s">
        <v>1263</v>
      </c>
      <c r="Y300">
        <v>-87.91</v>
      </c>
      <c r="Z300" t="s">
        <v>1268</v>
      </c>
      <c r="AA300">
        <v>9863516.5399999991</v>
      </c>
      <c r="AB300">
        <v>98635.165399999998</v>
      </c>
      <c r="AC300">
        <v>1.609999999999999</v>
      </c>
      <c r="AD300">
        <v>61264.077888198779</v>
      </c>
      <c r="AE300">
        <v>30</v>
      </c>
      <c r="AF300">
        <v>1837922.3366459629</v>
      </c>
      <c r="AG300">
        <v>76678119.88486959</v>
      </c>
    </row>
    <row r="301" spans="1:33" x14ac:dyDescent="0.25">
      <c r="A301" t="s">
        <v>332</v>
      </c>
      <c r="B301" t="s">
        <v>1056</v>
      </c>
      <c r="C301" s="2">
        <v>45951.911805555559</v>
      </c>
      <c r="D301" s="2">
        <v>45951.912002314813</v>
      </c>
      <c r="E301" s="2">
        <v>45952.616168981483</v>
      </c>
      <c r="F301" s="2">
        <v>45952</v>
      </c>
      <c r="G301" t="s">
        <v>1235</v>
      </c>
      <c r="H301" t="s">
        <v>1241</v>
      </c>
      <c r="I301" t="s">
        <v>1242</v>
      </c>
      <c r="J301" t="s">
        <v>1245</v>
      </c>
      <c r="K301" t="s">
        <v>1252</v>
      </c>
      <c r="L301" t="s">
        <v>1254</v>
      </c>
      <c r="M301">
        <v>2787</v>
      </c>
      <c r="N301">
        <v>413.77</v>
      </c>
      <c r="O301">
        <v>417.13</v>
      </c>
      <c r="P301">
        <v>415.17</v>
      </c>
      <c r="Q301">
        <v>1162541.31</v>
      </c>
      <c r="R301">
        <v>581.27</v>
      </c>
      <c r="S301">
        <v>232.51</v>
      </c>
      <c r="T301">
        <v>4648.74</v>
      </c>
      <c r="U301">
        <v>393.08</v>
      </c>
      <c r="V301">
        <v>116254.13</v>
      </c>
      <c r="W301" t="s">
        <v>1258</v>
      </c>
      <c r="X301" t="s">
        <v>1264</v>
      </c>
      <c r="Y301">
        <v>47.21</v>
      </c>
      <c r="Z301" t="s">
        <v>1270</v>
      </c>
      <c r="AA301">
        <v>9868165.2799999993</v>
      </c>
      <c r="AB301">
        <v>98681.652799999996</v>
      </c>
      <c r="AC301">
        <v>24.050000000000011</v>
      </c>
      <c r="AD301">
        <v>4103.1872266112241</v>
      </c>
      <c r="AE301">
        <v>5</v>
      </c>
      <c r="AF301">
        <v>20515.936133056119</v>
      </c>
      <c r="AG301">
        <v>8557812.4391817003</v>
      </c>
    </row>
    <row r="302" spans="1:33" x14ac:dyDescent="0.25">
      <c r="A302" t="s">
        <v>333</v>
      </c>
      <c r="B302" t="s">
        <v>1056</v>
      </c>
      <c r="C302" s="2">
        <v>45913.117361111108</v>
      </c>
      <c r="D302" s="2">
        <v>45913.120347222219</v>
      </c>
      <c r="E302" s="2">
        <v>45913.950902777768</v>
      </c>
      <c r="F302" s="2">
        <v>45915</v>
      </c>
      <c r="G302" t="s">
        <v>1235</v>
      </c>
      <c r="H302" t="s">
        <v>1239</v>
      </c>
      <c r="I302" t="s">
        <v>1242</v>
      </c>
      <c r="J302" t="s">
        <v>1245</v>
      </c>
      <c r="K302" t="s">
        <v>1253</v>
      </c>
      <c r="L302" t="s">
        <v>1257</v>
      </c>
      <c r="M302">
        <v>2844</v>
      </c>
      <c r="N302">
        <v>24.47</v>
      </c>
      <c r="O302">
        <v>24.27</v>
      </c>
      <c r="P302">
        <v>24.59</v>
      </c>
      <c r="Q302">
        <v>69023.88</v>
      </c>
      <c r="R302">
        <v>34.51</v>
      </c>
      <c r="S302">
        <v>13.8</v>
      </c>
      <c r="T302">
        <v>-958.39</v>
      </c>
      <c r="U302">
        <v>23.25</v>
      </c>
      <c r="V302">
        <v>6902.39</v>
      </c>
      <c r="W302" t="s">
        <v>1258</v>
      </c>
      <c r="X302" t="s">
        <v>1264</v>
      </c>
      <c r="Y302">
        <v>-130.13</v>
      </c>
      <c r="Z302" t="s">
        <v>1267</v>
      </c>
      <c r="AA302">
        <v>9867206.8900000006</v>
      </c>
      <c r="AB302">
        <v>98672.068900000013</v>
      </c>
      <c r="AC302">
        <v>1.02</v>
      </c>
      <c r="AD302">
        <v>96737.322450980442</v>
      </c>
      <c r="AE302">
        <v>10</v>
      </c>
      <c r="AF302">
        <v>967373.22450980439</v>
      </c>
      <c r="AG302">
        <v>23478148.15885295</v>
      </c>
    </row>
    <row r="303" spans="1:33" x14ac:dyDescent="0.25">
      <c r="A303" t="s">
        <v>334</v>
      </c>
      <c r="B303" t="s">
        <v>1041</v>
      </c>
      <c r="C303" s="2">
        <v>45836.219444444447</v>
      </c>
      <c r="D303" s="2">
        <v>45836.222754629627</v>
      </c>
      <c r="E303" s="2">
        <v>45836.326226851852</v>
      </c>
      <c r="F303" s="2">
        <v>45837</v>
      </c>
      <c r="G303" t="s">
        <v>1236</v>
      </c>
      <c r="H303" t="s">
        <v>1241</v>
      </c>
      <c r="I303" t="s">
        <v>1242</v>
      </c>
      <c r="J303" t="s">
        <v>1245</v>
      </c>
      <c r="K303" t="s">
        <v>1249</v>
      </c>
      <c r="L303" t="s">
        <v>1254</v>
      </c>
      <c r="M303">
        <v>7930</v>
      </c>
      <c r="N303">
        <v>222.55</v>
      </c>
      <c r="O303">
        <v>220.18</v>
      </c>
      <c r="P303">
        <v>224.11</v>
      </c>
      <c r="Q303">
        <v>1746027.4</v>
      </c>
      <c r="R303">
        <v>873.01</v>
      </c>
      <c r="S303">
        <v>349.21</v>
      </c>
      <c r="T303">
        <v>-32387.119999999999</v>
      </c>
      <c r="U303">
        <v>211.42</v>
      </c>
      <c r="V303">
        <v>174602.74</v>
      </c>
      <c r="W303" t="s">
        <v>1259</v>
      </c>
      <c r="X303" t="s">
        <v>1264</v>
      </c>
      <c r="Y303">
        <v>-175.36</v>
      </c>
      <c r="Z303" t="s">
        <v>1268</v>
      </c>
      <c r="AA303">
        <v>9834819.7699999996</v>
      </c>
      <c r="AB303">
        <v>98348.197700000004</v>
      </c>
      <c r="AC303">
        <v>8.7600000000000193</v>
      </c>
      <c r="AD303">
        <v>11226.96320776253</v>
      </c>
      <c r="AE303">
        <v>5</v>
      </c>
      <c r="AF303">
        <v>56134.816038812649</v>
      </c>
      <c r="AG303">
        <v>12359763.795425771</v>
      </c>
    </row>
    <row r="304" spans="1:33" x14ac:dyDescent="0.25">
      <c r="A304" t="s">
        <v>335</v>
      </c>
      <c r="B304" t="s">
        <v>1183</v>
      </c>
      <c r="C304" s="2">
        <v>45808.532638888893</v>
      </c>
      <c r="D304" s="2">
        <v>45808.533159722218</v>
      </c>
      <c r="E304" s="2">
        <v>45808.672048611108</v>
      </c>
      <c r="F304" s="2">
        <v>45809</v>
      </c>
      <c r="G304" t="s">
        <v>1232</v>
      </c>
      <c r="H304" t="s">
        <v>1241</v>
      </c>
      <c r="I304" t="s">
        <v>1242</v>
      </c>
      <c r="J304" t="s">
        <v>1248</v>
      </c>
      <c r="K304" t="s">
        <v>1253</v>
      </c>
      <c r="L304" t="s">
        <v>1254</v>
      </c>
      <c r="M304">
        <v>958</v>
      </c>
      <c r="N304">
        <v>151.63999999999999</v>
      </c>
      <c r="O304">
        <v>154.22999999999999</v>
      </c>
      <c r="P304">
        <v>150.22999999999999</v>
      </c>
      <c r="Q304">
        <v>147752.34</v>
      </c>
      <c r="R304">
        <v>73.88</v>
      </c>
      <c r="S304">
        <v>29.55</v>
      </c>
      <c r="T304">
        <v>3728.57</v>
      </c>
      <c r="U304">
        <v>144.06</v>
      </c>
      <c r="V304">
        <v>14775.23</v>
      </c>
      <c r="W304" t="s">
        <v>1259</v>
      </c>
      <c r="X304" t="s">
        <v>1264</v>
      </c>
      <c r="Y304">
        <v>266.26</v>
      </c>
      <c r="Z304" t="s">
        <v>1269</v>
      </c>
      <c r="AA304">
        <v>9838548.3399999999</v>
      </c>
      <c r="AB304">
        <v>98385.483399999997</v>
      </c>
      <c r="AC304">
        <v>10.169999999999989</v>
      </c>
      <c r="AD304">
        <v>9674.0888298918508</v>
      </c>
      <c r="AE304">
        <v>5</v>
      </c>
      <c r="AF304">
        <v>48370.444149459247</v>
      </c>
      <c r="AG304">
        <v>7460173.6011711014</v>
      </c>
    </row>
    <row r="305" spans="1:33" x14ac:dyDescent="0.25">
      <c r="A305" t="s">
        <v>336</v>
      </c>
      <c r="B305" t="s">
        <v>1051</v>
      </c>
      <c r="C305" s="2">
        <v>45953.281944444447</v>
      </c>
      <c r="D305" s="2">
        <v>45953.285162037027</v>
      </c>
      <c r="E305" s="2">
        <v>45953.441412037027</v>
      </c>
      <c r="F305" s="2">
        <v>45954</v>
      </c>
      <c r="G305" t="s">
        <v>1231</v>
      </c>
      <c r="H305" t="s">
        <v>1241</v>
      </c>
      <c r="I305" t="s">
        <v>1243</v>
      </c>
      <c r="J305" t="s">
        <v>1246</v>
      </c>
      <c r="K305" t="s">
        <v>1253</v>
      </c>
      <c r="L305" t="s">
        <v>1255</v>
      </c>
      <c r="M305">
        <v>494</v>
      </c>
      <c r="N305">
        <v>202.38</v>
      </c>
      <c r="O305">
        <v>203.24</v>
      </c>
      <c r="P305">
        <v>200.72</v>
      </c>
      <c r="Q305">
        <v>100400.56</v>
      </c>
      <c r="R305">
        <v>50.2</v>
      </c>
      <c r="S305">
        <v>20.079999999999998</v>
      </c>
      <c r="T305">
        <v>1174.5999999999999</v>
      </c>
      <c r="U305">
        <v>192.26</v>
      </c>
      <c r="V305">
        <v>10040.06</v>
      </c>
      <c r="W305" t="s">
        <v>1258</v>
      </c>
      <c r="X305" t="s">
        <v>1265</v>
      </c>
      <c r="Y305">
        <v>125.55</v>
      </c>
      <c r="Z305" t="s">
        <v>1269</v>
      </c>
      <c r="AA305">
        <v>9839722.9399999995</v>
      </c>
      <c r="AB305">
        <v>98397.229399999997</v>
      </c>
      <c r="AC305">
        <v>10.98000000000002</v>
      </c>
      <c r="AD305">
        <v>8961.4963023679265</v>
      </c>
      <c r="AE305">
        <v>5</v>
      </c>
      <c r="AF305">
        <v>44807.481511839636</v>
      </c>
      <c r="AG305">
        <v>9106672.5424662884</v>
      </c>
    </row>
    <row r="306" spans="1:33" x14ac:dyDescent="0.25">
      <c r="A306" t="s">
        <v>337</v>
      </c>
      <c r="B306" t="s">
        <v>1178</v>
      </c>
      <c r="C306" s="2">
        <v>45832.352083333331</v>
      </c>
      <c r="D306" s="2">
        <v>45832.353854166657</v>
      </c>
      <c r="E306" s="2">
        <v>45832.723298611112</v>
      </c>
      <c r="F306" s="2">
        <v>45833</v>
      </c>
      <c r="G306" t="s">
        <v>1231</v>
      </c>
      <c r="H306" t="s">
        <v>1239</v>
      </c>
      <c r="I306" t="s">
        <v>1242</v>
      </c>
      <c r="J306" t="s">
        <v>1244</v>
      </c>
      <c r="K306" t="s">
        <v>1251</v>
      </c>
      <c r="L306" t="s">
        <v>1256</v>
      </c>
      <c r="M306">
        <v>3990</v>
      </c>
      <c r="N306">
        <v>35.42</v>
      </c>
      <c r="O306">
        <v>35</v>
      </c>
      <c r="P306">
        <v>35.11</v>
      </c>
      <c r="Q306">
        <v>139650</v>
      </c>
      <c r="R306">
        <v>69.83</v>
      </c>
      <c r="S306">
        <v>27.93</v>
      </c>
      <c r="T306">
        <v>-536.66</v>
      </c>
      <c r="U306">
        <v>33.65</v>
      </c>
      <c r="V306">
        <v>13965</v>
      </c>
      <c r="W306" t="s">
        <v>1259</v>
      </c>
      <c r="X306" t="s">
        <v>1265</v>
      </c>
      <c r="Y306">
        <v>-31.33</v>
      </c>
      <c r="Z306" t="s">
        <v>1267</v>
      </c>
      <c r="AA306">
        <v>9839186.2799999993</v>
      </c>
      <c r="AB306">
        <v>98391.862800000003</v>
      </c>
      <c r="AC306">
        <v>1.350000000000001</v>
      </c>
      <c r="AD306">
        <v>72882.861333333261</v>
      </c>
      <c r="AE306">
        <v>10</v>
      </c>
      <c r="AF306">
        <v>728828.61333333259</v>
      </c>
      <c r="AG306">
        <v>25509001.466666639</v>
      </c>
    </row>
    <row r="307" spans="1:33" x14ac:dyDescent="0.25">
      <c r="A307" t="s">
        <v>338</v>
      </c>
      <c r="B307" t="s">
        <v>1154</v>
      </c>
      <c r="C307" s="2">
        <v>45777.464583333327</v>
      </c>
      <c r="D307" s="2">
        <v>45777.465509259258</v>
      </c>
      <c r="E307" s="2">
        <v>45777.721759259257</v>
      </c>
      <c r="F307" s="2">
        <v>45779</v>
      </c>
      <c r="G307" t="s">
        <v>1233</v>
      </c>
      <c r="H307" t="s">
        <v>1241</v>
      </c>
      <c r="I307" t="s">
        <v>1242</v>
      </c>
      <c r="J307" t="s">
        <v>1247</v>
      </c>
      <c r="K307" t="s">
        <v>1251</v>
      </c>
      <c r="L307" t="s">
        <v>1257</v>
      </c>
      <c r="M307">
        <v>8592</v>
      </c>
      <c r="N307">
        <v>254.58</v>
      </c>
      <c r="O307">
        <v>252.13</v>
      </c>
      <c r="P307">
        <v>256.08999999999997</v>
      </c>
      <c r="Q307">
        <v>2166300.96</v>
      </c>
      <c r="R307">
        <v>1083.1500000000001</v>
      </c>
      <c r="S307">
        <v>433.26</v>
      </c>
      <c r="T307">
        <v>-35540.730000000003</v>
      </c>
      <c r="U307">
        <v>241.85</v>
      </c>
      <c r="V307">
        <v>216630.1</v>
      </c>
      <c r="W307" t="s">
        <v>1261</v>
      </c>
      <c r="X307" t="s">
        <v>1265</v>
      </c>
      <c r="Y307">
        <v>-154.63</v>
      </c>
      <c r="Z307" t="s">
        <v>1271</v>
      </c>
      <c r="AA307">
        <v>9803645.5500000007</v>
      </c>
      <c r="AB307">
        <v>98036.455500000011</v>
      </c>
      <c r="AC307">
        <v>10.28</v>
      </c>
      <c r="AD307">
        <v>9536.620184824902</v>
      </c>
      <c r="AE307">
        <v>5</v>
      </c>
      <c r="AF307">
        <v>47683.100924124512</v>
      </c>
      <c r="AG307">
        <v>12022340.23599951</v>
      </c>
    </row>
    <row r="308" spans="1:33" x14ac:dyDescent="0.25">
      <c r="A308" t="s">
        <v>339</v>
      </c>
      <c r="B308" t="s">
        <v>1093</v>
      </c>
      <c r="C308" s="2">
        <v>45718.163888888892</v>
      </c>
      <c r="D308" s="2">
        <v>45718.167164351849</v>
      </c>
      <c r="E308" s="2">
        <v>45718.316469907397</v>
      </c>
      <c r="F308" s="2">
        <v>45720</v>
      </c>
      <c r="G308" t="s">
        <v>1233</v>
      </c>
      <c r="H308" t="s">
        <v>1240</v>
      </c>
      <c r="I308" t="s">
        <v>1242</v>
      </c>
      <c r="J308" t="s">
        <v>1247</v>
      </c>
      <c r="K308" t="s">
        <v>1252</v>
      </c>
      <c r="L308" t="s">
        <v>1256</v>
      </c>
      <c r="M308">
        <v>6683</v>
      </c>
      <c r="N308">
        <v>57.82</v>
      </c>
      <c r="O308">
        <v>58.77</v>
      </c>
      <c r="P308">
        <v>57.58</v>
      </c>
      <c r="Q308">
        <v>392759.91</v>
      </c>
      <c r="R308">
        <v>196.38</v>
      </c>
      <c r="S308">
        <v>78.55</v>
      </c>
      <c r="T308">
        <v>7677.84</v>
      </c>
      <c r="U308">
        <v>54.93</v>
      </c>
      <c r="V308">
        <v>39275.99</v>
      </c>
      <c r="W308" t="s">
        <v>1262</v>
      </c>
      <c r="X308" t="s">
        <v>1263</v>
      </c>
      <c r="Y308">
        <v>206.67</v>
      </c>
      <c r="Z308" t="s">
        <v>1271</v>
      </c>
      <c r="AA308">
        <v>9811323.3900000006</v>
      </c>
      <c r="AB308">
        <v>98113.233900000007</v>
      </c>
      <c r="AC308">
        <v>3.840000000000003</v>
      </c>
      <c r="AD308">
        <v>25550.321328124981</v>
      </c>
      <c r="AE308">
        <v>30</v>
      </c>
      <c r="AF308">
        <v>766509.63984374946</v>
      </c>
      <c r="AG308">
        <v>45047771.533617161</v>
      </c>
    </row>
    <row r="309" spans="1:33" x14ac:dyDescent="0.25">
      <c r="A309" t="s">
        <v>340</v>
      </c>
      <c r="B309" t="s">
        <v>1108</v>
      </c>
      <c r="C309" s="2">
        <v>45715.822916666657</v>
      </c>
      <c r="D309" s="2">
        <v>45715.824675925927</v>
      </c>
      <c r="E309" s="2">
        <v>45716.712175925917</v>
      </c>
      <c r="F309" s="2">
        <v>45716</v>
      </c>
      <c r="G309" t="s">
        <v>1237</v>
      </c>
      <c r="H309" t="s">
        <v>1241</v>
      </c>
      <c r="I309" t="s">
        <v>1242</v>
      </c>
      <c r="J309" t="s">
        <v>1246</v>
      </c>
      <c r="K309" t="s">
        <v>1253</v>
      </c>
      <c r="L309" t="s">
        <v>1257</v>
      </c>
      <c r="M309">
        <v>1126</v>
      </c>
      <c r="N309">
        <v>312.89</v>
      </c>
      <c r="O309">
        <v>315.23</v>
      </c>
      <c r="P309">
        <v>315.55</v>
      </c>
      <c r="Q309">
        <v>354948.98</v>
      </c>
      <c r="R309">
        <v>177.47</v>
      </c>
      <c r="S309">
        <v>70.989999999999995</v>
      </c>
      <c r="T309">
        <v>-608.78</v>
      </c>
      <c r="U309">
        <v>297.25</v>
      </c>
      <c r="V309">
        <v>35494.9</v>
      </c>
      <c r="W309" t="s">
        <v>1259</v>
      </c>
      <c r="X309" t="s">
        <v>1264</v>
      </c>
      <c r="Y309">
        <v>-10.14</v>
      </c>
      <c r="Z309" t="s">
        <v>1267</v>
      </c>
      <c r="AA309">
        <v>9810714.6099999994</v>
      </c>
      <c r="AB309">
        <v>98107.146099999998</v>
      </c>
      <c r="AC309">
        <v>17.980000000000022</v>
      </c>
      <c r="AD309">
        <v>5456.4597385984371</v>
      </c>
      <c r="AE309">
        <v>5</v>
      </c>
      <c r="AF309">
        <v>27282.29869299219</v>
      </c>
      <c r="AG309">
        <v>8600199.0169919282</v>
      </c>
    </row>
    <row r="310" spans="1:33" x14ac:dyDescent="0.25">
      <c r="A310" t="s">
        <v>341</v>
      </c>
      <c r="B310" t="s">
        <v>1139</v>
      </c>
      <c r="C310" s="2">
        <v>45828.05</v>
      </c>
      <c r="D310" s="2">
        <v>45828.050405092603</v>
      </c>
      <c r="E310" s="2">
        <v>45828.803877314807</v>
      </c>
      <c r="F310" s="2">
        <v>45830</v>
      </c>
      <c r="G310" t="s">
        <v>1232</v>
      </c>
      <c r="H310" t="s">
        <v>1239</v>
      </c>
      <c r="I310" t="s">
        <v>1242</v>
      </c>
      <c r="J310" t="s">
        <v>1248</v>
      </c>
      <c r="K310" t="s">
        <v>1251</v>
      </c>
      <c r="L310" t="s">
        <v>1256</v>
      </c>
      <c r="M310">
        <v>4139</v>
      </c>
      <c r="N310">
        <v>192.69</v>
      </c>
      <c r="O310">
        <v>196.09</v>
      </c>
      <c r="P310">
        <v>194.03</v>
      </c>
      <c r="Q310">
        <v>811616.51</v>
      </c>
      <c r="R310">
        <v>405.81</v>
      </c>
      <c r="S310">
        <v>162.32</v>
      </c>
      <c r="T310">
        <v>7958.21</v>
      </c>
      <c r="U310">
        <v>183.06</v>
      </c>
      <c r="V310">
        <v>81161.649999999994</v>
      </c>
      <c r="W310" t="s">
        <v>1262</v>
      </c>
      <c r="X310" t="s">
        <v>1263</v>
      </c>
      <c r="Y310">
        <v>106.17</v>
      </c>
      <c r="Z310" t="s">
        <v>1270</v>
      </c>
      <c r="AA310">
        <v>9818672.8200000003</v>
      </c>
      <c r="AB310">
        <v>98186.728200000012</v>
      </c>
      <c r="AC310">
        <v>13.03</v>
      </c>
      <c r="AD310">
        <v>7535.4357789716041</v>
      </c>
      <c r="AE310">
        <v>10</v>
      </c>
      <c r="AF310">
        <v>75354.357789716043</v>
      </c>
      <c r="AG310">
        <v>14776236.01898542</v>
      </c>
    </row>
    <row r="311" spans="1:33" x14ac:dyDescent="0.25">
      <c r="A311" t="s">
        <v>342</v>
      </c>
      <c r="B311" t="s">
        <v>1079</v>
      </c>
      <c r="C311" s="2">
        <v>45775.32708333333</v>
      </c>
      <c r="D311" s="2">
        <v>45775.328425925924</v>
      </c>
      <c r="E311" s="2">
        <v>45776.072175925918</v>
      </c>
      <c r="F311" s="2">
        <v>45776</v>
      </c>
      <c r="G311" t="s">
        <v>1234</v>
      </c>
      <c r="H311" t="s">
        <v>1238</v>
      </c>
      <c r="I311" t="s">
        <v>1242</v>
      </c>
      <c r="J311" t="s">
        <v>1247</v>
      </c>
      <c r="K311" t="s">
        <v>1250</v>
      </c>
      <c r="L311" t="s">
        <v>1256</v>
      </c>
      <c r="M311">
        <v>3289</v>
      </c>
      <c r="N311">
        <v>290.05</v>
      </c>
      <c r="O311">
        <v>285.31</v>
      </c>
      <c r="P311">
        <v>291.20999999999998</v>
      </c>
      <c r="Q311">
        <v>938384.59</v>
      </c>
      <c r="R311">
        <v>469.19</v>
      </c>
      <c r="S311">
        <v>187.68</v>
      </c>
      <c r="T311">
        <v>-20061.97</v>
      </c>
      <c r="U311">
        <v>275.55</v>
      </c>
      <c r="V311">
        <v>93838.46</v>
      </c>
      <c r="W311" t="s">
        <v>1262</v>
      </c>
      <c r="X311" t="s">
        <v>1263</v>
      </c>
      <c r="Y311">
        <v>-202.6</v>
      </c>
      <c r="Z311" t="s">
        <v>1269</v>
      </c>
      <c r="AA311">
        <v>9798610.8499999996</v>
      </c>
      <c r="AB311">
        <v>97986.108500000002</v>
      </c>
      <c r="AC311">
        <v>9.7599999999999909</v>
      </c>
      <c r="AD311">
        <v>10039.56029713116</v>
      </c>
      <c r="AE311">
        <v>2</v>
      </c>
      <c r="AF311">
        <v>20079.12059426232</v>
      </c>
      <c r="AG311">
        <v>5728773.8967489824</v>
      </c>
    </row>
    <row r="312" spans="1:33" x14ac:dyDescent="0.25">
      <c r="A312" t="s">
        <v>343</v>
      </c>
      <c r="B312" t="s">
        <v>1142</v>
      </c>
      <c r="C312" s="2">
        <v>45678.189583333333</v>
      </c>
      <c r="D312" s="2">
        <v>45678.192743055559</v>
      </c>
      <c r="E312" s="2">
        <v>45678.820520833331</v>
      </c>
      <c r="F312" s="2">
        <v>45679</v>
      </c>
      <c r="G312" t="s">
        <v>1235</v>
      </c>
      <c r="H312" t="s">
        <v>1238</v>
      </c>
      <c r="I312" t="s">
        <v>1242</v>
      </c>
      <c r="J312" t="s">
        <v>1247</v>
      </c>
      <c r="K312" t="s">
        <v>1253</v>
      </c>
      <c r="L312" t="s">
        <v>1257</v>
      </c>
      <c r="M312">
        <v>3347</v>
      </c>
      <c r="N312">
        <v>110.53</v>
      </c>
      <c r="O312">
        <v>111.88</v>
      </c>
      <c r="P312">
        <v>110.84</v>
      </c>
      <c r="Q312">
        <v>374462.36</v>
      </c>
      <c r="R312">
        <v>187.23</v>
      </c>
      <c r="S312">
        <v>74.89</v>
      </c>
      <c r="T312">
        <v>3218.76</v>
      </c>
      <c r="U312">
        <v>105</v>
      </c>
      <c r="V312">
        <v>37446.239999999998</v>
      </c>
      <c r="W312" t="s">
        <v>1260</v>
      </c>
      <c r="X312" t="s">
        <v>1265</v>
      </c>
      <c r="Y312">
        <v>93.83</v>
      </c>
      <c r="Z312" t="s">
        <v>1270</v>
      </c>
      <c r="AA312">
        <v>9801829.6099999994</v>
      </c>
      <c r="AB312">
        <v>98018.296099999992</v>
      </c>
      <c r="AC312">
        <v>6.8799999999999946</v>
      </c>
      <c r="AD312">
        <v>14246.8453633721</v>
      </c>
      <c r="AE312">
        <v>2</v>
      </c>
      <c r="AF312">
        <v>28493.6907267442</v>
      </c>
      <c r="AG312">
        <v>3187874.118508141</v>
      </c>
    </row>
    <row r="313" spans="1:33" x14ac:dyDescent="0.25">
      <c r="A313" t="s">
        <v>344</v>
      </c>
      <c r="B313" t="s">
        <v>1098</v>
      </c>
      <c r="C313" s="2">
        <v>45985.745138888888</v>
      </c>
      <c r="D313" s="2">
        <v>45985.746342592603</v>
      </c>
      <c r="E313" s="2">
        <v>45986.735925925917</v>
      </c>
      <c r="F313" s="2">
        <v>45986</v>
      </c>
      <c r="G313" t="s">
        <v>1233</v>
      </c>
      <c r="H313" t="s">
        <v>1241</v>
      </c>
      <c r="I313" t="s">
        <v>1242</v>
      </c>
      <c r="J313" t="s">
        <v>1245</v>
      </c>
      <c r="K313" t="s">
        <v>1250</v>
      </c>
      <c r="L313" t="s">
        <v>1257</v>
      </c>
      <c r="M313">
        <v>6107</v>
      </c>
      <c r="N313">
        <v>179.68</v>
      </c>
      <c r="O313">
        <v>177.36</v>
      </c>
      <c r="P313">
        <v>177.93</v>
      </c>
      <c r="Q313">
        <v>1083137.52</v>
      </c>
      <c r="R313">
        <v>541.57000000000005</v>
      </c>
      <c r="S313">
        <v>216.63</v>
      </c>
      <c r="T313">
        <v>-4239.1899999999996</v>
      </c>
      <c r="U313">
        <v>170.7</v>
      </c>
      <c r="V313">
        <v>108313.75</v>
      </c>
      <c r="W313" t="s">
        <v>1258</v>
      </c>
      <c r="X313" t="s">
        <v>1264</v>
      </c>
      <c r="Y313">
        <v>-32.04</v>
      </c>
      <c r="Z313" t="s">
        <v>1270</v>
      </c>
      <c r="AA313">
        <v>9797590.4199999999</v>
      </c>
      <c r="AB313">
        <v>97975.904200000004</v>
      </c>
      <c r="AC313">
        <v>6.660000000000025</v>
      </c>
      <c r="AD313">
        <v>14711.09672672667</v>
      </c>
      <c r="AE313">
        <v>5</v>
      </c>
      <c r="AF313">
        <v>73555.483633633354</v>
      </c>
      <c r="AG313">
        <v>13045800.577261209</v>
      </c>
    </row>
    <row r="314" spans="1:33" x14ac:dyDescent="0.25">
      <c r="A314" t="s">
        <v>345</v>
      </c>
      <c r="B314" t="s">
        <v>1184</v>
      </c>
      <c r="C314" s="2">
        <v>45991.702777777777</v>
      </c>
      <c r="D314" s="2">
        <v>45991.70453703704</v>
      </c>
      <c r="E314" s="2">
        <v>45992.196203703701</v>
      </c>
      <c r="F314" s="2">
        <v>45993</v>
      </c>
      <c r="G314" t="s">
        <v>1237</v>
      </c>
      <c r="H314" t="s">
        <v>1241</v>
      </c>
      <c r="I314" t="s">
        <v>1242</v>
      </c>
      <c r="J314" t="s">
        <v>1245</v>
      </c>
      <c r="K314" t="s">
        <v>1252</v>
      </c>
      <c r="L314" t="s">
        <v>1254</v>
      </c>
      <c r="M314">
        <v>9392</v>
      </c>
      <c r="N314">
        <v>430.5</v>
      </c>
      <c r="O314">
        <v>430.42</v>
      </c>
      <c r="P314">
        <v>434.28</v>
      </c>
      <c r="Q314">
        <v>4042504.64</v>
      </c>
      <c r="R314">
        <v>2021.25</v>
      </c>
      <c r="S314">
        <v>808.5</v>
      </c>
      <c r="T314">
        <v>-39082.870000000003</v>
      </c>
      <c r="U314">
        <v>408.97</v>
      </c>
      <c r="V314">
        <v>404250.46</v>
      </c>
      <c r="W314" t="s">
        <v>1262</v>
      </c>
      <c r="X314" t="s">
        <v>1265</v>
      </c>
      <c r="Y314">
        <v>-88.88</v>
      </c>
      <c r="Z314" t="s">
        <v>1267</v>
      </c>
      <c r="AA314">
        <v>9758507.5500000007</v>
      </c>
      <c r="AB314">
        <v>97585.075500000006</v>
      </c>
      <c r="AC314">
        <v>21.449999999999989</v>
      </c>
      <c r="AD314">
        <v>4549.4207692307718</v>
      </c>
      <c r="AE314">
        <v>5</v>
      </c>
      <c r="AF314">
        <v>22747.103846153859</v>
      </c>
      <c r="AG314">
        <v>9790808.4374615438</v>
      </c>
    </row>
    <row r="315" spans="1:33" x14ac:dyDescent="0.25">
      <c r="A315" t="s">
        <v>346</v>
      </c>
      <c r="B315" t="s">
        <v>1185</v>
      </c>
      <c r="C315" s="2">
        <v>45659.262499999997</v>
      </c>
      <c r="D315" s="2">
        <v>45659.263414351852</v>
      </c>
      <c r="E315" s="2">
        <v>45659.768969907411</v>
      </c>
      <c r="F315" s="2">
        <v>45661</v>
      </c>
      <c r="G315" t="s">
        <v>1237</v>
      </c>
      <c r="H315" t="s">
        <v>1239</v>
      </c>
      <c r="I315" t="s">
        <v>1243</v>
      </c>
      <c r="J315" t="s">
        <v>1244</v>
      </c>
      <c r="K315" t="s">
        <v>1250</v>
      </c>
      <c r="L315" t="s">
        <v>1257</v>
      </c>
      <c r="M315">
        <v>1038</v>
      </c>
      <c r="N315">
        <v>458.08</v>
      </c>
      <c r="O315">
        <v>465.73</v>
      </c>
      <c r="P315">
        <v>457.41</v>
      </c>
      <c r="Q315">
        <v>483427.74</v>
      </c>
      <c r="R315">
        <v>241.71</v>
      </c>
      <c r="S315">
        <v>96.69</v>
      </c>
      <c r="T315">
        <v>8297.76</v>
      </c>
      <c r="U315">
        <v>435.18</v>
      </c>
      <c r="V315">
        <v>48342.77</v>
      </c>
      <c r="W315" t="s">
        <v>1258</v>
      </c>
      <c r="X315" t="s">
        <v>1266</v>
      </c>
      <c r="Y315">
        <v>181.89</v>
      </c>
      <c r="Z315" t="s">
        <v>1271</v>
      </c>
      <c r="AA315">
        <v>9766805.3100000005</v>
      </c>
      <c r="AB315">
        <v>97668.053100000005</v>
      </c>
      <c r="AC315">
        <v>30.550000000000011</v>
      </c>
      <c r="AD315">
        <v>3196.9902815057271</v>
      </c>
      <c r="AE315">
        <v>10</v>
      </c>
      <c r="AF315">
        <v>31969.90281505727</v>
      </c>
      <c r="AG315">
        <v>14889342.83805662</v>
      </c>
    </row>
    <row r="316" spans="1:33" x14ac:dyDescent="0.25">
      <c r="A316" t="s">
        <v>347</v>
      </c>
      <c r="B316" t="s">
        <v>1186</v>
      </c>
      <c r="C316" s="2">
        <v>45918.520833333343</v>
      </c>
      <c r="D316" s="2">
        <v>45918.521249999998</v>
      </c>
      <c r="E316" s="2">
        <v>45918.947638888887</v>
      </c>
      <c r="F316" s="2">
        <v>45919</v>
      </c>
      <c r="G316" t="s">
        <v>1236</v>
      </c>
      <c r="H316" t="s">
        <v>1240</v>
      </c>
      <c r="I316" t="s">
        <v>1243</v>
      </c>
      <c r="J316" t="s">
        <v>1248</v>
      </c>
      <c r="K316" t="s">
        <v>1249</v>
      </c>
      <c r="L316" t="s">
        <v>1254</v>
      </c>
      <c r="M316">
        <v>5234</v>
      </c>
      <c r="N316">
        <v>229.65</v>
      </c>
      <c r="O316">
        <v>229.05</v>
      </c>
      <c r="P316">
        <v>230.14</v>
      </c>
      <c r="Q316">
        <v>1198847.7</v>
      </c>
      <c r="R316">
        <v>599.41999999999996</v>
      </c>
      <c r="S316">
        <v>239.77</v>
      </c>
      <c r="T316">
        <v>-6544.25</v>
      </c>
      <c r="U316">
        <v>218.17</v>
      </c>
      <c r="V316">
        <v>119884.77</v>
      </c>
      <c r="W316" t="s">
        <v>1259</v>
      </c>
      <c r="X316" t="s">
        <v>1264</v>
      </c>
      <c r="Y316">
        <v>-47.36</v>
      </c>
      <c r="Z316" t="s">
        <v>1270</v>
      </c>
      <c r="AA316">
        <v>9760261.0600000005</v>
      </c>
      <c r="AB316">
        <v>97602.6106</v>
      </c>
      <c r="AC316">
        <v>10.88000000000002</v>
      </c>
      <c r="AD316">
        <v>8970.8281801470384</v>
      </c>
      <c r="AE316">
        <v>30</v>
      </c>
      <c r="AF316">
        <v>269124.84540441108</v>
      </c>
      <c r="AG316">
        <v>61643045.839880377</v>
      </c>
    </row>
    <row r="317" spans="1:33" x14ac:dyDescent="0.25">
      <c r="A317" t="s">
        <v>348</v>
      </c>
      <c r="B317" t="s">
        <v>1149</v>
      </c>
      <c r="C317" s="2">
        <v>45804.404166666667</v>
      </c>
      <c r="D317" s="2">
        <v>45804.405081018522</v>
      </c>
      <c r="E317" s="2">
        <v>45804.918969907398</v>
      </c>
      <c r="F317" s="2">
        <v>45806</v>
      </c>
      <c r="G317" t="s">
        <v>1234</v>
      </c>
      <c r="H317" t="s">
        <v>1239</v>
      </c>
      <c r="I317" t="s">
        <v>1243</v>
      </c>
      <c r="J317" t="s">
        <v>1244</v>
      </c>
      <c r="K317" t="s">
        <v>1249</v>
      </c>
      <c r="L317" t="s">
        <v>1256</v>
      </c>
      <c r="M317">
        <v>8315</v>
      </c>
      <c r="N317">
        <v>211.67</v>
      </c>
      <c r="O317">
        <v>212.82</v>
      </c>
      <c r="P317">
        <v>213.01</v>
      </c>
      <c r="Q317">
        <v>1769598.3</v>
      </c>
      <c r="R317">
        <v>884.8</v>
      </c>
      <c r="S317">
        <v>353.92</v>
      </c>
      <c r="T317">
        <v>-2818.57</v>
      </c>
      <c r="U317">
        <v>201.09</v>
      </c>
      <c r="V317">
        <v>176959.83</v>
      </c>
      <c r="W317" t="s">
        <v>1258</v>
      </c>
      <c r="X317" t="s">
        <v>1266</v>
      </c>
      <c r="Y317">
        <v>-8.92</v>
      </c>
      <c r="Z317" t="s">
        <v>1268</v>
      </c>
      <c r="AA317">
        <v>9757442.4900000002</v>
      </c>
      <c r="AB317">
        <v>97574.424899999998</v>
      </c>
      <c r="AC317">
        <v>11.72999999999999</v>
      </c>
      <c r="AD317">
        <v>8318.3652941176533</v>
      </c>
      <c r="AE317">
        <v>10</v>
      </c>
      <c r="AF317">
        <v>83183.652941176537</v>
      </c>
      <c r="AG317">
        <v>17703145.01894119</v>
      </c>
    </row>
    <row r="318" spans="1:33" x14ac:dyDescent="0.25">
      <c r="A318" t="s">
        <v>349</v>
      </c>
      <c r="B318" t="s">
        <v>1187</v>
      </c>
      <c r="C318" s="2">
        <v>45744.042361111111</v>
      </c>
      <c r="D318" s="2">
        <v>45744.042800925927</v>
      </c>
      <c r="E318" s="2">
        <v>45744.121967592589</v>
      </c>
      <c r="F318" s="2">
        <v>45746</v>
      </c>
      <c r="G318" t="s">
        <v>1236</v>
      </c>
      <c r="H318" t="s">
        <v>1238</v>
      </c>
      <c r="I318" t="s">
        <v>1242</v>
      </c>
      <c r="J318" t="s">
        <v>1248</v>
      </c>
      <c r="K318" t="s">
        <v>1251</v>
      </c>
      <c r="L318" t="s">
        <v>1256</v>
      </c>
      <c r="M318">
        <v>9552</v>
      </c>
      <c r="N318">
        <v>105.18</v>
      </c>
      <c r="O318">
        <v>104.55</v>
      </c>
      <c r="P318">
        <v>104.93</v>
      </c>
      <c r="Q318">
        <v>998661.6</v>
      </c>
      <c r="R318">
        <v>499.33</v>
      </c>
      <c r="S318">
        <v>199.73</v>
      </c>
      <c r="T318">
        <v>-4328.82</v>
      </c>
      <c r="U318">
        <v>99.92</v>
      </c>
      <c r="V318">
        <v>99866.16</v>
      </c>
      <c r="W318" t="s">
        <v>1262</v>
      </c>
      <c r="X318" t="s">
        <v>1263</v>
      </c>
      <c r="Y318">
        <v>-36.21</v>
      </c>
      <c r="Z318" t="s">
        <v>1267</v>
      </c>
      <c r="AA318">
        <v>9753113.6699999999</v>
      </c>
      <c r="AB318">
        <v>97531.136700000003</v>
      </c>
      <c r="AC318">
        <v>4.6299999999999946</v>
      </c>
      <c r="AD318">
        <v>21065.040323974099</v>
      </c>
      <c r="AE318">
        <v>2</v>
      </c>
      <c r="AF318">
        <v>42130.080647948198</v>
      </c>
      <c r="AG318">
        <v>4404699.9317429839</v>
      </c>
    </row>
    <row r="319" spans="1:33" x14ac:dyDescent="0.25">
      <c r="A319" t="s">
        <v>350</v>
      </c>
      <c r="B319" t="s">
        <v>1181</v>
      </c>
      <c r="C319" s="2">
        <v>45810.080555555563</v>
      </c>
      <c r="D319" s="2">
        <v>45810.080763888887</v>
      </c>
      <c r="E319" s="2">
        <v>45810.815486111111</v>
      </c>
      <c r="F319" s="2">
        <v>45811</v>
      </c>
      <c r="G319" t="s">
        <v>1231</v>
      </c>
      <c r="H319" t="s">
        <v>1239</v>
      </c>
      <c r="I319" t="s">
        <v>1243</v>
      </c>
      <c r="J319" t="s">
        <v>1248</v>
      </c>
      <c r="K319" t="s">
        <v>1252</v>
      </c>
      <c r="L319" t="s">
        <v>1256</v>
      </c>
      <c r="M319">
        <v>5770</v>
      </c>
      <c r="N319">
        <v>304.79000000000002</v>
      </c>
      <c r="O319">
        <v>305.93</v>
      </c>
      <c r="P319">
        <v>306.95999999999998</v>
      </c>
      <c r="Q319">
        <v>1765216.1</v>
      </c>
      <c r="R319">
        <v>882.61</v>
      </c>
      <c r="S319">
        <v>353.04</v>
      </c>
      <c r="T319">
        <v>-7178.75</v>
      </c>
      <c r="U319">
        <v>289.55</v>
      </c>
      <c r="V319">
        <v>176521.61</v>
      </c>
      <c r="W319" t="s">
        <v>1258</v>
      </c>
      <c r="X319" t="s">
        <v>1263</v>
      </c>
      <c r="Y319">
        <v>-33.549999999999997</v>
      </c>
      <c r="Z319" t="s">
        <v>1270</v>
      </c>
      <c r="AA319">
        <v>9745934.9199999999</v>
      </c>
      <c r="AB319">
        <v>97459.349199999997</v>
      </c>
      <c r="AC319">
        <v>16.38</v>
      </c>
      <c r="AD319">
        <v>5949.8992185592197</v>
      </c>
      <c r="AE319">
        <v>10</v>
      </c>
      <c r="AF319">
        <v>59498.9921855922</v>
      </c>
      <c r="AG319">
        <v>18202526.679338221</v>
      </c>
    </row>
    <row r="320" spans="1:33" x14ac:dyDescent="0.25">
      <c r="A320" t="s">
        <v>351</v>
      </c>
      <c r="B320" t="s">
        <v>1123</v>
      </c>
      <c r="C320" s="2">
        <v>45754.589583333327</v>
      </c>
      <c r="D320" s="2">
        <v>45754.592048611114</v>
      </c>
      <c r="E320" s="2">
        <v>45754.866354166668</v>
      </c>
      <c r="F320" s="2">
        <v>45755</v>
      </c>
      <c r="G320" t="s">
        <v>1232</v>
      </c>
      <c r="H320" t="s">
        <v>1238</v>
      </c>
      <c r="I320" t="s">
        <v>1243</v>
      </c>
      <c r="J320" t="s">
        <v>1248</v>
      </c>
      <c r="K320" t="s">
        <v>1252</v>
      </c>
      <c r="L320" t="s">
        <v>1257</v>
      </c>
      <c r="M320">
        <v>9756</v>
      </c>
      <c r="N320">
        <v>335.86</v>
      </c>
      <c r="O320">
        <v>330.71</v>
      </c>
      <c r="P320">
        <v>335.32</v>
      </c>
      <c r="Q320">
        <v>3226406.76</v>
      </c>
      <c r="R320">
        <v>1613.2</v>
      </c>
      <c r="S320">
        <v>645.28</v>
      </c>
      <c r="T320">
        <v>-47233.64</v>
      </c>
      <c r="U320">
        <v>319.07</v>
      </c>
      <c r="V320">
        <v>322640.68</v>
      </c>
      <c r="W320" t="s">
        <v>1258</v>
      </c>
      <c r="X320" t="s">
        <v>1266</v>
      </c>
      <c r="Y320">
        <v>-137.47999999999999</v>
      </c>
      <c r="Z320" t="s">
        <v>1268</v>
      </c>
      <c r="AA320">
        <v>9698701.2799999993</v>
      </c>
      <c r="AB320">
        <v>96987.012799999997</v>
      </c>
      <c r="AC320">
        <v>11.63999999999999</v>
      </c>
      <c r="AD320">
        <v>8332.2175945017279</v>
      </c>
      <c r="AE320">
        <v>2</v>
      </c>
      <c r="AF320">
        <v>16664.43518900346</v>
      </c>
      <c r="AG320">
        <v>5511095.3613553327</v>
      </c>
    </row>
    <row r="321" spans="1:33" x14ac:dyDescent="0.25">
      <c r="A321" t="s">
        <v>352</v>
      </c>
      <c r="B321" t="s">
        <v>1133</v>
      </c>
      <c r="C321" s="2">
        <v>45707.893055555563</v>
      </c>
      <c r="D321" s="2">
        <v>45707.895543981482</v>
      </c>
      <c r="E321" s="2">
        <v>45708.333738425928</v>
      </c>
      <c r="F321" s="2">
        <v>45708</v>
      </c>
      <c r="G321" t="s">
        <v>1233</v>
      </c>
      <c r="H321" t="s">
        <v>1239</v>
      </c>
      <c r="I321" t="s">
        <v>1243</v>
      </c>
      <c r="J321" t="s">
        <v>1245</v>
      </c>
      <c r="K321" t="s">
        <v>1252</v>
      </c>
      <c r="L321" t="s">
        <v>1254</v>
      </c>
      <c r="M321">
        <v>4967</v>
      </c>
      <c r="N321">
        <v>104.49</v>
      </c>
      <c r="O321">
        <v>105.32</v>
      </c>
      <c r="P321">
        <v>103.87</v>
      </c>
      <c r="Q321">
        <v>523124.44</v>
      </c>
      <c r="R321">
        <v>261.56</v>
      </c>
      <c r="S321">
        <v>104.62</v>
      </c>
      <c r="T321">
        <v>6835.97</v>
      </c>
      <c r="U321">
        <v>99.27</v>
      </c>
      <c r="V321">
        <v>52312.44</v>
      </c>
      <c r="W321" t="s">
        <v>1259</v>
      </c>
      <c r="X321" t="s">
        <v>1264</v>
      </c>
      <c r="Y321">
        <v>139.6</v>
      </c>
      <c r="Z321" t="s">
        <v>1270</v>
      </c>
      <c r="AA321">
        <v>9705537.25</v>
      </c>
      <c r="AB321">
        <v>97055.372499999998</v>
      </c>
      <c r="AC321">
        <v>6.0499999999999972</v>
      </c>
      <c r="AD321">
        <v>16042.21033057852</v>
      </c>
      <c r="AE321">
        <v>10</v>
      </c>
      <c r="AF321">
        <v>160422.10330578519</v>
      </c>
      <c r="AG321">
        <v>16895655.9201653</v>
      </c>
    </row>
    <row r="322" spans="1:33" x14ac:dyDescent="0.25">
      <c r="A322" t="s">
        <v>353</v>
      </c>
      <c r="B322" t="s">
        <v>1033</v>
      </c>
      <c r="C322" s="2">
        <v>45803.243055555547</v>
      </c>
      <c r="D322" s="2">
        <v>45803.24386574074</v>
      </c>
      <c r="E322" s="2">
        <v>45803.882754629631</v>
      </c>
      <c r="F322" s="2">
        <v>45804</v>
      </c>
      <c r="G322" t="s">
        <v>1237</v>
      </c>
      <c r="H322" t="s">
        <v>1238</v>
      </c>
      <c r="I322" t="s">
        <v>1243</v>
      </c>
      <c r="J322" t="s">
        <v>1245</v>
      </c>
      <c r="K322" t="s">
        <v>1252</v>
      </c>
      <c r="L322" t="s">
        <v>1254</v>
      </c>
      <c r="M322">
        <v>6370</v>
      </c>
      <c r="N322">
        <v>51.27</v>
      </c>
      <c r="O322">
        <v>51.46</v>
      </c>
      <c r="P322">
        <v>51.64</v>
      </c>
      <c r="Q322">
        <v>327800.2</v>
      </c>
      <c r="R322">
        <v>163.9</v>
      </c>
      <c r="S322">
        <v>65.56</v>
      </c>
      <c r="T322">
        <v>-1376.06</v>
      </c>
      <c r="U322">
        <v>48.71</v>
      </c>
      <c r="V322">
        <v>32780.019999999997</v>
      </c>
      <c r="W322" t="s">
        <v>1259</v>
      </c>
      <c r="X322" t="s">
        <v>1265</v>
      </c>
      <c r="Y322">
        <v>-34.86</v>
      </c>
      <c r="Z322" t="s">
        <v>1270</v>
      </c>
      <c r="AA322">
        <v>9704161.1899999995</v>
      </c>
      <c r="AB322">
        <v>97041.611900000004</v>
      </c>
      <c r="AC322">
        <v>2.75</v>
      </c>
      <c r="AD322">
        <v>35287.858872727273</v>
      </c>
      <c r="AE322">
        <v>2</v>
      </c>
      <c r="AF322">
        <v>70575.717745454545</v>
      </c>
      <c r="AG322">
        <v>3631826.4351810911</v>
      </c>
    </row>
    <row r="323" spans="1:33" x14ac:dyDescent="0.25">
      <c r="A323" t="s">
        <v>354</v>
      </c>
      <c r="B323" t="s">
        <v>1128</v>
      </c>
      <c r="C323" s="2">
        <v>45964.259722222218</v>
      </c>
      <c r="D323" s="2">
        <v>45964.263043981482</v>
      </c>
      <c r="E323" s="2">
        <v>45964.300543981481</v>
      </c>
      <c r="F323" s="2">
        <v>45966</v>
      </c>
      <c r="G323" t="s">
        <v>1234</v>
      </c>
      <c r="H323" t="s">
        <v>1240</v>
      </c>
      <c r="I323" t="s">
        <v>1242</v>
      </c>
      <c r="J323" t="s">
        <v>1246</v>
      </c>
      <c r="K323" t="s">
        <v>1249</v>
      </c>
      <c r="L323" t="s">
        <v>1255</v>
      </c>
      <c r="M323">
        <v>5580</v>
      </c>
      <c r="N323">
        <v>213.95</v>
      </c>
      <c r="O323">
        <v>212.8</v>
      </c>
      <c r="P323">
        <v>212.38</v>
      </c>
      <c r="Q323">
        <v>1187424</v>
      </c>
      <c r="R323">
        <v>593.71</v>
      </c>
      <c r="S323">
        <v>237.48</v>
      </c>
      <c r="T323">
        <v>1512.41</v>
      </c>
      <c r="U323">
        <v>203.25</v>
      </c>
      <c r="V323">
        <v>118742.39999999999</v>
      </c>
      <c r="W323" t="s">
        <v>1259</v>
      </c>
      <c r="X323" t="s">
        <v>1266</v>
      </c>
      <c r="Y323">
        <v>19.78</v>
      </c>
      <c r="Z323" t="s">
        <v>1268</v>
      </c>
      <c r="AA323">
        <v>9705673.5999999996</v>
      </c>
      <c r="AB323">
        <v>97056.736000000004</v>
      </c>
      <c r="AC323">
        <v>9.5500000000000114</v>
      </c>
      <c r="AD323">
        <v>10163.00900523559</v>
      </c>
      <c r="AE323">
        <v>30</v>
      </c>
      <c r="AF323">
        <v>304890.27015706769</v>
      </c>
      <c r="AG323">
        <v>64880649.489424013</v>
      </c>
    </row>
    <row r="324" spans="1:33" x14ac:dyDescent="0.25">
      <c r="A324" t="s">
        <v>355</v>
      </c>
      <c r="B324" t="s">
        <v>1142</v>
      </c>
      <c r="C324" s="2">
        <v>45894.198611111111</v>
      </c>
      <c r="D324" s="2">
        <v>45894.199537037042</v>
      </c>
      <c r="E324" s="2">
        <v>45894.606481481482</v>
      </c>
      <c r="F324" s="2">
        <v>45896</v>
      </c>
      <c r="G324" t="s">
        <v>1234</v>
      </c>
      <c r="H324" t="s">
        <v>1238</v>
      </c>
      <c r="I324" t="s">
        <v>1242</v>
      </c>
      <c r="J324" t="s">
        <v>1244</v>
      </c>
      <c r="K324" t="s">
        <v>1250</v>
      </c>
      <c r="L324" t="s">
        <v>1254</v>
      </c>
      <c r="M324">
        <v>6626</v>
      </c>
      <c r="N324">
        <v>166</v>
      </c>
      <c r="O324">
        <v>162.94999999999999</v>
      </c>
      <c r="P324">
        <v>167.31</v>
      </c>
      <c r="Q324">
        <v>1079706.7</v>
      </c>
      <c r="R324">
        <v>539.85</v>
      </c>
      <c r="S324">
        <v>215.94</v>
      </c>
      <c r="T324">
        <v>-29645.15</v>
      </c>
      <c r="U324">
        <v>157.69999999999999</v>
      </c>
      <c r="V324">
        <v>107970.67</v>
      </c>
      <c r="W324" t="s">
        <v>1262</v>
      </c>
      <c r="X324" t="s">
        <v>1263</v>
      </c>
      <c r="Y324">
        <v>-260.58999999999997</v>
      </c>
      <c r="Z324" t="s">
        <v>1267</v>
      </c>
      <c r="AA324">
        <v>9676028.4499999993</v>
      </c>
      <c r="AB324">
        <v>96760.284499999994</v>
      </c>
      <c r="AC324">
        <v>5.25</v>
      </c>
      <c r="AD324">
        <v>18430.530380952379</v>
      </c>
      <c r="AE324">
        <v>2</v>
      </c>
      <c r="AF324">
        <v>36861.060761904759</v>
      </c>
      <c r="AG324">
        <v>6006509.85115238</v>
      </c>
    </row>
    <row r="325" spans="1:33" x14ac:dyDescent="0.25">
      <c r="A325" t="s">
        <v>356</v>
      </c>
      <c r="B325" t="s">
        <v>1034</v>
      </c>
      <c r="C325" s="2">
        <v>45966.695833333331</v>
      </c>
      <c r="D325" s="2">
        <v>45966.697060185194</v>
      </c>
      <c r="E325" s="2">
        <v>45967.517893518518</v>
      </c>
      <c r="F325" s="2">
        <v>45967</v>
      </c>
      <c r="G325" t="s">
        <v>1235</v>
      </c>
      <c r="H325" t="s">
        <v>1239</v>
      </c>
      <c r="I325" t="s">
        <v>1242</v>
      </c>
      <c r="J325" t="s">
        <v>1245</v>
      </c>
      <c r="K325" t="s">
        <v>1250</v>
      </c>
      <c r="L325" t="s">
        <v>1256</v>
      </c>
      <c r="M325">
        <v>851</v>
      </c>
      <c r="N325">
        <v>461.4</v>
      </c>
      <c r="O325">
        <v>469.19</v>
      </c>
      <c r="P325">
        <v>463.42</v>
      </c>
      <c r="Q325">
        <v>399280.69</v>
      </c>
      <c r="R325">
        <v>199.64</v>
      </c>
      <c r="S325">
        <v>79.86</v>
      </c>
      <c r="T325">
        <v>4630.7700000000004</v>
      </c>
      <c r="U325">
        <v>438.33</v>
      </c>
      <c r="V325">
        <v>39928.07</v>
      </c>
      <c r="W325" t="s">
        <v>1259</v>
      </c>
      <c r="X325" t="s">
        <v>1264</v>
      </c>
      <c r="Y325">
        <v>124.51</v>
      </c>
      <c r="Z325" t="s">
        <v>1271</v>
      </c>
      <c r="AA325">
        <v>9680659.2200000007</v>
      </c>
      <c r="AB325">
        <v>96806.592200000014</v>
      </c>
      <c r="AC325">
        <v>30.86000000000001</v>
      </c>
      <c r="AD325">
        <v>3136.9602138690848</v>
      </c>
      <c r="AE325">
        <v>10</v>
      </c>
      <c r="AF325">
        <v>31369.602138690851</v>
      </c>
      <c r="AG325">
        <v>14718303.62745236</v>
      </c>
    </row>
    <row r="326" spans="1:33" x14ac:dyDescent="0.25">
      <c r="A326" t="s">
        <v>357</v>
      </c>
      <c r="B326" t="s">
        <v>1055</v>
      </c>
      <c r="C326" s="2">
        <v>45765.288888888892</v>
      </c>
      <c r="D326" s="2">
        <v>45765.291064814817</v>
      </c>
      <c r="E326" s="2">
        <v>45765.888981481483</v>
      </c>
      <c r="F326" s="2">
        <v>45767</v>
      </c>
      <c r="G326" t="s">
        <v>1235</v>
      </c>
      <c r="H326" t="s">
        <v>1240</v>
      </c>
      <c r="I326" t="s">
        <v>1243</v>
      </c>
      <c r="J326" t="s">
        <v>1247</v>
      </c>
      <c r="K326" t="s">
        <v>1252</v>
      </c>
      <c r="L326" t="s">
        <v>1257</v>
      </c>
      <c r="M326">
        <v>5952</v>
      </c>
      <c r="N326">
        <v>176.69</v>
      </c>
      <c r="O326">
        <v>173.4</v>
      </c>
      <c r="P326">
        <v>176.5</v>
      </c>
      <c r="Q326">
        <v>1032076.8</v>
      </c>
      <c r="R326">
        <v>516.04</v>
      </c>
      <c r="S326">
        <v>206.42</v>
      </c>
      <c r="T326">
        <v>-19173.66</v>
      </c>
      <c r="U326">
        <v>167.86</v>
      </c>
      <c r="V326">
        <v>103207.67999999999</v>
      </c>
      <c r="W326" t="s">
        <v>1258</v>
      </c>
      <c r="X326" t="s">
        <v>1266</v>
      </c>
      <c r="Y326">
        <v>-175.64</v>
      </c>
      <c r="Z326" t="s">
        <v>1270</v>
      </c>
      <c r="AA326">
        <v>9661485.5600000005</v>
      </c>
      <c r="AB326">
        <v>96614.85560000001</v>
      </c>
      <c r="AC326">
        <v>5.539999999999992</v>
      </c>
      <c r="AD326">
        <v>17439.50462093866</v>
      </c>
      <c r="AE326">
        <v>30</v>
      </c>
      <c r="AF326">
        <v>523185.13862815982</v>
      </c>
      <c r="AG326">
        <v>90720303.038122922</v>
      </c>
    </row>
    <row r="327" spans="1:33" x14ac:dyDescent="0.25">
      <c r="A327" t="s">
        <v>358</v>
      </c>
      <c r="B327" t="s">
        <v>1152</v>
      </c>
      <c r="C327" s="2">
        <v>45815.838194444441</v>
      </c>
      <c r="D327" s="2">
        <v>45815.839629629627</v>
      </c>
      <c r="E327" s="2">
        <v>45816.775740740741</v>
      </c>
      <c r="F327" s="2">
        <v>45817</v>
      </c>
      <c r="G327" t="s">
        <v>1237</v>
      </c>
      <c r="H327" t="s">
        <v>1240</v>
      </c>
      <c r="I327" t="s">
        <v>1242</v>
      </c>
      <c r="J327" t="s">
        <v>1245</v>
      </c>
      <c r="K327" t="s">
        <v>1249</v>
      </c>
      <c r="L327" t="s">
        <v>1256</v>
      </c>
      <c r="M327">
        <v>8647</v>
      </c>
      <c r="N327">
        <v>142.88999999999999</v>
      </c>
      <c r="O327">
        <v>145.33000000000001</v>
      </c>
      <c r="P327">
        <v>143.21</v>
      </c>
      <c r="Q327">
        <v>1256668.51</v>
      </c>
      <c r="R327">
        <v>628.33000000000004</v>
      </c>
      <c r="S327">
        <v>251.33</v>
      </c>
      <c r="T327">
        <v>17451.98</v>
      </c>
      <c r="U327">
        <v>135.75</v>
      </c>
      <c r="V327">
        <v>125666.85</v>
      </c>
      <c r="W327" t="s">
        <v>1261</v>
      </c>
      <c r="X327" t="s">
        <v>1264</v>
      </c>
      <c r="Y327">
        <v>148.03</v>
      </c>
      <c r="Z327" t="s">
        <v>1268</v>
      </c>
      <c r="AA327">
        <v>9678937.5399999991</v>
      </c>
      <c r="AB327">
        <v>96789.37539999999</v>
      </c>
      <c r="AC327">
        <v>9.5800000000000125</v>
      </c>
      <c r="AD327">
        <v>10103.275093945709</v>
      </c>
      <c r="AE327">
        <v>30</v>
      </c>
      <c r="AF327">
        <v>303098.25281837129</v>
      </c>
      <c r="AG327">
        <v>44049269.082093902</v>
      </c>
    </row>
    <row r="328" spans="1:33" x14ac:dyDescent="0.25">
      <c r="A328" t="s">
        <v>359</v>
      </c>
      <c r="B328" t="s">
        <v>1052</v>
      </c>
      <c r="C328" s="2">
        <v>45925.09097222222</v>
      </c>
      <c r="D328" s="2">
        <v>45925.092268518521</v>
      </c>
      <c r="E328" s="2">
        <v>45925.713101851848</v>
      </c>
      <c r="F328" s="2">
        <v>45926</v>
      </c>
      <c r="G328" t="s">
        <v>1232</v>
      </c>
      <c r="H328" t="s">
        <v>1238</v>
      </c>
      <c r="I328" t="s">
        <v>1243</v>
      </c>
      <c r="J328" t="s">
        <v>1244</v>
      </c>
      <c r="K328" t="s">
        <v>1252</v>
      </c>
      <c r="L328" t="s">
        <v>1257</v>
      </c>
      <c r="M328">
        <v>1219</v>
      </c>
      <c r="N328">
        <v>177.51</v>
      </c>
      <c r="O328">
        <v>177.64</v>
      </c>
      <c r="P328">
        <v>177.13</v>
      </c>
      <c r="Q328">
        <v>216543.16</v>
      </c>
      <c r="R328">
        <v>108.27</v>
      </c>
      <c r="S328">
        <v>43.31</v>
      </c>
      <c r="T328">
        <v>470.11</v>
      </c>
      <c r="U328">
        <v>168.63</v>
      </c>
      <c r="V328">
        <v>21654.32</v>
      </c>
      <c r="W328" t="s">
        <v>1258</v>
      </c>
      <c r="X328" t="s">
        <v>1265</v>
      </c>
      <c r="Y328">
        <v>28.79</v>
      </c>
      <c r="Z328" t="s">
        <v>1271</v>
      </c>
      <c r="AA328">
        <v>9679407.6500000004</v>
      </c>
      <c r="AB328">
        <v>96794.07650000001</v>
      </c>
      <c r="AC328">
        <v>9.0099999999999909</v>
      </c>
      <c r="AD328">
        <v>10742.960765815769</v>
      </c>
      <c r="AE328">
        <v>2</v>
      </c>
      <c r="AF328">
        <v>21485.921531631539</v>
      </c>
      <c r="AG328">
        <v>3816759.1008790261</v>
      </c>
    </row>
    <row r="329" spans="1:33" x14ac:dyDescent="0.25">
      <c r="A329" t="s">
        <v>360</v>
      </c>
      <c r="B329" t="s">
        <v>1188</v>
      </c>
      <c r="C329" s="2">
        <v>45743.476388888892</v>
      </c>
      <c r="D329" s="2">
        <v>45743.476655092592</v>
      </c>
      <c r="E329" s="2">
        <v>45743.855821759258</v>
      </c>
      <c r="F329" s="2">
        <v>45745</v>
      </c>
      <c r="G329" t="s">
        <v>1237</v>
      </c>
      <c r="H329" t="s">
        <v>1238</v>
      </c>
      <c r="I329" t="s">
        <v>1242</v>
      </c>
      <c r="J329" t="s">
        <v>1247</v>
      </c>
      <c r="K329" t="s">
        <v>1252</v>
      </c>
      <c r="L329" t="s">
        <v>1255</v>
      </c>
      <c r="M329">
        <v>3096</v>
      </c>
      <c r="N329">
        <v>256.23</v>
      </c>
      <c r="O329">
        <v>255.98</v>
      </c>
      <c r="P329">
        <v>257.18</v>
      </c>
      <c r="Q329">
        <v>792514.08</v>
      </c>
      <c r="R329">
        <v>396.26</v>
      </c>
      <c r="S329">
        <v>158.5</v>
      </c>
      <c r="T329">
        <v>-4269.96</v>
      </c>
      <c r="U329">
        <v>243.42</v>
      </c>
      <c r="V329">
        <v>79251.41</v>
      </c>
      <c r="W329" t="s">
        <v>1262</v>
      </c>
      <c r="X329" t="s">
        <v>1264</v>
      </c>
      <c r="Y329">
        <v>-46.66</v>
      </c>
      <c r="Z329" t="s">
        <v>1267</v>
      </c>
      <c r="AA329">
        <v>9675137.6899999995</v>
      </c>
      <c r="AB329">
        <v>96751.376900000003</v>
      </c>
      <c r="AC329">
        <v>12.56</v>
      </c>
      <c r="AD329">
        <v>7703.1351035031839</v>
      </c>
      <c r="AE329">
        <v>2</v>
      </c>
      <c r="AF329">
        <v>15406.27020700637</v>
      </c>
      <c r="AG329">
        <v>3943697.0475894902</v>
      </c>
    </row>
    <row r="330" spans="1:33" x14ac:dyDescent="0.25">
      <c r="A330" t="s">
        <v>361</v>
      </c>
      <c r="B330" t="s">
        <v>1189</v>
      </c>
      <c r="C330" s="2">
        <v>45664.284722222219</v>
      </c>
      <c r="D330" s="2">
        <v>45664.287175925929</v>
      </c>
      <c r="E330" s="2">
        <v>45664.536481481482</v>
      </c>
      <c r="F330" s="2">
        <v>45665</v>
      </c>
      <c r="G330" t="s">
        <v>1236</v>
      </c>
      <c r="H330" t="s">
        <v>1240</v>
      </c>
      <c r="I330" t="s">
        <v>1242</v>
      </c>
      <c r="J330" t="s">
        <v>1245</v>
      </c>
      <c r="K330" t="s">
        <v>1249</v>
      </c>
      <c r="L330" t="s">
        <v>1257</v>
      </c>
      <c r="M330">
        <v>3987</v>
      </c>
      <c r="N330">
        <v>420.67</v>
      </c>
      <c r="O330">
        <v>426.87</v>
      </c>
      <c r="P330">
        <v>419.43</v>
      </c>
      <c r="Q330">
        <v>1701930.69</v>
      </c>
      <c r="R330">
        <v>850.97</v>
      </c>
      <c r="S330">
        <v>340.39</v>
      </c>
      <c r="T330">
        <v>28471.919999999998</v>
      </c>
      <c r="U330">
        <v>399.64</v>
      </c>
      <c r="V330">
        <v>170193.07</v>
      </c>
      <c r="W330" t="s">
        <v>1261</v>
      </c>
      <c r="X330" t="s">
        <v>1263</v>
      </c>
      <c r="Y330">
        <v>177.38</v>
      </c>
      <c r="Z330" t="s">
        <v>1267</v>
      </c>
      <c r="AA330">
        <v>9703609.6099999994</v>
      </c>
      <c r="AB330">
        <v>97036.096099999995</v>
      </c>
      <c r="AC330">
        <v>27.230000000000022</v>
      </c>
      <c r="AD330">
        <v>3563.5731215571041</v>
      </c>
      <c r="AE330">
        <v>30</v>
      </c>
      <c r="AF330">
        <v>106907.1936467131</v>
      </c>
      <c r="AG330">
        <v>45635473.751972429</v>
      </c>
    </row>
    <row r="331" spans="1:33" x14ac:dyDescent="0.25">
      <c r="A331" t="s">
        <v>362</v>
      </c>
      <c r="B331" t="s">
        <v>1178</v>
      </c>
      <c r="C331" s="2">
        <v>45870.884027777778</v>
      </c>
      <c r="D331" s="2">
        <v>45870.884340277778</v>
      </c>
      <c r="E331" s="2">
        <v>45871.558645833327</v>
      </c>
      <c r="F331" s="2">
        <v>45872</v>
      </c>
      <c r="G331" t="s">
        <v>1234</v>
      </c>
      <c r="H331" t="s">
        <v>1238</v>
      </c>
      <c r="I331" t="s">
        <v>1242</v>
      </c>
      <c r="J331" t="s">
        <v>1244</v>
      </c>
      <c r="K331" t="s">
        <v>1249</v>
      </c>
      <c r="L331" t="s">
        <v>1257</v>
      </c>
      <c r="M331">
        <v>1629</v>
      </c>
      <c r="N331">
        <v>263.19</v>
      </c>
      <c r="O331">
        <v>264.81</v>
      </c>
      <c r="P331">
        <v>263.35000000000002</v>
      </c>
      <c r="Q331">
        <v>431375.49</v>
      </c>
      <c r="R331">
        <v>215.69</v>
      </c>
      <c r="S331">
        <v>86.28</v>
      </c>
      <c r="T331">
        <v>2076.37</v>
      </c>
      <c r="U331">
        <v>250.03</v>
      </c>
      <c r="V331">
        <v>43137.55</v>
      </c>
      <c r="W331" t="s">
        <v>1259</v>
      </c>
      <c r="X331" t="s">
        <v>1265</v>
      </c>
      <c r="Y331">
        <v>55.44</v>
      </c>
      <c r="Z331" t="s">
        <v>1269</v>
      </c>
      <c r="AA331">
        <v>9705685.9800000004</v>
      </c>
      <c r="AB331">
        <v>97056.859800000006</v>
      </c>
      <c r="AC331">
        <v>14.78</v>
      </c>
      <c r="AD331">
        <v>6566.7699458728011</v>
      </c>
      <c r="AE331">
        <v>2</v>
      </c>
      <c r="AF331">
        <v>13133.5398917456</v>
      </c>
      <c r="AG331">
        <v>3477892.6987331528</v>
      </c>
    </row>
    <row r="332" spans="1:33" x14ac:dyDescent="0.25">
      <c r="A332" t="s">
        <v>363</v>
      </c>
      <c r="B332" t="s">
        <v>1190</v>
      </c>
      <c r="C332" s="2">
        <v>45783.95208333333</v>
      </c>
      <c r="D332" s="2">
        <v>45783.954155092593</v>
      </c>
      <c r="E332" s="2">
        <v>45784.692349537043</v>
      </c>
      <c r="F332" s="2">
        <v>45784</v>
      </c>
      <c r="G332" t="s">
        <v>1231</v>
      </c>
      <c r="H332" t="s">
        <v>1239</v>
      </c>
      <c r="I332" t="s">
        <v>1243</v>
      </c>
      <c r="J332" t="s">
        <v>1244</v>
      </c>
      <c r="K332" t="s">
        <v>1251</v>
      </c>
      <c r="L332" t="s">
        <v>1255</v>
      </c>
      <c r="M332">
        <v>6422</v>
      </c>
      <c r="N332">
        <v>430.57</v>
      </c>
      <c r="O332">
        <v>425.35</v>
      </c>
      <c r="P332">
        <v>430.17</v>
      </c>
      <c r="Q332">
        <v>2731597.7</v>
      </c>
      <c r="R332">
        <v>1365.8</v>
      </c>
      <c r="S332">
        <v>546.32000000000005</v>
      </c>
      <c r="T332">
        <v>-32866.160000000003</v>
      </c>
      <c r="U332">
        <v>409.04</v>
      </c>
      <c r="V332">
        <v>273159.77</v>
      </c>
      <c r="W332" t="s">
        <v>1258</v>
      </c>
      <c r="X332" t="s">
        <v>1266</v>
      </c>
      <c r="Y332">
        <v>-112.05</v>
      </c>
      <c r="Z332" t="s">
        <v>1271</v>
      </c>
      <c r="AA332">
        <v>9672819.8200000003</v>
      </c>
      <c r="AB332">
        <v>96728.198199999999</v>
      </c>
      <c r="AC332">
        <v>16.309999999999999</v>
      </c>
      <c r="AD332">
        <v>5930.6068792152046</v>
      </c>
      <c r="AE332">
        <v>10</v>
      </c>
      <c r="AF332">
        <v>59306.068792152037</v>
      </c>
      <c r="AG332">
        <v>25225836.360741869</v>
      </c>
    </row>
    <row r="333" spans="1:33" x14ac:dyDescent="0.25">
      <c r="A333" t="s">
        <v>364</v>
      </c>
      <c r="B333" t="s">
        <v>1156</v>
      </c>
      <c r="C333" s="2">
        <v>45864.462500000001</v>
      </c>
      <c r="D333" s="2">
        <v>45864.464826388888</v>
      </c>
      <c r="E333" s="2">
        <v>45864.598854166667</v>
      </c>
      <c r="F333" s="2">
        <v>45865</v>
      </c>
      <c r="G333" t="s">
        <v>1231</v>
      </c>
      <c r="H333" t="s">
        <v>1238</v>
      </c>
      <c r="I333" t="s">
        <v>1243</v>
      </c>
      <c r="J333" t="s">
        <v>1244</v>
      </c>
      <c r="K333" t="s">
        <v>1249</v>
      </c>
      <c r="L333" t="s">
        <v>1255</v>
      </c>
      <c r="M333">
        <v>6007</v>
      </c>
      <c r="N333">
        <v>369.52</v>
      </c>
      <c r="O333">
        <v>376.63</v>
      </c>
      <c r="P333">
        <v>366.48</v>
      </c>
      <c r="Q333">
        <v>2262416.41</v>
      </c>
      <c r="R333">
        <v>1131.21</v>
      </c>
      <c r="S333">
        <v>452.48</v>
      </c>
      <c r="T333">
        <v>59387.360000000001</v>
      </c>
      <c r="U333">
        <v>351.04</v>
      </c>
      <c r="V333">
        <v>226241.64</v>
      </c>
      <c r="W333" t="s">
        <v>1259</v>
      </c>
      <c r="X333" t="s">
        <v>1265</v>
      </c>
      <c r="Y333">
        <v>276.95999999999998</v>
      </c>
      <c r="Z333" t="s">
        <v>1268</v>
      </c>
      <c r="AA333">
        <v>9732207.1799999997</v>
      </c>
      <c r="AB333">
        <v>97322.071800000005</v>
      </c>
      <c r="AC333">
        <v>25.589999999999971</v>
      </c>
      <c r="AD333">
        <v>3803.129026963662</v>
      </c>
      <c r="AE333">
        <v>2</v>
      </c>
      <c r="AF333">
        <v>7606.258053927324</v>
      </c>
      <c r="AG333">
        <v>2864744.9708506479</v>
      </c>
    </row>
    <row r="334" spans="1:33" x14ac:dyDescent="0.25">
      <c r="A334" t="s">
        <v>365</v>
      </c>
      <c r="B334" t="s">
        <v>1120</v>
      </c>
      <c r="C334" s="2">
        <v>45770.003472222219</v>
      </c>
      <c r="D334" s="2">
        <v>45770.00677083333</v>
      </c>
      <c r="E334" s="2">
        <v>45770.385937500003</v>
      </c>
      <c r="F334" s="2">
        <v>45771</v>
      </c>
      <c r="G334" t="s">
        <v>1233</v>
      </c>
      <c r="H334" t="s">
        <v>1239</v>
      </c>
      <c r="I334" t="s">
        <v>1242</v>
      </c>
      <c r="J334" t="s">
        <v>1246</v>
      </c>
      <c r="K334" t="s">
        <v>1249</v>
      </c>
      <c r="L334" t="s">
        <v>1254</v>
      </c>
      <c r="M334">
        <v>2393</v>
      </c>
      <c r="N334">
        <v>443.34</v>
      </c>
      <c r="O334">
        <v>443.12</v>
      </c>
      <c r="P334">
        <v>442.34</v>
      </c>
      <c r="Q334">
        <v>1060386.1599999999</v>
      </c>
      <c r="R334">
        <v>530.19000000000005</v>
      </c>
      <c r="S334">
        <v>212.08</v>
      </c>
      <c r="T334">
        <v>1124.27</v>
      </c>
      <c r="U334">
        <v>421.17</v>
      </c>
      <c r="V334">
        <v>106038.62</v>
      </c>
      <c r="W334" t="s">
        <v>1258</v>
      </c>
      <c r="X334" t="s">
        <v>1265</v>
      </c>
      <c r="Y334">
        <v>17.63</v>
      </c>
      <c r="Z334" t="s">
        <v>1268</v>
      </c>
      <c r="AA334">
        <v>9733331.4499999993</v>
      </c>
      <c r="AB334">
        <v>97333.314499999993</v>
      </c>
      <c r="AC334">
        <v>21.949999999999989</v>
      </c>
      <c r="AD334">
        <v>4434.3195671981794</v>
      </c>
      <c r="AE334">
        <v>10</v>
      </c>
      <c r="AF334">
        <v>44343.195671981797</v>
      </c>
      <c r="AG334">
        <v>19649356.86616857</v>
      </c>
    </row>
    <row r="335" spans="1:33" x14ac:dyDescent="0.25">
      <c r="A335" t="s">
        <v>366</v>
      </c>
      <c r="B335" t="s">
        <v>1175</v>
      </c>
      <c r="C335" s="2">
        <v>45922.662499999999</v>
      </c>
      <c r="D335" s="2">
        <v>45922.665243055562</v>
      </c>
      <c r="E335" s="2">
        <v>45922.863854166673</v>
      </c>
      <c r="F335" s="2">
        <v>45924</v>
      </c>
      <c r="G335" t="s">
        <v>1232</v>
      </c>
      <c r="H335" t="s">
        <v>1239</v>
      </c>
      <c r="I335" t="s">
        <v>1243</v>
      </c>
      <c r="J335" t="s">
        <v>1244</v>
      </c>
      <c r="K335" t="s">
        <v>1252</v>
      </c>
      <c r="L335" t="s">
        <v>1255</v>
      </c>
      <c r="M335">
        <v>9896</v>
      </c>
      <c r="N335">
        <v>31.96</v>
      </c>
      <c r="O335">
        <v>32.57</v>
      </c>
      <c r="P335">
        <v>31.83</v>
      </c>
      <c r="Q335">
        <v>322312.71999999997</v>
      </c>
      <c r="R335">
        <v>161.16</v>
      </c>
      <c r="S335">
        <v>64.459999999999994</v>
      </c>
      <c r="T335">
        <v>7097.42</v>
      </c>
      <c r="U335">
        <v>30.36</v>
      </c>
      <c r="V335">
        <v>32231.27</v>
      </c>
      <c r="W335" t="s">
        <v>1262</v>
      </c>
      <c r="X335" t="s">
        <v>1264</v>
      </c>
      <c r="Y335">
        <v>232.49</v>
      </c>
      <c r="Z335" t="s">
        <v>1270</v>
      </c>
      <c r="AA335">
        <v>9740428.8699999992</v>
      </c>
      <c r="AB335">
        <v>97404.28869999999</v>
      </c>
      <c r="AC335">
        <v>2.2100000000000009</v>
      </c>
      <c r="AD335">
        <v>44074.338778280522</v>
      </c>
      <c r="AE335">
        <v>10</v>
      </c>
      <c r="AF335">
        <v>440743.38778280531</v>
      </c>
      <c r="AG335">
        <v>14355012.140085969</v>
      </c>
    </row>
    <row r="336" spans="1:33" x14ac:dyDescent="0.25">
      <c r="A336" t="s">
        <v>367</v>
      </c>
      <c r="B336" t="s">
        <v>1128</v>
      </c>
      <c r="C336" s="2">
        <v>45973.195833333331</v>
      </c>
      <c r="D336" s="2">
        <v>45973.195902777778</v>
      </c>
      <c r="E336" s="2">
        <v>45973.984097222223</v>
      </c>
      <c r="F336" s="2">
        <v>45975</v>
      </c>
      <c r="G336" t="s">
        <v>1231</v>
      </c>
      <c r="H336" t="s">
        <v>1238</v>
      </c>
      <c r="I336" t="s">
        <v>1243</v>
      </c>
      <c r="J336" t="s">
        <v>1247</v>
      </c>
      <c r="K336" t="s">
        <v>1249</v>
      </c>
      <c r="L336" t="s">
        <v>1256</v>
      </c>
      <c r="M336">
        <v>2799</v>
      </c>
      <c r="N336">
        <v>112.77</v>
      </c>
      <c r="O336">
        <v>114.01</v>
      </c>
      <c r="P336">
        <v>112.3</v>
      </c>
      <c r="Q336">
        <v>319113.99</v>
      </c>
      <c r="R336">
        <v>159.56</v>
      </c>
      <c r="S336">
        <v>63.82</v>
      </c>
      <c r="T336">
        <v>4562.91</v>
      </c>
      <c r="U336">
        <v>107.13</v>
      </c>
      <c r="V336">
        <v>31911.4</v>
      </c>
      <c r="W336" t="s">
        <v>1261</v>
      </c>
      <c r="X336" t="s">
        <v>1266</v>
      </c>
      <c r="Y336">
        <v>152.27000000000001</v>
      </c>
      <c r="Z336" t="s">
        <v>1267</v>
      </c>
      <c r="AA336">
        <v>9744991.7799999993</v>
      </c>
      <c r="AB336">
        <v>97449.917799999996</v>
      </c>
      <c r="AC336">
        <v>6.8800000000000097</v>
      </c>
      <c r="AD336">
        <v>14164.232238372069</v>
      </c>
      <c r="AE336">
        <v>2</v>
      </c>
      <c r="AF336">
        <v>28328.464476744139</v>
      </c>
      <c r="AG336">
        <v>3229728.2349935989</v>
      </c>
    </row>
    <row r="337" spans="1:33" x14ac:dyDescent="0.25">
      <c r="A337" t="s">
        <v>368</v>
      </c>
      <c r="B337" t="s">
        <v>1191</v>
      </c>
      <c r="C337" s="2">
        <v>45781.512499999997</v>
      </c>
      <c r="D337" s="2">
        <v>45781.512511574067</v>
      </c>
      <c r="E337" s="2">
        <v>45781.70140046296</v>
      </c>
      <c r="F337" s="2">
        <v>45783</v>
      </c>
      <c r="G337" t="s">
        <v>1237</v>
      </c>
      <c r="H337" t="s">
        <v>1239</v>
      </c>
      <c r="I337" t="s">
        <v>1243</v>
      </c>
      <c r="J337" t="s">
        <v>1248</v>
      </c>
      <c r="K337" t="s">
        <v>1249</v>
      </c>
      <c r="L337" t="s">
        <v>1257</v>
      </c>
      <c r="M337">
        <v>5573</v>
      </c>
      <c r="N337">
        <v>318.77</v>
      </c>
      <c r="O337">
        <v>317.69</v>
      </c>
      <c r="P337">
        <v>318.14</v>
      </c>
      <c r="Q337">
        <v>1770486.37</v>
      </c>
      <c r="R337">
        <v>885.24</v>
      </c>
      <c r="S337">
        <v>354.1</v>
      </c>
      <c r="T337">
        <v>-3747.19</v>
      </c>
      <c r="U337">
        <v>302.83</v>
      </c>
      <c r="V337">
        <v>177048.64</v>
      </c>
      <c r="W337" t="s">
        <v>1260</v>
      </c>
      <c r="X337" t="s">
        <v>1264</v>
      </c>
      <c r="Y337">
        <v>-14.14</v>
      </c>
      <c r="Z337" t="s">
        <v>1269</v>
      </c>
      <c r="AA337">
        <v>9741244.5899999999</v>
      </c>
      <c r="AB337">
        <v>97412.445900000006</v>
      </c>
      <c r="AC337">
        <v>14.86000000000001</v>
      </c>
      <c r="AD337">
        <v>6555.3462920592137</v>
      </c>
      <c r="AE337">
        <v>10</v>
      </c>
      <c r="AF337">
        <v>65553.462920592137</v>
      </c>
      <c r="AG337">
        <v>20825679.63524292</v>
      </c>
    </row>
    <row r="338" spans="1:33" x14ac:dyDescent="0.25">
      <c r="A338" t="s">
        <v>369</v>
      </c>
      <c r="B338" t="s">
        <v>1047</v>
      </c>
      <c r="C338" s="2">
        <v>45812.2</v>
      </c>
      <c r="D338" s="2">
        <v>45812.200335648151</v>
      </c>
      <c r="E338" s="2">
        <v>45812.662835648152</v>
      </c>
      <c r="F338" s="2">
        <v>45814</v>
      </c>
      <c r="G338" t="s">
        <v>1235</v>
      </c>
      <c r="H338" t="s">
        <v>1239</v>
      </c>
      <c r="I338" t="s">
        <v>1243</v>
      </c>
      <c r="J338" t="s">
        <v>1245</v>
      </c>
      <c r="K338" t="s">
        <v>1252</v>
      </c>
      <c r="L338" t="s">
        <v>1257</v>
      </c>
      <c r="M338">
        <v>869</v>
      </c>
      <c r="N338">
        <v>193.44</v>
      </c>
      <c r="O338">
        <v>192.9</v>
      </c>
      <c r="P338">
        <v>194.02</v>
      </c>
      <c r="Q338">
        <v>167630.1</v>
      </c>
      <c r="R338">
        <v>83.82</v>
      </c>
      <c r="S338">
        <v>33.53</v>
      </c>
      <c r="T338">
        <v>-1090.6300000000001</v>
      </c>
      <c r="U338">
        <v>183.77</v>
      </c>
      <c r="V338">
        <v>16763.009999999998</v>
      </c>
      <c r="W338" t="s">
        <v>1260</v>
      </c>
      <c r="X338" t="s">
        <v>1264</v>
      </c>
      <c r="Y338">
        <v>-57.73</v>
      </c>
      <c r="Z338" t="s">
        <v>1267</v>
      </c>
      <c r="AA338">
        <v>9740153.9600000009</v>
      </c>
      <c r="AB338">
        <v>97401.539600000004</v>
      </c>
      <c r="AC338">
        <v>9.1299999999999955</v>
      </c>
      <c r="AD338">
        <v>10668.295684556409</v>
      </c>
      <c r="AE338">
        <v>10</v>
      </c>
      <c r="AF338">
        <v>106682.9568455641</v>
      </c>
      <c r="AG338">
        <v>20579142.375509311</v>
      </c>
    </row>
    <row r="339" spans="1:33" x14ac:dyDescent="0.25">
      <c r="A339" t="s">
        <v>370</v>
      </c>
      <c r="B339" t="s">
        <v>1165</v>
      </c>
      <c r="C339" s="2">
        <v>45959.427083333343</v>
      </c>
      <c r="D339" s="2">
        <v>45959.428715277783</v>
      </c>
      <c r="E339" s="2">
        <v>45959.603715277779</v>
      </c>
      <c r="F339" s="2">
        <v>45961</v>
      </c>
      <c r="G339" t="s">
        <v>1233</v>
      </c>
      <c r="H339" t="s">
        <v>1241</v>
      </c>
      <c r="I339" t="s">
        <v>1242</v>
      </c>
      <c r="J339" t="s">
        <v>1245</v>
      </c>
      <c r="K339" t="s">
        <v>1253</v>
      </c>
      <c r="L339" t="s">
        <v>1255</v>
      </c>
      <c r="M339">
        <v>7928</v>
      </c>
      <c r="N339">
        <v>488.7</v>
      </c>
      <c r="O339">
        <v>494.5</v>
      </c>
      <c r="P339">
        <v>493.11</v>
      </c>
      <c r="Q339">
        <v>3920396</v>
      </c>
      <c r="R339">
        <v>1960.2</v>
      </c>
      <c r="S339">
        <v>784.08</v>
      </c>
      <c r="T339">
        <v>8275.64</v>
      </c>
      <c r="U339">
        <v>464.26</v>
      </c>
      <c r="V339">
        <v>392039.6</v>
      </c>
      <c r="W339" t="s">
        <v>1258</v>
      </c>
      <c r="X339" t="s">
        <v>1263</v>
      </c>
      <c r="Y339">
        <v>28.19</v>
      </c>
      <c r="Z339" t="s">
        <v>1269</v>
      </c>
      <c r="AA339">
        <v>9748429.5999999996</v>
      </c>
      <c r="AB339">
        <v>97484.296000000002</v>
      </c>
      <c r="AC339">
        <v>30.240000000000009</v>
      </c>
      <c r="AD339">
        <v>3223.6870370370361</v>
      </c>
      <c r="AE339">
        <v>5</v>
      </c>
      <c r="AF339">
        <v>16118.435185185181</v>
      </c>
      <c r="AG339">
        <v>7970566.1990740718</v>
      </c>
    </row>
    <row r="340" spans="1:33" x14ac:dyDescent="0.25">
      <c r="A340" t="s">
        <v>371</v>
      </c>
      <c r="B340" t="s">
        <v>1085</v>
      </c>
      <c r="C340" s="2">
        <v>45728.723611111112</v>
      </c>
      <c r="D340" s="2">
        <v>45728.725578703707</v>
      </c>
      <c r="E340" s="2">
        <v>45729.049884259257</v>
      </c>
      <c r="F340" s="2">
        <v>45729</v>
      </c>
      <c r="G340" t="s">
        <v>1235</v>
      </c>
      <c r="H340" t="s">
        <v>1238</v>
      </c>
      <c r="I340" t="s">
        <v>1242</v>
      </c>
      <c r="J340" t="s">
        <v>1247</v>
      </c>
      <c r="K340" t="s">
        <v>1251</v>
      </c>
      <c r="L340" t="s">
        <v>1254</v>
      </c>
      <c r="M340">
        <v>8828</v>
      </c>
      <c r="N340">
        <v>180.31</v>
      </c>
      <c r="O340">
        <v>177.78</v>
      </c>
      <c r="P340">
        <v>179.23</v>
      </c>
      <c r="Q340">
        <v>1569441.84</v>
      </c>
      <c r="R340">
        <v>784.72</v>
      </c>
      <c r="S340">
        <v>313.89</v>
      </c>
      <c r="T340">
        <v>-13899.21</v>
      </c>
      <c r="U340">
        <v>171.29</v>
      </c>
      <c r="V340">
        <v>156944.18</v>
      </c>
      <c r="W340" t="s">
        <v>1259</v>
      </c>
      <c r="X340" t="s">
        <v>1263</v>
      </c>
      <c r="Y340">
        <v>-80.900000000000006</v>
      </c>
      <c r="Z340" t="s">
        <v>1269</v>
      </c>
      <c r="AA340">
        <v>9734530.3900000006</v>
      </c>
      <c r="AB340">
        <v>97345.303900000014</v>
      </c>
      <c r="AC340">
        <v>6.4900000000000091</v>
      </c>
      <c r="AD340">
        <v>14999.27640986131</v>
      </c>
      <c r="AE340">
        <v>2</v>
      </c>
      <c r="AF340">
        <v>29998.552819722619</v>
      </c>
      <c r="AG340">
        <v>5333142.7202902874</v>
      </c>
    </row>
    <row r="341" spans="1:33" x14ac:dyDescent="0.25">
      <c r="A341" t="s">
        <v>372</v>
      </c>
      <c r="B341" t="s">
        <v>1160</v>
      </c>
      <c r="C341" s="2">
        <v>45815.382638888892</v>
      </c>
      <c r="D341" s="2">
        <v>45815.384004629632</v>
      </c>
      <c r="E341" s="2">
        <v>45815.410393518519</v>
      </c>
      <c r="F341" s="2">
        <v>45816</v>
      </c>
      <c r="G341" t="s">
        <v>1235</v>
      </c>
      <c r="H341" t="s">
        <v>1240</v>
      </c>
      <c r="I341" t="s">
        <v>1243</v>
      </c>
      <c r="J341" t="s">
        <v>1246</v>
      </c>
      <c r="K341" t="s">
        <v>1249</v>
      </c>
      <c r="L341" t="s">
        <v>1254</v>
      </c>
      <c r="M341">
        <v>483</v>
      </c>
      <c r="N341">
        <v>23.83</v>
      </c>
      <c r="O341">
        <v>23.94</v>
      </c>
      <c r="P341">
        <v>23.79</v>
      </c>
      <c r="Q341">
        <v>11563.02</v>
      </c>
      <c r="R341">
        <v>5.78</v>
      </c>
      <c r="S341">
        <v>2.31</v>
      </c>
      <c r="T341">
        <v>64.36</v>
      </c>
      <c r="U341">
        <v>22.64</v>
      </c>
      <c r="V341">
        <v>1156.3</v>
      </c>
      <c r="W341" t="s">
        <v>1261</v>
      </c>
      <c r="X341" t="s">
        <v>1263</v>
      </c>
      <c r="Y341">
        <v>63.05</v>
      </c>
      <c r="Z341" t="s">
        <v>1271</v>
      </c>
      <c r="AA341">
        <v>9734594.75</v>
      </c>
      <c r="AB341">
        <v>97345.947499999995</v>
      </c>
      <c r="AC341">
        <v>1.3000000000000009</v>
      </c>
      <c r="AD341">
        <v>74881.498076923031</v>
      </c>
      <c r="AE341">
        <v>30</v>
      </c>
      <c r="AF341">
        <v>2246444.9423076911</v>
      </c>
      <c r="AG341">
        <v>53779891.91884613</v>
      </c>
    </row>
    <row r="342" spans="1:33" x14ac:dyDescent="0.25">
      <c r="A342" t="s">
        <v>373</v>
      </c>
      <c r="B342" t="s">
        <v>1080</v>
      </c>
      <c r="C342" s="2">
        <v>45840.379861111112</v>
      </c>
      <c r="D342" s="2">
        <v>45840.38144675926</v>
      </c>
      <c r="E342" s="2">
        <v>45840.927974537037</v>
      </c>
      <c r="F342" s="2">
        <v>45841</v>
      </c>
      <c r="G342" t="s">
        <v>1237</v>
      </c>
      <c r="H342" t="s">
        <v>1241</v>
      </c>
      <c r="I342" t="s">
        <v>1243</v>
      </c>
      <c r="J342" t="s">
        <v>1247</v>
      </c>
      <c r="K342" t="s">
        <v>1251</v>
      </c>
      <c r="L342" t="s">
        <v>1254</v>
      </c>
      <c r="M342">
        <v>5964</v>
      </c>
      <c r="N342">
        <v>53.12</v>
      </c>
      <c r="O342">
        <v>53.75</v>
      </c>
      <c r="P342">
        <v>53.08</v>
      </c>
      <c r="Q342">
        <v>320565</v>
      </c>
      <c r="R342">
        <v>160.28</v>
      </c>
      <c r="S342">
        <v>64.11</v>
      </c>
      <c r="T342">
        <v>3771.49</v>
      </c>
      <c r="U342">
        <v>50.46</v>
      </c>
      <c r="V342">
        <v>32056.5</v>
      </c>
      <c r="W342" t="s">
        <v>1259</v>
      </c>
      <c r="X342" t="s">
        <v>1266</v>
      </c>
      <c r="Y342">
        <v>126.22</v>
      </c>
      <c r="Z342" t="s">
        <v>1271</v>
      </c>
      <c r="AA342">
        <v>9738366.2400000002</v>
      </c>
      <c r="AB342">
        <v>97383.662400000001</v>
      </c>
      <c r="AC342">
        <v>3.2899999999999991</v>
      </c>
      <c r="AD342">
        <v>29599.897386018249</v>
      </c>
      <c r="AE342">
        <v>5</v>
      </c>
      <c r="AF342">
        <v>147999.48693009131</v>
      </c>
      <c r="AG342">
        <v>7954972.4224924035</v>
      </c>
    </row>
    <row r="343" spans="1:33" x14ac:dyDescent="0.25">
      <c r="A343" t="s">
        <v>374</v>
      </c>
      <c r="B343" t="s">
        <v>1178</v>
      </c>
      <c r="C343" s="2">
        <v>45766.048611111109</v>
      </c>
      <c r="D343" s="2">
        <v>45766.048715277779</v>
      </c>
      <c r="E343" s="2">
        <v>45766.32440972222</v>
      </c>
      <c r="F343" s="2">
        <v>45767</v>
      </c>
      <c r="G343" t="s">
        <v>1234</v>
      </c>
      <c r="H343" t="s">
        <v>1241</v>
      </c>
      <c r="I343" t="s">
        <v>1243</v>
      </c>
      <c r="J343" t="s">
        <v>1245</v>
      </c>
      <c r="K343" t="s">
        <v>1253</v>
      </c>
      <c r="L343" t="s">
        <v>1256</v>
      </c>
      <c r="M343">
        <v>2785</v>
      </c>
      <c r="N343">
        <v>455.78</v>
      </c>
      <c r="O343">
        <v>458.34</v>
      </c>
      <c r="P343">
        <v>457.68</v>
      </c>
      <c r="Q343">
        <v>1276476.8999999999</v>
      </c>
      <c r="R343">
        <v>638.24</v>
      </c>
      <c r="S343">
        <v>255.3</v>
      </c>
      <c r="T343">
        <v>944.56</v>
      </c>
      <c r="U343">
        <v>432.99</v>
      </c>
      <c r="V343">
        <v>127647.69</v>
      </c>
      <c r="W343" t="s">
        <v>1261</v>
      </c>
      <c r="X343" t="s">
        <v>1265</v>
      </c>
      <c r="Y343">
        <v>14.42</v>
      </c>
      <c r="Z343" t="s">
        <v>1269</v>
      </c>
      <c r="AA343">
        <v>9739310.8000000007</v>
      </c>
      <c r="AB343">
        <v>97393.108000000007</v>
      </c>
      <c r="AC343">
        <v>25.349999999999969</v>
      </c>
      <c r="AD343">
        <v>3841.9371992110509</v>
      </c>
      <c r="AE343">
        <v>5</v>
      </c>
      <c r="AF343">
        <v>19209.68599605525</v>
      </c>
      <c r="AG343">
        <v>8804567.4794319645</v>
      </c>
    </row>
    <row r="344" spans="1:33" x14ac:dyDescent="0.25">
      <c r="A344" t="s">
        <v>375</v>
      </c>
      <c r="B344" t="s">
        <v>1192</v>
      </c>
      <c r="C344" s="2">
        <v>45676.902777777781</v>
      </c>
      <c r="D344" s="2">
        <v>45676.905509259261</v>
      </c>
      <c r="E344" s="2">
        <v>45677.445787037039</v>
      </c>
      <c r="F344" s="2">
        <v>45677</v>
      </c>
      <c r="G344" t="s">
        <v>1235</v>
      </c>
      <c r="H344" t="s">
        <v>1239</v>
      </c>
      <c r="I344" t="s">
        <v>1242</v>
      </c>
      <c r="J344" t="s">
        <v>1247</v>
      </c>
      <c r="K344" t="s">
        <v>1250</v>
      </c>
      <c r="L344" t="s">
        <v>1256</v>
      </c>
      <c r="M344">
        <v>9067</v>
      </c>
      <c r="N344">
        <v>42.36</v>
      </c>
      <c r="O344">
        <v>42.18</v>
      </c>
      <c r="P344">
        <v>42.59</v>
      </c>
      <c r="Q344">
        <v>382446.06</v>
      </c>
      <c r="R344">
        <v>191.22</v>
      </c>
      <c r="S344">
        <v>76.489999999999995</v>
      </c>
      <c r="T344">
        <v>-3985.18</v>
      </c>
      <c r="U344">
        <v>40.24</v>
      </c>
      <c r="V344">
        <v>38244.61</v>
      </c>
      <c r="W344" t="s">
        <v>1259</v>
      </c>
      <c r="X344" t="s">
        <v>1263</v>
      </c>
      <c r="Y344">
        <v>-96.27</v>
      </c>
      <c r="Z344" t="s">
        <v>1270</v>
      </c>
      <c r="AA344">
        <v>9735325.6199999992</v>
      </c>
      <c r="AB344">
        <v>97353.256199999989</v>
      </c>
      <c r="AC344">
        <v>1.9399999999999979</v>
      </c>
      <c r="AD344">
        <v>50182.090824742321</v>
      </c>
      <c r="AE344">
        <v>10</v>
      </c>
      <c r="AF344">
        <v>501820.90824742318</v>
      </c>
      <c r="AG344">
        <v>21166805.909876309</v>
      </c>
    </row>
    <row r="345" spans="1:33" x14ac:dyDescent="0.25">
      <c r="A345" t="s">
        <v>376</v>
      </c>
      <c r="B345" t="s">
        <v>1144</v>
      </c>
      <c r="C345" s="2">
        <v>45911.256249999999</v>
      </c>
      <c r="D345" s="2">
        <v>45911.259560185194</v>
      </c>
      <c r="E345" s="2">
        <v>45911.417199074072</v>
      </c>
      <c r="F345" s="2">
        <v>45912</v>
      </c>
      <c r="G345" t="s">
        <v>1235</v>
      </c>
      <c r="H345" t="s">
        <v>1238</v>
      </c>
      <c r="I345" t="s">
        <v>1242</v>
      </c>
      <c r="J345" t="s">
        <v>1244</v>
      </c>
      <c r="K345" t="s">
        <v>1253</v>
      </c>
      <c r="L345" t="s">
        <v>1256</v>
      </c>
      <c r="M345">
        <v>7564</v>
      </c>
      <c r="N345">
        <v>418.05</v>
      </c>
      <c r="O345">
        <v>410.14</v>
      </c>
      <c r="P345">
        <v>415.83</v>
      </c>
      <c r="Q345">
        <v>3102298.96</v>
      </c>
      <c r="R345">
        <v>1551.15</v>
      </c>
      <c r="S345">
        <v>620.46</v>
      </c>
      <c r="T345">
        <v>-45210.77</v>
      </c>
      <c r="U345">
        <v>397.15</v>
      </c>
      <c r="V345">
        <v>310229.90000000002</v>
      </c>
      <c r="W345" t="s">
        <v>1261</v>
      </c>
      <c r="X345" t="s">
        <v>1264</v>
      </c>
      <c r="Y345">
        <v>-136.83000000000001</v>
      </c>
      <c r="Z345" t="s">
        <v>1267</v>
      </c>
      <c r="AA345">
        <v>9690114.8499999996</v>
      </c>
      <c r="AB345">
        <v>96901.148499999996</v>
      </c>
      <c r="AC345">
        <v>12.990000000000011</v>
      </c>
      <c r="AD345">
        <v>7459.6727097767462</v>
      </c>
      <c r="AE345">
        <v>2</v>
      </c>
      <c r="AF345">
        <v>14919.345419553491</v>
      </c>
      <c r="AG345">
        <v>6119020.3303756705</v>
      </c>
    </row>
    <row r="346" spans="1:33" x14ac:dyDescent="0.25">
      <c r="A346" t="s">
        <v>377</v>
      </c>
      <c r="B346" t="s">
        <v>1193</v>
      </c>
      <c r="C346" s="2">
        <v>45843.9</v>
      </c>
      <c r="D346" s="2">
        <v>45843.901064814818</v>
      </c>
      <c r="E346" s="2">
        <v>45844.562175925923</v>
      </c>
      <c r="F346" s="2">
        <v>45844</v>
      </c>
      <c r="G346" t="s">
        <v>1231</v>
      </c>
      <c r="H346" t="s">
        <v>1241</v>
      </c>
      <c r="I346" t="s">
        <v>1243</v>
      </c>
      <c r="J346" t="s">
        <v>1246</v>
      </c>
      <c r="K346" t="s">
        <v>1253</v>
      </c>
      <c r="L346" t="s">
        <v>1255</v>
      </c>
      <c r="M346">
        <v>6473</v>
      </c>
      <c r="N346">
        <v>156.24</v>
      </c>
      <c r="O346">
        <v>156.25</v>
      </c>
      <c r="P346">
        <v>157.52000000000001</v>
      </c>
      <c r="Q346">
        <v>1011406.25</v>
      </c>
      <c r="R346">
        <v>505.7</v>
      </c>
      <c r="S346">
        <v>202.28</v>
      </c>
      <c r="T346">
        <v>-8928.69</v>
      </c>
      <c r="U346">
        <v>148.43</v>
      </c>
      <c r="V346">
        <v>101140.62</v>
      </c>
      <c r="W346" t="s">
        <v>1259</v>
      </c>
      <c r="X346" t="s">
        <v>1264</v>
      </c>
      <c r="Y346">
        <v>-80.62</v>
      </c>
      <c r="Z346" t="s">
        <v>1268</v>
      </c>
      <c r="AA346">
        <v>9681186.1600000001</v>
      </c>
      <c r="AB346">
        <v>96811.861600000004</v>
      </c>
      <c r="AC346">
        <v>7.8199999999999932</v>
      </c>
      <c r="AD346">
        <v>12380.033452685429</v>
      </c>
      <c r="AE346">
        <v>5</v>
      </c>
      <c r="AF346">
        <v>61900.167263427153</v>
      </c>
      <c r="AG346">
        <v>9671901.1349104922</v>
      </c>
    </row>
    <row r="347" spans="1:33" x14ac:dyDescent="0.25">
      <c r="A347" t="s">
        <v>378</v>
      </c>
      <c r="B347" t="s">
        <v>1194</v>
      </c>
      <c r="C347" s="2">
        <v>45916.820833333331</v>
      </c>
      <c r="D347" s="2">
        <v>45916.823310185187</v>
      </c>
      <c r="E347" s="2">
        <v>45917.779560185183</v>
      </c>
      <c r="F347" s="2">
        <v>45917</v>
      </c>
      <c r="G347" t="s">
        <v>1235</v>
      </c>
      <c r="H347" t="s">
        <v>1239</v>
      </c>
      <c r="I347" t="s">
        <v>1243</v>
      </c>
      <c r="J347" t="s">
        <v>1245</v>
      </c>
      <c r="K347" t="s">
        <v>1253</v>
      </c>
      <c r="L347" t="s">
        <v>1257</v>
      </c>
      <c r="M347">
        <v>9347</v>
      </c>
      <c r="N347">
        <v>36.11</v>
      </c>
      <c r="O347">
        <v>35.68</v>
      </c>
      <c r="P347">
        <v>36.4</v>
      </c>
      <c r="Q347">
        <v>333500.96000000002</v>
      </c>
      <c r="R347">
        <v>166.75</v>
      </c>
      <c r="S347">
        <v>66.7</v>
      </c>
      <c r="T347">
        <v>-6963.29</v>
      </c>
      <c r="U347">
        <v>34.299999999999997</v>
      </c>
      <c r="V347">
        <v>33350.1</v>
      </c>
      <c r="W347" t="s">
        <v>1261</v>
      </c>
      <c r="X347" t="s">
        <v>1266</v>
      </c>
      <c r="Y347">
        <v>-197.8</v>
      </c>
      <c r="Z347" t="s">
        <v>1269</v>
      </c>
      <c r="AA347">
        <v>9674222.8699999992</v>
      </c>
      <c r="AB347">
        <v>96742.228699999992</v>
      </c>
      <c r="AC347">
        <v>1.380000000000003</v>
      </c>
      <c r="AD347">
        <v>70103.06427536218</v>
      </c>
      <c r="AE347">
        <v>10</v>
      </c>
      <c r="AF347">
        <v>701030.6427536218</v>
      </c>
      <c r="AG347">
        <v>25012773.33344923</v>
      </c>
    </row>
    <row r="348" spans="1:33" x14ac:dyDescent="0.25">
      <c r="A348" t="s">
        <v>379</v>
      </c>
      <c r="B348" t="s">
        <v>1065</v>
      </c>
      <c r="C348" s="2">
        <v>45828.072222222218</v>
      </c>
      <c r="D348" s="2">
        <v>45828.075590277767</v>
      </c>
      <c r="E348" s="2">
        <v>45828.576979166668</v>
      </c>
      <c r="F348" s="2">
        <v>45830</v>
      </c>
      <c r="G348" t="s">
        <v>1235</v>
      </c>
      <c r="H348" t="s">
        <v>1241</v>
      </c>
      <c r="I348" t="s">
        <v>1242</v>
      </c>
      <c r="J348" t="s">
        <v>1244</v>
      </c>
      <c r="K348" t="s">
        <v>1252</v>
      </c>
      <c r="L348" t="s">
        <v>1254</v>
      </c>
      <c r="M348">
        <v>8096</v>
      </c>
      <c r="N348">
        <v>214.71</v>
      </c>
      <c r="O348">
        <v>218.94</v>
      </c>
      <c r="P348">
        <v>216.64</v>
      </c>
      <c r="Q348">
        <v>1772538.24</v>
      </c>
      <c r="R348">
        <v>886.27</v>
      </c>
      <c r="S348">
        <v>354.51</v>
      </c>
      <c r="T348">
        <v>17380.02</v>
      </c>
      <c r="U348">
        <v>203.97</v>
      </c>
      <c r="V348">
        <v>177253.82</v>
      </c>
      <c r="W348" t="s">
        <v>1261</v>
      </c>
      <c r="X348" t="s">
        <v>1265</v>
      </c>
      <c r="Y348">
        <v>106.17</v>
      </c>
      <c r="Z348" t="s">
        <v>1270</v>
      </c>
      <c r="AA348">
        <v>9691602.8900000006</v>
      </c>
      <c r="AB348">
        <v>96916.028900000005</v>
      </c>
      <c r="AC348">
        <v>14.97</v>
      </c>
      <c r="AD348">
        <v>6474.0166265865073</v>
      </c>
      <c r="AE348">
        <v>5</v>
      </c>
      <c r="AF348">
        <v>32370.083132932541</v>
      </c>
      <c r="AG348">
        <v>7087106.0011242498</v>
      </c>
    </row>
    <row r="349" spans="1:33" x14ac:dyDescent="0.25">
      <c r="A349" t="s">
        <v>380</v>
      </c>
      <c r="B349" t="s">
        <v>1072</v>
      </c>
      <c r="C349" s="2">
        <v>45918.309027777781</v>
      </c>
      <c r="D349" s="2">
        <v>45918.310636574082</v>
      </c>
      <c r="E349" s="2">
        <v>45918.924525462957</v>
      </c>
      <c r="F349" s="2">
        <v>45920</v>
      </c>
      <c r="G349" t="s">
        <v>1237</v>
      </c>
      <c r="H349" t="s">
        <v>1239</v>
      </c>
      <c r="I349" t="s">
        <v>1243</v>
      </c>
      <c r="J349" t="s">
        <v>1245</v>
      </c>
      <c r="K349" t="s">
        <v>1253</v>
      </c>
      <c r="L349" t="s">
        <v>1256</v>
      </c>
      <c r="M349">
        <v>9057</v>
      </c>
      <c r="N349">
        <v>313.02999999999997</v>
      </c>
      <c r="O349">
        <v>313.98</v>
      </c>
      <c r="P349">
        <v>310.51</v>
      </c>
      <c r="Q349">
        <v>2843716.86</v>
      </c>
      <c r="R349">
        <v>1421.86</v>
      </c>
      <c r="S349">
        <v>568.74</v>
      </c>
      <c r="T349">
        <v>29437.19</v>
      </c>
      <c r="U349">
        <v>297.38</v>
      </c>
      <c r="V349">
        <v>284371.69</v>
      </c>
      <c r="W349" t="s">
        <v>1259</v>
      </c>
      <c r="X349" t="s">
        <v>1264</v>
      </c>
      <c r="Y349">
        <v>111.75</v>
      </c>
      <c r="Z349" t="s">
        <v>1268</v>
      </c>
      <c r="AA349">
        <v>9721040.0800000001</v>
      </c>
      <c r="AB349">
        <v>97210.400800000003</v>
      </c>
      <c r="AC349">
        <v>16.600000000000019</v>
      </c>
      <c r="AD349">
        <v>5856.048240963848</v>
      </c>
      <c r="AE349">
        <v>10</v>
      </c>
      <c r="AF349">
        <v>58560.482409638476</v>
      </c>
      <c r="AG349">
        <v>18386820.26697829</v>
      </c>
    </row>
    <row r="350" spans="1:33" x14ac:dyDescent="0.25">
      <c r="A350" t="s">
        <v>381</v>
      </c>
      <c r="B350" t="s">
        <v>1040</v>
      </c>
      <c r="C350" s="2">
        <v>45937.886111111111</v>
      </c>
      <c r="D350" s="2">
        <v>45937.888124999998</v>
      </c>
      <c r="E350" s="2">
        <v>45938.233958333331</v>
      </c>
      <c r="F350" s="2">
        <v>45939</v>
      </c>
      <c r="G350" t="s">
        <v>1234</v>
      </c>
      <c r="H350" t="s">
        <v>1241</v>
      </c>
      <c r="I350" t="s">
        <v>1243</v>
      </c>
      <c r="J350" t="s">
        <v>1247</v>
      </c>
      <c r="K350" t="s">
        <v>1249</v>
      </c>
      <c r="L350" t="s">
        <v>1255</v>
      </c>
      <c r="M350">
        <v>2119</v>
      </c>
      <c r="N350">
        <v>32.68</v>
      </c>
      <c r="O350">
        <v>32.82</v>
      </c>
      <c r="P350">
        <v>32.39</v>
      </c>
      <c r="Q350">
        <v>69545.58</v>
      </c>
      <c r="R350">
        <v>34.770000000000003</v>
      </c>
      <c r="S350">
        <v>13.91</v>
      </c>
      <c r="T350">
        <v>862.49</v>
      </c>
      <c r="U350">
        <v>31.05</v>
      </c>
      <c r="V350">
        <v>6954.56</v>
      </c>
      <c r="W350" t="s">
        <v>1262</v>
      </c>
      <c r="X350" t="s">
        <v>1264</v>
      </c>
      <c r="Y350">
        <v>132.76</v>
      </c>
      <c r="Z350" t="s">
        <v>1267</v>
      </c>
      <c r="AA350">
        <v>9721902.5700000003</v>
      </c>
      <c r="AB350">
        <v>97219.025699999998</v>
      </c>
      <c r="AC350">
        <v>1.77</v>
      </c>
      <c r="AD350">
        <v>54926.003220338993</v>
      </c>
      <c r="AE350">
        <v>5</v>
      </c>
      <c r="AF350">
        <v>274630.01610169502</v>
      </c>
      <c r="AG350">
        <v>9013357.1284576282</v>
      </c>
    </row>
    <row r="351" spans="1:33" x14ac:dyDescent="0.25">
      <c r="A351" t="s">
        <v>382</v>
      </c>
      <c r="B351" t="s">
        <v>1058</v>
      </c>
      <c r="C351" s="2">
        <v>45713.541666666657</v>
      </c>
      <c r="D351" s="2">
        <v>45713.542500000003</v>
      </c>
      <c r="E351" s="2">
        <v>45713.9925</v>
      </c>
      <c r="F351" s="2">
        <v>45715</v>
      </c>
      <c r="G351" t="s">
        <v>1234</v>
      </c>
      <c r="H351" t="s">
        <v>1239</v>
      </c>
      <c r="I351" t="s">
        <v>1242</v>
      </c>
      <c r="J351" t="s">
        <v>1244</v>
      </c>
      <c r="K351" t="s">
        <v>1249</v>
      </c>
      <c r="L351" t="s">
        <v>1256</v>
      </c>
      <c r="M351">
        <v>244</v>
      </c>
      <c r="N351">
        <v>214.75</v>
      </c>
      <c r="O351">
        <v>212.65</v>
      </c>
      <c r="P351">
        <v>212.68</v>
      </c>
      <c r="Q351">
        <v>51886.6</v>
      </c>
      <c r="R351">
        <v>25.94</v>
      </c>
      <c r="S351">
        <v>10.38</v>
      </c>
      <c r="T351">
        <v>-43.64</v>
      </c>
      <c r="U351">
        <v>204.01</v>
      </c>
      <c r="V351">
        <v>5188.66</v>
      </c>
      <c r="W351" t="s">
        <v>1260</v>
      </c>
      <c r="X351" t="s">
        <v>1263</v>
      </c>
      <c r="Y351">
        <v>-1.41</v>
      </c>
      <c r="Z351" t="s">
        <v>1267</v>
      </c>
      <c r="AA351">
        <v>9721858.9299999997</v>
      </c>
      <c r="AB351">
        <v>97218.589299999992</v>
      </c>
      <c r="AC351">
        <v>8.6400000000000148</v>
      </c>
      <c r="AD351">
        <v>11252.151539351829</v>
      </c>
      <c r="AE351">
        <v>10</v>
      </c>
      <c r="AF351">
        <v>112521.5153935183</v>
      </c>
      <c r="AG351">
        <v>23927700.24843166</v>
      </c>
    </row>
    <row r="352" spans="1:33" x14ac:dyDescent="0.25">
      <c r="A352" t="s">
        <v>383</v>
      </c>
      <c r="B352" t="s">
        <v>1189</v>
      </c>
      <c r="C352" s="2">
        <v>45807.741666666669</v>
      </c>
      <c r="D352" s="2">
        <v>45807.741863425923</v>
      </c>
      <c r="E352" s="2">
        <v>45808.663391203707</v>
      </c>
      <c r="F352" s="2">
        <v>45809</v>
      </c>
      <c r="G352" t="s">
        <v>1234</v>
      </c>
      <c r="H352" t="s">
        <v>1241</v>
      </c>
      <c r="I352" t="s">
        <v>1242</v>
      </c>
      <c r="J352" t="s">
        <v>1248</v>
      </c>
      <c r="K352" t="s">
        <v>1250</v>
      </c>
      <c r="L352" t="s">
        <v>1257</v>
      </c>
      <c r="M352">
        <v>5166</v>
      </c>
      <c r="N352">
        <v>198.17</v>
      </c>
      <c r="O352">
        <v>200.13</v>
      </c>
      <c r="P352">
        <v>199.41</v>
      </c>
      <c r="Q352">
        <v>1033871.58</v>
      </c>
      <c r="R352">
        <v>516.94000000000005</v>
      </c>
      <c r="S352">
        <v>206.77</v>
      </c>
      <c r="T352">
        <v>2995.81</v>
      </c>
      <c r="U352">
        <v>188.26</v>
      </c>
      <c r="V352">
        <v>103387.16</v>
      </c>
      <c r="W352" t="s">
        <v>1260</v>
      </c>
      <c r="X352" t="s">
        <v>1266</v>
      </c>
      <c r="Y352">
        <v>36.11</v>
      </c>
      <c r="Z352" t="s">
        <v>1267</v>
      </c>
      <c r="AA352">
        <v>9724854.7400000002</v>
      </c>
      <c r="AB352">
        <v>97248.54740000001</v>
      </c>
      <c r="AC352">
        <v>11.87</v>
      </c>
      <c r="AD352">
        <v>8192.8009604043782</v>
      </c>
      <c r="AE352">
        <v>5</v>
      </c>
      <c r="AF352">
        <v>40964.004802021889</v>
      </c>
      <c r="AG352">
        <v>8198126.2810286405</v>
      </c>
    </row>
    <row r="353" spans="1:33" x14ac:dyDescent="0.25">
      <c r="A353" t="s">
        <v>384</v>
      </c>
      <c r="B353" t="s">
        <v>1195</v>
      </c>
      <c r="C353" s="2">
        <v>45844.784722222219</v>
      </c>
      <c r="D353" s="2">
        <v>45844.787048611113</v>
      </c>
      <c r="E353" s="2">
        <v>45845.539131944453</v>
      </c>
      <c r="F353" s="2">
        <v>45845</v>
      </c>
      <c r="G353" t="s">
        <v>1237</v>
      </c>
      <c r="H353" t="s">
        <v>1241</v>
      </c>
      <c r="I353" t="s">
        <v>1242</v>
      </c>
      <c r="J353" t="s">
        <v>1244</v>
      </c>
      <c r="K353" t="s">
        <v>1253</v>
      </c>
      <c r="L353" t="s">
        <v>1256</v>
      </c>
      <c r="M353">
        <v>6729</v>
      </c>
      <c r="N353">
        <v>364.81</v>
      </c>
      <c r="O353">
        <v>368.49</v>
      </c>
      <c r="P353">
        <v>366.49</v>
      </c>
      <c r="Q353">
        <v>2479569.21</v>
      </c>
      <c r="R353">
        <v>1239.78</v>
      </c>
      <c r="S353">
        <v>495.91</v>
      </c>
      <c r="T353">
        <v>11722.31</v>
      </c>
      <c r="U353">
        <v>346.57</v>
      </c>
      <c r="V353">
        <v>247956.92</v>
      </c>
      <c r="W353" t="s">
        <v>1260</v>
      </c>
      <c r="X353" t="s">
        <v>1264</v>
      </c>
      <c r="Y353">
        <v>54.57</v>
      </c>
      <c r="Z353" t="s">
        <v>1271</v>
      </c>
      <c r="AA353">
        <v>9736577.0500000007</v>
      </c>
      <c r="AB353">
        <v>97365.770500000013</v>
      </c>
      <c r="AC353">
        <v>21.920000000000019</v>
      </c>
      <c r="AD353">
        <v>4441.8690921532816</v>
      </c>
      <c r="AE353">
        <v>5</v>
      </c>
      <c r="AF353">
        <v>22209.34546076641</v>
      </c>
      <c r="AG353">
        <v>8183921.7088378146</v>
      </c>
    </row>
    <row r="354" spans="1:33" x14ac:dyDescent="0.25">
      <c r="A354" t="s">
        <v>385</v>
      </c>
      <c r="B354" t="s">
        <v>1158</v>
      </c>
      <c r="C354" s="2">
        <v>45861.179166666669</v>
      </c>
      <c r="D354" s="2">
        <v>45861.179525462961</v>
      </c>
      <c r="E354" s="2">
        <v>45861.400358796287</v>
      </c>
      <c r="F354" s="2">
        <v>45863</v>
      </c>
      <c r="G354" t="s">
        <v>1233</v>
      </c>
      <c r="H354" t="s">
        <v>1240</v>
      </c>
      <c r="I354" t="s">
        <v>1242</v>
      </c>
      <c r="J354" t="s">
        <v>1247</v>
      </c>
      <c r="K354" t="s">
        <v>1249</v>
      </c>
      <c r="L354" t="s">
        <v>1254</v>
      </c>
      <c r="M354">
        <v>197</v>
      </c>
      <c r="N354">
        <v>248.92</v>
      </c>
      <c r="O354">
        <v>253.59</v>
      </c>
      <c r="P354">
        <v>248.57</v>
      </c>
      <c r="Q354">
        <v>49957.23</v>
      </c>
      <c r="R354">
        <v>24.98</v>
      </c>
      <c r="S354">
        <v>9.99</v>
      </c>
      <c r="T354">
        <v>953.97</v>
      </c>
      <c r="U354">
        <v>236.47</v>
      </c>
      <c r="V354">
        <v>4995.72</v>
      </c>
      <c r="W354" t="s">
        <v>1260</v>
      </c>
      <c r="X354" t="s">
        <v>1264</v>
      </c>
      <c r="Y354">
        <v>201.96</v>
      </c>
      <c r="Z354" t="s">
        <v>1267</v>
      </c>
      <c r="AA354">
        <v>9737531.0199999996</v>
      </c>
      <c r="AB354">
        <v>97375.310199999993</v>
      </c>
      <c r="AC354">
        <v>17.12</v>
      </c>
      <c r="AD354">
        <v>5687.8101752336433</v>
      </c>
      <c r="AE354">
        <v>30</v>
      </c>
      <c r="AF354">
        <v>170634.30525700931</v>
      </c>
      <c r="AG354">
        <v>43271153.47012499</v>
      </c>
    </row>
    <row r="355" spans="1:33" x14ac:dyDescent="0.25">
      <c r="A355" t="s">
        <v>386</v>
      </c>
      <c r="B355" t="s">
        <v>1139</v>
      </c>
      <c r="C355" s="2">
        <v>45728.816666666673</v>
      </c>
      <c r="D355" s="2">
        <v>45728.818993055553</v>
      </c>
      <c r="E355" s="2">
        <v>45729.800937499997</v>
      </c>
      <c r="F355" s="2">
        <v>45730</v>
      </c>
      <c r="G355" t="s">
        <v>1235</v>
      </c>
      <c r="H355" t="s">
        <v>1239</v>
      </c>
      <c r="I355" t="s">
        <v>1242</v>
      </c>
      <c r="J355" t="s">
        <v>1246</v>
      </c>
      <c r="K355" t="s">
        <v>1253</v>
      </c>
      <c r="L355" t="s">
        <v>1256</v>
      </c>
      <c r="M355">
        <v>1095</v>
      </c>
      <c r="N355">
        <v>182.67</v>
      </c>
      <c r="O355">
        <v>180.75</v>
      </c>
      <c r="P355">
        <v>181.52</v>
      </c>
      <c r="Q355">
        <v>197921.25</v>
      </c>
      <c r="R355">
        <v>98.96</v>
      </c>
      <c r="S355">
        <v>39.58</v>
      </c>
      <c r="T355">
        <v>-981.69</v>
      </c>
      <c r="U355">
        <v>173.54</v>
      </c>
      <c r="V355">
        <v>19792.12</v>
      </c>
      <c r="W355" t="s">
        <v>1262</v>
      </c>
      <c r="X355" t="s">
        <v>1266</v>
      </c>
      <c r="Y355">
        <v>-42.42</v>
      </c>
      <c r="Z355" t="s">
        <v>1270</v>
      </c>
      <c r="AA355">
        <v>9736549.3300000001</v>
      </c>
      <c r="AB355">
        <v>97365.493300000002</v>
      </c>
      <c r="AC355">
        <v>7.210000000000008</v>
      </c>
      <c r="AD355">
        <v>13504.22930651871</v>
      </c>
      <c r="AE355">
        <v>10</v>
      </c>
      <c r="AF355">
        <v>135042.29306518711</v>
      </c>
      <c r="AG355">
        <v>24408894.471532561</v>
      </c>
    </row>
    <row r="356" spans="1:33" x14ac:dyDescent="0.25">
      <c r="A356" t="s">
        <v>387</v>
      </c>
      <c r="B356" t="s">
        <v>1131</v>
      </c>
      <c r="C356" s="2">
        <v>45935.718055555553</v>
      </c>
      <c r="D356" s="2">
        <v>45935.719201388893</v>
      </c>
      <c r="E356" s="2">
        <v>45936.540729166663</v>
      </c>
      <c r="F356" s="2">
        <v>45937</v>
      </c>
      <c r="G356" t="s">
        <v>1234</v>
      </c>
      <c r="H356" t="s">
        <v>1240</v>
      </c>
      <c r="I356" t="s">
        <v>1242</v>
      </c>
      <c r="J356" t="s">
        <v>1247</v>
      </c>
      <c r="K356" t="s">
        <v>1252</v>
      </c>
      <c r="L356" t="s">
        <v>1255</v>
      </c>
      <c r="M356">
        <v>6482</v>
      </c>
      <c r="N356">
        <v>114.24</v>
      </c>
      <c r="O356">
        <v>115.59</v>
      </c>
      <c r="P356">
        <v>113.62</v>
      </c>
      <c r="Q356">
        <v>749254.38</v>
      </c>
      <c r="R356">
        <v>374.63</v>
      </c>
      <c r="S356">
        <v>149.85</v>
      </c>
      <c r="T356">
        <v>12245.06</v>
      </c>
      <c r="U356">
        <v>108.53</v>
      </c>
      <c r="V356">
        <v>74925.440000000002</v>
      </c>
      <c r="W356" t="s">
        <v>1262</v>
      </c>
      <c r="X356" t="s">
        <v>1263</v>
      </c>
      <c r="Y356">
        <v>173.38</v>
      </c>
      <c r="Z356" t="s">
        <v>1270</v>
      </c>
      <c r="AA356">
        <v>9748794.3900000006</v>
      </c>
      <c r="AB356">
        <v>97487.943900000013</v>
      </c>
      <c r="AC356">
        <v>7.0600000000000023</v>
      </c>
      <c r="AD356">
        <v>13808.490637393759</v>
      </c>
      <c r="AE356">
        <v>30</v>
      </c>
      <c r="AF356">
        <v>414254.71912181278</v>
      </c>
      <c r="AG356">
        <v>47883702.983290337</v>
      </c>
    </row>
    <row r="357" spans="1:33" x14ac:dyDescent="0.25">
      <c r="A357" t="s">
        <v>388</v>
      </c>
      <c r="B357" t="s">
        <v>1150</v>
      </c>
      <c r="C357" s="2">
        <v>45931.387499999997</v>
      </c>
      <c r="D357" s="2">
        <v>45931.389004629629</v>
      </c>
      <c r="E357" s="2">
        <v>45931.935532407413</v>
      </c>
      <c r="F357" s="2">
        <v>45932</v>
      </c>
      <c r="G357" t="s">
        <v>1232</v>
      </c>
      <c r="H357" t="s">
        <v>1238</v>
      </c>
      <c r="I357" t="s">
        <v>1243</v>
      </c>
      <c r="J357" t="s">
        <v>1245</v>
      </c>
      <c r="K357" t="s">
        <v>1251</v>
      </c>
      <c r="L357" t="s">
        <v>1257</v>
      </c>
      <c r="M357">
        <v>4071</v>
      </c>
      <c r="N357">
        <v>127.68</v>
      </c>
      <c r="O357">
        <v>126.92</v>
      </c>
      <c r="P357">
        <v>127.7</v>
      </c>
      <c r="Q357">
        <v>516691.32</v>
      </c>
      <c r="R357">
        <v>258.35000000000002</v>
      </c>
      <c r="S357">
        <v>103.34</v>
      </c>
      <c r="T357">
        <v>-3537.07</v>
      </c>
      <c r="U357">
        <v>121.3</v>
      </c>
      <c r="V357">
        <v>51669.13</v>
      </c>
      <c r="W357" t="s">
        <v>1262</v>
      </c>
      <c r="X357" t="s">
        <v>1263</v>
      </c>
      <c r="Y357">
        <v>-61.08</v>
      </c>
      <c r="Z357" t="s">
        <v>1268</v>
      </c>
      <c r="AA357">
        <v>9745257.3200000003</v>
      </c>
      <c r="AB357">
        <v>97452.573199999999</v>
      </c>
      <c r="AC357">
        <v>5.6200000000000054</v>
      </c>
      <c r="AD357">
        <v>17340.31551601422</v>
      </c>
      <c r="AE357">
        <v>2</v>
      </c>
      <c r="AF357">
        <v>34680.631032028439</v>
      </c>
      <c r="AG357">
        <v>4401665.6905850498</v>
      </c>
    </row>
    <row r="358" spans="1:33" x14ac:dyDescent="0.25">
      <c r="A358" t="s">
        <v>389</v>
      </c>
      <c r="B358" t="s">
        <v>1095</v>
      </c>
      <c r="C358" s="2">
        <v>45906.425694444442</v>
      </c>
      <c r="D358" s="2">
        <v>45906.427847222221</v>
      </c>
      <c r="E358" s="2">
        <v>45907.335486111107</v>
      </c>
      <c r="F358" s="2">
        <v>45908</v>
      </c>
      <c r="G358" t="s">
        <v>1231</v>
      </c>
      <c r="H358" t="s">
        <v>1240</v>
      </c>
      <c r="I358" t="s">
        <v>1242</v>
      </c>
      <c r="J358" t="s">
        <v>1247</v>
      </c>
      <c r="K358" t="s">
        <v>1252</v>
      </c>
      <c r="L358" t="s">
        <v>1256</v>
      </c>
      <c r="M358">
        <v>7068</v>
      </c>
      <c r="N358">
        <v>71.7</v>
      </c>
      <c r="O358">
        <v>71.55</v>
      </c>
      <c r="P358">
        <v>71.680000000000007</v>
      </c>
      <c r="Q358">
        <v>505715.4</v>
      </c>
      <c r="R358">
        <v>252.86</v>
      </c>
      <c r="S358">
        <v>101.14</v>
      </c>
      <c r="T358">
        <v>-1272.8399999999999</v>
      </c>
      <c r="U358">
        <v>68.11</v>
      </c>
      <c r="V358">
        <v>50571.54</v>
      </c>
      <c r="W358" t="s">
        <v>1259</v>
      </c>
      <c r="X358" t="s">
        <v>1265</v>
      </c>
      <c r="Y358">
        <v>-18.14</v>
      </c>
      <c r="Z358" t="s">
        <v>1267</v>
      </c>
      <c r="AA358">
        <v>9743984.4800000004</v>
      </c>
      <c r="AB358">
        <v>97439.844800000006</v>
      </c>
      <c r="AC358">
        <v>3.4399999999999982</v>
      </c>
      <c r="AD358">
        <v>28325.536279069791</v>
      </c>
      <c r="AE358">
        <v>30</v>
      </c>
      <c r="AF358">
        <v>849766.08837209374</v>
      </c>
      <c r="AG358">
        <v>60800763.623023301</v>
      </c>
    </row>
    <row r="359" spans="1:33" x14ac:dyDescent="0.25">
      <c r="A359" t="s">
        <v>390</v>
      </c>
      <c r="B359" t="s">
        <v>1119</v>
      </c>
      <c r="C359" s="2">
        <v>45741.222222222219</v>
      </c>
      <c r="D359" s="2">
        <v>45741.222708333327</v>
      </c>
      <c r="E359" s="2">
        <v>45741.851180555554</v>
      </c>
      <c r="F359" s="2">
        <v>45743</v>
      </c>
      <c r="G359" t="s">
        <v>1232</v>
      </c>
      <c r="H359" t="s">
        <v>1241</v>
      </c>
      <c r="I359" t="s">
        <v>1243</v>
      </c>
      <c r="J359" t="s">
        <v>1245</v>
      </c>
      <c r="K359" t="s">
        <v>1253</v>
      </c>
      <c r="L359" t="s">
        <v>1254</v>
      </c>
      <c r="M359">
        <v>3631</v>
      </c>
      <c r="N359">
        <v>370.69</v>
      </c>
      <c r="O359">
        <v>372.3</v>
      </c>
      <c r="P359">
        <v>368.56</v>
      </c>
      <c r="Q359">
        <v>1351821.3</v>
      </c>
      <c r="R359">
        <v>675.91</v>
      </c>
      <c r="S359">
        <v>270.36</v>
      </c>
      <c r="T359">
        <v>12633.67</v>
      </c>
      <c r="U359">
        <v>352.16</v>
      </c>
      <c r="V359">
        <v>135182.13</v>
      </c>
      <c r="W359" t="s">
        <v>1259</v>
      </c>
      <c r="X359" t="s">
        <v>1264</v>
      </c>
      <c r="Y359">
        <v>101.48</v>
      </c>
      <c r="Z359" t="s">
        <v>1270</v>
      </c>
      <c r="AA359">
        <v>9756618.1500000004</v>
      </c>
      <c r="AB359">
        <v>97566.181500000006</v>
      </c>
      <c r="AC359">
        <v>20.13999999999999</v>
      </c>
      <c r="AD359">
        <v>4844.398286991066</v>
      </c>
      <c r="AE359">
        <v>5</v>
      </c>
      <c r="AF359">
        <v>24221.991434955329</v>
      </c>
      <c r="AG359">
        <v>9017847.4112338684</v>
      </c>
    </row>
    <row r="360" spans="1:33" x14ac:dyDescent="0.25">
      <c r="A360" t="s">
        <v>391</v>
      </c>
      <c r="B360" t="s">
        <v>1044</v>
      </c>
      <c r="C360" s="2">
        <v>45984.120138888888</v>
      </c>
      <c r="D360" s="2">
        <v>45984.122511574067</v>
      </c>
      <c r="E360" s="2">
        <v>45984.388483796298</v>
      </c>
      <c r="F360" s="2">
        <v>45985</v>
      </c>
      <c r="G360" t="s">
        <v>1235</v>
      </c>
      <c r="H360" t="s">
        <v>1241</v>
      </c>
      <c r="I360" t="s">
        <v>1243</v>
      </c>
      <c r="J360" t="s">
        <v>1247</v>
      </c>
      <c r="K360" t="s">
        <v>1252</v>
      </c>
      <c r="L360" t="s">
        <v>1257</v>
      </c>
      <c r="M360">
        <v>8626</v>
      </c>
      <c r="N360">
        <v>138.07</v>
      </c>
      <c r="O360">
        <v>140.22999999999999</v>
      </c>
      <c r="P360">
        <v>136.9</v>
      </c>
      <c r="Q360">
        <v>1209623.98</v>
      </c>
      <c r="R360">
        <v>604.80999999999995</v>
      </c>
      <c r="S360">
        <v>241.92</v>
      </c>
      <c r="T360">
        <v>27877.85</v>
      </c>
      <c r="U360">
        <v>131.16999999999999</v>
      </c>
      <c r="V360">
        <v>120962.4</v>
      </c>
      <c r="W360" t="s">
        <v>1258</v>
      </c>
      <c r="X360" t="s">
        <v>1266</v>
      </c>
      <c r="Y360">
        <v>243.24</v>
      </c>
      <c r="Z360" t="s">
        <v>1267</v>
      </c>
      <c r="AA360">
        <v>9784496</v>
      </c>
      <c r="AB360">
        <v>97844.96</v>
      </c>
      <c r="AC360">
        <v>9.0600000000000023</v>
      </c>
      <c r="AD360">
        <v>10799.664459161149</v>
      </c>
      <c r="AE360">
        <v>5</v>
      </c>
      <c r="AF360">
        <v>53998.322295805738</v>
      </c>
      <c r="AG360">
        <v>7572184.7355408389</v>
      </c>
    </row>
    <row r="361" spans="1:33" x14ac:dyDescent="0.25">
      <c r="A361" t="s">
        <v>392</v>
      </c>
      <c r="B361" t="s">
        <v>1037</v>
      </c>
      <c r="C361" s="2">
        <v>45832.770138888889</v>
      </c>
      <c r="D361" s="2">
        <v>45832.770300925928</v>
      </c>
      <c r="E361" s="2">
        <v>45832.934189814812</v>
      </c>
      <c r="F361" s="2">
        <v>45834</v>
      </c>
      <c r="G361" t="s">
        <v>1236</v>
      </c>
      <c r="H361" t="s">
        <v>1238</v>
      </c>
      <c r="I361" t="s">
        <v>1242</v>
      </c>
      <c r="J361" t="s">
        <v>1247</v>
      </c>
      <c r="K361" t="s">
        <v>1251</v>
      </c>
      <c r="L361" t="s">
        <v>1254</v>
      </c>
      <c r="M361">
        <v>3397</v>
      </c>
      <c r="N361">
        <v>185.94</v>
      </c>
      <c r="O361">
        <v>189.13</v>
      </c>
      <c r="P361">
        <v>184.73</v>
      </c>
      <c r="Q361">
        <v>642474.61</v>
      </c>
      <c r="R361">
        <v>321.24</v>
      </c>
      <c r="S361">
        <v>128.49</v>
      </c>
      <c r="T361">
        <v>14497.07</v>
      </c>
      <c r="U361">
        <v>176.64</v>
      </c>
      <c r="V361">
        <v>64247.46</v>
      </c>
      <c r="W361" t="s">
        <v>1260</v>
      </c>
      <c r="X361" t="s">
        <v>1263</v>
      </c>
      <c r="Y361">
        <v>238.19</v>
      </c>
      <c r="Z361" t="s">
        <v>1270</v>
      </c>
      <c r="AA361">
        <v>9798993.0700000003</v>
      </c>
      <c r="AB361">
        <v>97989.930700000012</v>
      </c>
      <c r="AC361">
        <v>12.490000000000011</v>
      </c>
      <c r="AD361">
        <v>7845.4708326661284</v>
      </c>
      <c r="AE361">
        <v>2</v>
      </c>
      <c r="AF361">
        <v>15690.941665332261</v>
      </c>
      <c r="AG361">
        <v>2967627.7971642902</v>
      </c>
    </row>
    <row r="362" spans="1:33" x14ac:dyDescent="0.25">
      <c r="A362" t="s">
        <v>393</v>
      </c>
      <c r="B362" t="s">
        <v>1181</v>
      </c>
      <c r="C362" s="2">
        <v>45910.86041666667</v>
      </c>
      <c r="D362" s="2">
        <v>45910.863125000003</v>
      </c>
      <c r="E362" s="2">
        <v>45911.356180555558</v>
      </c>
      <c r="F362" s="2">
        <v>45912</v>
      </c>
      <c r="G362" t="s">
        <v>1231</v>
      </c>
      <c r="H362" t="s">
        <v>1238</v>
      </c>
      <c r="I362" t="s">
        <v>1242</v>
      </c>
      <c r="J362" t="s">
        <v>1245</v>
      </c>
      <c r="K362" t="s">
        <v>1253</v>
      </c>
      <c r="L362" t="s">
        <v>1255</v>
      </c>
      <c r="M362">
        <v>2855</v>
      </c>
      <c r="N362">
        <v>324.14</v>
      </c>
      <c r="O362">
        <v>320.68</v>
      </c>
      <c r="P362">
        <v>325.37</v>
      </c>
      <c r="Q362">
        <v>915541.4</v>
      </c>
      <c r="R362">
        <v>457.77</v>
      </c>
      <c r="S362">
        <v>183.11</v>
      </c>
      <c r="T362">
        <v>-14030.83</v>
      </c>
      <c r="U362">
        <v>307.93</v>
      </c>
      <c r="V362">
        <v>91554.14</v>
      </c>
      <c r="W362" t="s">
        <v>1258</v>
      </c>
      <c r="X362" t="s">
        <v>1266</v>
      </c>
      <c r="Y362">
        <v>-144.13999999999999</v>
      </c>
      <c r="Z362" t="s">
        <v>1269</v>
      </c>
      <c r="AA362">
        <v>9784962.2400000002</v>
      </c>
      <c r="AB362">
        <v>97849.622400000007</v>
      </c>
      <c r="AC362">
        <v>12.75</v>
      </c>
      <c r="AD362">
        <v>7674.4801882352949</v>
      </c>
      <c r="AE362">
        <v>2</v>
      </c>
      <c r="AF362">
        <v>15348.96037647059</v>
      </c>
      <c r="AG362">
        <v>4922104.6135265892</v>
      </c>
    </row>
    <row r="363" spans="1:33" x14ac:dyDescent="0.25">
      <c r="A363" t="s">
        <v>394</v>
      </c>
      <c r="B363" t="s">
        <v>1085</v>
      </c>
      <c r="C363" s="2">
        <v>45900.470138888893</v>
      </c>
      <c r="D363" s="2">
        <v>45900.472453703696</v>
      </c>
      <c r="E363" s="2">
        <v>45900.850925925923</v>
      </c>
      <c r="F363" s="2">
        <v>45901</v>
      </c>
      <c r="G363" t="s">
        <v>1235</v>
      </c>
      <c r="H363" t="s">
        <v>1238</v>
      </c>
      <c r="I363" t="s">
        <v>1242</v>
      </c>
      <c r="J363" t="s">
        <v>1246</v>
      </c>
      <c r="K363" t="s">
        <v>1250</v>
      </c>
      <c r="L363" t="s">
        <v>1256</v>
      </c>
      <c r="M363">
        <v>665</v>
      </c>
      <c r="N363">
        <v>384.42</v>
      </c>
      <c r="O363">
        <v>379.66</v>
      </c>
      <c r="P363">
        <v>381.25</v>
      </c>
      <c r="Q363">
        <v>252473.9</v>
      </c>
      <c r="R363">
        <v>126.24</v>
      </c>
      <c r="S363">
        <v>50.49</v>
      </c>
      <c r="T363">
        <v>-1234.08</v>
      </c>
      <c r="U363">
        <v>365.2</v>
      </c>
      <c r="V363">
        <v>25247.39</v>
      </c>
      <c r="W363" t="s">
        <v>1262</v>
      </c>
      <c r="X363" t="s">
        <v>1265</v>
      </c>
      <c r="Y363">
        <v>-41.7</v>
      </c>
      <c r="Z363" t="s">
        <v>1270</v>
      </c>
      <c r="AA363">
        <v>9783728.1600000001</v>
      </c>
      <c r="AB363">
        <v>97837.281600000002</v>
      </c>
      <c r="AC363">
        <v>14.46000000000004</v>
      </c>
      <c r="AD363">
        <v>6766.0637344398174</v>
      </c>
      <c r="AE363">
        <v>2</v>
      </c>
      <c r="AF363">
        <v>13532.127468879629</v>
      </c>
      <c r="AG363">
        <v>5137607.5148348426</v>
      </c>
    </row>
    <row r="364" spans="1:33" x14ac:dyDescent="0.25">
      <c r="A364" t="s">
        <v>395</v>
      </c>
      <c r="B364" t="s">
        <v>1196</v>
      </c>
      <c r="C364" s="2">
        <v>45861.552777777782</v>
      </c>
      <c r="D364" s="2">
        <v>45861.553657407407</v>
      </c>
      <c r="E364" s="2">
        <v>45861.743935185194</v>
      </c>
      <c r="F364" s="2">
        <v>45862</v>
      </c>
      <c r="G364" t="s">
        <v>1235</v>
      </c>
      <c r="H364" t="s">
        <v>1240</v>
      </c>
      <c r="I364" t="s">
        <v>1243</v>
      </c>
      <c r="J364" t="s">
        <v>1244</v>
      </c>
      <c r="K364" t="s">
        <v>1249</v>
      </c>
      <c r="L364" t="s">
        <v>1256</v>
      </c>
      <c r="M364">
        <v>7903</v>
      </c>
      <c r="N364">
        <v>11.35</v>
      </c>
      <c r="O364">
        <v>11.41</v>
      </c>
      <c r="P364">
        <v>11.43</v>
      </c>
      <c r="Q364">
        <v>90173.23</v>
      </c>
      <c r="R364">
        <v>45.09</v>
      </c>
      <c r="S364">
        <v>18.03</v>
      </c>
      <c r="T364">
        <v>-221.18</v>
      </c>
      <c r="U364">
        <v>10.78</v>
      </c>
      <c r="V364">
        <v>9017.32</v>
      </c>
      <c r="W364" t="s">
        <v>1261</v>
      </c>
      <c r="X364" t="s">
        <v>1265</v>
      </c>
      <c r="Y364">
        <v>-17.5</v>
      </c>
      <c r="Z364" t="s">
        <v>1267</v>
      </c>
      <c r="AA364">
        <v>9783506.9800000004</v>
      </c>
      <c r="AB364">
        <v>97835.069800000012</v>
      </c>
      <c r="AC364">
        <v>0.63000000000000078</v>
      </c>
      <c r="AD364">
        <v>155293.76158730139</v>
      </c>
      <c r="AE364">
        <v>30</v>
      </c>
      <c r="AF364">
        <v>4658812.8476190418</v>
      </c>
      <c r="AG364">
        <v>53157054.59133327</v>
      </c>
    </row>
    <row r="365" spans="1:33" x14ac:dyDescent="0.25">
      <c r="A365" t="s">
        <v>396</v>
      </c>
      <c r="B365" t="s">
        <v>1197</v>
      </c>
      <c r="C365" s="2">
        <v>45789.81527777778</v>
      </c>
      <c r="D365" s="2">
        <v>45789.81827546296</v>
      </c>
      <c r="E365" s="2">
        <v>45790.712719907409</v>
      </c>
      <c r="F365" s="2">
        <v>45791</v>
      </c>
      <c r="G365" t="s">
        <v>1231</v>
      </c>
      <c r="H365" t="s">
        <v>1241</v>
      </c>
      <c r="I365" t="s">
        <v>1243</v>
      </c>
      <c r="J365" t="s">
        <v>1247</v>
      </c>
      <c r="K365" t="s">
        <v>1251</v>
      </c>
      <c r="L365" t="s">
        <v>1255</v>
      </c>
      <c r="M365">
        <v>5793</v>
      </c>
      <c r="N365">
        <v>261.27999999999997</v>
      </c>
      <c r="O365">
        <v>260.83999999999997</v>
      </c>
      <c r="P365">
        <v>260.99</v>
      </c>
      <c r="Q365">
        <v>1511046.12</v>
      </c>
      <c r="R365">
        <v>755.52</v>
      </c>
      <c r="S365">
        <v>302.20999999999998</v>
      </c>
      <c r="T365">
        <v>-1926.68</v>
      </c>
      <c r="U365">
        <v>248.22</v>
      </c>
      <c r="V365">
        <v>151104.60999999999</v>
      </c>
      <c r="W365" t="s">
        <v>1262</v>
      </c>
      <c r="X365" t="s">
        <v>1264</v>
      </c>
      <c r="Y365">
        <v>-5.75</v>
      </c>
      <c r="Z365" t="s">
        <v>1269</v>
      </c>
      <c r="AA365">
        <v>9781580.3000000007</v>
      </c>
      <c r="AB365">
        <v>97815.803000000014</v>
      </c>
      <c r="AC365">
        <v>12.61999999999998</v>
      </c>
      <c r="AD365">
        <v>7750.8560221870202</v>
      </c>
      <c r="AE365">
        <v>5</v>
      </c>
      <c r="AF365">
        <v>38754.280110935098</v>
      </c>
      <c r="AG365">
        <v>10108666.424136311</v>
      </c>
    </row>
    <row r="366" spans="1:33" x14ac:dyDescent="0.25">
      <c r="A366" t="s">
        <v>397</v>
      </c>
      <c r="B366" t="s">
        <v>1198</v>
      </c>
      <c r="C366" s="2">
        <v>45915.728472222218</v>
      </c>
      <c r="D366" s="2">
        <v>45915.729467592602</v>
      </c>
      <c r="E366" s="2">
        <v>45916.283634259264</v>
      </c>
      <c r="F366" s="2">
        <v>45916</v>
      </c>
      <c r="G366" t="s">
        <v>1233</v>
      </c>
      <c r="H366" t="s">
        <v>1238</v>
      </c>
      <c r="I366" t="s">
        <v>1243</v>
      </c>
      <c r="J366" t="s">
        <v>1245</v>
      </c>
      <c r="K366" t="s">
        <v>1252</v>
      </c>
      <c r="L366" t="s">
        <v>1254</v>
      </c>
      <c r="M366">
        <v>2448</v>
      </c>
      <c r="N366">
        <v>492.82</v>
      </c>
      <c r="O366">
        <v>495.51</v>
      </c>
      <c r="P366">
        <v>490.4</v>
      </c>
      <c r="Q366">
        <v>1213008.48</v>
      </c>
      <c r="R366">
        <v>606.5</v>
      </c>
      <c r="S366">
        <v>242.6</v>
      </c>
      <c r="T366">
        <v>11660.18</v>
      </c>
      <c r="U366">
        <v>468.18</v>
      </c>
      <c r="V366">
        <v>121300.85</v>
      </c>
      <c r="W366" t="s">
        <v>1260</v>
      </c>
      <c r="X366" t="s">
        <v>1264</v>
      </c>
      <c r="Y366">
        <v>104.2</v>
      </c>
      <c r="Z366" t="s">
        <v>1268</v>
      </c>
      <c r="AA366">
        <v>9793240.4800000004</v>
      </c>
      <c r="AB366">
        <v>97932.404800000004</v>
      </c>
      <c r="AC366">
        <v>27.329999999999981</v>
      </c>
      <c r="AD366">
        <v>3583.329849981707</v>
      </c>
      <c r="AE366">
        <v>2</v>
      </c>
      <c r="AF366">
        <v>7166.6596999634139</v>
      </c>
      <c r="AG366">
        <v>3551151.5479288711</v>
      </c>
    </row>
    <row r="367" spans="1:33" x14ac:dyDescent="0.25">
      <c r="A367" t="s">
        <v>398</v>
      </c>
      <c r="B367" t="s">
        <v>1069</v>
      </c>
      <c r="C367" s="2">
        <v>45909.058333333327</v>
      </c>
      <c r="D367" s="2">
        <v>45909.060277777768</v>
      </c>
      <c r="E367" s="2">
        <v>45909.785277777781</v>
      </c>
      <c r="F367" s="2">
        <v>45911</v>
      </c>
      <c r="G367" t="s">
        <v>1231</v>
      </c>
      <c r="H367" t="s">
        <v>1240</v>
      </c>
      <c r="I367" t="s">
        <v>1243</v>
      </c>
      <c r="J367" t="s">
        <v>1244</v>
      </c>
      <c r="K367" t="s">
        <v>1250</v>
      </c>
      <c r="L367" t="s">
        <v>1257</v>
      </c>
      <c r="M367">
        <v>8938</v>
      </c>
      <c r="N367">
        <v>345.66</v>
      </c>
      <c r="O367">
        <v>341.7</v>
      </c>
      <c r="P367">
        <v>342.94</v>
      </c>
      <c r="Q367">
        <v>3054114.6</v>
      </c>
      <c r="R367">
        <v>1527.06</v>
      </c>
      <c r="S367">
        <v>610.82000000000005</v>
      </c>
      <c r="T367">
        <v>-13221</v>
      </c>
      <c r="U367">
        <v>328.38</v>
      </c>
      <c r="V367">
        <v>305411.46000000002</v>
      </c>
      <c r="W367" t="s">
        <v>1258</v>
      </c>
      <c r="X367" t="s">
        <v>1263</v>
      </c>
      <c r="Y367">
        <v>-36.159999999999997</v>
      </c>
      <c r="Z367" t="s">
        <v>1269</v>
      </c>
      <c r="AA367">
        <v>9780019.4800000004</v>
      </c>
      <c r="AB367">
        <v>97800.194800000012</v>
      </c>
      <c r="AC367">
        <v>13.31999999999999</v>
      </c>
      <c r="AD367">
        <v>7342.3569669669714</v>
      </c>
      <c r="AE367">
        <v>30</v>
      </c>
      <c r="AF367">
        <v>220270.70900900921</v>
      </c>
      <c r="AG367">
        <v>75266501.268378422</v>
      </c>
    </row>
    <row r="368" spans="1:33" x14ac:dyDescent="0.25">
      <c r="A368" t="s">
        <v>399</v>
      </c>
      <c r="B368" t="s">
        <v>1061</v>
      </c>
      <c r="C368" s="2">
        <v>45972.317361111112</v>
      </c>
      <c r="D368" s="2">
        <v>45972.317488425928</v>
      </c>
      <c r="E368" s="2">
        <v>45972.828599537039</v>
      </c>
      <c r="F368" s="2">
        <v>45974</v>
      </c>
      <c r="G368" t="s">
        <v>1237</v>
      </c>
      <c r="H368" t="s">
        <v>1239</v>
      </c>
      <c r="I368" t="s">
        <v>1243</v>
      </c>
      <c r="J368" t="s">
        <v>1248</v>
      </c>
      <c r="K368" t="s">
        <v>1250</v>
      </c>
      <c r="L368" t="s">
        <v>1257</v>
      </c>
      <c r="M368">
        <v>1322</v>
      </c>
      <c r="N368">
        <v>376.16</v>
      </c>
      <c r="O368">
        <v>381.21</v>
      </c>
      <c r="P368">
        <v>374.05</v>
      </c>
      <c r="Q368">
        <v>503959.62</v>
      </c>
      <c r="R368">
        <v>251.98</v>
      </c>
      <c r="S368">
        <v>100.79</v>
      </c>
      <c r="T368">
        <v>9112.75</v>
      </c>
      <c r="U368">
        <v>357.35</v>
      </c>
      <c r="V368">
        <v>50395.96</v>
      </c>
      <c r="W368" t="s">
        <v>1260</v>
      </c>
      <c r="X368" t="s">
        <v>1266</v>
      </c>
      <c r="Y368">
        <v>191.42</v>
      </c>
      <c r="Z368" t="s">
        <v>1269</v>
      </c>
      <c r="AA368">
        <v>9789132.2300000004</v>
      </c>
      <c r="AB368">
        <v>97891.3223</v>
      </c>
      <c r="AC368">
        <v>23.85999999999996</v>
      </c>
      <c r="AD368">
        <v>4102.7377326068809</v>
      </c>
      <c r="AE368">
        <v>10</v>
      </c>
      <c r="AF368">
        <v>41027.37732606881</v>
      </c>
      <c r="AG368">
        <v>15640046.51047069</v>
      </c>
    </row>
    <row r="369" spans="1:33" x14ac:dyDescent="0.25">
      <c r="A369" t="s">
        <v>400</v>
      </c>
      <c r="B369" t="s">
        <v>1120</v>
      </c>
      <c r="C369" s="2">
        <v>45744.397222222222</v>
      </c>
      <c r="D369" s="2">
        <v>45744.398668981477</v>
      </c>
      <c r="E369" s="2">
        <v>45745.095196759263</v>
      </c>
      <c r="F369" s="2">
        <v>45745</v>
      </c>
      <c r="G369" t="s">
        <v>1237</v>
      </c>
      <c r="H369" t="s">
        <v>1241</v>
      </c>
      <c r="I369" t="s">
        <v>1243</v>
      </c>
      <c r="J369" t="s">
        <v>1245</v>
      </c>
      <c r="K369" t="s">
        <v>1251</v>
      </c>
      <c r="L369" t="s">
        <v>1255</v>
      </c>
      <c r="M369">
        <v>4185</v>
      </c>
      <c r="N369">
        <v>217.12</v>
      </c>
      <c r="O369">
        <v>212.92</v>
      </c>
      <c r="P369">
        <v>216.36</v>
      </c>
      <c r="Q369">
        <v>891070.2</v>
      </c>
      <c r="R369">
        <v>445.54</v>
      </c>
      <c r="S369">
        <v>178.21</v>
      </c>
      <c r="T369">
        <v>-15020.15</v>
      </c>
      <c r="U369">
        <v>206.26</v>
      </c>
      <c r="V369">
        <v>89107.02</v>
      </c>
      <c r="W369" t="s">
        <v>1259</v>
      </c>
      <c r="X369" t="s">
        <v>1266</v>
      </c>
      <c r="Y369">
        <v>-158.99</v>
      </c>
      <c r="Z369" t="s">
        <v>1271</v>
      </c>
      <c r="AA369">
        <v>9774112.0800000001</v>
      </c>
      <c r="AB369">
        <v>97741.120800000004</v>
      </c>
      <c r="AC369">
        <v>6.6599999999999966</v>
      </c>
      <c r="AD369">
        <v>14675.843963963969</v>
      </c>
      <c r="AE369">
        <v>5</v>
      </c>
      <c r="AF369">
        <v>73379.219819819846</v>
      </c>
      <c r="AG369">
        <v>15623903.48403604</v>
      </c>
    </row>
    <row r="370" spans="1:33" x14ac:dyDescent="0.25">
      <c r="A370" t="s">
        <v>401</v>
      </c>
      <c r="B370" t="s">
        <v>1199</v>
      </c>
      <c r="C370" s="2">
        <v>45909.367361111108</v>
      </c>
      <c r="D370" s="2">
        <v>45909.369652777779</v>
      </c>
      <c r="E370" s="2">
        <v>45909.903680555559</v>
      </c>
      <c r="F370" s="2">
        <v>45910</v>
      </c>
      <c r="G370" t="s">
        <v>1232</v>
      </c>
      <c r="H370" t="s">
        <v>1238</v>
      </c>
      <c r="I370" t="s">
        <v>1243</v>
      </c>
      <c r="J370" t="s">
        <v>1245</v>
      </c>
      <c r="K370" t="s">
        <v>1252</v>
      </c>
      <c r="L370" t="s">
        <v>1255</v>
      </c>
      <c r="M370">
        <v>6977</v>
      </c>
      <c r="N370">
        <v>167.67</v>
      </c>
      <c r="O370">
        <v>167.17</v>
      </c>
      <c r="P370">
        <v>167.56</v>
      </c>
      <c r="Q370">
        <v>1166345.0900000001</v>
      </c>
      <c r="R370">
        <v>583.16999999999996</v>
      </c>
      <c r="S370">
        <v>233.27</v>
      </c>
      <c r="T370">
        <v>-3537.47</v>
      </c>
      <c r="U370">
        <v>159.29</v>
      </c>
      <c r="V370">
        <v>116634.51</v>
      </c>
      <c r="W370" t="s">
        <v>1258</v>
      </c>
      <c r="X370" t="s">
        <v>1265</v>
      </c>
      <c r="Y370">
        <v>-23.28</v>
      </c>
      <c r="Z370" t="s">
        <v>1268</v>
      </c>
      <c r="AA370">
        <v>9770574.6099999994</v>
      </c>
      <c r="AB370">
        <v>97705.746099999989</v>
      </c>
      <c r="AC370">
        <v>7.8799999999999946</v>
      </c>
      <c r="AD370">
        <v>12399.20635786803</v>
      </c>
      <c r="AE370">
        <v>2</v>
      </c>
      <c r="AF370">
        <v>24798.41271573606</v>
      </c>
      <c r="AG370">
        <v>4145550.6536895968</v>
      </c>
    </row>
    <row r="371" spans="1:33" x14ac:dyDescent="0.25">
      <c r="A371" t="s">
        <v>402</v>
      </c>
      <c r="B371" t="s">
        <v>1049</v>
      </c>
      <c r="C371" s="2">
        <v>45839.269444444442</v>
      </c>
      <c r="D371" s="2">
        <v>45839.272905092592</v>
      </c>
      <c r="E371" s="2">
        <v>45839.776377314818</v>
      </c>
      <c r="F371" s="2">
        <v>45840</v>
      </c>
      <c r="G371" t="s">
        <v>1235</v>
      </c>
      <c r="H371" t="s">
        <v>1241</v>
      </c>
      <c r="I371" t="s">
        <v>1242</v>
      </c>
      <c r="J371" t="s">
        <v>1244</v>
      </c>
      <c r="K371" t="s">
        <v>1253</v>
      </c>
      <c r="L371" t="s">
        <v>1254</v>
      </c>
      <c r="M371">
        <v>3396</v>
      </c>
      <c r="N371">
        <v>276.75</v>
      </c>
      <c r="O371">
        <v>275.26</v>
      </c>
      <c r="P371">
        <v>274.02</v>
      </c>
      <c r="Q371">
        <v>934782.96</v>
      </c>
      <c r="R371">
        <v>467.39</v>
      </c>
      <c r="S371">
        <v>186.96</v>
      </c>
      <c r="T371">
        <v>3556.69</v>
      </c>
      <c r="U371">
        <v>262.91000000000003</v>
      </c>
      <c r="V371">
        <v>93478.3</v>
      </c>
      <c r="W371" t="s">
        <v>1258</v>
      </c>
      <c r="X371" t="s">
        <v>1263</v>
      </c>
      <c r="Y371">
        <v>45.25</v>
      </c>
      <c r="Z371" t="s">
        <v>1269</v>
      </c>
      <c r="AA371">
        <v>9774131.3000000007</v>
      </c>
      <c r="AB371">
        <v>97741.313000000009</v>
      </c>
      <c r="AC371">
        <v>12.349999999999969</v>
      </c>
      <c r="AD371">
        <v>7914.2763562753262</v>
      </c>
      <c r="AE371">
        <v>5</v>
      </c>
      <c r="AF371">
        <v>39571.381781376629</v>
      </c>
      <c r="AG371">
        <v>10892418.549141729</v>
      </c>
    </row>
    <row r="372" spans="1:33" x14ac:dyDescent="0.25">
      <c r="A372" t="s">
        <v>403</v>
      </c>
      <c r="B372" t="s">
        <v>1124</v>
      </c>
      <c r="C372" s="2">
        <v>45833.20208333333</v>
      </c>
      <c r="D372" s="2">
        <v>45833.204351851848</v>
      </c>
      <c r="E372" s="2">
        <v>45833.357824074083</v>
      </c>
      <c r="F372" s="2">
        <v>45834</v>
      </c>
      <c r="G372" t="s">
        <v>1232</v>
      </c>
      <c r="H372" t="s">
        <v>1238</v>
      </c>
      <c r="I372" t="s">
        <v>1243</v>
      </c>
      <c r="J372" t="s">
        <v>1244</v>
      </c>
      <c r="K372" t="s">
        <v>1250</v>
      </c>
      <c r="L372" t="s">
        <v>1255</v>
      </c>
      <c r="M372">
        <v>7779</v>
      </c>
      <c r="N372">
        <v>231.84</v>
      </c>
      <c r="O372">
        <v>232.83</v>
      </c>
      <c r="P372">
        <v>231.29</v>
      </c>
      <c r="Q372">
        <v>1811184.57</v>
      </c>
      <c r="R372">
        <v>905.59</v>
      </c>
      <c r="S372">
        <v>362.24</v>
      </c>
      <c r="T372">
        <v>10711.83</v>
      </c>
      <c r="U372">
        <v>220.25</v>
      </c>
      <c r="V372">
        <v>181118.46</v>
      </c>
      <c r="W372" t="s">
        <v>1262</v>
      </c>
      <c r="X372" t="s">
        <v>1263</v>
      </c>
      <c r="Y372">
        <v>66.58</v>
      </c>
      <c r="Z372" t="s">
        <v>1269</v>
      </c>
      <c r="AA372">
        <v>9784843.1300000008</v>
      </c>
      <c r="AB372">
        <v>97848.431300000011</v>
      </c>
      <c r="AC372">
        <v>12.580000000000011</v>
      </c>
      <c r="AD372">
        <v>7778.0946979332202</v>
      </c>
      <c r="AE372">
        <v>2</v>
      </c>
      <c r="AF372">
        <v>15556.18939586644</v>
      </c>
      <c r="AG372">
        <v>3621947.5770395841</v>
      </c>
    </row>
    <row r="373" spans="1:33" x14ac:dyDescent="0.25">
      <c r="A373" t="s">
        <v>404</v>
      </c>
      <c r="B373" t="s">
        <v>1117</v>
      </c>
      <c r="C373" s="2">
        <v>45664.268750000003</v>
      </c>
      <c r="D373" s="2">
        <v>45664.269282407397</v>
      </c>
      <c r="E373" s="2">
        <v>45664.988032407397</v>
      </c>
      <c r="F373" s="2">
        <v>45665</v>
      </c>
      <c r="G373" t="s">
        <v>1235</v>
      </c>
      <c r="H373" t="s">
        <v>1239</v>
      </c>
      <c r="I373" t="s">
        <v>1243</v>
      </c>
      <c r="J373" t="s">
        <v>1246</v>
      </c>
      <c r="K373" t="s">
        <v>1251</v>
      </c>
      <c r="L373" t="s">
        <v>1257</v>
      </c>
      <c r="M373">
        <v>5861</v>
      </c>
      <c r="N373">
        <v>366.36</v>
      </c>
      <c r="O373">
        <v>371.7</v>
      </c>
      <c r="P373">
        <v>362.96</v>
      </c>
      <c r="Q373">
        <v>2178533.7000000002</v>
      </c>
      <c r="R373">
        <v>1089.27</v>
      </c>
      <c r="S373">
        <v>435.71</v>
      </c>
      <c r="T373">
        <v>49700.160000000003</v>
      </c>
      <c r="U373">
        <v>348.04</v>
      </c>
      <c r="V373">
        <v>217853.37</v>
      </c>
      <c r="W373" t="s">
        <v>1258</v>
      </c>
      <c r="X373" t="s">
        <v>1266</v>
      </c>
      <c r="Y373">
        <v>240.8</v>
      </c>
      <c r="Z373" t="s">
        <v>1267</v>
      </c>
      <c r="AA373">
        <v>9834543.2899999991</v>
      </c>
      <c r="AB373">
        <v>98345.4329</v>
      </c>
      <c r="AC373">
        <v>23.659999999999972</v>
      </c>
      <c r="AD373">
        <v>4156.6117032967086</v>
      </c>
      <c r="AE373">
        <v>10</v>
      </c>
      <c r="AF373">
        <v>41566.117032967093</v>
      </c>
      <c r="AG373">
        <v>15450125.701153871</v>
      </c>
    </row>
    <row r="374" spans="1:33" x14ac:dyDescent="0.25">
      <c r="A374" t="s">
        <v>405</v>
      </c>
      <c r="B374" t="s">
        <v>1192</v>
      </c>
      <c r="C374" s="2">
        <v>45894.225694444453</v>
      </c>
      <c r="D374" s="2">
        <v>45894.228819444441</v>
      </c>
      <c r="E374" s="2">
        <v>45894.407986111109</v>
      </c>
      <c r="F374" s="2">
        <v>45895</v>
      </c>
      <c r="G374" t="s">
        <v>1235</v>
      </c>
      <c r="H374" t="s">
        <v>1238</v>
      </c>
      <c r="I374" t="s">
        <v>1242</v>
      </c>
      <c r="J374" t="s">
        <v>1246</v>
      </c>
      <c r="K374" t="s">
        <v>1249</v>
      </c>
      <c r="L374" t="s">
        <v>1254</v>
      </c>
      <c r="M374">
        <v>7987</v>
      </c>
      <c r="N374">
        <v>477.94</v>
      </c>
      <c r="O374">
        <v>471.01</v>
      </c>
      <c r="P374">
        <v>477.36</v>
      </c>
      <c r="Q374">
        <v>3761956.87</v>
      </c>
      <c r="R374">
        <v>1880.98</v>
      </c>
      <c r="S374">
        <v>752.39</v>
      </c>
      <c r="T374">
        <v>-53350.82</v>
      </c>
      <c r="U374">
        <v>454.04</v>
      </c>
      <c r="V374">
        <v>376195.69</v>
      </c>
      <c r="W374" t="s">
        <v>1260</v>
      </c>
      <c r="X374" t="s">
        <v>1263</v>
      </c>
      <c r="Y374">
        <v>-133.02000000000001</v>
      </c>
      <c r="Z374" t="s">
        <v>1269</v>
      </c>
      <c r="AA374">
        <v>9781192.4700000007</v>
      </c>
      <c r="AB374">
        <v>97811.924700000003</v>
      </c>
      <c r="AC374">
        <v>16.96999999999997</v>
      </c>
      <c r="AD374">
        <v>5763.8140659988321</v>
      </c>
      <c r="AE374">
        <v>2</v>
      </c>
      <c r="AF374">
        <v>11527.628131997661</v>
      </c>
      <c r="AG374">
        <v>5429628.1264522197</v>
      </c>
    </row>
    <row r="375" spans="1:33" x14ac:dyDescent="0.25">
      <c r="A375" t="s">
        <v>406</v>
      </c>
      <c r="B375" t="s">
        <v>1145</v>
      </c>
      <c r="C375" s="2">
        <v>45824.446527777778</v>
      </c>
      <c r="D375" s="2">
        <v>45824.447071759263</v>
      </c>
      <c r="E375" s="2">
        <v>45824.594293981478</v>
      </c>
      <c r="F375" s="2">
        <v>45826</v>
      </c>
      <c r="G375" t="s">
        <v>1235</v>
      </c>
      <c r="H375" t="s">
        <v>1241</v>
      </c>
      <c r="I375" t="s">
        <v>1242</v>
      </c>
      <c r="J375" t="s">
        <v>1248</v>
      </c>
      <c r="K375" t="s">
        <v>1252</v>
      </c>
      <c r="L375" t="s">
        <v>1257</v>
      </c>
      <c r="M375">
        <v>272</v>
      </c>
      <c r="N375">
        <v>13.54</v>
      </c>
      <c r="O375">
        <v>13.32</v>
      </c>
      <c r="P375">
        <v>13.62</v>
      </c>
      <c r="Q375">
        <v>3623.04</v>
      </c>
      <c r="R375">
        <v>1.81</v>
      </c>
      <c r="S375">
        <v>0.72</v>
      </c>
      <c r="T375">
        <v>-84.13</v>
      </c>
      <c r="U375">
        <v>12.86</v>
      </c>
      <c r="V375">
        <v>362.3</v>
      </c>
      <c r="W375" t="s">
        <v>1259</v>
      </c>
      <c r="X375" t="s">
        <v>1265</v>
      </c>
      <c r="Y375">
        <v>-220.26</v>
      </c>
      <c r="Z375" t="s">
        <v>1271</v>
      </c>
      <c r="AA375">
        <v>9781108.3399999999</v>
      </c>
      <c r="AB375">
        <v>97811.083400000003</v>
      </c>
      <c r="AC375">
        <v>0.46000000000000091</v>
      </c>
      <c r="AD375">
        <v>212632.7899999996</v>
      </c>
      <c r="AE375">
        <v>5</v>
      </c>
      <c r="AF375">
        <v>1063163.9499999981</v>
      </c>
      <c r="AG375">
        <v>14161343.813999981</v>
      </c>
    </row>
    <row r="376" spans="1:33" x14ac:dyDescent="0.25">
      <c r="A376" t="s">
        <v>407</v>
      </c>
      <c r="B376" t="s">
        <v>1154</v>
      </c>
      <c r="C376" s="2">
        <v>45968.976388888892</v>
      </c>
      <c r="D376" s="2">
        <v>45968.978136574071</v>
      </c>
      <c r="E376" s="2">
        <v>45969.65452546296</v>
      </c>
      <c r="F376" s="2">
        <v>45970</v>
      </c>
      <c r="G376" t="s">
        <v>1237</v>
      </c>
      <c r="H376" t="s">
        <v>1239</v>
      </c>
      <c r="I376" t="s">
        <v>1242</v>
      </c>
      <c r="J376" t="s">
        <v>1248</v>
      </c>
      <c r="K376" t="s">
        <v>1251</v>
      </c>
      <c r="L376" t="s">
        <v>1255</v>
      </c>
      <c r="M376">
        <v>1413</v>
      </c>
      <c r="N376">
        <v>131.66</v>
      </c>
      <c r="O376">
        <v>131.80000000000001</v>
      </c>
      <c r="P376">
        <v>131.62</v>
      </c>
      <c r="Q376">
        <v>186233.4</v>
      </c>
      <c r="R376">
        <v>93.12</v>
      </c>
      <c r="S376">
        <v>37.25</v>
      </c>
      <c r="T376">
        <v>123.97</v>
      </c>
      <c r="U376">
        <v>125.08</v>
      </c>
      <c r="V376">
        <v>18623.34</v>
      </c>
      <c r="W376" t="s">
        <v>1262</v>
      </c>
      <c r="X376" t="s">
        <v>1265</v>
      </c>
      <c r="Y376">
        <v>13.68</v>
      </c>
      <c r="Z376" t="s">
        <v>1267</v>
      </c>
      <c r="AA376">
        <v>9781232.3100000005</v>
      </c>
      <c r="AB376">
        <v>97812.323100000009</v>
      </c>
      <c r="AC376">
        <v>6.7200000000000131</v>
      </c>
      <c r="AD376">
        <v>14555.40522321426</v>
      </c>
      <c r="AE376">
        <v>10</v>
      </c>
      <c r="AF376">
        <v>145554.0522321426</v>
      </c>
      <c r="AG376">
        <v>19184024.0841964</v>
      </c>
    </row>
    <row r="377" spans="1:33" x14ac:dyDescent="0.25">
      <c r="A377" t="s">
        <v>408</v>
      </c>
      <c r="B377" t="s">
        <v>1172</v>
      </c>
      <c r="C377" s="2">
        <v>45870.97152777778</v>
      </c>
      <c r="D377" s="2">
        <v>45870.973333333342</v>
      </c>
      <c r="E377" s="2">
        <v>45871.326111111113</v>
      </c>
      <c r="F377" s="2">
        <v>45872</v>
      </c>
      <c r="G377" t="s">
        <v>1237</v>
      </c>
      <c r="H377" t="s">
        <v>1238</v>
      </c>
      <c r="I377" t="s">
        <v>1243</v>
      </c>
      <c r="J377" t="s">
        <v>1248</v>
      </c>
      <c r="K377" t="s">
        <v>1251</v>
      </c>
      <c r="L377" t="s">
        <v>1254</v>
      </c>
      <c r="M377">
        <v>7856</v>
      </c>
      <c r="N377">
        <v>451.6</v>
      </c>
      <c r="O377">
        <v>453.26</v>
      </c>
      <c r="P377">
        <v>453.36</v>
      </c>
      <c r="Q377">
        <v>3560810.56</v>
      </c>
      <c r="R377">
        <v>1780.41</v>
      </c>
      <c r="S377">
        <v>712.16</v>
      </c>
      <c r="T377">
        <v>-3278.17</v>
      </c>
      <c r="U377">
        <v>429.02</v>
      </c>
      <c r="V377">
        <v>356081.06</v>
      </c>
      <c r="W377" t="s">
        <v>1259</v>
      </c>
      <c r="X377" t="s">
        <v>1263</v>
      </c>
      <c r="Y377">
        <v>-2.21</v>
      </c>
      <c r="Z377" t="s">
        <v>1269</v>
      </c>
      <c r="AA377">
        <v>9777954.1400000006</v>
      </c>
      <c r="AB377">
        <v>97779.541400000002</v>
      </c>
      <c r="AC377">
        <v>24.240000000000009</v>
      </c>
      <c r="AD377">
        <v>4033.8094636963679</v>
      </c>
      <c r="AE377">
        <v>2</v>
      </c>
      <c r="AF377">
        <v>8067.6189273927357</v>
      </c>
      <c r="AG377">
        <v>3656728.955030032</v>
      </c>
    </row>
    <row r="378" spans="1:33" x14ac:dyDescent="0.25">
      <c r="A378" t="s">
        <v>409</v>
      </c>
      <c r="B378" t="s">
        <v>1122</v>
      </c>
      <c r="C378" s="2">
        <v>45665.285416666673</v>
      </c>
      <c r="D378" s="2">
        <v>45665.287858796299</v>
      </c>
      <c r="E378" s="2">
        <v>45665.36146990741</v>
      </c>
      <c r="F378" s="2">
        <v>45666</v>
      </c>
      <c r="G378" t="s">
        <v>1231</v>
      </c>
      <c r="H378" t="s">
        <v>1240</v>
      </c>
      <c r="I378" t="s">
        <v>1243</v>
      </c>
      <c r="J378" t="s">
        <v>1244</v>
      </c>
      <c r="K378" t="s">
        <v>1249</v>
      </c>
      <c r="L378" t="s">
        <v>1254</v>
      </c>
      <c r="M378">
        <v>4753</v>
      </c>
      <c r="N378">
        <v>386.93</v>
      </c>
      <c r="O378">
        <v>384.41</v>
      </c>
      <c r="P378">
        <v>384.92</v>
      </c>
      <c r="Q378">
        <v>1827100.73</v>
      </c>
      <c r="R378">
        <v>913.55</v>
      </c>
      <c r="S378">
        <v>365.42</v>
      </c>
      <c r="T378">
        <v>-3703</v>
      </c>
      <c r="U378">
        <v>367.58</v>
      </c>
      <c r="V378">
        <v>182710.07</v>
      </c>
      <c r="W378" t="s">
        <v>1262</v>
      </c>
      <c r="X378" t="s">
        <v>1263</v>
      </c>
      <c r="Y378">
        <v>-13.25</v>
      </c>
      <c r="Z378" t="s">
        <v>1267</v>
      </c>
      <c r="AA378">
        <v>9774251.1400000006</v>
      </c>
      <c r="AB378">
        <v>97742.511400000003</v>
      </c>
      <c r="AC378">
        <v>16.830000000000041</v>
      </c>
      <c r="AD378">
        <v>5807.6358526440736</v>
      </c>
      <c r="AE378">
        <v>30</v>
      </c>
      <c r="AF378">
        <v>174229.07557932221</v>
      </c>
      <c r="AG378">
        <v>66975398.943447247</v>
      </c>
    </row>
    <row r="379" spans="1:33" x14ac:dyDescent="0.25">
      <c r="A379" t="s">
        <v>410</v>
      </c>
      <c r="B379" t="s">
        <v>1111</v>
      </c>
      <c r="C379" s="2">
        <v>45787.651388888888</v>
      </c>
      <c r="D379" s="2">
        <v>45787.652615740742</v>
      </c>
      <c r="E379" s="2">
        <v>45787.919282407413</v>
      </c>
      <c r="F379" s="2">
        <v>45789</v>
      </c>
      <c r="G379" t="s">
        <v>1231</v>
      </c>
      <c r="H379" t="s">
        <v>1239</v>
      </c>
      <c r="I379" t="s">
        <v>1242</v>
      </c>
      <c r="J379" t="s">
        <v>1247</v>
      </c>
      <c r="K379" t="s">
        <v>1252</v>
      </c>
      <c r="L379" t="s">
        <v>1254</v>
      </c>
      <c r="M379">
        <v>1326</v>
      </c>
      <c r="N379">
        <v>466</v>
      </c>
      <c r="O379">
        <v>460.59</v>
      </c>
      <c r="P379">
        <v>466.66</v>
      </c>
      <c r="Q379">
        <v>610742.34</v>
      </c>
      <c r="R379">
        <v>305.37</v>
      </c>
      <c r="S379">
        <v>122.15</v>
      </c>
      <c r="T379">
        <v>-8476.34</v>
      </c>
      <c r="U379">
        <v>442.7</v>
      </c>
      <c r="V379">
        <v>61074.23</v>
      </c>
      <c r="W379" t="s">
        <v>1262</v>
      </c>
      <c r="X379" t="s">
        <v>1263</v>
      </c>
      <c r="Y379">
        <v>-130.07</v>
      </c>
      <c r="Z379" t="s">
        <v>1269</v>
      </c>
      <c r="AA379">
        <v>9765774.8000000007</v>
      </c>
      <c r="AB379">
        <v>97657.748000000007</v>
      </c>
      <c r="AC379">
        <v>17.88999999999999</v>
      </c>
      <c r="AD379">
        <v>5458.7897149245437</v>
      </c>
      <c r="AE379">
        <v>10</v>
      </c>
      <c r="AF379">
        <v>54587.897149245437</v>
      </c>
      <c r="AG379">
        <v>25142639.547970951</v>
      </c>
    </row>
    <row r="380" spans="1:33" x14ac:dyDescent="0.25">
      <c r="A380" t="s">
        <v>411</v>
      </c>
      <c r="B380" t="s">
        <v>1113</v>
      </c>
      <c r="C380" s="2">
        <v>45955.405555555553</v>
      </c>
      <c r="D380" s="2">
        <v>45955.407962962963</v>
      </c>
      <c r="E380" s="2">
        <v>45955.576018518521</v>
      </c>
      <c r="F380" s="2">
        <v>45956</v>
      </c>
      <c r="G380" t="s">
        <v>1237</v>
      </c>
      <c r="H380" t="s">
        <v>1238</v>
      </c>
      <c r="I380" t="s">
        <v>1243</v>
      </c>
      <c r="J380" t="s">
        <v>1247</v>
      </c>
      <c r="K380" t="s">
        <v>1253</v>
      </c>
      <c r="L380" t="s">
        <v>1256</v>
      </c>
      <c r="M380">
        <v>6199</v>
      </c>
      <c r="N380">
        <v>10.77</v>
      </c>
      <c r="O380">
        <v>10.74</v>
      </c>
      <c r="P380">
        <v>10.76</v>
      </c>
      <c r="Q380">
        <v>66577.259999999995</v>
      </c>
      <c r="R380">
        <v>33.29</v>
      </c>
      <c r="S380">
        <v>13.32</v>
      </c>
      <c r="T380">
        <v>-170.59</v>
      </c>
      <c r="U380">
        <v>10.23</v>
      </c>
      <c r="V380">
        <v>6657.73</v>
      </c>
      <c r="W380" t="s">
        <v>1262</v>
      </c>
      <c r="X380" t="s">
        <v>1266</v>
      </c>
      <c r="Y380">
        <v>-18.59</v>
      </c>
      <c r="Z380" t="s">
        <v>1268</v>
      </c>
      <c r="AA380">
        <v>9765604.2100000009</v>
      </c>
      <c r="AB380">
        <v>97656.042100000006</v>
      </c>
      <c r="AC380">
        <v>0.50999999999999979</v>
      </c>
      <c r="AD380">
        <v>191482.43549019619</v>
      </c>
      <c r="AE380">
        <v>2</v>
      </c>
      <c r="AF380">
        <v>382964.87098039238</v>
      </c>
      <c r="AG380">
        <v>4113042.7143294141</v>
      </c>
    </row>
    <row r="381" spans="1:33" x14ac:dyDescent="0.25">
      <c r="A381" t="s">
        <v>412</v>
      </c>
      <c r="B381" t="s">
        <v>1200</v>
      </c>
      <c r="C381" s="2">
        <v>45826.426388888889</v>
      </c>
      <c r="D381" s="2">
        <v>45826.429826388892</v>
      </c>
      <c r="E381" s="2">
        <v>45826.889548611107</v>
      </c>
      <c r="F381" s="2">
        <v>45828</v>
      </c>
      <c r="G381" t="s">
        <v>1233</v>
      </c>
      <c r="H381" t="s">
        <v>1238</v>
      </c>
      <c r="I381" t="s">
        <v>1243</v>
      </c>
      <c r="J381" t="s">
        <v>1244</v>
      </c>
      <c r="K381" t="s">
        <v>1253</v>
      </c>
      <c r="L381" t="s">
        <v>1255</v>
      </c>
      <c r="M381">
        <v>1374</v>
      </c>
      <c r="N381">
        <v>444.35</v>
      </c>
      <c r="O381">
        <v>439.59</v>
      </c>
      <c r="P381">
        <v>440.76</v>
      </c>
      <c r="Q381">
        <v>603996.66</v>
      </c>
      <c r="R381">
        <v>302</v>
      </c>
      <c r="S381">
        <v>120.8</v>
      </c>
      <c r="T381">
        <v>-2030.38</v>
      </c>
      <c r="U381">
        <v>422.13</v>
      </c>
      <c r="V381">
        <v>60399.67</v>
      </c>
      <c r="W381" t="s">
        <v>1258</v>
      </c>
      <c r="X381" t="s">
        <v>1265</v>
      </c>
      <c r="Y381">
        <v>-26.55</v>
      </c>
      <c r="Z381" t="s">
        <v>1271</v>
      </c>
      <c r="AA381">
        <v>9763573.8300000001</v>
      </c>
      <c r="AB381">
        <v>97635.738299999997</v>
      </c>
      <c r="AC381">
        <v>17.45999999999998</v>
      </c>
      <c r="AD381">
        <v>5591.9666838488038</v>
      </c>
      <c r="AE381">
        <v>2</v>
      </c>
      <c r="AF381">
        <v>11183.933367697609</v>
      </c>
      <c r="AG381">
        <v>4916345.2691061907</v>
      </c>
    </row>
    <row r="382" spans="1:33" x14ac:dyDescent="0.25">
      <c r="A382" t="s">
        <v>413</v>
      </c>
      <c r="B382" t="s">
        <v>1201</v>
      </c>
      <c r="C382" s="2">
        <v>45994.774305555547</v>
      </c>
      <c r="D382" s="2">
        <v>45994.777002314811</v>
      </c>
      <c r="E382" s="2">
        <v>45995.050613425927</v>
      </c>
      <c r="F382" s="2">
        <v>45996</v>
      </c>
      <c r="G382" t="s">
        <v>1234</v>
      </c>
      <c r="H382" t="s">
        <v>1241</v>
      </c>
      <c r="I382" t="s">
        <v>1242</v>
      </c>
      <c r="J382" t="s">
        <v>1244</v>
      </c>
      <c r="K382" t="s">
        <v>1249</v>
      </c>
      <c r="L382" t="s">
        <v>1254</v>
      </c>
      <c r="M382">
        <v>8959</v>
      </c>
      <c r="N382">
        <v>219.77</v>
      </c>
      <c r="O382">
        <v>220.23</v>
      </c>
      <c r="P382">
        <v>218.02</v>
      </c>
      <c r="Q382">
        <v>1973040.57</v>
      </c>
      <c r="R382">
        <v>986.52</v>
      </c>
      <c r="S382">
        <v>394.61</v>
      </c>
      <c r="T382">
        <v>18418.259999999998</v>
      </c>
      <c r="U382">
        <v>208.78</v>
      </c>
      <c r="V382">
        <v>197304.06</v>
      </c>
      <c r="W382" t="s">
        <v>1258</v>
      </c>
      <c r="X382" t="s">
        <v>1265</v>
      </c>
      <c r="Y382">
        <v>101.37</v>
      </c>
      <c r="Z382" t="s">
        <v>1271</v>
      </c>
      <c r="AA382">
        <v>9781992.0899999999</v>
      </c>
      <c r="AB382">
        <v>97819.920899999997</v>
      </c>
      <c r="AC382">
        <v>11.44999999999999</v>
      </c>
      <c r="AD382">
        <v>8543.2245327510991</v>
      </c>
      <c r="AE382">
        <v>5</v>
      </c>
      <c r="AF382">
        <v>42716.122663755486</v>
      </c>
      <c r="AG382">
        <v>9407371.6942388713</v>
      </c>
    </row>
    <row r="383" spans="1:33" x14ac:dyDescent="0.25">
      <c r="A383" t="s">
        <v>414</v>
      </c>
      <c r="B383" t="s">
        <v>1202</v>
      </c>
      <c r="C383" s="2">
        <v>46002.086111111108</v>
      </c>
      <c r="D383" s="2">
        <v>46002.087824074071</v>
      </c>
      <c r="E383" s="2">
        <v>46002.653796296298</v>
      </c>
      <c r="F383" s="2">
        <v>46004</v>
      </c>
      <c r="G383" t="s">
        <v>1234</v>
      </c>
      <c r="H383" t="s">
        <v>1241</v>
      </c>
      <c r="I383" t="s">
        <v>1242</v>
      </c>
      <c r="J383" t="s">
        <v>1247</v>
      </c>
      <c r="K383" t="s">
        <v>1253</v>
      </c>
      <c r="L383" t="s">
        <v>1257</v>
      </c>
      <c r="M383">
        <v>5894</v>
      </c>
      <c r="N383">
        <v>207.18</v>
      </c>
      <c r="O383">
        <v>207.51</v>
      </c>
      <c r="P383">
        <v>207.99</v>
      </c>
      <c r="Q383">
        <v>1223063.94</v>
      </c>
      <c r="R383">
        <v>611.53</v>
      </c>
      <c r="S383">
        <v>244.61</v>
      </c>
      <c r="T383">
        <v>-3685.26</v>
      </c>
      <c r="U383">
        <v>196.82</v>
      </c>
      <c r="V383">
        <v>122306.39</v>
      </c>
      <c r="W383" t="s">
        <v>1258</v>
      </c>
      <c r="X383" t="s">
        <v>1266</v>
      </c>
      <c r="Y383">
        <v>-23.08</v>
      </c>
      <c r="Z383" t="s">
        <v>1268</v>
      </c>
      <c r="AA383">
        <v>9778306.8300000001</v>
      </c>
      <c r="AB383">
        <v>97783.068299999999</v>
      </c>
      <c r="AC383">
        <v>10.69</v>
      </c>
      <c r="AD383">
        <v>9147.1532553788602</v>
      </c>
      <c r="AE383">
        <v>5</v>
      </c>
      <c r="AF383">
        <v>45735.766276894297</v>
      </c>
      <c r="AG383">
        <v>9490628.8601183351</v>
      </c>
    </row>
    <row r="384" spans="1:33" x14ac:dyDescent="0.25">
      <c r="A384" t="s">
        <v>415</v>
      </c>
      <c r="B384" t="s">
        <v>1143</v>
      </c>
      <c r="C384" s="2">
        <v>45805.136805555558</v>
      </c>
      <c r="D384" s="2">
        <v>45805.137627314813</v>
      </c>
      <c r="E384" s="2">
        <v>45805.440405092602</v>
      </c>
      <c r="F384" s="2">
        <v>45807</v>
      </c>
      <c r="G384" t="s">
        <v>1236</v>
      </c>
      <c r="H384" t="s">
        <v>1238</v>
      </c>
      <c r="I384" t="s">
        <v>1243</v>
      </c>
      <c r="J384" t="s">
        <v>1244</v>
      </c>
      <c r="K384" t="s">
        <v>1252</v>
      </c>
      <c r="L384" t="s">
        <v>1254</v>
      </c>
      <c r="M384">
        <v>6106</v>
      </c>
      <c r="N384">
        <v>172.8</v>
      </c>
      <c r="O384">
        <v>171.44</v>
      </c>
      <c r="P384">
        <v>171.38</v>
      </c>
      <c r="Q384">
        <v>1046812.64</v>
      </c>
      <c r="R384">
        <v>523.41</v>
      </c>
      <c r="S384">
        <v>209.36</v>
      </c>
      <c r="T384">
        <v>-366.41</v>
      </c>
      <c r="U384">
        <v>164.16</v>
      </c>
      <c r="V384">
        <v>104681.26</v>
      </c>
      <c r="W384" t="s">
        <v>1258</v>
      </c>
      <c r="X384" t="s">
        <v>1266</v>
      </c>
      <c r="Y384">
        <v>3.5</v>
      </c>
      <c r="Z384" t="s">
        <v>1269</v>
      </c>
      <c r="AA384">
        <v>9777940.4199999999</v>
      </c>
      <c r="AB384">
        <v>97779.404200000004</v>
      </c>
      <c r="AC384">
        <v>7.2800000000000011</v>
      </c>
      <c r="AD384">
        <v>13431.23684065934</v>
      </c>
      <c r="AE384">
        <v>2</v>
      </c>
      <c r="AF384">
        <v>26862.473681318679</v>
      </c>
      <c r="AG384">
        <v>4605302.4879252743</v>
      </c>
    </row>
    <row r="385" spans="1:33" x14ac:dyDescent="0.25">
      <c r="A385" t="s">
        <v>416</v>
      </c>
      <c r="B385" t="s">
        <v>1040</v>
      </c>
      <c r="C385" s="2">
        <v>45814.987500000003</v>
      </c>
      <c r="D385" s="2">
        <v>45814.98778935185</v>
      </c>
      <c r="E385" s="2">
        <v>45815.869039351863</v>
      </c>
      <c r="F385" s="2">
        <v>45815</v>
      </c>
      <c r="G385" t="s">
        <v>1233</v>
      </c>
      <c r="H385" t="s">
        <v>1240</v>
      </c>
      <c r="I385" t="s">
        <v>1243</v>
      </c>
      <c r="J385" t="s">
        <v>1248</v>
      </c>
      <c r="K385" t="s">
        <v>1252</v>
      </c>
      <c r="L385" t="s">
        <v>1255</v>
      </c>
      <c r="M385">
        <v>4443</v>
      </c>
      <c r="N385">
        <v>405.85</v>
      </c>
      <c r="O385">
        <v>408.66</v>
      </c>
      <c r="P385">
        <v>403.89</v>
      </c>
      <c r="Q385">
        <v>1815676.38</v>
      </c>
      <c r="R385">
        <v>907.84</v>
      </c>
      <c r="S385">
        <v>363.14</v>
      </c>
      <c r="T385">
        <v>19922.13</v>
      </c>
      <c r="U385">
        <v>385.56</v>
      </c>
      <c r="V385">
        <v>181567.64</v>
      </c>
      <c r="W385" t="s">
        <v>1258</v>
      </c>
      <c r="X385" t="s">
        <v>1263</v>
      </c>
      <c r="Y385">
        <v>118.1</v>
      </c>
      <c r="Z385" t="s">
        <v>1270</v>
      </c>
      <c r="AA385">
        <v>9797862.5500000007</v>
      </c>
      <c r="AB385">
        <v>97978.625500000009</v>
      </c>
      <c r="AC385">
        <v>23.100000000000019</v>
      </c>
      <c r="AD385">
        <v>4241.4989393939359</v>
      </c>
      <c r="AE385">
        <v>30</v>
      </c>
      <c r="AF385">
        <v>127244.9681818181</v>
      </c>
      <c r="AG385">
        <v>51999928.697181784</v>
      </c>
    </row>
    <row r="386" spans="1:33" x14ac:dyDescent="0.25">
      <c r="A386" t="s">
        <v>417</v>
      </c>
      <c r="B386" t="s">
        <v>1164</v>
      </c>
      <c r="C386" s="2">
        <v>45681.625</v>
      </c>
      <c r="D386" s="2">
        <v>45681.626192129632</v>
      </c>
      <c r="E386" s="2">
        <v>45681.751192129632</v>
      </c>
      <c r="F386" s="2">
        <v>45683</v>
      </c>
      <c r="G386" t="s">
        <v>1236</v>
      </c>
      <c r="H386" t="s">
        <v>1238</v>
      </c>
      <c r="I386" t="s">
        <v>1243</v>
      </c>
      <c r="J386" t="s">
        <v>1247</v>
      </c>
      <c r="K386" t="s">
        <v>1252</v>
      </c>
      <c r="L386" t="s">
        <v>1256</v>
      </c>
      <c r="M386">
        <v>3857</v>
      </c>
      <c r="N386">
        <v>251.68</v>
      </c>
      <c r="O386">
        <v>253.83</v>
      </c>
      <c r="P386">
        <v>253.96</v>
      </c>
      <c r="Q386">
        <v>979022.31</v>
      </c>
      <c r="R386">
        <v>489.51</v>
      </c>
      <c r="S386">
        <v>195.8</v>
      </c>
      <c r="T386">
        <v>-1186.72</v>
      </c>
      <c r="U386">
        <v>239.1</v>
      </c>
      <c r="V386">
        <v>97902.23</v>
      </c>
      <c r="W386" t="s">
        <v>1261</v>
      </c>
      <c r="X386" t="s">
        <v>1265</v>
      </c>
      <c r="Y386">
        <v>-5.12</v>
      </c>
      <c r="Z386" t="s">
        <v>1267</v>
      </c>
      <c r="AA386">
        <v>9796675.8300000001</v>
      </c>
      <c r="AB386">
        <v>97966.758300000001</v>
      </c>
      <c r="AC386">
        <v>14.73000000000002</v>
      </c>
      <c r="AD386">
        <v>6650.8321995926599</v>
      </c>
      <c r="AE386">
        <v>2</v>
      </c>
      <c r="AF386">
        <v>13301.66439918532</v>
      </c>
      <c r="AG386">
        <v>3376361.4744452098</v>
      </c>
    </row>
    <row r="387" spans="1:33" x14ac:dyDescent="0.25">
      <c r="A387" t="s">
        <v>418</v>
      </c>
      <c r="B387" t="s">
        <v>1203</v>
      </c>
      <c r="C387" s="2">
        <v>45855.345833333333</v>
      </c>
      <c r="D387" s="2">
        <v>45855.348680555559</v>
      </c>
      <c r="E387" s="2">
        <v>45855.71534722222</v>
      </c>
      <c r="F387" s="2">
        <v>45856</v>
      </c>
      <c r="G387" t="s">
        <v>1234</v>
      </c>
      <c r="H387" t="s">
        <v>1239</v>
      </c>
      <c r="I387" t="s">
        <v>1243</v>
      </c>
      <c r="J387" t="s">
        <v>1246</v>
      </c>
      <c r="K387" t="s">
        <v>1253</v>
      </c>
      <c r="L387" t="s">
        <v>1254</v>
      </c>
      <c r="M387">
        <v>2691</v>
      </c>
      <c r="N387">
        <v>469.38</v>
      </c>
      <c r="O387">
        <v>477.04</v>
      </c>
      <c r="P387">
        <v>471.29</v>
      </c>
      <c r="Q387">
        <v>1283714.6399999999</v>
      </c>
      <c r="R387">
        <v>641.86</v>
      </c>
      <c r="S387">
        <v>256.74</v>
      </c>
      <c r="T387">
        <v>14574.65</v>
      </c>
      <c r="U387">
        <v>445.91</v>
      </c>
      <c r="V387">
        <v>128371.46</v>
      </c>
      <c r="W387" t="s">
        <v>1259</v>
      </c>
      <c r="X387" t="s">
        <v>1263</v>
      </c>
      <c r="Y387">
        <v>122.01</v>
      </c>
      <c r="Z387" t="s">
        <v>1269</v>
      </c>
      <c r="AA387">
        <v>9811250.4800000004</v>
      </c>
      <c r="AB387">
        <v>98112.50480000001</v>
      </c>
      <c r="AC387">
        <v>31.13</v>
      </c>
      <c r="AD387">
        <v>3151.7026919370392</v>
      </c>
      <c r="AE387">
        <v>10</v>
      </c>
      <c r="AF387">
        <v>31517.02691937039</v>
      </c>
      <c r="AG387">
        <v>15034882.52161645</v>
      </c>
    </row>
    <row r="388" spans="1:33" x14ac:dyDescent="0.25">
      <c r="A388" t="s">
        <v>419</v>
      </c>
      <c r="B388" t="s">
        <v>1176</v>
      </c>
      <c r="C388" s="2">
        <v>45797.38958333333</v>
      </c>
      <c r="D388" s="2">
        <v>45797.3903125</v>
      </c>
      <c r="E388" s="2">
        <v>45797.468090277784</v>
      </c>
      <c r="F388" s="2">
        <v>45798</v>
      </c>
      <c r="G388" t="s">
        <v>1236</v>
      </c>
      <c r="H388" t="s">
        <v>1239</v>
      </c>
      <c r="I388" t="s">
        <v>1242</v>
      </c>
      <c r="J388" t="s">
        <v>1244</v>
      </c>
      <c r="K388" t="s">
        <v>1250</v>
      </c>
      <c r="L388" t="s">
        <v>1255</v>
      </c>
      <c r="M388">
        <v>1538</v>
      </c>
      <c r="N388">
        <v>433.61</v>
      </c>
      <c r="O388">
        <v>428.96</v>
      </c>
      <c r="P388">
        <v>436.8</v>
      </c>
      <c r="Q388">
        <v>659740.48</v>
      </c>
      <c r="R388">
        <v>329.87</v>
      </c>
      <c r="S388">
        <v>131.94999999999999</v>
      </c>
      <c r="T388">
        <v>-12519.74</v>
      </c>
      <c r="U388">
        <v>411.93</v>
      </c>
      <c r="V388">
        <v>65974.05</v>
      </c>
      <c r="W388" t="s">
        <v>1258</v>
      </c>
      <c r="X388" t="s">
        <v>1264</v>
      </c>
      <c r="Y388">
        <v>-179.49</v>
      </c>
      <c r="Z388" t="s">
        <v>1268</v>
      </c>
      <c r="AA388">
        <v>9798730.7400000002</v>
      </c>
      <c r="AB388">
        <v>97987.307400000005</v>
      </c>
      <c r="AC388">
        <v>17.029999999999969</v>
      </c>
      <c r="AD388">
        <v>5753.8054844392354</v>
      </c>
      <c r="AE388">
        <v>10</v>
      </c>
      <c r="AF388">
        <v>57538.054844392347</v>
      </c>
      <c r="AG388">
        <v>24681524.006050538</v>
      </c>
    </row>
    <row r="389" spans="1:33" x14ac:dyDescent="0.25">
      <c r="A389" t="s">
        <v>420</v>
      </c>
      <c r="B389" t="s">
        <v>1116</v>
      </c>
      <c r="C389" s="2">
        <v>45737.972916666673</v>
      </c>
      <c r="D389" s="2">
        <v>45737.973460648151</v>
      </c>
      <c r="E389" s="2">
        <v>45738.479016203702</v>
      </c>
      <c r="F389" s="2">
        <v>45739</v>
      </c>
      <c r="G389" t="s">
        <v>1231</v>
      </c>
      <c r="H389" t="s">
        <v>1240</v>
      </c>
      <c r="I389" t="s">
        <v>1242</v>
      </c>
      <c r="J389" t="s">
        <v>1248</v>
      </c>
      <c r="K389" t="s">
        <v>1253</v>
      </c>
      <c r="L389" t="s">
        <v>1254</v>
      </c>
      <c r="M389">
        <v>6015</v>
      </c>
      <c r="N389">
        <v>210.19</v>
      </c>
      <c r="O389">
        <v>212.35</v>
      </c>
      <c r="P389">
        <v>211.78</v>
      </c>
      <c r="Q389">
        <v>1277285.25</v>
      </c>
      <c r="R389">
        <v>638.64</v>
      </c>
      <c r="S389">
        <v>255.46</v>
      </c>
      <c r="T389">
        <v>2534.4499999999998</v>
      </c>
      <c r="U389">
        <v>199.68</v>
      </c>
      <c r="V389">
        <v>127728.53</v>
      </c>
      <c r="W389" t="s">
        <v>1259</v>
      </c>
      <c r="X389" t="s">
        <v>1263</v>
      </c>
      <c r="Y389">
        <v>26.91</v>
      </c>
      <c r="Z389" t="s">
        <v>1271</v>
      </c>
      <c r="AA389">
        <v>9801265.1899999995</v>
      </c>
      <c r="AB389">
        <v>98012.651899999997</v>
      </c>
      <c r="AC389">
        <v>12.669999999999989</v>
      </c>
      <c r="AD389">
        <v>7735.8052012628332</v>
      </c>
      <c r="AE389">
        <v>30</v>
      </c>
      <c r="AF389">
        <v>232074.156037885</v>
      </c>
      <c r="AG389">
        <v>49280947.034644879</v>
      </c>
    </row>
    <row r="390" spans="1:33" x14ac:dyDescent="0.25">
      <c r="A390" t="s">
        <v>421</v>
      </c>
      <c r="B390" t="s">
        <v>1147</v>
      </c>
      <c r="C390" s="2">
        <v>45659.006249999999</v>
      </c>
      <c r="D390" s="2">
        <v>45659.007303240738</v>
      </c>
      <c r="E390" s="2">
        <v>45659.737164351849</v>
      </c>
      <c r="F390" s="2">
        <v>45660</v>
      </c>
      <c r="G390" t="s">
        <v>1234</v>
      </c>
      <c r="H390" t="s">
        <v>1239</v>
      </c>
      <c r="I390" t="s">
        <v>1243</v>
      </c>
      <c r="J390" t="s">
        <v>1245</v>
      </c>
      <c r="K390" t="s">
        <v>1249</v>
      </c>
      <c r="L390" t="s">
        <v>1256</v>
      </c>
      <c r="M390">
        <v>5955</v>
      </c>
      <c r="N390">
        <v>297.12</v>
      </c>
      <c r="O390">
        <v>295.62</v>
      </c>
      <c r="P390">
        <v>294.25</v>
      </c>
      <c r="Q390">
        <v>1760417.1</v>
      </c>
      <c r="R390">
        <v>880.21</v>
      </c>
      <c r="S390">
        <v>352.08</v>
      </c>
      <c r="T390">
        <v>6926.06</v>
      </c>
      <c r="U390">
        <v>282.26</v>
      </c>
      <c r="V390">
        <v>176041.71</v>
      </c>
      <c r="W390" t="s">
        <v>1258</v>
      </c>
      <c r="X390" t="s">
        <v>1266</v>
      </c>
      <c r="Y390">
        <v>46.56</v>
      </c>
      <c r="Z390" t="s">
        <v>1271</v>
      </c>
      <c r="AA390">
        <v>9808191.25</v>
      </c>
      <c r="AB390">
        <v>98081.912500000006</v>
      </c>
      <c r="AC390">
        <v>13.36000000000001</v>
      </c>
      <c r="AD390">
        <v>7341.4605164670584</v>
      </c>
      <c r="AE390">
        <v>10</v>
      </c>
      <c r="AF390">
        <v>73414.605164670589</v>
      </c>
      <c r="AG390">
        <v>21702825.578779921</v>
      </c>
    </row>
    <row r="391" spans="1:33" x14ac:dyDescent="0.25">
      <c r="A391" t="s">
        <v>422</v>
      </c>
      <c r="B391" t="s">
        <v>1190</v>
      </c>
      <c r="C391" s="2">
        <v>45797.354166666657</v>
      </c>
      <c r="D391" s="2">
        <v>45797.357372685183</v>
      </c>
      <c r="E391" s="2">
        <v>45797.364317129628</v>
      </c>
      <c r="F391" s="2">
        <v>45798</v>
      </c>
      <c r="G391" t="s">
        <v>1237</v>
      </c>
      <c r="H391" t="s">
        <v>1240</v>
      </c>
      <c r="I391" t="s">
        <v>1243</v>
      </c>
      <c r="J391" t="s">
        <v>1248</v>
      </c>
      <c r="K391" t="s">
        <v>1251</v>
      </c>
      <c r="L391" t="s">
        <v>1254</v>
      </c>
      <c r="M391">
        <v>1622</v>
      </c>
      <c r="N391">
        <v>462.2</v>
      </c>
      <c r="O391">
        <v>469.42</v>
      </c>
      <c r="P391">
        <v>458.76</v>
      </c>
      <c r="Q391">
        <v>761399.24</v>
      </c>
      <c r="R391">
        <v>380.7</v>
      </c>
      <c r="S391">
        <v>152.28</v>
      </c>
      <c r="T391">
        <v>16757.54</v>
      </c>
      <c r="U391">
        <v>439.09</v>
      </c>
      <c r="V391">
        <v>76139.92</v>
      </c>
      <c r="W391" t="s">
        <v>1260</v>
      </c>
      <c r="X391" t="s">
        <v>1266</v>
      </c>
      <c r="Y391">
        <v>232.37</v>
      </c>
      <c r="Z391" t="s">
        <v>1267</v>
      </c>
      <c r="AA391">
        <v>9824948.7899999991</v>
      </c>
      <c r="AB391">
        <v>98249.487899999993</v>
      </c>
      <c r="AC391">
        <v>30.330000000000041</v>
      </c>
      <c r="AD391">
        <v>3239.3500791295701</v>
      </c>
      <c r="AE391">
        <v>30</v>
      </c>
      <c r="AF391">
        <v>97180.50237388711</v>
      </c>
      <c r="AG391">
        <v>45618471.42435009</v>
      </c>
    </row>
    <row r="392" spans="1:33" x14ac:dyDescent="0.25">
      <c r="A392" t="s">
        <v>423</v>
      </c>
      <c r="B392" t="s">
        <v>1137</v>
      </c>
      <c r="C392" s="2">
        <v>45673.954861111109</v>
      </c>
      <c r="D392" s="2">
        <v>45673.958333333343</v>
      </c>
      <c r="E392" s="2">
        <v>45674.879166666673</v>
      </c>
      <c r="F392" s="2">
        <v>45675</v>
      </c>
      <c r="G392" t="s">
        <v>1234</v>
      </c>
      <c r="H392" t="s">
        <v>1241</v>
      </c>
      <c r="I392" t="s">
        <v>1243</v>
      </c>
      <c r="J392" t="s">
        <v>1248</v>
      </c>
      <c r="K392" t="s">
        <v>1252</v>
      </c>
      <c r="L392" t="s">
        <v>1254</v>
      </c>
      <c r="M392">
        <v>4299</v>
      </c>
      <c r="N392">
        <v>57.76</v>
      </c>
      <c r="O392">
        <v>58.51</v>
      </c>
      <c r="P392">
        <v>57.89</v>
      </c>
      <c r="Q392">
        <v>251534.49</v>
      </c>
      <c r="R392">
        <v>125.77</v>
      </c>
      <c r="S392">
        <v>50.31</v>
      </c>
      <c r="T392">
        <v>2489.3000000000002</v>
      </c>
      <c r="U392">
        <v>54.87</v>
      </c>
      <c r="V392">
        <v>25153.45</v>
      </c>
      <c r="W392" t="s">
        <v>1258</v>
      </c>
      <c r="X392" t="s">
        <v>1263</v>
      </c>
      <c r="Y392">
        <v>107.1</v>
      </c>
      <c r="Z392" t="s">
        <v>1270</v>
      </c>
      <c r="AA392">
        <v>9827438.0899999999</v>
      </c>
      <c r="AB392">
        <v>98274.380900000004</v>
      </c>
      <c r="AC392">
        <v>3.640000000000001</v>
      </c>
      <c r="AD392">
        <v>26998.456291208789</v>
      </c>
      <c r="AE392">
        <v>5</v>
      </c>
      <c r="AF392">
        <v>134992.28145604389</v>
      </c>
      <c r="AG392">
        <v>7898398.3879931308</v>
      </c>
    </row>
    <row r="393" spans="1:33" x14ac:dyDescent="0.25">
      <c r="A393" t="s">
        <v>424</v>
      </c>
      <c r="B393" t="s">
        <v>1079</v>
      </c>
      <c r="C393" s="2">
        <v>45800.495833333327</v>
      </c>
      <c r="D393" s="2">
        <v>45800.497048611112</v>
      </c>
      <c r="E393" s="2">
        <v>45800.506076388891</v>
      </c>
      <c r="F393" s="2">
        <v>45801</v>
      </c>
      <c r="G393" t="s">
        <v>1232</v>
      </c>
      <c r="H393" t="s">
        <v>1239</v>
      </c>
      <c r="I393" t="s">
        <v>1242</v>
      </c>
      <c r="J393" t="s">
        <v>1247</v>
      </c>
      <c r="K393" t="s">
        <v>1249</v>
      </c>
      <c r="L393" t="s">
        <v>1257</v>
      </c>
      <c r="M393">
        <v>9310</v>
      </c>
      <c r="N393">
        <v>125.74</v>
      </c>
      <c r="O393">
        <v>127.74</v>
      </c>
      <c r="P393">
        <v>125.79</v>
      </c>
      <c r="Q393">
        <v>1189259.3999999999</v>
      </c>
      <c r="R393">
        <v>594.63</v>
      </c>
      <c r="S393">
        <v>237.85</v>
      </c>
      <c r="T393">
        <v>17322.02</v>
      </c>
      <c r="U393">
        <v>119.45</v>
      </c>
      <c r="V393">
        <v>118925.94</v>
      </c>
      <c r="W393" t="s">
        <v>1262</v>
      </c>
      <c r="X393" t="s">
        <v>1266</v>
      </c>
      <c r="Y393">
        <v>155.02000000000001</v>
      </c>
      <c r="Z393" t="s">
        <v>1267</v>
      </c>
      <c r="AA393">
        <v>9844760.1099999994</v>
      </c>
      <c r="AB393">
        <v>98447.6011</v>
      </c>
      <c r="AC393">
        <v>8.289999999999992</v>
      </c>
      <c r="AD393">
        <v>11875.46454764778</v>
      </c>
      <c r="AE393">
        <v>10</v>
      </c>
      <c r="AF393">
        <v>118754.6454764778</v>
      </c>
      <c r="AG393">
        <v>15169718.413165269</v>
      </c>
    </row>
    <row r="394" spans="1:33" x14ac:dyDescent="0.25">
      <c r="A394" t="s">
        <v>425</v>
      </c>
      <c r="B394" t="s">
        <v>1106</v>
      </c>
      <c r="C394" s="2">
        <v>45857.782638888893</v>
      </c>
      <c r="D394" s="2">
        <v>45857.78528935185</v>
      </c>
      <c r="E394" s="2">
        <v>45858.480428240742</v>
      </c>
      <c r="F394" s="2">
        <v>45859</v>
      </c>
      <c r="G394" t="s">
        <v>1233</v>
      </c>
      <c r="H394" t="s">
        <v>1239</v>
      </c>
      <c r="I394" t="s">
        <v>1243</v>
      </c>
      <c r="J394" t="s">
        <v>1244</v>
      </c>
      <c r="K394" t="s">
        <v>1253</v>
      </c>
      <c r="L394" t="s">
        <v>1256</v>
      </c>
      <c r="M394">
        <v>4304</v>
      </c>
      <c r="N394">
        <v>476.86</v>
      </c>
      <c r="O394">
        <v>480.73</v>
      </c>
      <c r="P394">
        <v>475</v>
      </c>
      <c r="Q394">
        <v>2069061.92</v>
      </c>
      <c r="R394">
        <v>1034.53</v>
      </c>
      <c r="S394">
        <v>413.81</v>
      </c>
      <c r="T394">
        <v>23213.58</v>
      </c>
      <c r="U394">
        <v>453.02</v>
      </c>
      <c r="V394">
        <v>206906.19</v>
      </c>
      <c r="W394" t="s">
        <v>1260</v>
      </c>
      <c r="X394" t="s">
        <v>1263</v>
      </c>
      <c r="Y394">
        <v>120.63</v>
      </c>
      <c r="Z394" t="s">
        <v>1268</v>
      </c>
      <c r="AA394">
        <v>9867973.6899999995</v>
      </c>
      <c r="AB394">
        <v>98679.736900000004</v>
      </c>
      <c r="AC394">
        <v>27.71000000000004</v>
      </c>
      <c r="AD394">
        <v>3561.159758210028</v>
      </c>
      <c r="AE394">
        <v>10</v>
      </c>
      <c r="AF394">
        <v>35611.597582100279</v>
      </c>
      <c r="AG394">
        <v>17119563.30564307</v>
      </c>
    </row>
    <row r="395" spans="1:33" x14ac:dyDescent="0.25">
      <c r="A395" t="s">
        <v>426</v>
      </c>
      <c r="B395" t="s">
        <v>1142</v>
      </c>
      <c r="C395" s="2">
        <v>45833.948611111111</v>
      </c>
      <c r="D395" s="2">
        <v>45833.951238425929</v>
      </c>
      <c r="E395" s="2">
        <v>45834.472071759257</v>
      </c>
      <c r="F395" s="2">
        <v>45834</v>
      </c>
      <c r="G395" t="s">
        <v>1232</v>
      </c>
      <c r="H395" t="s">
        <v>1241</v>
      </c>
      <c r="I395" t="s">
        <v>1242</v>
      </c>
      <c r="J395" t="s">
        <v>1246</v>
      </c>
      <c r="K395" t="s">
        <v>1251</v>
      </c>
      <c r="L395" t="s">
        <v>1256</v>
      </c>
      <c r="M395">
        <v>8675</v>
      </c>
      <c r="N395">
        <v>197.35</v>
      </c>
      <c r="O395">
        <v>200.91</v>
      </c>
      <c r="P395">
        <v>197.35</v>
      </c>
      <c r="Q395">
        <v>1742894.25</v>
      </c>
      <c r="R395">
        <v>871.45</v>
      </c>
      <c r="S395">
        <v>348.58</v>
      </c>
      <c r="T395">
        <v>29662.97</v>
      </c>
      <c r="U395">
        <v>187.48</v>
      </c>
      <c r="V395">
        <v>174289.43</v>
      </c>
      <c r="W395" t="s">
        <v>1260</v>
      </c>
      <c r="X395" t="s">
        <v>1266</v>
      </c>
      <c r="Y395">
        <v>180.39</v>
      </c>
      <c r="Z395" t="s">
        <v>1269</v>
      </c>
      <c r="AA395">
        <v>9897636.6600000001</v>
      </c>
      <c r="AB395">
        <v>98976.366600000008</v>
      </c>
      <c r="AC395">
        <v>13.43000000000001</v>
      </c>
      <c r="AD395">
        <v>7369.7964705882323</v>
      </c>
      <c r="AE395">
        <v>5</v>
      </c>
      <c r="AF395">
        <v>36848.982352941159</v>
      </c>
      <c r="AG395">
        <v>7403329.0445294082</v>
      </c>
    </row>
    <row r="396" spans="1:33" x14ac:dyDescent="0.25">
      <c r="A396" t="s">
        <v>427</v>
      </c>
      <c r="B396" t="s">
        <v>1204</v>
      </c>
      <c r="C396" s="2">
        <v>45861.000694444447</v>
      </c>
      <c r="D396" s="2">
        <v>45861.004062499997</v>
      </c>
      <c r="E396" s="2">
        <v>45861.916562500002</v>
      </c>
      <c r="F396" s="2">
        <v>45862</v>
      </c>
      <c r="G396" t="s">
        <v>1237</v>
      </c>
      <c r="H396" t="s">
        <v>1238</v>
      </c>
      <c r="I396" t="s">
        <v>1242</v>
      </c>
      <c r="J396" t="s">
        <v>1245</v>
      </c>
      <c r="K396" t="s">
        <v>1253</v>
      </c>
      <c r="L396" t="s">
        <v>1257</v>
      </c>
      <c r="M396">
        <v>2639</v>
      </c>
      <c r="N396">
        <v>416.69</v>
      </c>
      <c r="O396">
        <v>420.37</v>
      </c>
      <c r="P396">
        <v>419.18</v>
      </c>
      <c r="Q396">
        <v>1109356.43</v>
      </c>
      <c r="R396">
        <v>554.67999999999995</v>
      </c>
      <c r="S396">
        <v>221.87</v>
      </c>
      <c r="T396">
        <v>2363.86</v>
      </c>
      <c r="U396">
        <v>395.86</v>
      </c>
      <c r="V396">
        <v>110935.64</v>
      </c>
      <c r="W396" t="s">
        <v>1259</v>
      </c>
      <c r="X396" t="s">
        <v>1263</v>
      </c>
      <c r="Y396">
        <v>28.39</v>
      </c>
      <c r="Z396" t="s">
        <v>1271</v>
      </c>
      <c r="AA396">
        <v>9900000.5199999996</v>
      </c>
      <c r="AB396">
        <v>99000.0052</v>
      </c>
      <c r="AC396">
        <v>24.509999999999991</v>
      </c>
      <c r="AD396">
        <v>4039.167898816811</v>
      </c>
      <c r="AE396">
        <v>2</v>
      </c>
      <c r="AF396">
        <v>8078.335797633622</v>
      </c>
      <c r="AG396">
        <v>3395890.019251246</v>
      </c>
    </row>
    <row r="397" spans="1:33" x14ac:dyDescent="0.25">
      <c r="A397" t="s">
        <v>428</v>
      </c>
      <c r="B397" t="s">
        <v>1144</v>
      </c>
      <c r="C397" s="2">
        <v>45778.195138888892</v>
      </c>
      <c r="D397" s="2">
        <v>45778.197013888886</v>
      </c>
      <c r="E397" s="2">
        <v>45778.695625</v>
      </c>
      <c r="F397" s="2">
        <v>45780</v>
      </c>
      <c r="G397" t="s">
        <v>1235</v>
      </c>
      <c r="H397" t="s">
        <v>1241</v>
      </c>
      <c r="I397" t="s">
        <v>1242</v>
      </c>
      <c r="J397" t="s">
        <v>1248</v>
      </c>
      <c r="K397" t="s">
        <v>1250</v>
      </c>
      <c r="L397" t="s">
        <v>1257</v>
      </c>
      <c r="M397">
        <v>4706</v>
      </c>
      <c r="N397">
        <v>197.87</v>
      </c>
      <c r="O397">
        <v>200.05</v>
      </c>
      <c r="P397">
        <v>196.18</v>
      </c>
      <c r="Q397">
        <v>941435.3</v>
      </c>
      <c r="R397">
        <v>470.72</v>
      </c>
      <c r="S397">
        <v>188.29</v>
      </c>
      <c r="T397">
        <v>17553.21</v>
      </c>
      <c r="U397">
        <v>187.98</v>
      </c>
      <c r="V397">
        <v>94143.53</v>
      </c>
      <c r="W397" t="s">
        <v>1262</v>
      </c>
      <c r="X397" t="s">
        <v>1263</v>
      </c>
      <c r="Y397">
        <v>197.27</v>
      </c>
      <c r="Z397" t="s">
        <v>1268</v>
      </c>
      <c r="AA397">
        <v>9917553.7300000004</v>
      </c>
      <c r="AB397">
        <v>99175.537300000011</v>
      </c>
      <c r="AC397">
        <v>12.07000000000002</v>
      </c>
      <c r="AD397">
        <v>8216.6973736536729</v>
      </c>
      <c r="AE397">
        <v>5</v>
      </c>
      <c r="AF397">
        <v>41083.486868268366</v>
      </c>
      <c r="AG397">
        <v>8218751.5479970872</v>
      </c>
    </row>
    <row r="398" spans="1:33" x14ac:dyDescent="0.25">
      <c r="A398" t="s">
        <v>429</v>
      </c>
      <c r="B398" t="s">
        <v>1205</v>
      </c>
      <c r="C398" s="2">
        <v>45856.371527777781</v>
      </c>
      <c r="D398" s="2">
        <v>45856.372604166667</v>
      </c>
      <c r="E398" s="2">
        <v>45856.914965277778</v>
      </c>
      <c r="F398" s="2">
        <v>45858</v>
      </c>
      <c r="G398" t="s">
        <v>1232</v>
      </c>
      <c r="H398" t="s">
        <v>1238</v>
      </c>
      <c r="I398" t="s">
        <v>1242</v>
      </c>
      <c r="J398" t="s">
        <v>1244</v>
      </c>
      <c r="K398" t="s">
        <v>1253</v>
      </c>
      <c r="L398" t="s">
        <v>1255</v>
      </c>
      <c r="M398">
        <v>4449</v>
      </c>
      <c r="N398">
        <v>250.1</v>
      </c>
      <c r="O398">
        <v>248.79</v>
      </c>
      <c r="P398">
        <v>250.39</v>
      </c>
      <c r="Q398">
        <v>1106866.71</v>
      </c>
      <c r="R398">
        <v>553.42999999999995</v>
      </c>
      <c r="S398">
        <v>221.37</v>
      </c>
      <c r="T398">
        <v>-7893.2</v>
      </c>
      <c r="U398">
        <v>237.59</v>
      </c>
      <c r="V398">
        <v>110686.67</v>
      </c>
      <c r="W398" t="s">
        <v>1258</v>
      </c>
      <c r="X398" t="s">
        <v>1264</v>
      </c>
      <c r="Y398">
        <v>-63.9</v>
      </c>
      <c r="Z398" t="s">
        <v>1267</v>
      </c>
      <c r="AA398">
        <v>9909660.5299999993</v>
      </c>
      <c r="AB398">
        <v>99096.605299999996</v>
      </c>
      <c r="AC398">
        <v>11.19999999999999</v>
      </c>
      <c r="AD398">
        <v>8847.911187500009</v>
      </c>
      <c r="AE398">
        <v>2</v>
      </c>
      <c r="AF398">
        <v>17695.822375000022</v>
      </c>
      <c r="AG398">
        <v>4402543.6486762539</v>
      </c>
    </row>
    <row r="399" spans="1:33" x14ac:dyDescent="0.25">
      <c r="A399" t="s">
        <v>430</v>
      </c>
      <c r="B399" t="s">
        <v>1186</v>
      </c>
      <c r="C399" s="2">
        <v>45977.830555555563</v>
      </c>
      <c r="D399" s="2">
        <v>45977.832673611112</v>
      </c>
      <c r="E399" s="2">
        <v>45978.534062500003</v>
      </c>
      <c r="F399" s="2">
        <v>45979</v>
      </c>
      <c r="G399" t="s">
        <v>1236</v>
      </c>
      <c r="H399" t="s">
        <v>1240</v>
      </c>
      <c r="I399" t="s">
        <v>1242</v>
      </c>
      <c r="J399" t="s">
        <v>1244</v>
      </c>
      <c r="K399" t="s">
        <v>1252</v>
      </c>
      <c r="L399" t="s">
        <v>1257</v>
      </c>
      <c r="M399">
        <v>7091</v>
      </c>
      <c r="N399">
        <v>109.34</v>
      </c>
      <c r="O399">
        <v>111.36</v>
      </c>
      <c r="P399">
        <v>108.67</v>
      </c>
      <c r="Q399">
        <v>789653.76</v>
      </c>
      <c r="R399">
        <v>394.83</v>
      </c>
      <c r="S399">
        <v>157.93</v>
      </c>
      <c r="T399">
        <v>18522.03</v>
      </c>
      <c r="U399">
        <v>103.87</v>
      </c>
      <c r="V399">
        <v>78965.38</v>
      </c>
      <c r="W399" t="s">
        <v>1260</v>
      </c>
      <c r="X399" t="s">
        <v>1263</v>
      </c>
      <c r="Y399">
        <v>247.54</v>
      </c>
      <c r="Z399" t="s">
        <v>1268</v>
      </c>
      <c r="AA399">
        <v>9928182.5600000005</v>
      </c>
      <c r="AB399">
        <v>99281.825600000011</v>
      </c>
      <c r="AC399">
        <v>7.4899999999999949</v>
      </c>
      <c r="AD399">
        <v>13255.250413885189</v>
      </c>
      <c r="AE399">
        <v>30</v>
      </c>
      <c r="AF399">
        <v>397657.51241655572</v>
      </c>
      <c r="AG399">
        <v>44283140.582707644</v>
      </c>
    </row>
    <row r="400" spans="1:33" x14ac:dyDescent="0.25">
      <c r="A400" t="s">
        <v>431</v>
      </c>
      <c r="B400" t="s">
        <v>1153</v>
      </c>
      <c r="C400" s="2">
        <v>45922.095138888893</v>
      </c>
      <c r="D400" s="2">
        <v>45922.096076388887</v>
      </c>
      <c r="E400" s="2">
        <v>45922.452326388891</v>
      </c>
      <c r="F400" s="2">
        <v>45923</v>
      </c>
      <c r="G400" t="s">
        <v>1231</v>
      </c>
      <c r="H400" t="s">
        <v>1241</v>
      </c>
      <c r="I400" t="s">
        <v>1243</v>
      </c>
      <c r="J400" t="s">
        <v>1246</v>
      </c>
      <c r="K400" t="s">
        <v>1251</v>
      </c>
      <c r="L400" t="s">
        <v>1255</v>
      </c>
      <c r="M400">
        <v>4410</v>
      </c>
      <c r="N400">
        <v>292.41000000000003</v>
      </c>
      <c r="O400">
        <v>291.24</v>
      </c>
      <c r="P400">
        <v>294.14999999999998</v>
      </c>
      <c r="Q400">
        <v>1284368.3999999999</v>
      </c>
      <c r="R400">
        <v>642.17999999999995</v>
      </c>
      <c r="S400">
        <v>256.87</v>
      </c>
      <c r="T400">
        <v>-13732.15</v>
      </c>
      <c r="U400">
        <v>277.79000000000002</v>
      </c>
      <c r="V400">
        <v>128436.84</v>
      </c>
      <c r="W400" t="s">
        <v>1259</v>
      </c>
      <c r="X400" t="s">
        <v>1263</v>
      </c>
      <c r="Y400">
        <v>-98.93</v>
      </c>
      <c r="Z400" t="s">
        <v>1270</v>
      </c>
      <c r="AA400">
        <v>9914450.4100000001</v>
      </c>
      <c r="AB400">
        <v>99144.504100000006</v>
      </c>
      <c r="AC400">
        <v>13.44999999999999</v>
      </c>
      <c r="AD400">
        <v>7371.3385947955458</v>
      </c>
      <c r="AE400">
        <v>5</v>
      </c>
      <c r="AF400">
        <v>36856.692973977733</v>
      </c>
      <c r="AG400">
        <v>10734143.261741269</v>
      </c>
    </row>
    <row r="401" spans="1:33" x14ac:dyDescent="0.25">
      <c r="A401" t="s">
        <v>432</v>
      </c>
      <c r="B401" t="s">
        <v>1206</v>
      </c>
      <c r="C401" s="2">
        <v>45969.49722222222</v>
      </c>
      <c r="D401" s="2">
        <v>45969.500509259262</v>
      </c>
      <c r="E401" s="2">
        <v>45969.599814814806</v>
      </c>
      <c r="F401" s="2">
        <v>45971</v>
      </c>
      <c r="G401" t="s">
        <v>1232</v>
      </c>
      <c r="H401" t="s">
        <v>1241</v>
      </c>
      <c r="I401" t="s">
        <v>1242</v>
      </c>
      <c r="J401" t="s">
        <v>1245</v>
      </c>
      <c r="K401" t="s">
        <v>1249</v>
      </c>
      <c r="L401" t="s">
        <v>1255</v>
      </c>
      <c r="M401">
        <v>8674</v>
      </c>
      <c r="N401">
        <v>486.68</v>
      </c>
      <c r="O401">
        <v>487.98</v>
      </c>
      <c r="P401">
        <v>489.76</v>
      </c>
      <c r="Q401">
        <v>4232738.5199999996</v>
      </c>
      <c r="R401">
        <v>2116.37</v>
      </c>
      <c r="S401">
        <v>846.55</v>
      </c>
      <c r="T401">
        <v>-18402.64</v>
      </c>
      <c r="U401">
        <v>462.35</v>
      </c>
      <c r="V401">
        <v>423273.85</v>
      </c>
      <c r="W401" t="s">
        <v>1261</v>
      </c>
      <c r="X401" t="s">
        <v>1263</v>
      </c>
      <c r="Y401">
        <v>-36.340000000000003</v>
      </c>
      <c r="Z401" t="s">
        <v>1270</v>
      </c>
      <c r="AA401">
        <v>9896047.7699999996</v>
      </c>
      <c r="AB401">
        <v>98960.477700000003</v>
      </c>
      <c r="AC401">
        <v>25.63</v>
      </c>
      <c r="AD401">
        <v>3861.1189114319159</v>
      </c>
      <c r="AE401">
        <v>5</v>
      </c>
      <c r="AF401">
        <v>19305.59455715958</v>
      </c>
      <c r="AG401">
        <v>9420744.0320027322</v>
      </c>
    </row>
    <row r="402" spans="1:33" x14ac:dyDescent="0.25">
      <c r="A402" t="s">
        <v>433</v>
      </c>
      <c r="B402" t="s">
        <v>1153</v>
      </c>
      <c r="C402" s="2">
        <v>45935.914583333331</v>
      </c>
      <c r="D402" s="2">
        <v>45935.914814814823</v>
      </c>
      <c r="E402" s="2">
        <v>45936.506481481483</v>
      </c>
      <c r="F402" s="2">
        <v>45936</v>
      </c>
      <c r="G402" t="s">
        <v>1232</v>
      </c>
      <c r="H402" t="s">
        <v>1239</v>
      </c>
      <c r="I402" t="s">
        <v>1242</v>
      </c>
      <c r="J402" t="s">
        <v>1248</v>
      </c>
      <c r="K402" t="s">
        <v>1253</v>
      </c>
      <c r="L402" t="s">
        <v>1255</v>
      </c>
      <c r="M402">
        <v>854</v>
      </c>
      <c r="N402">
        <v>260.94</v>
      </c>
      <c r="O402">
        <v>261.32</v>
      </c>
      <c r="P402">
        <v>260.02</v>
      </c>
      <c r="Q402">
        <v>223167.28</v>
      </c>
      <c r="R402">
        <v>111.58</v>
      </c>
      <c r="S402">
        <v>44.63</v>
      </c>
      <c r="T402">
        <v>953.99</v>
      </c>
      <c r="U402">
        <v>247.89</v>
      </c>
      <c r="V402">
        <v>22316.73</v>
      </c>
      <c r="W402" t="s">
        <v>1259</v>
      </c>
      <c r="X402" t="s">
        <v>1263</v>
      </c>
      <c r="Y402">
        <v>50</v>
      </c>
      <c r="Z402" t="s">
        <v>1269</v>
      </c>
      <c r="AA402">
        <v>9897001.7599999998</v>
      </c>
      <c r="AB402">
        <v>98970.017600000006</v>
      </c>
      <c r="AC402">
        <v>13.43000000000001</v>
      </c>
      <c r="AD402">
        <v>7369.3237230081877</v>
      </c>
      <c r="AE402">
        <v>10</v>
      </c>
      <c r="AF402">
        <v>73693.237230081882</v>
      </c>
      <c r="AG402">
        <v>19257516.752965</v>
      </c>
    </row>
    <row r="403" spans="1:33" x14ac:dyDescent="0.25">
      <c r="A403" t="s">
        <v>434</v>
      </c>
      <c r="B403" t="s">
        <v>1061</v>
      </c>
      <c r="C403" s="2">
        <v>45779.126388888893</v>
      </c>
      <c r="D403" s="2">
        <v>45779.126805555563</v>
      </c>
      <c r="E403" s="2">
        <v>45779.896944444437</v>
      </c>
      <c r="F403" s="2">
        <v>45780</v>
      </c>
      <c r="G403" t="s">
        <v>1237</v>
      </c>
      <c r="H403" t="s">
        <v>1238</v>
      </c>
      <c r="I403" t="s">
        <v>1242</v>
      </c>
      <c r="J403" t="s">
        <v>1248</v>
      </c>
      <c r="K403" t="s">
        <v>1252</v>
      </c>
      <c r="L403" t="s">
        <v>1255</v>
      </c>
      <c r="M403">
        <v>3635</v>
      </c>
      <c r="N403">
        <v>149.57</v>
      </c>
      <c r="O403">
        <v>149.58000000000001</v>
      </c>
      <c r="P403">
        <v>150.25</v>
      </c>
      <c r="Q403">
        <v>543723.30000000005</v>
      </c>
      <c r="R403">
        <v>271.86</v>
      </c>
      <c r="S403">
        <v>108.74</v>
      </c>
      <c r="T403">
        <v>-2816.05</v>
      </c>
      <c r="U403">
        <v>142.09</v>
      </c>
      <c r="V403">
        <v>54372.33</v>
      </c>
      <c r="W403" t="s">
        <v>1261</v>
      </c>
      <c r="X403" t="s">
        <v>1263</v>
      </c>
      <c r="Y403">
        <v>-44.59</v>
      </c>
      <c r="Z403" t="s">
        <v>1270</v>
      </c>
      <c r="AA403">
        <v>9894185.7100000009</v>
      </c>
      <c r="AB403">
        <v>98941.857100000008</v>
      </c>
      <c r="AC403">
        <v>7.4900000000000091</v>
      </c>
      <c r="AD403">
        <v>13209.86076101467</v>
      </c>
      <c r="AE403">
        <v>2</v>
      </c>
      <c r="AF403">
        <v>26419.72152202934</v>
      </c>
      <c r="AG403">
        <v>3951861.9452651492</v>
      </c>
    </row>
    <row r="404" spans="1:33" x14ac:dyDescent="0.25">
      <c r="A404" t="s">
        <v>435</v>
      </c>
      <c r="B404" t="s">
        <v>1053</v>
      </c>
      <c r="C404" s="2">
        <v>45760.017361111109</v>
      </c>
      <c r="D404" s="2">
        <v>45760.01771990741</v>
      </c>
      <c r="E404" s="2">
        <v>45760.406608796293</v>
      </c>
      <c r="F404" s="2">
        <v>45761</v>
      </c>
      <c r="G404" t="s">
        <v>1236</v>
      </c>
      <c r="H404" t="s">
        <v>1238</v>
      </c>
      <c r="I404" t="s">
        <v>1243</v>
      </c>
      <c r="J404" t="s">
        <v>1247</v>
      </c>
      <c r="K404" t="s">
        <v>1253</v>
      </c>
      <c r="L404" t="s">
        <v>1255</v>
      </c>
      <c r="M404">
        <v>9661</v>
      </c>
      <c r="N404">
        <v>436.05</v>
      </c>
      <c r="O404">
        <v>433.64</v>
      </c>
      <c r="P404">
        <v>433.62</v>
      </c>
      <c r="Q404">
        <v>4189396.04</v>
      </c>
      <c r="R404">
        <v>2094.6999999999998</v>
      </c>
      <c r="S404">
        <v>837.88</v>
      </c>
      <c r="T404">
        <v>-2739.36</v>
      </c>
      <c r="U404">
        <v>414.25</v>
      </c>
      <c r="V404">
        <v>418939.6</v>
      </c>
      <c r="W404" t="s">
        <v>1260</v>
      </c>
      <c r="X404" t="s">
        <v>1265</v>
      </c>
      <c r="Y404">
        <v>0.46</v>
      </c>
      <c r="Z404" t="s">
        <v>1267</v>
      </c>
      <c r="AA404">
        <v>9891446.3499999996</v>
      </c>
      <c r="AB404">
        <v>98914.463499999998</v>
      </c>
      <c r="AC404">
        <v>19.38999999999999</v>
      </c>
      <c r="AD404">
        <v>5101.3132284682861</v>
      </c>
      <c r="AE404">
        <v>2</v>
      </c>
      <c r="AF404">
        <v>10202.62645693657</v>
      </c>
      <c r="AG404">
        <v>4424266.9367859745</v>
      </c>
    </row>
    <row r="405" spans="1:33" x14ac:dyDescent="0.25">
      <c r="A405" t="s">
        <v>436</v>
      </c>
      <c r="B405" t="s">
        <v>1100</v>
      </c>
      <c r="C405" s="2">
        <v>45732.22152777778</v>
      </c>
      <c r="D405" s="2">
        <v>45732.222245370373</v>
      </c>
      <c r="E405" s="2">
        <v>45732.599328703713</v>
      </c>
      <c r="F405" s="2">
        <v>45733</v>
      </c>
      <c r="G405" t="s">
        <v>1232</v>
      </c>
      <c r="H405" t="s">
        <v>1240</v>
      </c>
      <c r="I405" t="s">
        <v>1242</v>
      </c>
      <c r="J405" t="s">
        <v>1245</v>
      </c>
      <c r="K405" t="s">
        <v>1253</v>
      </c>
      <c r="L405" t="s">
        <v>1254</v>
      </c>
      <c r="M405">
        <v>4620</v>
      </c>
      <c r="N405">
        <v>122.3</v>
      </c>
      <c r="O405">
        <v>123.32</v>
      </c>
      <c r="P405">
        <v>123.52</v>
      </c>
      <c r="Q405">
        <v>569738.4</v>
      </c>
      <c r="R405">
        <v>284.87</v>
      </c>
      <c r="S405">
        <v>113.95</v>
      </c>
      <c r="T405">
        <v>-1322.82</v>
      </c>
      <c r="U405">
        <v>116.18</v>
      </c>
      <c r="V405">
        <v>56973.84</v>
      </c>
      <c r="W405" t="s">
        <v>1258</v>
      </c>
      <c r="X405" t="s">
        <v>1264</v>
      </c>
      <c r="Y405">
        <v>-16.190000000000001</v>
      </c>
      <c r="Z405" t="s">
        <v>1268</v>
      </c>
      <c r="AA405">
        <v>9890123.5299999993</v>
      </c>
      <c r="AB405">
        <v>98901.2353</v>
      </c>
      <c r="AC405">
        <v>7.1399999999999864</v>
      </c>
      <c r="AD405">
        <v>13851.71362745101</v>
      </c>
      <c r="AE405">
        <v>30</v>
      </c>
      <c r="AF405">
        <v>415551.40882353031</v>
      </c>
      <c r="AG405">
        <v>51245799.736117758</v>
      </c>
    </row>
    <row r="406" spans="1:33" x14ac:dyDescent="0.25">
      <c r="A406" t="s">
        <v>437</v>
      </c>
      <c r="B406" t="s">
        <v>1070</v>
      </c>
      <c r="C406" s="2">
        <v>45750.537499999999</v>
      </c>
      <c r="D406" s="2">
        <v>45750.538946759261</v>
      </c>
      <c r="E406" s="2">
        <v>45750.652141203696</v>
      </c>
      <c r="F406" s="2">
        <v>45751</v>
      </c>
      <c r="G406" t="s">
        <v>1233</v>
      </c>
      <c r="H406" t="s">
        <v>1241</v>
      </c>
      <c r="I406" t="s">
        <v>1243</v>
      </c>
      <c r="J406" t="s">
        <v>1248</v>
      </c>
      <c r="K406" t="s">
        <v>1252</v>
      </c>
      <c r="L406" t="s">
        <v>1255</v>
      </c>
      <c r="M406">
        <v>9606</v>
      </c>
      <c r="N406">
        <v>282.14</v>
      </c>
      <c r="O406">
        <v>277.7</v>
      </c>
      <c r="P406">
        <v>279.45999999999998</v>
      </c>
      <c r="Q406">
        <v>2667586.2000000002</v>
      </c>
      <c r="R406">
        <v>1333.79</v>
      </c>
      <c r="S406">
        <v>533.52</v>
      </c>
      <c r="T406">
        <v>-18773.87</v>
      </c>
      <c r="U406">
        <v>268.02999999999997</v>
      </c>
      <c r="V406">
        <v>266758.62</v>
      </c>
      <c r="W406" t="s">
        <v>1260</v>
      </c>
      <c r="X406" t="s">
        <v>1265</v>
      </c>
      <c r="Y406">
        <v>-62.98</v>
      </c>
      <c r="Z406" t="s">
        <v>1269</v>
      </c>
      <c r="AA406">
        <v>9871349.6600000001</v>
      </c>
      <c r="AB406">
        <v>98713.496599999999</v>
      </c>
      <c r="AC406">
        <v>9.6700000000000159</v>
      </c>
      <c r="AD406">
        <v>10208.22095139605</v>
      </c>
      <c r="AE406">
        <v>5</v>
      </c>
      <c r="AF406">
        <v>51041.104756980247</v>
      </c>
      <c r="AG406">
        <v>14174114.79101341</v>
      </c>
    </row>
    <row r="407" spans="1:33" x14ac:dyDescent="0.25">
      <c r="A407" t="s">
        <v>438</v>
      </c>
      <c r="B407" t="s">
        <v>1167</v>
      </c>
      <c r="C407" s="2">
        <v>45840.121527777781</v>
      </c>
      <c r="D407" s="2">
        <v>45840.123726851853</v>
      </c>
      <c r="E407" s="2">
        <v>45840.813310185193</v>
      </c>
      <c r="F407" s="2">
        <v>45841</v>
      </c>
      <c r="G407" t="s">
        <v>1234</v>
      </c>
      <c r="H407" t="s">
        <v>1238</v>
      </c>
      <c r="I407" t="s">
        <v>1243</v>
      </c>
      <c r="J407" t="s">
        <v>1246</v>
      </c>
      <c r="K407" t="s">
        <v>1250</v>
      </c>
      <c r="L407" t="s">
        <v>1256</v>
      </c>
      <c r="M407">
        <v>1655</v>
      </c>
      <c r="N407">
        <v>119.52</v>
      </c>
      <c r="O407">
        <v>118.89</v>
      </c>
      <c r="P407">
        <v>118.8</v>
      </c>
      <c r="Q407">
        <v>196762.95</v>
      </c>
      <c r="R407">
        <v>98.38</v>
      </c>
      <c r="S407">
        <v>39.35</v>
      </c>
      <c r="T407">
        <v>11.22</v>
      </c>
      <c r="U407">
        <v>113.54</v>
      </c>
      <c r="V407">
        <v>19676.3</v>
      </c>
      <c r="W407" t="s">
        <v>1258</v>
      </c>
      <c r="X407" t="s">
        <v>1264</v>
      </c>
      <c r="Y407">
        <v>7.58</v>
      </c>
      <c r="Z407" t="s">
        <v>1270</v>
      </c>
      <c r="AA407">
        <v>9871360.8800000008</v>
      </c>
      <c r="AB407">
        <v>98713.608800000016</v>
      </c>
      <c r="AC407">
        <v>5.3499999999999943</v>
      </c>
      <c r="AD407">
        <v>18451.14183177572</v>
      </c>
      <c r="AE407">
        <v>2</v>
      </c>
      <c r="AF407">
        <v>36902.28366355144</v>
      </c>
      <c r="AG407">
        <v>4387312.5047596311</v>
      </c>
    </row>
    <row r="408" spans="1:33" x14ac:dyDescent="0.25">
      <c r="A408" t="s">
        <v>439</v>
      </c>
      <c r="B408" t="s">
        <v>1201</v>
      </c>
      <c r="C408" s="2">
        <v>45758.069444444453</v>
      </c>
      <c r="D408" s="2">
        <v>45758.070416666669</v>
      </c>
      <c r="E408" s="2">
        <v>45759.070416666669</v>
      </c>
      <c r="F408" s="2">
        <v>45760</v>
      </c>
      <c r="G408" t="s">
        <v>1236</v>
      </c>
      <c r="H408" t="s">
        <v>1239</v>
      </c>
      <c r="I408" t="s">
        <v>1243</v>
      </c>
      <c r="J408" t="s">
        <v>1246</v>
      </c>
      <c r="K408" t="s">
        <v>1253</v>
      </c>
      <c r="L408" t="s">
        <v>1254</v>
      </c>
      <c r="M408">
        <v>8752</v>
      </c>
      <c r="N408">
        <v>55.59</v>
      </c>
      <c r="O408">
        <v>55.47</v>
      </c>
      <c r="P408">
        <v>55.65</v>
      </c>
      <c r="Q408">
        <v>485473.44</v>
      </c>
      <c r="R408">
        <v>242.74</v>
      </c>
      <c r="S408">
        <v>97.09</v>
      </c>
      <c r="T408">
        <v>-1915.19</v>
      </c>
      <c r="U408">
        <v>52.81</v>
      </c>
      <c r="V408">
        <v>48547.34</v>
      </c>
      <c r="W408" t="s">
        <v>1258</v>
      </c>
      <c r="X408" t="s">
        <v>1265</v>
      </c>
      <c r="Y408">
        <v>-32.35</v>
      </c>
      <c r="Z408" t="s">
        <v>1269</v>
      </c>
      <c r="AA408">
        <v>9869445.6899999995</v>
      </c>
      <c r="AB408">
        <v>98694.45689999999</v>
      </c>
      <c r="AC408">
        <v>2.659999999999997</v>
      </c>
      <c r="AD408">
        <v>37103.17928571433</v>
      </c>
      <c r="AE408">
        <v>10</v>
      </c>
      <c r="AF408">
        <v>371031.79285714327</v>
      </c>
      <c r="AG408">
        <v>20581133.549785741</v>
      </c>
    </row>
    <row r="409" spans="1:33" x14ac:dyDescent="0.25">
      <c r="A409" t="s">
        <v>440</v>
      </c>
      <c r="B409" t="s">
        <v>1207</v>
      </c>
      <c r="C409" s="2">
        <v>45909.996527777781</v>
      </c>
      <c r="D409" s="2">
        <v>45909.998842592591</v>
      </c>
      <c r="E409" s="2">
        <v>45910.080787037034</v>
      </c>
      <c r="F409" s="2">
        <v>45910</v>
      </c>
      <c r="G409" t="s">
        <v>1233</v>
      </c>
      <c r="H409" t="s">
        <v>1241</v>
      </c>
      <c r="I409" t="s">
        <v>1242</v>
      </c>
      <c r="J409" t="s">
        <v>1245</v>
      </c>
      <c r="K409" t="s">
        <v>1250</v>
      </c>
      <c r="L409" t="s">
        <v>1254</v>
      </c>
      <c r="M409">
        <v>42</v>
      </c>
      <c r="N409">
        <v>184.6</v>
      </c>
      <c r="O409">
        <v>185.25</v>
      </c>
      <c r="P409">
        <v>185.48</v>
      </c>
      <c r="Q409">
        <v>7780.5</v>
      </c>
      <c r="R409">
        <v>3.89</v>
      </c>
      <c r="S409">
        <v>1.56</v>
      </c>
      <c r="T409">
        <v>-15.11</v>
      </c>
      <c r="U409">
        <v>175.37</v>
      </c>
      <c r="V409">
        <v>778.05</v>
      </c>
      <c r="W409" t="s">
        <v>1259</v>
      </c>
      <c r="X409" t="s">
        <v>1265</v>
      </c>
      <c r="Y409">
        <v>-12.4</v>
      </c>
      <c r="Z409" t="s">
        <v>1270</v>
      </c>
      <c r="AA409">
        <v>9869430.5800000001</v>
      </c>
      <c r="AB409">
        <v>98694.305800000002</v>
      </c>
      <c r="AC409">
        <v>9.8799999999999955</v>
      </c>
      <c r="AD409">
        <v>9989.3022064777379</v>
      </c>
      <c r="AE409">
        <v>5</v>
      </c>
      <c r="AF409">
        <v>49946.511032388691</v>
      </c>
      <c r="AG409">
        <v>9252591.1687500048</v>
      </c>
    </row>
    <row r="410" spans="1:33" x14ac:dyDescent="0.25">
      <c r="A410" t="s">
        <v>441</v>
      </c>
      <c r="B410" t="s">
        <v>1125</v>
      </c>
      <c r="C410" s="2">
        <v>45956.081944444442</v>
      </c>
      <c r="D410" s="2">
        <v>45956.08494212963</v>
      </c>
      <c r="E410" s="2">
        <v>45956.150914351849</v>
      </c>
      <c r="F410" s="2">
        <v>45958</v>
      </c>
      <c r="G410" t="s">
        <v>1237</v>
      </c>
      <c r="H410" t="s">
        <v>1240</v>
      </c>
      <c r="I410" t="s">
        <v>1242</v>
      </c>
      <c r="J410" t="s">
        <v>1247</v>
      </c>
      <c r="K410" t="s">
        <v>1252</v>
      </c>
      <c r="L410" t="s">
        <v>1256</v>
      </c>
      <c r="M410">
        <v>9459</v>
      </c>
      <c r="N410">
        <v>178.13</v>
      </c>
      <c r="O410">
        <v>181.38</v>
      </c>
      <c r="P410">
        <v>176.97</v>
      </c>
      <c r="Q410">
        <v>1715673.42</v>
      </c>
      <c r="R410">
        <v>857.84</v>
      </c>
      <c r="S410">
        <v>343.13</v>
      </c>
      <c r="T410">
        <v>40513.22</v>
      </c>
      <c r="U410">
        <v>169.22</v>
      </c>
      <c r="V410">
        <v>171567.34</v>
      </c>
      <c r="W410" t="s">
        <v>1262</v>
      </c>
      <c r="X410" t="s">
        <v>1264</v>
      </c>
      <c r="Y410">
        <v>249.19</v>
      </c>
      <c r="Z410" t="s">
        <v>1271</v>
      </c>
      <c r="AA410">
        <v>9909943.8000000007</v>
      </c>
      <c r="AB410">
        <v>99099.438000000009</v>
      </c>
      <c r="AC410">
        <v>12.16</v>
      </c>
      <c r="AD410">
        <v>8149.6248355263187</v>
      </c>
      <c r="AE410">
        <v>30</v>
      </c>
      <c r="AF410">
        <v>244488.74506578961</v>
      </c>
      <c r="AG410">
        <v>44345368.580032907</v>
      </c>
    </row>
    <row r="411" spans="1:33" x14ac:dyDescent="0.25">
      <c r="A411" t="s">
        <v>442</v>
      </c>
      <c r="B411" t="s">
        <v>1175</v>
      </c>
      <c r="C411" s="2">
        <v>45706.446527777778</v>
      </c>
      <c r="D411" s="2">
        <v>45706.448541666658</v>
      </c>
      <c r="E411" s="2">
        <v>45706.874930555547</v>
      </c>
      <c r="F411" s="2">
        <v>45707</v>
      </c>
      <c r="G411" t="s">
        <v>1233</v>
      </c>
      <c r="H411" t="s">
        <v>1241</v>
      </c>
      <c r="I411" t="s">
        <v>1242</v>
      </c>
      <c r="J411" t="s">
        <v>1247</v>
      </c>
      <c r="K411" t="s">
        <v>1251</v>
      </c>
      <c r="L411" t="s">
        <v>1257</v>
      </c>
      <c r="M411">
        <v>518</v>
      </c>
      <c r="N411">
        <v>367.8</v>
      </c>
      <c r="O411">
        <v>364.81</v>
      </c>
      <c r="P411">
        <v>370.28</v>
      </c>
      <c r="Q411">
        <v>188971.58</v>
      </c>
      <c r="R411">
        <v>94.49</v>
      </c>
      <c r="S411">
        <v>37.79</v>
      </c>
      <c r="T411">
        <v>-2965.74</v>
      </c>
      <c r="U411">
        <v>349.41</v>
      </c>
      <c r="V411">
        <v>18897.16</v>
      </c>
      <c r="W411" t="s">
        <v>1260</v>
      </c>
      <c r="X411" t="s">
        <v>1263</v>
      </c>
      <c r="Y411">
        <v>-147.72999999999999</v>
      </c>
      <c r="Z411" t="s">
        <v>1269</v>
      </c>
      <c r="AA411">
        <v>9906978.0600000005</v>
      </c>
      <c r="AB411">
        <v>99069.780600000013</v>
      </c>
      <c r="AC411">
        <v>15.399999999999981</v>
      </c>
      <c r="AD411">
        <v>6433.1026363636474</v>
      </c>
      <c r="AE411">
        <v>5</v>
      </c>
      <c r="AF411">
        <v>32165.513181818242</v>
      </c>
      <c r="AG411">
        <v>11734300.86385911</v>
      </c>
    </row>
    <row r="412" spans="1:33" x14ac:dyDescent="0.25">
      <c r="A412" t="s">
        <v>443</v>
      </c>
      <c r="B412" t="s">
        <v>1151</v>
      </c>
      <c r="C412" s="2">
        <v>45974.646527777782</v>
      </c>
      <c r="D412" s="2">
        <v>45974.646828703713</v>
      </c>
      <c r="E412" s="2">
        <v>45975.221828703703</v>
      </c>
      <c r="F412" s="2">
        <v>45975</v>
      </c>
      <c r="G412" t="s">
        <v>1236</v>
      </c>
      <c r="H412" t="s">
        <v>1238</v>
      </c>
      <c r="I412" t="s">
        <v>1242</v>
      </c>
      <c r="J412" t="s">
        <v>1245</v>
      </c>
      <c r="K412" t="s">
        <v>1250</v>
      </c>
      <c r="L412" t="s">
        <v>1255</v>
      </c>
      <c r="M412">
        <v>8141</v>
      </c>
      <c r="N412">
        <v>337.96</v>
      </c>
      <c r="O412">
        <v>343.17</v>
      </c>
      <c r="P412">
        <v>341.12</v>
      </c>
      <c r="Q412">
        <v>2793746.97</v>
      </c>
      <c r="R412">
        <v>1396.87</v>
      </c>
      <c r="S412">
        <v>558.75</v>
      </c>
      <c r="T412">
        <v>14733.43</v>
      </c>
      <c r="U412">
        <v>321.06</v>
      </c>
      <c r="V412">
        <v>279374.7</v>
      </c>
      <c r="W412" t="s">
        <v>1260</v>
      </c>
      <c r="X412" t="s">
        <v>1264</v>
      </c>
      <c r="Y412">
        <v>60.1</v>
      </c>
      <c r="Z412" t="s">
        <v>1270</v>
      </c>
      <c r="AA412">
        <v>9921711.4900000002</v>
      </c>
      <c r="AB412">
        <v>99217.1149</v>
      </c>
      <c r="AC412">
        <v>22.11000000000001</v>
      </c>
      <c r="AD412">
        <v>4487.4317005879666</v>
      </c>
      <c r="AE412">
        <v>2</v>
      </c>
      <c r="AF412">
        <v>8974.8634011759332</v>
      </c>
      <c r="AG412">
        <v>3079903.8733815448</v>
      </c>
    </row>
    <row r="413" spans="1:33" x14ac:dyDescent="0.25">
      <c r="A413" t="s">
        <v>444</v>
      </c>
      <c r="B413" t="s">
        <v>1208</v>
      </c>
      <c r="C413" s="2">
        <v>45864.470833333333</v>
      </c>
      <c r="D413" s="2">
        <v>45864.472083333327</v>
      </c>
      <c r="E413" s="2">
        <v>45864.788055555553</v>
      </c>
      <c r="F413" s="2">
        <v>45866</v>
      </c>
      <c r="G413" t="s">
        <v>1234</v>
      </c>
      <c r="H413" t="s">
        <v>1240</v>
      </c>
      <c r="I413" t="s">
        <v>1243</v>
      </c>
      <c r="J413" t="s">
        <v>1246</v>
      </c>
      <c r="K413" t="s">
        <v>1253</v>
      </c>
      <c r="L413" t="s">
        <v>1254</v>
      </c>
      <c r="M413">
        <v>6348</v>
      </c>
      <c r="N413">
        <v>65.95</v>
      </c>
      <c r="O413">
        <v>65.150000000000006</v>
      </c>
      <c r="P413">
        <v>65.900000000000006</v>
      </c>
      <c r="Q413">
        <v>413572.2</v>
      </c>
      <c r="R413">
        <v>206.79</v>
      </c>
      <c r="S413">
        <v>82.71</v>
      </c>
      <c r="T413">
        <v>-5050.5</v>
      </c>
      <c r="U413">
        <v>62.65</v>
      </c>
      <c r="V413">
        <v>41357.22</v>
      </c>
      <c r="W413" t="s">
        <v>1261</v>
      </c>
      <c r="X413" t="s">
        <v>1264</v>
      </c>
      <c r="Y413">
        <v>-113.81</v>
      </c>
      <c r="Z413" t="s">
        <v>1270</v>
      </c>
      <c r="AA413">
        <v>9916660.9900000002</v>
      </c>
      <c r="AB413">
        <v>99166.60990000001</v>
      </c>
      <c r="AC413">
        <v>2.5000000000000071</v>
      </c>
      <c r="AD413">
        <v>39666.643959999892</v>
      </c>
      <c r="AE413">
        <v>30</v>
      </c>
      <c r="AF413">
        <v>1189999.318799997</v>
      </c>
      <c r="AG413">
        <v>77528455.61981979</v>
      </c>
    </row>
    <row r="414" spans="1:33" x14ac:dyDescent="0.25">
      <c r="A414" t="s">
        <v>445</v>
      </c>
      <c r="B414" t="s">
        <v>1048</v>
      </c>
      <c r="C414" s="2">
        <v>45727.551388888889</v>
      </c>
      <c r="D414" s="2">
        <v>45727.553159722222</v>
      </c>
      <c r="E414" s="2">
        <v>45728.033020833333</v>
      </c>
      <c r="F414" s="2">
        <v>45729</v>
      </c>
      <c r="G414" t="s">
        <v>1232</v>
      </c>
      <c r="H414" t="s">
        <v>1238</v>
      </c>
      <c r="I414" t="s">
        <v>1243</v>
      </c>
      <c r="J414" t="s">
        <v>1248</v>
      </c>
      <c r="K414" t="s">
        <v>1249</v>
      </c>
      <c r="L414" t="s">
        <v>1256</v>
      </c>
      <c r="M414">
        <v>8284</v>
      </c>
      <c r="N414">
        <v>24.07</v>
      </c>
      <c r="O414">
        <v>23.72</v>
      </c>
      <c r="P414">
        <v>24.06</v>
      </c>
      <c r="Q414">
        <v>196496.48</v>
      </c>
      <c r="R414">
        <v>98.25</v>
      </c>
      <c r="S414">
        <v>39.299999999999997</v>
      </c>
      <c r="T414">
        <v>-2954.11</v>
      </c>
      <c r="U414">
        <v>22.87</v>
      </c>
      <c r="V414">
        <v>19649.650000000001</v>
      </c>
      <c r="W414" t="s">
        <v>1261</v>
      </c>
      <c r="X414" t="s">
        <v>1264</v>
      </c>
      <c r="Y414">
        <v>-141.31</v>
      </c>
      <c r="Z414" t="s">
        <v>1270</v>
      </c>
      <c r="AA414">
        <v>9913706.8800000008</v>
      </c>
      <c r="AB414">
        <v>99137.068800000008</v>
      </c>
      <c r="AC414">
        <v>0.84999999999999787</v>
      </c>
      <c r="AD414">
        <v>116631.8456470591</v>
      </c>
      <c r="AE414">
        <v>2</v>
      </c>
      <c r="AF414">
        <v>233263.69129411821</v>
      </c>
      <c r="AG414">
        <v>5533014.7574964836</v>
      </c>
    </row>
    <row r="415" spans="1:33" x14ac:dyDescent="0.25">
      <c r="A415" t="s">
        <v>446</v>
      </c>
      <c r="B415" t="s">
        <v>1064</v>
      </c>
      <c r="C415" s="2">
        <v>45853.168055555558</v>
      </c>
      <c r="D415" s="2">
        <v>45853.169930555552</v>
      </c>
      <c r="E415" s="2">
        <v>45853.919930555552</v>
      </c>
      <c r="F415" s="2">
        <v>45855</v>
      </c>
      <c r="G415" t="s">
        <v>1234</v>
      </c>
      <c r="H415" t="s">
        <v>1238</v>
      </c>
      <c r="I415" t="s">
        <v>1242</v>
      </c>
      <c r="J415" t="s">
        <v>1245</v>
      </c>
      <c r="K415" t="s">
        <v>1249</v>
      </c>
      <c r="L415" t="s">
        <v>1256</v>
      </c>
      <c r="M415">
        <v>307</v>
      </c>
      <c r="N415">
        <v>390.28</v>
      </c>
      <c r="O415">
        <v>383.98</v>
      </c>
      <c r="P415">
        <v>390.01</v>
      </c>
      <c r="Q415">
        <v>117881.86</v>
      </c>
      <c r="R415">
        <v>58.94</v>
      </c>
      <c r="S415">
        <v>23.58</v>
      </c>
      <c r="T415">
        <v>-1933.73</v>
      </c>
      <c r="U415">
        <v>370.77</v>
      </c>
      <c r="V415">
        <v>11788.19</v>
      </c>
      <c r="W415" t="s">
        <v>1260</v>
      </c>
      <c r="X415" t="s">
        <v>1266</v>
      </c>
      <c r="Y415">
        <v>-154.61000000000001</v>
      </c>
      <c r="Z415" t="s">
        <v>1271</v>
      </c>
      <c r="AA415">
        <v>9911773.1500000004</v>
      </c>
      <c r="AB415">
        <v>99117.731500000009</v>
      </c>
      <c r="AC415">
        <v>13.21000000000004</v>
      </c>
      <c r="AD415">
        <v>7503.2347842543331</v>
      </c>
      <c r="AE415">
        <v>2</v>
      </c>
      <c r="AF415">
        <v>15006.46956850867</v>
      </c>
      <c r="AG415">
        <v>5762184.184915958</v>
      </c>
    </row>
    <row r="416" spans="1:33" x14ac:dyDescent="0.25">
      <c r="A416" t="s">
        <v>447</v>
      </c>
      <c r="B416" t="s">
        <v>1116</v>
      </c>
      <c r="C416" s="2">
        <v>45723.656944444447</v>
      </c>
      <c r="D416" s="2">
        <v>45723.65966435185</v>
      </c>
      <c r="E416" s="2">
        <v>45724.508275462962</v>
      </c>
      <c r="F416" s="2">
        <v>45724</v>
      </c>
      <c r="G416" t="s">
        <v>1232</v>
      </c>
      <c r="H416" t="s">
        <v>1239</v>
      </c>
      <c r="I416" t="s">
        <v>1242</v>
      </c>
      <c r="J416" t="s">
        <v>1248</v>
      </c>
      <c r="K416" t="s">
        <v>1252</v>
      </c>
      <c r="L416" t="s">
        <v>1256</v>
      </c>
      <c r="M416">
        <v>8914</v>
      </c>
      <c r="N416">
        <v>55.64</v>
      </c>
      <c r="O416">
        <v>56.73</v>
      </c>
      <c r="P416">
        <v>55.18</v>
      </c>
      <c r="Q416">
        <v>505691.22</v>
      </c>
      <c r="R416">
        <v>252.85</v>
      </c>
      <c r="S416">
        <v>101.14</v>
      </c>
      <c r="T416">
        <v>13462.71</v>
      </c>
      <c r="U416">
        <v>52.86</v>
      </c>
      <c r="V416">
        <v>50569.120000000003</v>
      </c>
      <c r="W416" t="s">
        <v>1261</v>
      </c>
      <c r="X416" t="s">
        <v>1266</v>
      </c>
      <c r="Y416">
        <v>280.89999999999998</v>
      </c>
      <c r="Z416" t="s">
        <v>1271</v>
      </c>
      <c r="AA416">
        <v>9925235.8599999994</v>
      </c>
      <c r="AB416">
        <v>99252.358599999992</v>
      </c>
      <c r="AC416">
        <v>3.869999999999997</v>
      </c>
      <c r="AD416">
        <v>25646.604289405699</v>
      </c>
      <c r="AE416">
        <v>10</v>
      </c>
      <c r="AF416">
        <v>256466.042894057</v>
      </c>
      <c r="AG416">
        <v>14549318.613379849</v>
      </c>
    </row>
    <row r="417" spans="1:33" x14ac:dyDescent="0.25">
      <c r="A417" t="s">
        <v>448</v>
      </c>
      <c r="B417" t="s">
        <v>1201</v>
      </c>
      <c r="C417" s="2">
        <v>45996.852083333331</v>
      </c>
      <c r="D417" s="2">
        <v>45996.852800925917</v>
      </c>
      <c r="E417" s="2">
        <v>45997.379884259259</v>
      </c>
      <c r="F417" s="2">
        <v>45997</v>
      </c>
      <c r="G417" t="s">
        <v>1237</v>
      </c>
      <c r="H417" t="s">
        <v>1241</v>
      </c>
      <c r="I417" t="s">
        <v>1243</v>
      </c>
      <c r="J417" t="s">
        <v>1247</v>
      </c>
      <c r="K417" t="s">
        <v>1253</v>
      </c>
      <c r="L417" t="s">
        <v>1255</v>
      </c>
      <c r="M417">
        <v>2415</v>
      </c>
      <c r="N417">
        <v>164.6</v>
      </c>
      <c r="O417">
        <v>163.97</v>
      </c>
      <c r="P417">
        <v>165.24</v>
      </c>
      <c r="Q417">
        <v>395987.55</v>
      </c>
      <c r="R417">
        <v>197.99</v>
      </c>
      <c r="S417">
        <v>79.2</v>
      </c>
      <c r="T417">
        <v>-3344.24</v>
      </c>
      <c r="U417">
        <v>156.37</v>
      </c>
      <c r="V417">
        <v>39598.76</v>
      </c>
      <c r="W417" t="s">
        <v>1261</v>
      </c>
      <c r="X417" t="s">
        <v>1264</v>
      </c>
      <c r="Y417">
        <v>-76.86</v>
      </c>
      <c r="Z417" t="s">
        <v>1269</v>
      </c>
      <c r="AA417">
        <v>9921891.6199999992</v>
      </c>
      <c r="AB417">
        <v>99218.916199999992</v>
      </c>
      <c r="AC417">
        <v>7.5999999999999943</v>
      </c>
      <c r="AD417">
        <v>13055.12055263159</v>
      </c>
      <c r="AE417">
        <v>5</v>
      </c>
      <c r="AF417">
        <v>65275.602763157949</v>
      </c>
      <c r="AG417">
        <v>10703240.58507501</v>
      </c>
    </row>
    <row r="418" spans="1:33" x14ac:dyDescent="0.25">
      <c r="A418" t="s">
        <v>449</v>
      </c>
      <c r="B418" t="s">
        <v>1112</v>
      </c>
      <c r="C418" s="2">
        <v>46001.215277777781</v>
      </c>
      <c r="D418" s="2">
        <v>46001.218391203707</v>
      </c>
      <c r="E418" s="2">
        <v>46001.24894675926</v>
      </c>
      <c r="F418" s="2">
        <v>46003</v>
      </c>
      <c r="G418" t="s">
        <v>1236</v>
      </c>
      <c r="H418" t="s">
        <v>1238</v>
      </c>
      <c r="I418" t="s">
        <v>1243</v>
      </c>
      <c r="J418" t="s">
        <v>1245</v>
      </c>
      <c r="K418" t="s">
        <v>1251</v>
      </c>
      <c r="L418" t="s">
        <v>1255</v>
      </c>
      <c r="M418">
        <v>2132</v>
      </c>
      <c r="N418">
        <v>372.98</v>
      </c>
      <c r="O418">
        <v>374.27</v>
      </c>
      <c r="P418">
        <v>374.78</v>
      </c>
      <c r="Q418">
        <v>797943.64</v>
      </c>
      <c r="R418">
        <v>398.97</v>
      </c>
      <c r="S418">
        <v>159.59</v>
      </c>
      <c r="T418">
        <v>-1645.88</v>
      </c>
      <c r="U418">
        <v>354.33</v>
      </c>
      <c r="V418">
        <v>79794.36</v>
      </c>
      <c r="W418" t="s">
        <v>1261</v>
      </c>
      <c r="X418" t="s">
        <v>1266</v>
      </c>
      <c r="Y418">
        <v>-13.61</v>
      </c>
      <c r="Z418" t="s">
        <v>1270</v>
      </c>
      <c r="AA418">
        <v>9920245.7400000002</v>
      </c>
      <c r="AB418">
        <v>99202.457399999999</v>
      </c>
      <c r="AC418">
        <v>19.940000000000001</v>
      </c>
      <c r="AD418">
        <v>4975.0480140421269</v>
      </c>
      <c r="AE418">
        <v>2</v>
      </c>
      <c r="AF418">
        <v>9950.0960280842537</v>
      </c>
      <c r="AG418">
        <v>3724022.4404310929</v>
      </c>
    </row>
    <row r="419" spans="1:33" x14ac:dyDescent="0.25">
      <c r="A419" t="s">
        <v>450</v>
      </c>
      <c r="B419" t="s">
        <v>1188</v>
      </c>
      <c r="C419" s="2">
        <v>45788.961111111108</v>
      </c>
      <c r="D419" s="2">
        <v>45788.963275462957</v>
      </c>
      <c r="E419" s="2">
        <v>45789.136192129627</v>
      </c>
      <c r="F419" s="2">
        <v>45789</v>
      </c>
      <c r="G419" t="s">
        <v>1235</v>
      </c>
      <c r="H419" t="s">
        <v>1241</v>
      </c>
      <c r="I419" t="s">
        <v>1243</v>
      </c>
      <c r="J419" t="s">
        <v>1244</v>
      </c>
      <c r="K419" t="s">
        <v>1253</v>
      </c>
      <c r="L419" t="s">
        <v>1256</v>
      </c>
      <c r="M419">
        <v>8000</v>
      </c>
      <c r="N419">
        <v>53.5</v>
      </c>
      <c r="O419">
        <v>53.01</v>
      </c>
      <c r="P419">
        <v>53.3</v>
      </c>
      <c r="Q419">
        <v>424080</v>
      </c>
      <c r="R419">
        <v>212.04</v>
      </c>
      <c r="S419">
        <v>84.82</v>
      </c>
      <c r="T419">
        <v>-2616.86</v>
      </c>
      <c r="U419">
        <v>50.82</v>
      </c>
      <c r="V419">
        <v>42408</v>
      </c>
      <c r="W419" t="s">
        <v>1262</v>
      </c>
      <c r="X419" t="s">
        <v>1265</v>
      </c>
      <c r="Y419">
        <v>-54.41</v>
      </c>
      <c r="Z419" t="s">
        <v>1267</v>
      </c>
      <c r="AA419">
        <v>9917628.8800000008</v>
      </c>
      <c r="AB419">
        <v>99176.288800000009</v>
      </c>
      <c r="AC419">
        <v>2.1899999999999982</v>
      </c>
      <c r="AD419">
        <v>45285.976621004607</v>
      </c>
      <c r="AE419">
        <v>5</v>
      </c>
      <c r="AF419">
        <v>226429.88310502301</v>
      </c>
      <c r="AG419">
        <v>12003048.103397271</v>
      </c>
    </row>
    <row r="420" spans="1:33" x14ac:dyDescent="0.25">
      <c r="A420" t="s">
        <v>451</v>
      </c>
      <c r="B420" t="s">
        <v>1086</v>
      </c>
      <c r="C420" s="2">
        <v>45893.695138888892</v>
      </c>
      <c r="D420" s="2">
        <v>45893.6955787037</v>
      </c>
      <c r="E420" s="2">
        <v>45894.003912037027</v>
      </c>
      <c r="F420" s="2">
        <v>45894</v>
      </c>
      <c r="G420" t="s">
        <v>1237</v>
      </c>
      <c r="H420" t="s">
        <v>1238</v>
      </c>
      <c r="I420" t="s">
        <v>1242</v>
      </c>
      <c r="J420" t="s">
        <v>1245</v>
      </c>
      <c r="K420" t="s">
        <v>1252</v>
      </c>
      <c r="L420" t="s">
        <v>1256</v>
      </c>
      <c r="M420">
        <v>138</v>
      </c>
      <c r="N420">
        <v>286.16000000000003</v>
      </c>
      <c r="O420">
        <v>283.79000000000002</v>
      </c>
      <c r="P420">
        <v>286.70999999999998</v>
      </c>
      <c r="Q420">
        <v>39163.019999999997</v>
      </c>
      <c r="R420">
        <v>19.579999999999998</v>
      </c>
      <c r="S420">
        <v>7.83</v>
      </c>
      <c r="T420">
        <v>-430.37</v>
      </c>
      <c r="U420">
        <v>271.85000000000002</v>
      </c>
      <c r="V420">
        <v>3916.3</v>
      </c>
      <c r="W420" t="s">
        <v>1258</v>
      </c>
      <c r="X420" t="s">
        <v>1265</v>
      </c>
      <c r="Y420">
        <v>-101.85</v>
      </c>
      <c r="Z420" t="s">
        <v>1271</v>
      </c>
      <c r="AA420">
        <v>9917198.5099999998</v>
      </c>
      <c r="AB420">
        <v>99171.985100000005</v>
      </c>
      <c r="AC420">
        <v>11.94</v>
      </c>
      <c r="AD420">
        <v>8305.8613986599685</v>
      </c>
      <c r="AE420">
        <v>2</v>
      </c>
      <c r="AF420">
        <v>16611.722797319941</v>
      </c>
      <c r="AG420">
        <v>4714240.8126514256</v>
      </c>
    </row>
    <row r="421" spans="1:33" x14ac:dyDescent="0.25">
      <c r="A421" t="s">
        <v>452</v>
      </c>
      <c r="B421" t="s">
        <v>1101</v>
      </c>
      <c r="C421" s="2">
        <v>45873.510416666657</v>
      </c>
      <c r="D421" s="2">
        <v>45873.513020833343</v>
      </c>
      <c r="E421" s="2">
        <v>45874.003298611111</v>
      </c>
      <c r="F421" s="2">
        <v>45875</v>
      </c>
      <c r="G421" t="s">
        <v>1236</v>
      </c>
      <c r="H421" t="s">
        <v>1240</v>
      </c>
      <c r="I421" t="s">
        <v>1242</v>
      </c>
      <c r="J421" t="s">
        <v>1245</v>
      </c>
      <c r="K421" t="s">
        <v>1253</v>
      </c>
      <c r="L421" t="s">
        <v>1255</v>
      </c>
      <c r="M421">
        <v>9660</v>
      </c>
      <c r="N421">
        <v>222.03</v>
      </c>
      <c r="O421">
        <v>224.19</v>
      </c>
      <c r="P421">
        <v>222.74</v>
      </c>
      <c r="Q421">
        <v>2165675.4</v>
      </c>
      <c r="R421">
        <v>1082.8399999999999</v>
      </c>
      <c r="S421">
        <v>433.14</v>
      </c>
      <c r="T421">
        <v>12491.02</v>
      </c>
      <c r="U421">
        <v>210.93</v>
      </c>
      <c r="V421">
        <v>216567.54</v>
      </c>
      <c r="W421" t="s">
        <v>1258</v>
      </c>
      <c r="X421" t="s">
        <v>1266</v>
      </c>
      <c r="Y421">
        <v>65.099999999999994</v>
      </c>
      <c r="Z421" t="s">
        <v>1267</v>
      </c>
      <c r="AA421">
        <v>9929689.5299999993</v>
      </c>
      <c r="AB421">
        <v>99296.895299999989</v>
      </c>
      <c r="AC421">
        <v>13.259999999999989</v>
      </c>
      <c r="AD421">
        <v>7488.4536425339411</v>
      </c>
      <c r="AE421">
        <v>30</v>
      </c>
      <c r="AF421">
        <v>224653.60927601819</v>
      </c>
      <c r="AG421">
        <v>50365092.663590528</v>
      </c>
    </row>
    <row r="422" spans="1:33" x14ac:dyDescent="0.25">
      <c r="A422" t="s">
        <v>453</v>
      </c>
      <c r="B422" t="s">
        <v>1122</v>
      </c>
      <c r="C422" s="2">
        <v>45726.129861111112</v>
      </c>
      <c r="D422" s="2">
        <v>45726.131377314807</v>
      </c>
      <c r="E422" s="2">
        <v>45726.739016203697</v>
      </c>
      <c r="F422" s="2">
        <v>45727</v>
      </c>
      <c r="G422" t="s">
        <v>1236</v>
      </c>
      <c r="H422" t="s">
        <v>1240</v>
      </c>
      <c r="I422" t="s">
        <v>1242</v>
      </c>
      <c r="J422" t="s">
        <v>1248</v>
      </c>
      <c r="K422" t="s">
        <v>1250</v>
      </c>
      <c r="L422" t="s">
        <v>1255</v>
      </c>
      <c r="M422">
        <v>5841</v>
      </c>
      <c r="N422">
        <v>489.86</v>
      </c>
      <c r="O422">
        <v>494.62</v>
      </c>
      <c r="P422">
        <v>493.52</v>
      </c>
      <c r="Q422">
        <v>2889075.42</v>
      </c>
      <c r="R422">
        <v>1444.54</v>
      </c>
      <c r="S422">
        <v>577.82000000000005</v>
      </c>
      <c r="T422">
        <v>4402.74</v>
      </c>
      <c r="U422">
        <v>465.37</v>
      </c>
      <c r="V422">
        <v>288907.53999999998</v>
      </c>
      <c r="W422" t="s">
        <v>1260</v>
      </c>
      <c r="X422" t="s">
        <v>1265</v>
      </c>
      <c r="Y422">
        <v>22.29</v>
      </c>
      <c r="Z422" t="s">
        <v>1267</v>
      </c>
      <c r="AA422">
        <v>9934092.2699999996</v>
      </c>
      <c r="AB422">
        <v>99340.922699999996</v>
      </c>
      <c r="AC422">
        <v>29.25</v>
      </c>
      <c r="AD422">
        <v>3396.2708615384608</v>
      </c>
      <c r="AE422">
        <v>30</v>
      </c>
      <c r="AF422">
        <v>101888.12584615379</v>
      </c>
      <c r="AG422">
        <v>50395904.806024604</v>
      </c>
    </row>
    <row r="423" spans="1:33" x14ac:dyDescent="0.25">
      <c r="A423" t="s">
        <v>454</v>
      </c>
      <c r="B423" t="s">
        <v>1088</v>
      </c>
      <c r="C423" s="2">
        <v>45890.291666666657</v>
      </c>
      <c r="D423" s="2">
        <v>45890.293194444443</v>
      </c>
      <c r="E423" s="2">
        <v>45890.939722222232</v>
      </c>
      <c r="F423" s="2">
        <v>45892</v>
      </c>
      <c r="G423" t="s">
        <v>1234</v>
      </c>
      <c r="H423" t="s">
        <v>1241</v>
      </c>
      <c r="I423" t="s">
        <v>1243</v>
      </c>
      <c r="J423" t="s">
        <v>1244</v>
      </c>
      <c r="K423" t="s">
        <v>1252</v>
      </c>
      <c r="L423" t="s">
        <v>1254</v>
      </c>
      <c r="M423">
        <v>4011</v>
      </c>
      <c r="N423">
        <v>236.47</v>
      </c>
      <c r="O423">
        <v>237.09</v>
      </c>
      <c r="P423">
        <v>234.14</v>
      </c>
      <c r="Q423">
        <v>950967.99</v>
      </c>
      <c r="R423">
        <v>475.48</v>
      </c>
      <c r="S423">
        <v>190.19</v>
      </c>
      <c r="T423">
        <v>11166.78</v>
      </c>
      <c r="U423">
        <v>224.65</v>
      </c>
      <c r="V423">
        <v>95096.8</v>
      </c>
      <c r="W423" t="s">
        <v>1261</v>
      </c>
      <c r="X423" t="s">
        <v>1266</v>
      </c>
      <c r="Y423">
        <v>125.99</v>
      </c>
      <c r="Z423" t="s">
        <v>1268</v>
      </c>
      <c r="AA423">
        <v>9945259.0500000007</v>
      </c>
      <c r="AB423">
        <v>99452.590500000006</v>
      </c>
      <c r="AC423">
        <v>12.44</v>
      </c>
      <c r="AD423">
        <v>7994.5812299035388</v>
      </c>
      <c r="AE423">
        <v>5</v>
      </c>
      <c r="AF423">
        <v>39972.906149517687</v>
      </c>
      <c r="AG423">
        <v>9477176.3189891502</v>
      </c>
    </row>
    <row r="424" spans="1:33" x14ac:dyDescent="0.25">
      <c r="A424" t="s">
        <v>455</v>
      </c>
      <c r="B424" t="s">
        <v>1131</v>
      </c>
      <c r="C424" s="2">
        <v>45704.194444444453</v>
      </c>
      <c r="D424" s="2">
        <v>45704.195439814823</v>
      </c>
      <c r="E424" s="2">
        <v>45704.593356481477</v>
      </c>
      <c r="F424" s="2">
        <v>45705</v>
      </c>
      <c r="G424" t="s">
        <v>1234</v>
      </c>
      <c r="H424" t="s">
        <v>1239</v>
      </c>
      <c r="I424" t="s">
        <v>1243</v>
      </c>
      <c r="J424" t="s">
        <v>1246</v>
      </c>
      <c r="K424" t="s">
        <v>1250</v>
      </c>
      <c r="L424" t="s">
        <v>1254</v>
      </c>
      <c r="M424">
        <v>2900</v>
      </c>
      <c r="N424">
        <v>132.63999999999999</v>
      </c>
      <c r="O424">
        <v>131.97</v>
      </c>
      <c r="P424">
        <v>131.58000000000001</v>
      </c>
      <c r="Q424">
        <v>382713</v>
      </c>
      <c r="R424">
        <v>191.36</v>
      </c>
      <c r="S424">
        <v>76.540000000000006</v>
      </c>
      <c r="T424">
        <v>863.1</v>
      </c>
      <c r="U424">
        <v>126.01</v>
      </c>
      <c r="V424">
        <v>38271.300000000003</v>
      </c>
      <c r="W424" t="s">
        <v>1260</v>
      </c>
      <c r="X424" t="s">
        <v>1265</v>
      </c>
      <c r="Y424">
        <v>29.64</v>
      </c>
      <c r="Z424" t="s">
        <v>1268</v>
      </c>
      <c r="AA424">
        <v>9946122.1500000004</v>
      </c>
      <c r="AB424">
        <v>99461.2215</v>
      </c>
      <c r="AC424">
        <v>5.9599999999999937</v>
      </c>
      <c r="AD424">
        <v>16688.124412751691</v>
      </c>
      <c r="AE424">
        <v>10</v>
      </c>
      <c r="AF424">
        <v>166881.2441275169</v>
      </c>
      <c r="AG424">
        <v>22023317.787508409</v>
      </c>
    </row>
    <row r="425" spans="1:33" x14ac:dyDescent="0.25">
      <c r="A425" t="s">
        <v>456</v>
      </c>
      <c r="B425" t="s">
        <v>1209</v>
      </c>
      <c r="C425" s="2">
        <v>45995.95416666667</v>
      </c>
      <c r="D425" s="2">
        <v>45995.955092592587</v>
      </c>
      <c r="E425" s="2">
        <v>45996.091203703712</v>
      </c>
      <c r="F425" s="2">
        <v>45997</v>
      </c>
      <c r="G425" t="s">
        <v>1234</v>
      </c>
      <c r="H425" t="s">
        <v>1241</v>
      </c>
      <c r="I425" t="s">
        <v>1243</v>
      </c>
      <c r="J425" t="s">
        <v>1246</v>
      </c>
      <c r="K425" t="s">
        <v>1253</v>
      </c>
      <c r="L425" t="s">
        <v>1254</v>
      </c>
      <c r="M425">
        <v>5815</v>
      </c>
      <c r="N425">
        <v>345.08</v>
      </c>
      <c r="O425">
        <v>345.92</v>
      </c>
      <c r="P425">
        <v>342.23</v>
      </c>
      <c r="Q425">
        <v>2011524.8</v>
      </c>
      <c r="R425">
        <v>1005.76</v>
      </c>
      <c r="S425">
        <v>402.3</v>
      </c>
      <c r="T425">
        <v>20049.29</v>
      </c>
      <c r="U425">
        <v>327.83</v>
      </c>
      <c r="V425">
        <v>201152.48</v>
      </c>
      <c r="W425" t="s">
        <v>1262</v>
      </c>
      <c r="X425" t="s">
        <v>1265</v>
      </c>
      <c r="Y425">
        <v>107.82</v>
      </c>
      <c r="Z425" t="s">
        <v>1267</v>
      </c>
      <c r="AA425">
        <v>9966171.4399999995</v>
      </c>
      <c r="AB425">
        <v>99661.714399999997</v>
      </c>
      <c r="AC425">
        <v>18.090000000000028</v>
      </c>
      <c r="AD425">
        <v>5509.2158319513446</v>
      </c>
      <c r="AE425">
        <v>5</v>
      </c>
      <c r="AF425">
        <v>27546.079159756719</v>
      </c>
      <c r="AG425">
        <v>9528739.7029430456</v>
      </c>
    </row>
    <row r="426" spans="1:33" x14ac:dyDescent="0.25">
      <c r="A426" t="s">
        <v>457</v>
      </c>
      <c r="B426" t="s">
        <v>1174</v>
      </c>
      <c r="C426" s="2">
        <v>45881.96875</v>
      </c>
      <c r="D426" s="2">
        <v>45881.969525462962</v>
      </c>
      <c r="E426" s="2">
        <v>45882.180636574078</v>
      </c>
      <c r="F426" s="2">
        <v>45883</v>
      </c>
      <c r="G426" t="s">
        <v>1232</v>
      </c>
      <c r="H426" t="s">
        <v>1240</v>
      </c>
      <c r="I426" t="s">
        <v>1242</v>
      </c>
      <c r="J426" t="s">
        <v>1247</v>
      </c>
      <c r="K426" t="s">
        <v>1250</v>
      </c>
      <c r="L426" t="s">
        <v>1255</v>
      </c>
      <c r="M426">
        <v>3068</v>
      </c>
      <c r="N426">
        <v>140.24</v>
      </c>
      <c r="O426">
        <v>138.58000000000001</v>
      </c>
      <c r="P426">
        <v>140.47999999999999</v>
      </c>
      <c r="Q426">
        <v>425163.44</v>
      </c>
      <c r="R426">
        <v>212.58</v>
      </c>
      <c r="S426">
        <v>85.03</v>
      </c>
      <c r="T426">
        <v>-6126.81</v>
      </c>
      <c r="U426">
        <v>133.22999999999999</v>
      </c>
      <c r="V426">
        <v>42516.34</v>
      </c>
      <c r="W426" t="s">
        <v>1262</v>
      </c>
      <c r="X426" t="s">
        <v>1266</v>
      </c>
      <c r="Y426">
        <v>-135.25</v>
      </c>
      <c r="Z426" t="s">
        <v>1269</v>
      </c>
      <c r="AA426">
        <v>9960044.6300000008</v>
      </c>
      <c r="AB426">
        <v>99600.446300000011</v>
      </c>
      <c r="AC426">
        <v>5.3500000000000227</v>
      </c>
      <c r="AD426">
        <v>18616.90585046721</v>
      </c>
      <c r="AE426">
        <v>30</v>
      </c>
      <c r="AF426">
        <v>558507.1755140163</v>
      </c>
      <c r="AG426">
        <v>77397924.382732391</v>
      </c>
    </row>
    <row r="427" spans="1:33" x14ac:dyDescent="0.25">
      <c r="A427" t="s">
        <v>458</v>
      </c>
      <c r="B427" t="s">
        <v>1173</v>
      </c>
      <c r="C427" s="2">
        <v>45829.622916666667</v>
      </c>
      <c r="D427" s="2">
        <v>45829.624872685177</v>
      </c>
      <c r="E427" s="2">
        <v>45830.447789351849</v>
      </c>
      <c r="F427" s="2">
        <v>45831</v>
      </c>
      <c r="G427" t="s">
        <v>1232</v>
      </c>
      <c r="H427" t="s">
        <v>1238</v>
      </c>
      <c r="I427" t="s">
        <v>1242</v>
      </c>
      <c r="J427" t="s">
        <v>1248</v>
      </c>
      <c r="K427" t="s">
        <v>1251</v>
      </c>
      <c r="L427" t="s">
        <v>1257</v>
      </c>
      <c r="M427">
        <v>5484</v>
      </c>
      <c r="N427">
        <v>396.02</v>
      </c>
      <c r="O427">
        <v>396.62</v>
      </c>
      <c r="P427">
        <v>399.22</v>
      </c>
      <c r="Q427">
        <v>2175064.08</v>
      </c>
      <c r="R427">
        <v>1087.53</v>
      </c>
      <c r="S427">
        <v>435.01</v>
      </c>
      <c r="T427">
        <v>-15780.94</v>
      </c>
      <c r="U427">
        <v>376.22</v>
      </c>
      <c r="V427">
        <v>217506.41</v>
      </c>
      <c r="W427" t="s">
        <v>1262</v>
      </c>
      <c r="X427" t="s">
        <v>1263</v>
      </c>
      <c r="Y427">
        <v>-65.13</v>
      </c>
      <c r="Z427" t="s">
        <v>1268</v>
      </c>
      <c r="AA427">
        <v>9944263.6899999995</v>
      </c>
      <c r="AB427">
        <v>99442.636899999998</v>
      </c>
      <c r="AC427">
        <v>20.399999999999981</v>
      </c>
      <c r="AD427">
        <v>4874.6390637254954</v>
      </c>
      <c r="AE427">
        <v>2</v>
      </c>
      <c r="AF427">
        <v>9749.2781274509907</v>
      </c>
      <c r="AG427">
        <v>3866758.690909612</v>
      </c>
    </row>
    <row r="428" spans="1:33" x14ac:dyDescent="0.25">
      <c r="A428" t="s">
        <v>459</v>
      </c>
      <c r="B428" t="s">
        <v>1073</v>
      </c>
      <c r="C428" s="2">
        <v>45883.626388888893</v>
      </c>
      <c r="D428" s="2">
        <v>45883.628391203703</v>
      </c>
      <c r="E428" s="2">
        <v>45883.929085648153</v>
      </c>
      <c r="F428" s="2">
        <v>45884</v>
      </c>
      <c r="G428" t="s">
        <v>1236</v>
      </c>
      <c r="H428" t="s">
        <v>1239</v>
      </c>
      <c r="I428" t="s">
        <v>1243</v>
      </c>
      <c r="J428" t="s">
        <v>1245</v>
      </c>
      <c r="K428" t="s">
        <v>1251</v>
      </c>
      <c r="L428" t="s">
        <v>1254</v>
      </c>
      <c r="M428">
        <v>8440</v>
      </c>
      <c r="N428">
        <v>122.77</v>
      </c>
      <c r="O428">
        <v>123.49</v>
      </c>
      <c r="P428">
        <v>123.04</v>
      </c>
      <c r="Q428">
        <v>1042255.6</v>
      </c>
      <c r="R428">
        <v>521.13</v>
      </c>
      <c r="S428">
        <v>208.45</v>
      </c>
      <c r="T428">
        <v>3068.42</v>
      </c>
      <c r="U428">
        <v>116.63</v>
      </c>
      <c r="V428">
        <v>104225.56</v>
      </c>
      <c r="W428" t="s">
        <v>1261</v>
      </c>
      <c r="X428" t="s">
        <v>1264</v>
      </c>
      <c r="Y428">
        <v>36.57</v>
      </c>
      <c r="Z428" t="s">
        <v>1270</v>
      </c>
      <c r="AA428">
        <v>9947332.1099999994</v>
      </c>
      <c r="AB428">
        <v>99473.321100000001</v>
      </c>
      <c r="AC428">
        <v>6.8599999999999994</v>
      </c>
      <c r="AD428">
        <v>14500.48412536443</v>
      </c>
      <c r="AE428">
        <v>10</v>
      </c>
      <c r="AF428">
        <v>145004.84125364429</v>
      </c>
      <c r="AG428">
        <v>17906647.846412528</v>
      </c>
    </row>
    <row r="429" spans="1:33" x14ac:dyDescent="0.25">
      <c r="A429" t="s">
        <v>460</v>
      </c>
      <c r="B429" t="s">
        <v>1068</v>
      </c>
      <c r="C429" s="2">
        <v>45919.210416666669</v>
      </c>
      <c r="D429" s="2">
        <v>45919.213067129633</v>
      </c>
      <c r="E429" s="2">
        <v>45919.451956018522</v>
      </c>
      <c r="F429" s="2">
        <v>45920</v>
      </c>
      <c r="G429" t="s">
        <v>1236</v>
      </c>
      <c r="H429" t="s">
        <v>1241</v>
      </c>
      <c r="I429" t="s">
        <v>1243</v>
      </c>
      <c r="J429" t="s">
        <v>1244</v>
      </c>
      <c r="K429" t="s">
        <v>1253</v>
      </c>
      <c r="L429" t="s">
        <v>1257</v>
      </c>
      <c r="M429">
        <v>7606</v>
      </c>
      <c r="N429">
        <v>129.19</v>
      </c>
      <c r="O429">
        <v>129.30000000000001</v>
      </c>
      <c r="P429">
        <v>129.97</v>
      </c>
      <c r="Q429">
        <v>983455.8</v>
      </c>
      <c r="R429">
        <v>491.73</v>
      </c>
      <c r="S429">
        <v>196.69</v>
      </c>
      <c r="T429">
        <v>-5784.44</v>
      </c>
      <c r="U429">
        <v>122.73</v>
      </c>
      <c r="V429">
        <v>98345.58</v>
      </c>
      <c r="W429" t="s">
        <v>1259</v>
      </c>
      <c r="X429" t="s">
        <v>1266</v>
      </c>
      <c r="Y429">
        <v>-51.55</v>
      </c>
      <c r="Z429" t="s">
        <v>1267</v>
      </c>
      <c r="AA429">
        <v>9941547.6699999999</v>
      </c>
      <c r="AB429">
        <v>99415.476699999999</v>
      </c>
      <c r="AC429">
        <v>6.5700000000000074</v>
      </c>
      <c r="AD429">
        <v>15131.7316133942</v>
      </c>
      <c r="AE429">
        <v>5</v>
      </c>
      <c r="AF429">
        <v>75658.658066970995</v>
      </c>
      <c r="AG429">
        <v>9782664.4880593512</v>
      </c>
    </row>
    <row r="430" spans="1:33" x14ac:dyDescent="0.25">
      <c r="A430" t="s">
        <v>461</v>
      </c>
      <c r="B430" t="s">
        <v>1143</v>
      </c>
      <c r="C430" s="2">
        <v>45989.230555555558</v>
      </c>
      <c r="D430" s="2">
        <v>45989.232395833344</v>
      </c>
      <c r="E430" s="2">
        <v>45989.391423611109</v>
      </c>
      <c r="F430" s="2">
        <v>45990</v>
      </c>
      <c r="G430" t="s">
        <v>1233</v>
      </c>
      <c r="H430" t="s">
        <v>1238</v>
      </c>
      <c r="I430" t="s">
        <v>1243</v>
      </c>
      <c r="J430" t="s">
        <v>1247</v>
      </c>
      <c r="K430" t="s">
        <v>1249</v>
      </c>
      <c r="L430" t="s">
        <v>1255</v>
      </c>
      <c r="M430">
        <v>4498</v>
      </c>
      <c r="N430">
        <v>435.63</v>
      </c>
      <c r="O430">
        <v>436.97</v>
      </c>
      <c r="P430">
        <v>434.01</v>
      </c>
      <c r="Q430">
        <v>1965491.06</v>
      </c>
      <c r="R430">
        <v>982.75</v>
      </c>
      <c r="S430">
        <v>393.1</v>
      </c>
      <c r="T430">
        <v>11938.23</v>
      </c>
      <c r="U430">
        <v>413.85</v>
      </c>
      <c r="V430">
        <v>196549.11</v>
      </c>
      <c r="W430" t="s">
        <v>1261</v>
      </c>
      <c r="X430" t="s">
        <v>1263</v>
      </c>
      <c r="Y430">
        <v>68.2</v>
      </c>
      <c r="Z430" t="s">
        <v>1271</v>
      </c>
      <c r="AA430">
        <v>9953485.9000000004</v>
      </c>
      <c r="AB430">
        <v>99534.859000000011</v>
      </c>
      <c r="AC430">
        <v>23.12</v>
      </c>
      <c r="AD430">
        <v>4305.1409602076119</v>
      </c>
      <c r="AE430">
        <v>2</v>
      </c>
      <c r="AF430">
        <v>8610.2819204152238</v>
      </c>
      <c r="AG430">
        <v>3762434.8907638411</v>
      </c>
    </row>
    <row r="431" spans="1:33" x14ac:dyDescent="0.25">
      <c r="A431" t="s">
        <v>462</v>
      </c>
      <c r="B431" t="s">
        <v>1195</v>
      </c>
      <c r="C431" s="2">
        <v>45893.599305555559</v>
      </c>
      <c r="D431" s="2">
        <v>45893.600682870368</v>
      </c>
      <c r="E431" s="2">
        <v>45893.740266203713</v>
      </c>
      <c r="F431" s="2">
        <v>45895</v>
      </c>
      <c r="G431" t="s">
        <v>1235</v>
      </c>
      <c r="H431" t="s">
        <v>1240</v>
      </c>
      <c r="I431" t="s">
        <v>1242</v>
      </c>
      <c r="J431" t="s">
        <v>1248</v>
      </c>
      <c r="K431" t="s">
        <v>1250</v>
      </c>
      <c r="L431" t="s">
        <v>1256</v>
      </c>
      <c r="M431">
        <v>2909</v>
      </c>
      <c r="N431">
        <v>253.92</v>
      </c>
      <c r="O431">
        <v>251.48</v>
      </c>
      <c r="P431">
        <v>251.71</v>
      </c>
      <c r="Q431">
        <v>731555.32</v>
      </c>
      <c r="R431">
        <v>365.78</v>
      </c>
      <c r="S431">
        <v>146.31</v>
      </c>
      <c r="T431">
        <v>-1181.1600000000001</v>
      </c>
      <c r="U431">
        <v>241.22</v>
      </c>
      <c r="V431">
        <v>73155.53</v>
      </c>
      <c r="W431" t="s">
        <v>1259</v>
      </c>
      <c r="X431" t="s">
        <v>1265</v>
      </c>
      <c r="Y431">
        <v>-9.14</v>
      </c>
      <c r="Z431" t="s">
        <v>1269</v>
      </c>
      <c r="AA431">
        <v>9952304.7400000002</v>
      </c>
      <c r="AB431">
        <v>99523.04740000001</v>
      </c>
      <c r="AC431">
        <v>10.259999999999989</v>
      </c>
      <c r="AD431">
        <v>9700.1020857699896</v>
      </c>
      <c r="AE431">
        <v>30</v>
      </c>
      <c r="AF431">
        <v>291003.06257309968</v>
      </c>
      <c r="AG431">
        <v>73181450.175883099</v>
      </c>
    </row>
    <row r="432" spans="1:33" x14ac:dyDescent="0.25">
      <c r="A432" t="s">
        <v>463</v>
      </c>
      <c r="B432" t="s">
        <v>1066</v>
      </c>
      <c r="C432" s="2">
        <v>45985.679861111108</v>
      </c>
      <c r="D432" s="2">
        <v>45985.680555555547</v>
      </c>
      <c r="E432" s="2">
        <v>45986.340277777781</v>
      </c>
      <c r="F432" s="2">
        <v>45987</v>
      </c>
      <c r="G432" t="s">
        <v>1236</v>
      </c>
      <c r="H432" t="s">
        <v>1241</v>
      </c>
      <c r="I432" t="s">
        <v>1242</v>
      </c>
      <c r="J432" t="s">
        <v>1244</v>
      </c>
      <c r="K432" t="s">
        <v>1253</v>
      </c>
      <c r="L432" t="s">
        <v>1254</v>
      </c>
      <c r="M432">
        <v>1358</v>
      </c>
      <c r="N432">
        <v>448.08</v>
      </c>
      <c r="O432">
        <v>453.01</v>
      </c>
      <c r="P432">
        <v>445.44</v>
      </c>
      <c r="Q432">
        <v>615187.57999999996</v>
      </c>
      <c r="R432">
        <v>307.58999999999997</v>
      </c>
      <c r="S432">
        <v>123.04</v>
      </c>
      <c r="T432">
        <v>9849.43</v>
      </c>
      <c r="U432">
        <v>425.68</v>
      </c>
      <c r="V432">
        <v>61518.76</v>
      </c>
      <c r="W432" t="s">
        <v>1261</v>
      </c>
      <c r="X432" t="s">
        <v>1266</v>
      </c>
      <c r="Y432">
        <v>169.94</v>
      </c>
      <c r="Z432" t="s">
        <v>1270</v>
      </c>
      <c r="AA432">
        <v>9962154.1699999999</v>
      </c>
      <c r="AB432">
        <v>99621.541700000002</v>
      </c>
      <c r="AC432">
        <v>27.329999999999981</v>
      </c>
      <c r="AD432">
        <v>3645.1350786681319</v>
      </c>
      <c r="AE432">
        <v>5</v>
      </c>
      <c r="AF432">
        <v>18225.675393340662</v>
      </c>
      <c r="AG432">
        <v>8256413.2099372512</v>
      </c>
    </row>
    <row r="433" spans="1:33" x14ac:dyDescent="0.25">
      <c r="A433" t="s">
        <v>464</v>
      </c>
      <c r="B433" t="s">
        <v>1170</v>
      </c>
      <c r="C433" s="2">
        <v>45987.878472222219</v>
      </c>
      <c r="D433" s="2">
        <v>45987.88181712963</v>
      </c>
      <c r="E433" s="2">
        <v>45988.67765046296</v>
      </c>
      <c r="F433" s="2">
        <v>45988</v>
      </c>
      <c r="G433" t="s">
        <v>1233</v>
      </c>
      <c r="H433" t="s">
        <v>1240</v>
      </c>
      <c r="I433" t="s">
        <v>1242</v>
      </c>
      <c r="J433" t="s">
        <v>1244</v>
      </c>
      <c r="K433" t="s">
        <v>1252</v>
      </c>
      <c r="L433" t="s">
        <v>1257</v>
      </c>
      <c r="M433">
        <v>3806</v>
      </c>
      <c r="N433">
        <v>158.62</v>
      </c>
      <c r="O433">
        <v>155.58000000000001</v>
      </c>
      <c r="P433">
        <v>159.31</v>
      </c>
      <c r="Q433">
        <v>592137.48</v>
      </c>
      <c r="R433">
        <v>296.07</v>
      </c>
      <c r="S433">
        <v>118.43</v>
      </c>
      <c r="T433">
        <v>-14610.88</v>
      </c>
      <c r="U433">
        <v>150.69</v>
      </c>
      <c r="V433">
        <v>59213.75</v>
      </c>
      <c r="W433" t="s">
        <v>1258</v>
      </c>
      <c r="X433" t="s">
        <v>1264</v>
      </c>
      <c r="Y433">
        <v>-234.13</v>
      </c>
      <c r="Z433" t="s">
        <v>1268</v>
      </c>
      <c r="AA433">
        <v>9947543.2899999991</v>
      </c>
      <c r="AB433">
        <v>99475.4329</v>
      </c>
      <c r="AC433">
        <v>4.8900000000000148</v>
      </c>
      <c r="AD433">
        <v>20342.624314928369</v>
      </c>
      <c r="AE433">
        <v>30</v>
      </c>
      <c r="AF433">
        <v>610278.72944785107</v>
      </c>
      <c r="AG433">
        <v>94947164.727496684</v>
      </c>
    </row>
    <row r="434" spans="1:33" x14ac:dyDescent="0.25">
      <c r="A434" t="s">
        <v>465</v>
      </c>
      <c r="B434" t="s">
        <v>1086</v>
      </c>
      <c r="C434" s="2">
        <v>45687.645138888889</v>
      </c>
      <c r="D434" s="2">
        <v>45687.647037037037</v>
      </c>
      <c r="E434" s="2">
        <v>45687.816481481481</v>
      </c>
      <c r="F434" s="2">
        <v>45688</v>
      </c>
      <c r="G434" t="s">
        <v>1235</v>
      </c>
      <c r="H434" t="s">
        <v>1240</v>
      </c>
      <c r="I434" t="s">
        <v>1242</v>
      </c>
      <c r="J434" t="s">
        <v>1247</v>
      </c>
      <c r="K434" t="s">
        <v>1249</v>
      </c>
      <c r="L434" t="s">
        <v>1256</v>
      </c>
      <c r="M434">
        <v>8234</v>
      </c>
      <c r="N434">
        <v>405.33</v>
      </c>
      <c r="O434">
        <v>413.36</v>
      </c>
      <c r="P434">
        <v>401.84</v>
      </c>
      <c r="Q434">
        <v>3403606.24</v>
      </c>
      <c r="R434">
        <v>1701.8</v>
      </c>
      <c r="S434">
        <v>680.72</v>
      </c>
      <c r="T434">
        <v>92473.16</v>
      </c>
      <c r="U434">
        <v>385.06</v>
      </c>
      <c r="V434">
        <v>340360.62</v>
      </c>
      <c r="W434" t="s">
        <v>1258</v>
      </c>
      <c r="X434" t="s">
        <v>1266</v>
      </c>
      <c r="Y434">
        <v>286.68</v>
      </c>
      <c r="Z434" t="s">
        <v>1267</v>
      </c>
      <c r="AA434">
        <v>10040016.449999999</v>
      </c>
      <c r="AB434">
        <v>100400.1645</v>
      </c>
      <c r="AC434">
        <v>28.300000000000011</v>
      </c>
      <c r="AD434">
        <v>3547.7089929328608</v>
      </c>
      <c r="AE434">
        <v>30</v>
      </c>
      <c r="AF434">
        <v>106431.2697879858</v>
      </c>
      <c r="AG434">
        <v>43994429.679561824</v>
      </c>
    </row>
    <row r="435" spans="1:33" x14ac:dyDescent="0.25">
      <c r="A435" t="s">
        <v>466</v>
      </c>
      <c r="B435" t="s">
        <v>1162</v>
      </c>
      <c r="C435" s="2">
        <v>45817.688888888893</v>
      </c>
      <c r="D435" s="2">
        <v>45817.691365740742</v>
      </c>
      <c r="E435" s="2">
        <v>45818.295532407406</v>
      </c>
      <c r="F435" s="2">
        <v>45819</v>
      </c>
      <c r="G435" t="s">
        <v>1235</v>
      </c>
      <c r="H435" t="s">
        <v>1241</v>
      </c>
      <c r="I435" t="s">
        <v>1243</v>
      </c>
      <c r="J435" t="s">
        <v>1247</v>
      </c>
      <c r="K435" t="s">
        <v>1250</v>
      </c>
      <c r="L435" t="s">
        <v>1256</v>
      </c>
      <c r="M435">
        <v>9024</v>
      </c>
      <c r="N435">
        <v>134.36000000000001</v>
      </c>
      <c r="O435">
        <v>132.61000000000001</v>
      </c>
      <c r="P435">
        <v>133.63</v>
      </c>
      <c r="Q435">
        <v>1196672.6399999999</v>
      </c>
      <c r="R435">
        <v>598.34</v>
      </c>
      <c r="S435">
        <v>239.33</v>
      </c>
      <c r="T435">
        <v>-10042.15</v>
      </c>
      <c r="U435">
        <v>127.64</v>
      </c>
      <c r="V435">
        <v>119667.26</v>
      </c>
      <c r="W435" t="s">
        <v>1261</v>
      </c>
      <c r="X435" t="s">
        <v>1263</v>
      </c>
      <c r="Y435">
        <v>-76.33</v>
      </c>
      <c r="Z435" t="s">
        <v>1271</v>
      </c>
      <c r="AA435">
        <v>10029974.300000001</v>
      </c>
      <c r="AB435">
        <v>100299.743</v>
      </c>
      <c r="AC435">
        <v>4.9700000000000131</v>
      </c>
      <c r="AD435">
        <v>20181.03480885307</v>
      </c>
      <c r="AE435">
        <v>5</v>
      </c>
      <c r="AF435">
        <v>100905.1740442654</v>
      </c>
      <c r="AG435">
        <v>13381035.130010029</v>
      </c>
    </row>
    <row r="436" spans="1:33" x14ac:dyDescent="0.25">
      <c r="A436" t="s">
        <v>467</v>
      </c>
      <c r="B436" t="s">
        <v>1059</v>
      </c>
      <c r="C436" s="2">
        <v>45671.752083333333</v>
      </c>
      <c r="D436" s="2">
        <v>45671.75445601852</v>
      </c>
      <c r="E436" s="2">
        <v>45672.472511574073</v>
      </c>
      <c r="F436" s="2">
        <v>45672</v>
      </c>
      <c r="G436" t="s">
        <v>1234</v>
      </c>
      <c r="H436" t="s">
        <v>1238</v>
      </c>
      <c r="I436" t="s">
        <v>1243</v>
      </c>
      <c r="J436" t="s">
        <v>1247</v>
      </c>
      <c r="K436" t="s">
        <v>1251</v>
      </c>
      <c r="L436" t="s">
        <v>1256</v>
      </c>
      <c r="M436">
        <v>7763</v>
      </c>
      <c r="N436">
        <v>13.55</v>
      </c>
      <c r="O436">
        <v>13.39</v>
      </c>
      <c r="P436">
        <v>13.64</v>
      </c>
      <c r="Q436">
        <v>103946.57</v>
      </c>
      <c r="R436">
        <v>51.97</v>
      </c>
      <c r="S436">
        <v>20.79</v>
      </c>
      <c r="T436">
        <v>-2013.51</v>
      </c>
      <c r="U436">
        <v>12.87</v>
      </c>
      <c r="V436">
        <v>10394.66</v>
      </c>
      <c r="W436" t="s">
        <v>1262</v>
      </c>
      <c r="X436" t="s">
        <v>1266</v>
      </c>
      <c r="Y436">
        <v>-183.28</v>
      </c>
      <c r="Z436" t="s">
        <v>1269</v>
      </c>
      <c r="AA436">
        <v>10027960.789999999</v>
      </c>
      <c r="AB436">
        <v>100279.6079</v>
      </c>
      <c r="AC436">
        <v>0.52000000000000135</v>
      </c>
      <c r="AD436">
        <v>192845.39980769181</v>
      </c>
      <c r="AE436">
        <v>2</v>
      </c>
      <c r="AF436">
        <v>385690.79961538361</v>
      </c>
      <c r="AG436">
        <v>5164399.8068499872</v>
      </c>
    </row>
    <row r="437" spans="1:33" x14ac:dyDescent="0.25">
      <c r="A437" t="s">
        <v>468</v>
      </c>
      <c r="B437" t="s">
        <v>1162</v>
      </c>
      <c r="C437" s="2">
        <v>45772.508333333331</v>
      </c>
      <c r="D437" s="2">
        <v>45772.510324074072</v>
      </c>
      <c r="E437" s="2">
        <v>45773.401296296302</v>
      </c>
      <c r="F437" s="2">
        <v>45773</v>
      </c>
      <c r="G437" t="s">
        <v>1234</v>
      </c>
      <c r="H437" t="s">
        <v>1239</v>
      </c>
      <c r="I437" t="s">
        <v>1242</v>
      </c>
      <c r="J437" t="s">
        <v>1245</v>
      </c>
      <c r="K437" t="s">
        <v>1252</v>
      </c>
      <c r="L437" t="s">
        <v>1257</v>
      </c>
      <c r="M437">
        <v>6148</v>
      </c>
      <c r="N437">
        <v>80.84</v>
      </c>
      <c r="O437">
        <v>81.73</v>
      </c>
      <c r="P437">
        <v>80.84</v>
      </c>
      <c r="Q437">
        <v>502476.04</v>
      </c>
      <c r="R437">
        <v>251.24</v>
      </c>
      <c r="S437">
        <v>100.5</v>
      </c>
      <c r="T437">
        <v>5119.9799999999996</v>
      </c>
      <c r="U437">
        <v>76.8</v>
      </c>
      <c r="V437">
        <v>50247.6</v>
      </c>
      <c r="W437" t="s">
        <v>1258</v>
      </c>
      <c r="X437" t="s">
        <v>1266</v>
      </c>
      <c r="Y437">
        <v>110.09</v>
      </c>
      <c r="Z437" t="s">
        <v>1268</v>
      </c>
      <c r="AA437">
        <v>10033080.77</v>
      </c>
      <c r="AB437">
        <v>100330.8077</v>
      </c>
      <c r="AC437">
        <v>4.9300000000000068</v>
      </c>
      <c r="AD437">
        <v>20351.076612576038</v>
      </c>
      <c r="AE437">
        <v>10</v>
      </c>
      <c r="AF437">
        <v>203510.76612576039</v>
      </c>
      <c r="AG437">
        <v>16632934.9154584</v>
      </c>
    </row>
    <row r="438" spans="1:33" x14ac:dyDescent="0.25">
      <c r="A438" t="s">
        <v>469</v>
      </c>
      <c r="B438" t="s">
        <v>1098</v>
      </c>
      <c r="C438" s="2">
        <v>45895.720138888893</v>
      </c>
      <c r="D438" s="2">
        <v>45895.721319444441</v>
      </c>
      <c r="E438" s="2">
        <v>45896.659513888888</v>
      </c>
      <c r="F438" s="2">
        <v>45897</v>
      </c>
      <c r="G438" t="s">
        <v>1235</v>
      </c>
      <c r="H438" t="s">
        <v>1240</v>
      </c>
      <c r="I438" t="s">
        <v>1242</v>
      </c>
      <c r="J438" t="s">
        <v>1247</v>
      </c>
      <c r="K438" t="s">
        <v>1251</v>
      </c>
      <c r="L438" t="s">
        <v>1254</v>
      </c>
      <c r="M438">
        <v>9128</v>
      </c>
      <c r="N438">
        <v>82.01</v>
      </c>
      <c r="O438">
        <v>80.48</v>
      </c>
      <c r="P438">
        <v>82.34</v>
      </c>
      <c r="Q438">
        <v>734621.44</v>
      </c>
      <c r="R438">
        <v>367.31</v>
      </c>
      <c r="S438">
        <v>146.91999999999999</v>
      </c>
      <c r="T438">
        <v>-17492.310000000001</v>
      </c>
      <c r="U438">
        <v>77.91</v>
      </c>
      <c r="V438">
        <v>73462.14</v>
      </c>
      <c r="W438" t="s">
        <v>1258</v>
      </c>
      <c r="X438" t="s">
        <v>1263</v>
      </c>
      <c r="Y438">
        <v>-225.89</v>
      </c>
      <c r="Z438" t="s">
        <v>1267</v>
      </c>
      <c r="AA438">
        <v>10015588.460000001</v>
      </c>
      <c r="AB438">
        <v>100155.8846</v>
      </c>
      <c r="AC438">
        <v>2.5700000000000069</v>
      </c>
      <c r="AD438">
        <v>38971.161322957087</v>
      </c>
      <c r="AE438">
        <v>30</v>
      </c>
      <c r="AF438">
        <v>1169134.839688712</v>
      </c>
      <c r="AG438">
        <v>94091971.898147583</v>
      </c>
    </row>
    <row r="439" spans="1:33" x14ac:dyDescent="0.25">
      <c r="A439" t="s">
        <v>470</v>
      </c>
      <c r="B439" t="s">
        <v>1201</v>
      </c>
      <c r="C439" s="2">
        <v>45748.587500000001</v>
      </c>
      <c r="D439" s="2">
        <v>45748.589861111112</v>
      </c>
      <c r="E439" s="2">
        <v>45749.437777777777</v>
      </c>
      <c r="F439" s="2">
        <v>45750</v>
      </c>
      <c r="G439" t="s">
        <v>1235</v>
      </c>
      <c r="H439" t="s">
        <v>1239</v>
      </c>
      <c r="I439" t="s">
        <v>1243</v>
      </c>
      <c r="J439" t="s">
        <v>1244</v>
      </c>
      <c r="K439" t="s">
        <v>1249</v>
      </c>
      <c r="L439" t="s">
        <v>1257</v>
      </c>
      <c r="M439">
        <v>6672</v>
      </c>
      <c r="N439">
        <v>262.91000000000003</v>
      </c>
      <c r="O439">
        <v>263.52999999999997</v>
      </c>
      <c r="P439">
        <v>260.43</v>
      </c>
      <c r="Q439">
        <v>1758272.16</v>
      </c>
      <c r="R439">
        <v>879.14</v>
      </c>
      <c r="S439">
        <v>351.65</v>
      </c>
      <c r="T439">
        <v>19452.41</v>
      </c>
      <c r="U439">
        <v>249.76</v>
      </c>
      <c r="V439">
        <v>175827.22</v>
      </c>
      <c r="W439" t="s">
        <v>1260</v>
      </c>
      <c r="X439" t="s">
        <v>1264</v>
      </c>
      <c r="Y439">
        <v>119.03</v>
      </c>
      <c r="Z439" t="s">
        <v>1269</v>
      </c>
      <c r="AA439">
        <v>10035040.869999999</v>
      </c>
      <c r="AB439">
        <v>100350.4087</v>
      </c>
      <c r="AC439">
        <v>13.76999999999998</v>
      </c>
      <c r="AD439">
        <v>7287.6113798111937</v>
      </c>
      <c r="AE439">
        <v>10</v>
      </c>
      <c r="AF439">
        <v>72876.113798111939</v>
      </c>
      <c r="AG439">
        <v>19205042.269216441</v>
      </c>
    </row>
    <row r="440" spans="1:33" x14ac:dyDescent="0.25">
      <c r="A440" t="s">
        <v>471</v>
      </c>
      <c r="B440" t="s">
        <v>1199</v>
      </c>
      <c r="C440" s="2">
        <v>45820.961805555547</v>
      </c>
      <c r="D440" s="2">
        <v>45820.962777777779</v>
      </c>
      <c r="E440" s="2">
        <v>45821.86</v>
      </c>
      <c r="F440" s="2">
        <v>45822</v>
      </c>
      <c r="G440" t="s">
        <v>1235</v>
      </c>
      <c r="H440" t="s">
        <v>1239</v>
      </c>
      <c r="I440" t="s">
        <v>1243</v>
      </c>
      <c r="J440" t="s">
        <v>1247</v>
      </c>
      <c r="K440" t="s">
        <v>1251</v>
      </c>
      <c r="L440" t="s">
        <v>1256</v>
      </c>
      <c r="M440">
        <v>9814</v>
      </c>
      <c r="N440">
        <v>481.76</v>
      </c>
      <c r="O440">
        <v>482.99</v>
      </c>
      <c r="P440">
        <v>480.8</v>
      </c>
      <c r="Q440">
        <v>4740063.8600000003</v>
      </c>
      <c r="R440">
        <v>2370.0300000000002</v>
      </c>
      <c r="S440">
        <v>948.01</v>
      </c>
      <c r="T440">
        <v>18174.62</v>
      </c>
      <c r="U440">
        <v>457.67</v>
      </c>
      <c r="V440">
        <v>474006.39</v>
      </c>
      <c r="W440" t="s">
        <v>1262</v>
      </c>
      <c r="X440" t="s">
        <v>1266</v>
      </c>
      <c r="Y440">
        <v>45.55</v>
      </c>
      <c r="Z440" t="s">
        <v>1269</v>
      </c>
      <c r="AA440">
        <v>10053215.49</v>
      </c>
      <c r="AB440">
        <v>100532.15489999999</v>
      </c>
      <c r="AC440">
        <v>25.31999999999999</v>
      </c>
      <c r="AD440">
        <v>3970.464253554504</v>
      </c>
      <c r="AE440">
        <v>10</v>
      </c>
      <c r="AF440">
        <v>39704.642535545041</v>
      </c>
      <c r="AG440">
        <v>19176945.298242901</v>
      </c>
    </row>
    <row r="441" spans="1:33" x14ac:dyDescent="0.25">
      <c r="A441" t="s">
        <v>472</v>
      </c>
      <c r="B441" t="s">
        <v>1035</v>
      </c>
      <c r="C441" s="2">
        <v>45954.145833333343</v>
      </c>
      <c r="D441" s="2">
        <v>45954.149178240739</v>
      </c>
      <c r="E441" s="2">
        <v>45954.888067129628</v>
      </c>
      <c r="F441" s="2">
        <v>45956</v>
      </c>
      <c r="G441" t="s">
        <v>1236</v>
      </c>
      <c r="H441" t="s">
        <v>1240</v>
      </c>
      <c r="I441" t="s">
        <v>1242</v>
      </c>
      <c r="J441" t="s">
        <v>1244</v>
      </c>
      <c r="K441" t="s">
        <v>1252</v>
      </c>
      <c r="L441" t="s">
        <v>1256</v>
      </c>
      <c r="M441">
        <v>864</v>
      </c>
      <c r="N441">
        <v>323.70999999999998</v>
      </c>
      <c r="O441">
        <v>320.67</v>
      </c>
      <c r="P441">
        <v>323.7</v>
      </c>
      <c r="Q441">
        <v>277058.88</v>
      </c>
      <c r="R441">
        <v>138.53</v>
      </c>
      <c r="S441">
        <v>55.41</v>
      </c>
      <c r="T441">
        <v>-2811.86</v>
      </c>
      <c r="U441">
        <v>307.52</v>
      </c>
      <c r="V441">
        <v>27705.89</v>
      </c>
      <c r="W441" t="s">
        <v>1260</v>
      </c>
      <c r="X441" t="s">
        <v>1265</v>
      </c>
      <c r="Y441">
        <v>-93.61</v>
      </c>
      <c r="Z441" t="s">
        <v>1269</v>
      </c>
      <c r="AA441">
        <v>10050403.630000001</v>
      </c>
      <c r="AB441">
        <v>100504.03630000001</v>
      </c>
      <c r="AC441">
        <v>13.150000000000031</v>
      </c>
      <c r="AD441">
        <v>7642.8924942965587</v>
      </c>
      <c r="AE441">
        <v>30</v>
      </c>
      <c r="AF441">
        <v>229286.7748288968</v>
      </c>
      <c r="AG441">
        <v>73525390.084382325</v>
      </c>
    </row>
    <row r="442" spans="1:33" x14ac:dyDescent="0.25">
      <c r="A442" t="s">
        <v>473</v>
      </c>
      <c r="B442" t="s">
        <v>1190</v>
      </c>
      <c r="C442" s="2">
        <v>45845.669444444437</v>
      </c>
      <c r="D442" s="2">
        <v>45845.670671296299</v>
      </c>
      <c r="E442" s="2">
        <v>45846.665810185194</v>
      </c>
      <c r="F442" s="2">
        <v>45847</v>
      </c>
      <c r="G442" t="s">
        <v>1231</v>
      </c>
      <c r="H442" t="s">
        <v>1241</v>
      </c>
      <c r="I442" t="s">
        <v>1243</v>
      </c>
      <c r="J442" t="s">
        <v>1245</v>
      </c>
      <c r="K442" t="s">
        <v>1251</v>
      </c>
      <c r="L442" t="s">
        <v>1256</v>
      </c>
      <c r="M442">
        <v>8646</v>
      </c>
      <c r="N442">
        <v>448.74</v>
      </c>
      <c r="O442">
        <v>453.75</v>
      </c>
      <c r="P442">
        <v>447.34</v>
      </c>
      <c r="Q442">
        <v>3923122.5</v>
      </c>
      <c r="R442">
        <v>1961.56</v>
      </c>
      <c r="S442">
        <v>784.62</v>
      </c>
      <c r="T442">
        <v>52674.68</v>
      </c>
      <c r="U442">
        <v>426.3</v>
      </c>
      <c r="V442">
        <v>392312.25</v>
      </c>
      <c r="W442" t="s">
        <v>1260</v>
      </c>
      <c r="X442" t="s">
        <v>1266</v>
      </c>
      <c r="Y442">
        <v>143.29</v>
      </c>
      <c r="Z442" t="s">
        <v>1267</v>
      </c>
      <c r="AA442">
        <v>10103078.310000001</v>
      </c>
      <c r="AB442">
        <v>101030.7831</v>
      </c>
      <c r="AC442">
        <v>27.449999999999989</v>
      </c>
      <c r="AD442">
        <v>3680.5385464480892</v>
      </c>
      <c r="AE442">
        <v>5</v>
      </c>
      <c r="AF442">
        <v>18402.692732240441</v>
      </c>
      <c r="AG442">
        <v>8350221.8272541016</v>
      </c>
    </row>
    <row r="443" spans="1:33" x14ac:dyDescent="0.25">
      <c r="A443" t="s">
        <v>474</v>
      </c>
      <c r="B443" t="s">
        <v>1140</v>
      </c>
      <c r="C443" s="2">
        <v>45877.556944444441</v>
      </c>
      <c r="D443" s="2">
        <v>45877.560266203713</v>
      </c>
      <c r="E443" s="2">
        <v>45878.429016203707</v>
      </c>
      <c r="F443" s="2">
        <v>45879</v>
      </c>
      <c r="G443" t="s">
        <v>1232</v>
      </c>
      <c r="H443" t="s">
        <v>1241</v>
      </c>
      <c r="I443" t="s">
        <v>1243</v>
      </c>
      <c r="J443" t="s">
        <v>1244</v>
      </c>
      <c r="K443" t="s">
        <v>1253</v>
      </c>
      <c r="L443" t="s">
        <v>1257</v>
      </c>
      <c r="M443">
        <v>1146</v>
      </c>
      <c r="N443">
        <v>258.67</v>
      </c>
      <c r="O443">
        <v>257.17</v>
      </c>
      <c r="P443">
        <v>257.82</v>
      </c>
      <c r="Q443">
        <v>294716.82</v>
      </c>
      <c r="R443">
        <v>147.36000000000001</v>
      </c>
      <c r="S443">
        <v>58.94</v>
      </c>
      <c r="T443">
        <v>-951.2</v>
      </c>
      <c r="U443">
        <v>245.74</v>
      </c>
      <c r="V443">
        <v>29471.68</v>
      </c>
      <c r="W443" t="s">
        <v>1259</v>
      </c>
      <c r="X443" t="s">
        <v>1263</v>
      </c>
      <c r="Y443">
        <v>-25.21</v>
      </c>
      <c r="Z443" t="s">
        <v>1267</v>
      </c>
      <c r="AA443">
        <v>10102127.109999999</v>
      </c>
      <c r="AB443">
        <v>101021.2711</v>
      </c>
      <c r="AC443">
        <v>11.43000000000001</v>
      </c>
      <c r="AD443">
        <v>8838.2564391950946</v>
      </c>
      <c r="AE443">
        <v>5</v>
      </c>
      <c r="AF443">
        <v>44191.282195975473</v>
      </c>
      <c r="AG443">
        <v>11364672.04233901</v>
      </c>
    </row>
    <row r="444" spans="1:33" x14ac:dyDescent="0.25">
      <c r="A444" t="s">
        <v>475</v>
      </c>
      <c r="B444" t="s">
        <v>1192</v>
      </c>
      <c r="C444" s="2">
        <v>45933.038888888892</v>
      </c>
      <c r="D444" s="2">
        <v>45933.042164351849</v>
      </c>
      <c r="E444" s="2">
        <v>45933.982442129629</v>
      </c>
      <c r="F444" s="2">
        <v>45935</v>
      </c>
      <c r="G444" t="s">
        <v>1237</v>
      </c>
      <c r="H444" t="s">
        <v>1241</v>
      </c>
      <c r="I444" t="s">
        <v>1243</v>
      </c>
      <c r="J444" t="s">
        <v>1245</v>
      </c>
      <c r="K444" t="s">
        <v>1251</v>
      </c>
      <c r="L444" t="s">
        <v>1257</v>
      </c>
      <c r="M444">
        <v>3836</v>
      </c>
      <c r="N444">
        <v>437.97</v>
      </c>
      <c r="O444">
        <v>435.35</v>
      </c>
      <c r="P444">
        <v>435.87</v>
      </c>
      <c r="Q444">
        <v>1670002.6</v>
      </c>
      <c r="R444">
        <v>835</v>
      </c>
      <c r="S444">
        <v>334</v>
      </c>
      <c r="T444">
        <v>-3163.72</v>
      </c>
      <c r="U444">
        <v>416.07</v>
      </c>
      <c r="V444">
        <v>167000.26</v>
      </c>
      <c r="W444" t="s">
        <v>1262</v>
      </c>
      <c r="X444" t="s">
        <v>1264</v>
      </c>
      <c r="Y444">
        <v>-11.93</v>
      </c>
      <c r="Z444" t="s">
        <v>1270</v>
      </c>
      <c r="AA444">
        <v>10098963.390000001</v>
      </c>
      <c r="AB444">
        <v>100989.6339</v>
      </c>
      <c r="AC444">
        <v>19.28000000000003</v>
      </c>
      <c r="AD444">
        <v>5238.0515508298686</v>
      </c>
      <c r="AE444">
        <v>5</v>
      </c>
      <c r="AF444">
        <v>26190.257754149341</v>
      </c>
      <c r="AG444">
        <v>11401928.713268921</v>
      </c>
    </row>
    <row r="445" spans="1:33" x14ac:dyDescent="0.25">
      <c r="A445" t="s">
        <v>476</v>
      </c>
      <c r="B445" t="s">
        <v>1210</v>
      </c>
      <c r="C445" s="2">
        <v>45945.570833333331</v>
      </c>
      <c r="D445" s="2">
        <v>45945.573067129633</v>
      </c>
      <c r="E445" s="2">
        <v>45945.736956018518</v>
      </c>
      <c r="F445" s="2">
        <v>45947</v>
      </c>
      <c r="G445" t="s">
        <v>1231</v>
      </c>
      <c r="H445" t="s">
        <v>1239</v>
      </c>
      <c r="I445" t="s">
        <v>1242</v>
      </c>
      <c r="J445" t="s">
        <v>1247</v>
      </c>
      <c r="K445" t="s">
        <v>1249</v>
      </c>
      <c r="L445" t="s">
        <v>1256</v>
      </c>
      <c r="M445">
        <v>7137</v>
      </c>
      <c r="N445">
        <v>340.79</v>
      </c>
      <c r="O445">
        <v>339.16</v>
      </c>
      <c r="P445">
        <v>343.45</v>
      </c>
      <c r="Q445">
        <v>2420584.92</v>
      </c>
      <c r="R445">
        <v>1210.29</v>
      </c>
      <c r="S445">
        <v>484.12</v>
      </c>
      <c r="T445">
        <v>-32312.14</v>
      </c>
      <c r="U445">
        <v>323.75</v>
      </c>
      <c r="V445">
        <v>242058.49</v>
      </c>
      <c r="W445" t="s">
        <v>1261</v>
      </c>
      <c r="X445" t="s">
        <v>1263</v>
      </c>
      <c r="Y445">
        <v>-124.91</v>
      </c>
      <c r="Z445" t="s">
        <v>1270</v>
      </c>
      <c r="AA445">
        <v>10066651.25</v>
      </c>
      <c r="AB445">
        <v>100666.5125</v>
      </c>
      <c r="AC445">
        <v>15.41000000000003</v>
      </c>
      <c r="AD445">
        <v>6532.5446138870757</v>
      </c>
      <c r="AE445">
        <v>10</v>
      </c>
      <c r="AF445">
        <v>65325.446138870757</v>
      </c>
      <c r="AG445">
        <v>22155778.312459409</v>
      </c>
    </row>
    <row r="446" spans="1:33" x14ac:dyDescent="0.25">
      <c r="A446" t="s">
        <v>477</v>
      </c>
      <c r="B446" t="s">
        <v>1192</v>
      </c>
      <c r="C446" s="2">
        <v>46004.073611111111</v>
      </c>
      <c r="D446" s="2">
        <v>46004.075798611113</v>
      </c>
      <c r="E446" s="2">
        <v>46004.982048611113</v>
      </c>
      <c r="F446" s="2">
        <v>46006</v>
      </c>
      <c r="G446" t="s">
        <v>1232</v>
      </c>
      <c r="H446" t="s">
        <v>1241</v>
      </c>
      <c r="I446" t="s">
        <v>1242</v>
      </c>
      <c r="J446" t="s">
        <v>1248</v>
      </c>
      <c r="K446" t="s">
        <v>1251</v>
      </c>
      <c r="L446" t="s">
        <v>1254</v>
      </c>
      <c r="M446">
        <v>5528</v>
      </c>
      <c r="N446">
        <v>38.880000000000003</v>
      </c>
      <c r="O446">
        <v>39.22</v>
      </c>
      <c r="P446">
        <v>38.56</v>
      </c>
      <c r="Q446">
        <v>216808.16</v>
      </c>
      <c r="R446">
        <v>108.4</v>
      </c>
      <c r="S446">
        <v>43.36</v>
      </c>
      <c r="T446">
        <v>3496.72</v>
      </c>
      <c r="U446">
        <v>36.94</v>
      </c>
      <c r="V446">
        <v>21680.82</v>
      </c>
      <c r="W446" t="s">
        <v>1258</v>
      </c>
      <c r="X446" t="s">
        <v>1263</v>
      </c>
      <c r="Y446">
        <v>171.16</v>
      </c>
      <c r="Z446" t="s">
        <v>1270</v>
      </c>
      <c r="AA446">
        <v>10070147.970000001</v>
      </c>
      <c r="AB446">
        <v>100701.4797</v>
      </c>
      <c r="AC446">
        <v>2.2800000000000011</v>
      </c>
      <c r="AD446">
        <v>44167.315657894716</v>
      </c>
      <c r="AE446">
        <v>5</v>
      </c>
      <c r="AF446">
        <v>220836.5782894736</v>
      </c>
      <c r="AG446">
        <v>8661210.6005131528</v>
      </c>
    </row>
    <row r="447" spans="1:33" x14ac:dyDescent="0.25">
      <c r="A447" t="s">
        <v>478</v>
      </c>
      <c r="B447" t="s">
        <v>1122</v>
      </c>
      <c r="C447" s="2">
        <v>45841.506944444453</v>
      </c>
      <c r="D447" s="2">
        <v>45841.508923611109</v>
      </c>
      <c r="E447" s="2">
        <v>45841.779062499998</v>
      </c>
      <c r="F447" s="2">
        <v>45842</v>
      </c>
      <c r="G447" t="s">
        <v>1237</v>
      </c>
      <c r="H447" t="s">
        <v>1238</v>
      </c>
      <c r="I447" t="s">
        <v>1242</v>
      </c>
      <c r="J447" t="s">
        <v>1245</v>
      </c>
      <c r="K447" t="s">
        <v>1250</v>
      </c>
      <c r="L447" t="s">
        <v>1256</v>
      </c>
      <c r="M447">
        <v>4442</v>
      </c>
      <c r="N447">
        <v>242.15</v>
      </c>
      <c r="O447">
        <v>239.3</v>
      </c>
      <c r="P447">
        <v>243.73</v>
      </c>
      <c r="Q447">
        <v>1062970.6000000001</v>
      </c>
      <c r="R447">
        <v>531.49</v>
      </c>
      <c r="S447">
        <v>212.59</v>
      </c>
      <c r="T447">
        <v>-20422.14</v>
      </c>
      <c r="U447">
        <v>230.04</v>
      </c>
      <c r="V447">
        <v>106297.06</v>
      </c>
      <c r="W447" t="s">
        <v>1262</v>
      </c>
      <c r="X447" t="s">
        <v>1266</v>
      </c>
      <c r="Y447">
        <v>-181.76</v>
      </c>
      <c r="Z447" t="s">
        <v>1268</v>
      </c>
      <c r="AA447">
        <v>10049725.83</v>
      </c>
      <c r="AB447">
        <v>100497.2583</v>
      </c>
      <c r="AC447">
        <v>9.2600000000000193</v>
      </c>
      <c r="AD447">
        <v>10852.83566954641</v>
      </c>
      <c r="AE447">
        <v>2</v>
      </c>
      <c r="AF447">
        <v>21705.67133909282</v>
      </c>
      <c r="AG447">
        <v>5194167.151444912</v>
      </c>
    </row>
    <row r="448" spans="1:33" x14ac:dyDescent="0.25">
      <c r="A448" t="s">
        <v>479</v>
      </c>
      <c r="B448" t="s">
        <v>1169</v>
      </c>
      <c r="C448" s="2">
        <v>45706.644444444442</v>
      </c>
      <c r="D448" s="2">
        <v>45706.647673611107</v>
      </c>
      <c r="E448" s="2">
        <v>45707.608784722222</v>
      </c>
      <c r="F448" s="2">
        <v>45708</v>
      </c>
      <c r="G448" t="s">
        <v>1233</v>
      </c>
      <c r="H448" t="s">
        <v>1240</v>
      </c>
      <c r="I448" t="s">
        <v>1243</v>
      </c>
      <c r="J448" t="s">
        <v>1248</v>
      </c>
      <c r="K448" t="s">
        <v>1250</v>
      </c>
      <c r="L448" t="s">
        <v>1256</v>
      </c>
      <c r="M448">
        <v>4053</v>
      </c>
      <c r="N448">
        <v>216.98</v>
      </c>
      <c r="O448">
        <v>218.12</v>
      </c>
      <c r="P448">
        <v>218.13</v>
      </c>
      <c r="Q448">
        <v>884040.36</v>
      </c>
      <c r="R448">
        <v>442.02</v>
      </c>
      <c r="S448">
        <v>176.81</v>
      </c>
      <c r="T448">
        <v>-659.36</v>
      </c>
      <c r="U448">
        <v>206.13</v>
      </c>
      <c r="V448">
        <v>88404.04</v>
      </c>
      <c r="W448" t="s">
        <v>1259</v>
      </c>
      <c r="X448" t="s">
        <v>1264</v>
      </c>
      <c r="Y448">
        <v>-0.46</v>
      </c>
      <c r="Z448" t="s">
        <v>1267</v>
      </c>
      <c r="AA448">
        <v>10049066.470000001</v>
      </c>
      <c r="AB448">
        <v>100490.66469999999</v>
      </c>
      <c r="AC448">
        <v>11.990000000000011</v>
      </c>
      <c r="AD448">
        <v>8381.2063969974915</v>
      </c>
      <c r="AE448">
        <v>30</v>
      </c>
      <c r="AF448">
        <v>251436.1919099247</v>
      </c>
      <c r="AG448">
        <v>54843262.179392777</v>
      </c>
    </row>
    <row r="449" spans="1:33" x14ac:dyDescent="0.25">
      <c r="A449" t="s">
        <v>480</v>
      </c>
      <c r="B449" t="s">
        <v>1183</v>
      </c>
      <c r="C449" s="2">
        <v>45913.237500000003</v>
      </c>
      <c r="D449" s="2">
        <v>45913.237604166658</v>
      </c>
      <c r="E449" s="2">
        <v>45913.557743055557</v>
      </c>
      <c r="F449" s="2">
        <v>45914</v>
      </c>
      <c r="G449" t="s">
        <v>1236</v>
      </c>
      <c r="H449" t="s">
        <v>1239</v>
      </c>
      <c r="I449" t="s">
        <v>1243</v>
      </c>
      <c r="J449" t="s">
        <v>1248</v>
      </c>
      <c r="K449" t="s">
        <v>1253</v>
      </c>
      <c r="L449" t="s">
        <v>1257</v>
      </c>
      <c r="M449">
        <v>9094</v>
      </c>
      <c r="N449">
        <v>118.15</v>
      </c>
      <c r="O449">
        <v>116.45</v>
      </c>
      <c r="P449">
        <v>118.82</v>
      </c>
      <c r="Q449">
        <v>1058996.3</v>
      </c>
      <c r="R449">
        <v>529.5</v>
      </c>
      <c r="S449">
        <v>211.8</v>
      </c>
      <c r="T449">
        <v>-22294.080000000002</v>
      </c>
      <c r="U449">
        <v>112.24</v>
      </c>
      <c r="V449">
        <v>105899.63</v>
      </c>
      <c r="W449" t="s">
        <v>1259</v>
      </c>
      <c r="X449" t="s">
        <v>1263</v>
      </c>
      <c r="Y449">
        <v>-199.46</v>
      </c>
      <c r="Z449" t="s">
        <v>1268</v>
      </c>
      <c r="AA449">
        <v>10026772.390000001</v>
      </c>
      <c r="AB449">
        <v>100267.7239</v>
      </c>
      <c r="AC449">
        <v>4.210000000000008</v>
      </c>
      <c r="AD449">
        <v>23816.561496437011</v>
      </c>
      <c r="AE449">
        <v>10</v>
      </c>
      <c r="AF449">
        <v>238165.61496437009</v>
      </c>
      <c r="AG449">
        <v>27734385.8626009</v>
      </c>
    </row>
    <row r="450" spans="1:33" x14ac:dyDescent="0.25">
      <c r="A450" t="s">
        <v>481</v>
      </c>
      <c r="B450" t="s">
        <v>1201</v>
      </c>
      <c r="C450" s="2">
        <v>45921.46597222222</v>
      </c>
      <c r="D450" s="2">
        <v>45921.46671296296</v>
      </c>
      <c r="E450" s="2">
        <v>45921.782685185193</v>
      </c>
      <c r="F450" s="2">
        <v>45923</v>
      </c>
      <c r="G450" t="s">
        <v>1237</v>
      </c>
      <c r="H450" t="s">
        <v>1239</v>
      </c>
      <c r="I450" t="s">
        <v>1243</v>
      </c>
      <c r="J450" t="s">
        <v>1247</v>
      </c>
      <c r="K450" t="s">
        <v>1250</v>
      </c>
      <c r="L450" t="s">
        <v>1256</v>
      </c>
      <c r="M450">
        <v>7889</v>
      </c>
      <c r="N450">
        <v>64.34</v>
      </c>
      <c r="O450">
        <v>63.56</v>
      </c>
      <c r="P450">
        <v>63.96</v>
      </c>
      <c r="Q450">
        <v>501424.84</v>
      </c>
      <c r="R450">
        <v>250.71</v>
      </c>
      <c r="S450">
        <v>100.28</v>
      </c>
      <c r="T450">
        <v>-3506.59</v>
      </c>
      <c r="U450">
        <v>61.12</v>
      </c>
      <c r="V450">
        <v>50142.48</v>
      </c>
      <c r="W450" t="s">
        <v>1258</v>
      </c>
      <c r="X450" t="s">
        <v>1266</v>
      </c>
      <c r="Y450">
        <v>-62.54</v>
      </c>
      <c r="Z450" t="s">
        <v>1267</v>
      </c>
      <c r="AA450">
        <v>10023265.800000001</v>
      </c>
      <c r="AB450">
        <v>100232.658</v>
      </c>
      <c r="AC450">
        <v>2.4400000000000048</v>
      </c>
      <c r="AD450">
        <v>41078.958196721243</v>
      </c>
      <c r="AE450">
        <v>10</v>
      </c>
      <c r="AF450">
        <v>410789.58196721238</v>
      </c>
      <c r="AG450">
        <v>26109785.829836018</v>
      </c>
    </row>
    <row r="451" spans="1:33" x14ac:dyDescent="0.25">
      <c r="A451" t="s">
        <v>482</v>
      </c>
      <c r="B451" t="s">
        <v>1093</v>
      </c>
      <c r="C451" s="2">
        <v>45659.220833333333</v>
      </c>
      <c r="D451" s="2">
        <v>45659.221053240741</v>
      </c>
      <c r="E451" s="2">
        <v>45659.421747685177</v>
      </c>
      <c r="F451" s="2">
        <v>45661</v>
      </c>
      <c r="G451" t="s">
        <v>1233</v>
      </c>
      <c r="H451" t="s">
        <v>1238</v>
      </c>
      <c r="I451" t="s">
        <v>1242</v>
      </c>
      <c r="J451" t="s">
        <v>1245</v>
      </c>
      <c r="K451" t="s">
        <v>1251</v>
      </c>
      <c r="L451" t="s">
        <v>1257</v>
      </c>
      <c r="M451">
        <v>8616</v>
      </c>
      <c r="N451">
        <v>352.84</v>
      </c>
      <c r="O451">
        <v>352.6</v>
      </c>
      <c r="P451">
        <v>351.37</v>
      </c>
      <c r="Q451">
        <v>3038001.6</v>
      </c>
      <c r="R451">
        <v>1519</v>
      </c>
      <c r="S451">
        <v>607.6</v>
      </c>
      <c r="T451">
        <v>8471.08</v>
      </c>
      <c r="U451">
        <v>335.2</v>
      </c>
      <c r="V451">
        <v>303800.15999999997</v>
      </c>
      <c r="W451" t="s">
        <v>1260</v>
      </c>
      <c r="X451" t="s">
        <v>1266</v>
      </c>
      <c r="Y451">
        <v>35.01</v>
      </c>
      <c r="Z451" t="s">
        <v>1270</v>
      </c>
      <c r="AA451">
        <v>10031736.880000001</v>
      </c>
      <c r="AB451">
        <v>100317.3688</v>
      </c>
      <c r="AC451">
        <v>17.400000000000031</v>
      </c>
      <c r="AD451">
        <v>5765.3660229884954</v>
      </c>
      <c r="AE451">
        <v>2</v>
      </c>
      <c r="AF451">
        <v>11530.732045976991</v>
      </c>
      <c r="AG451">
        <v>4065736.1194114871</v>
      </c>
    </row>
    <row r="452" spans="1:33" x14ac:dyDescent="0.25">
      <c r="A452" t="s">
        <v>483</v>
      </c>
      <c r="B452" t="s">
        <v>1159</v>
      </c>
      <c r="C452" s="2">
        <v>45948.28402777778</v>
      </c>
      <c r="D452" s="2">
        <v>45948.285358796304</v>
      </c>
      <c r="E452" s="2">
        <v>45949.053414351853</v>
      </c>
      <c r="F452" s="2">
        <v>45949</v>
      </c>
      <c r="G452" t="s">
        <v>1231</v>
      </c>
      <c r="H452" t="s">
        <v>1239</v>
      </c>
      <c r="I452" t="s">
        <v>1242</v>
      </c>
      <c r="J452" t="s">
        <v>1247</v>
      </c>
      <c r="K452" t="s">
        <v>1249</v>
      </c>
      <c r="L452" t="s">
        <v>1254</v>
      </c>
      <c r="M452">
        <v>7241</v>
      </c>
      <c r="N452">
        <v>178.78</v>
      </c>
      <c r="O452">
        <v>177.39</v>
      </c>
      <c r="P452">
        <v>177.25</v>
      </c>
      <c r="Q452">
        <v>1284480.99</v>
      </c>
      <c r="R452">
        <v>642.24</v>
      </c>
      <c r="S452">
        <v>256.89999999999998</v>
      </c>
      <c r="T452">
        <v>114.6</v>
      </c>
      <c r="U452">
        <v>169.84</v>
      </c>
      <c r="V452">
        <v>128448.1</v>
      </c>
      <c r="W452" t="s">
        <v>1261</v>
      </c>
      <c r="X452" t="s">
        <v>1264</v>
      </c>
      <c r="Y452">
        <v>7.9</v>
      </c>
      <c r="Z452" t="s">
        <v>1271</v>
      </c>
      <c r="AA452">
        <v>10031851.48</v>
      </c>
      <c r="AB452">
        <v>100318.5148</v>
      </c>
      <c r="AC452">
        <v>7.5499999999999829</v>
      </c>
      <c r="AD452">
        <v>13287.22050331129</v>
      </c>
      <c r="AE452">
        <v>10</v>
      </c>
      <c r="AF452">
        <v>132872.2050331129</v>
      </c>
      <c r="AG452">
        <v>23570200.450823899</v>
      </c>
    </row>
    <row r="453" spans="1:33" x14ac:dyDescent="0.25">
      <c r="A453" t="s">
        <v>484</v>
      </c>
      <c r="B453" t="s">
        <v>1069</v>
      </c>
      <c r="C453" s="2">
        <v>45798.679166666669</v>
      </c>
      <c r="D453" s="2">
        <v>45798.679224537038</v>
      </c>
      <c r="E453" s="2">
        <v>45799.497974537036</v>
      </c>
      <c r="F453" s="2">
        <v>45800</v>
      </c>
      <c r="G453" t="s">
        <v>1235</v>
      </c>
      <c r="H453" t="s">
        <v>1241</v>
      </c>
      <c r="I453" t="s">
        <v>1243</v>
      </c>
      <c r="J453" t="s">
        <v>1248</v>
      </c>
      <c r="K453" t="s">
        <v>1250</v>
      </c>
      <c r="L453" t="s">
        <v>1255</v>
      </c>
      <c r="M453">
        <v>7393</v>
      </c>
      <c r="N453">
        <v>99.17</v>
      </c>
      <c r="O453">
        <v>97.43</v>
      </c>
      <c r="P453">
        <v>99.33</v>
      </c>
      <c r="Q453">
        <v>720299.99</v>
      </c>
      <c r="R453">
        <v>360.15</v>
      </c>
      <c r="S453">
        <v>144.06</v>
      </c>
      <c r="T453">
        <v>-14550.91</v>
      </c>
      <c r="U453">
        <v>94.21</v>
      </c>
      <c r="V453">
        <v>72030</v>
      </c>
      <c r="W453" t="s">
        <v>1258</v>
      </c>
      <c r="X453" t="s">
        <v>1266</v>
      </c>
      <c r="Y453">
        <v>-191.28</v>
      </c>
      <c r="Z453" t="s">
        <v>1268</v>
      </c>
      <c r="AA453">
        <v>10017300.57</v>
      </c>
      <c r="AB453">
        <v>100173.00569999999</v>
      </c>
      <c r="AC453">
        <v>3.2200000000000131</v>
      </c>
      <c r="AD453">
        <v>31109.629099378759</v>
      </c>
      <c r="AE453">
        <v>5</v>
      </c>
      <c r="AF453">
        <v>155548.14549689379</v>
      </c>
      <c r="AG453">
        <v>15155055.81576236</v>
      </c>
    </row>
    <row r="454" spans="1:33" x14ac:dyDescent="0.25">
      <c r="A454" t="s">
        <v>485</v>
      </c>
      <c r="B454" t="s">
        <v>1182</v>
      </c>
      <c r="C454" s="2">
        <v>45747.803472222222</v>
      </c>
      <c r="D454" s="2">
        <v>45747.806793981479</v>
      </c>
      <c r="E454" s="2">
        <v>45748.342905092592</v>
      </c>
      <c r="F454" s="2">
        <v>45749</v>
      </c>
      <c r="G454" t="s">
        <v>1232</v>
      </c>
      <c r="H454" t="s">
        <v>1239</v>
      </c>
      <c r="I454" t="s">
        <v>1243</v>
      </c>
      <c r="J454" t="s">
        <v>1248</v>
      </c>
      <c r="K454" t="s">
        <v>1250</v>
      </c>
      <c r="L454" t="s">
        <v>1257</v>
      </c>
      <c r="M454">
        <v>6004</v>
      </c>
      <c r="N454">
        <v>166.34</v>
      </c>
      <c r="O454">
        <v>167</v>
      </c>
      <c r="P454">
        <v>166.85</v>
      </c>
      <c r="Q454">
        <v>1002668</v>
      </c>
      <c r="R454">
        <v>501.33</v>
      </c>
      <c r="S454">
        <v>200.53</v>
      </c>
      <c r="T454">
        <v>198.74</v>
      </c>
      <c r="U454">
        <v>158.02000000000001</v>
      </c>
      <c r="V454">
        <v>100266.8</v>
      </c>
      <c r="W454" t="s">
        <v>1258</v>
      </c>
      <c r="X454" t="s">
        <v>1265</v>
      </c>
      <c r="Y454">
        <v>8.99</v>
      </c>
      <c r="Z454" t="s">
        <v>1270</v>
      </c>
      <c r="AA454">
        <v>10017499.310000001</v>
      </c>
      <c r="AB454">
        <v>100174.99310000001</v>
      </c>
      <c r="AC454">
        <v>8.9799999999999898</v>
      </c>
      <c r="AD454">
        <v>11155.344443207139</v>
      </c>
      <c r="AE454">
        <v>10</v>
      </c>
      <c r="AF454">
        <v>111553.4444320714</v>
      </c>
      <c r="AG454">
        <v>18629425.220155921</v>
      </c>
    </row>
    <row r="455" spans="1:33" x14ac:dyDescent="0.25">
      <c r="A455" t="s">
        <v>486</v>
      </c>
      <c r="B455" t="s">
        <v>1196</v>
      </c>
      <c r="C455" s="2">
        <v>45665.476388888892</v>
      </c>
      <c r="D455" s="2">
        <v>45665.478796296287</v>
      </c>
      <c r="E455" s="2">
        <v>45665.547546296293</v>
      </c>
      <c r="F455" s="2">
        <v>45667</v>
      </c>
      <c r="G455" t="s">
        <v>1233</v>
      </c>
      <c r="H455" t="s">
        <v>1239</v>
      </c>
      <c r="I455" t="s">
        <v>1243</v>
      </c>
      <c r="J455" t="s">
        <v>1244</v>
      </c>
      <c r="K455" t="s">
        <v>1249</v>
      </c>
      <c r="L455" t="s">
        <v>1257</v>
      </c>
      <c r="M455">
        <v>9136</v>
      </c>
      <c r="N455">
        <v>187.89</v>
      </c>
      <c r="O455">
        <v>185.24</v>
      </c>
      <c r="P455">
        <v>189.02</v>
      </c>
      <c r="Q455">
        <v>1692352.64</v>
      </c>
      <c r="R455">
        <v>846.18</v>
      </c>
      <c r="S455">
        <v>338.47</v>
      </c>
      <c r="T455">
        <v>-35718.730000000003</v>
      </c>
      <c r="U455">
        <v>178.5</v>
      </c>
      <c r="V455">
        <v>169235.26</v>
      </c>
      <c r="W455" t="s">
        <v>1258</v>
      </c>
      <c r="X455" t="s">
        <v>1265</v>
      </c>
      <c r="Y455">
        <v>-199.98</v>
      </c>
      <c r="Z455" t="s">
        <v>1268</v>
      </c>
      <c r="AA455">
        <v>9981780.5800000001</v>
      </c>
      <c r="AB455">
        <v>99817.805800000002</v>
      </c>
      <c r="AC455">
        <v>6.7400000000000091</v>
      </c>
      <c r="AD455">
        <v>14809.763471810071</v>
      </c>
      <c r="AE455">
        <v>10</v>
      </c>
      <c r="AF455">
        <v>148097.63471810069</v>
      </c>
      <c r="AG455">
        <v>27433605.855180979</v>
      </c>
    </row>
    <row r="456" spans="1:33" x14ac:dyDescent="0.25">
      <c r="A456" t="s">
        <v>487</v>
      </c>
      <c r="B456" t="s">
        <v>1171</v>
      </c>
      <c r="C456" s="2">
        <v>45782.565972222219</v>
      </c>
      <c r="D456" s="2">
        <v>45782.568391203713</v>
      </c>
      <c r="E456" s="2">
        <v>45783.03297453704</v>
      </c>
      <c r="F456" s="2">
        <v>45784</v>
      </c>
      <c r="G456" t="s">
        <v>1236</v>
      </c>
      <c r="H456" t="s">
        <v>1238</v>
      </c>
      <c r="I456" t="s">
        <v>1242</v>
      </c>
      <c r="J456" t="s">
        <v>1244</v>
      </c>
      <c r="K456" t="s">
        <v>1251</v>
      </c>
      <c r="L456" t="s">
        <v>1255</v>
      </c>
      <c r="M456">
        <v>1796</v>
      </c>
      <c r="N456">
        <v>69.89</v>
      </c>
      <c r="O456">
        <v>70.17</v>
      </c>
      <c r="P456">
        <v>70.099999999999994</v>
      </c>
      <c r="Q456">
        <v>126025.32</v>
      </c>
      <c r="R456">
        <v>63.01</v>
      </c>
      <c r="S456">
        <v>25.21</v>
      </c>
      <c r="T456">
        <v>37.5</v>
      </c>
      <c r="U456">
        <v>66.400000000000006</v>
      </c>
      <c r="V456">
        <v>12602.53</v>
      </c>
      <c r="W456" t="s">
        <v>1260</v>
      </c>
      <c r="X456" t="s">
        <v>1263</v>
      </c>
      <c r="Y456">
        <v>9.99</v>
      </c>
      <c r="Z456" t="s">
        <v>1268</v>
      </c>
      <c r="AA456">
        <v>9981818.0800000001</v>
      </c>
      <c r="AB456">
        <v>99818.180800000002</v>
      </c>
      <c r="AC456">
        <v>3.769999999999996</v>
      </c>
      <c r="AD456">
        <v>26476.971034482791</v>
      </c>
      <c r="AE456">
        <v>2</v>
      </c>
      <c r="AF456">
        <v>52953.942068965582</v>
      </c>
      <c r="AG456">
        <v>3715778.1149793151</v>
      </c>
    </row>
    <row r="457" spans="1:33" x14ac:dyDescent="0.25">
      <c r="A457" t="s">
        <v>488</v>
      </c>
      <c r="B457" t="s">
        <v>1116</v>
      </c>
      <c r="C457" s="2">
        <v>45966.575694444437</v>
      </c>
      <c r="D457" s="2">
        <v>45966.576307870368</v>
      </c>
      <c r="E457" s="2">
        <v>45967.445057870369</v>
      </c>
      <c r="F457" s="2">
        <v>45968</v>
      </c>
      <c r="G457" t="s">
        <v>1236</v>
      </c>
      <c r="H457" t="s">
        <v>1239</v>
      </c>
      <c r="I457" t="s">
        <v>1242</v>
      </c>
      <c r="J457" t="s">
        <v>1245</v>
      </c>
      <c r="K457" t="s">
        <v>1253</v>
      </c>
      <c r="L457" t="s">
        <v>1255</v>
      </c>
      <c r="M457">
        <v>5071</v>
      </c>
      <c r="N457">
        <v>304.92</v>
      </c>
      <c r="O457">
        <v>303.88</v>
      </c>
      <c r="P457">
        <v>307.81</v>
      </c>
      <c r="Q457">
        <v>1540975.48</v>
      </c>
      <c r="R457">
        <v>770.49</v>
      </c>
      <c r="S457">
        <v>308.2</v>
      </c>
      <c r="T457">
        <v>-21007.72</v>
      </c>
      <c r="U457">
        <v>289.67</v>
      </c>
      <c r="V457">
        <v>154097.54999999999</v>
      </c>
      <c r="W457" t="s">
        <v>1259</v>
      </c>
      <c r="X457" t="s">
        <v>1264</v>
      </c>
      <c r="Y457">
        <v>-127.68</v>
      </c>
      <c r="Z457" t="s">
        <v>1268</v>
      </c>
      <c r="AA457">
        <v>9960810.3599999994</v>
      </c>
      <c r="AB457">
        <v>99608.103600000002</v>
      </c>
      <c r="AC457">
        <v>14.20999999999998</v>
      </c>
      <c r="AD457">
        <v>7009.7187614356189</v>
      </c>
      <c r="AE457">
        <v>10</v>
      </c>
      <c r="AF457">
        <v>70097.187614356197</v>
      </c>
      <c r="AG457">
        <v>21301133.372250561</v>
      </c>
    </row>
    <row r="458" spans="1:33" x14ac:dyDescent="0.25">
      <c r="A458" t="s">
        <v>489</v>
      </c>
      <c r="B458" t="s">
        <v>1058</v>
      </c>
      <c r="C458" s="2">
        <v>45895.827777777777</v>
      </c>
      <c r="D458" s="2">
        <v>45895.830659722233</v>
      </c>
      <c r="E458" s="2">
        <v>45896.07440972222</v>
      </c>
      <c r="F458" s="2">
        <v>45896</v>
      </c>
      <c r="G458" t="s">
        <v>1232</v>
      </c>
      <c r="H458" t="s">
        <v>1240</v>
      </c>
      <c r="I458" t="s">
        <v>1243</v>
      </c>
      <c r="J458" t="s">
        <v>1247</v>
      </c>
      <c r="K458" t="s">
        <v>1250</v>
      </c>
      <c r="L458" t="s">
        <v>1257</v>
      </c>
      <c r="M458">
        <v>7013</v>
      </c>
      <c r="N458">
        <v>306.16000000000003</v>
      </c>
      <c r="O458">
        <v>310.05</v>
      </c>
      <c r="P458">
        <v>308.74</v>
      </c>
      <c r="Q458">
        <v>2174380.65</v>
      </c>
      <c r="R458">
        <v>1087.19</v>
      </c>
      <c r="S458">
        <v>434.88</v>
      </c>
      <c r="T458">
        <v>7664.96</v>
      </c>
      <c r="U458">
        <v>290.85000000000002</v>
      </c>
      <c r="V458">
        <v>217438.07</v>
      </c>
      <c r="W458" t="s">
        <v>1261</v>
      </c>
      <c r="X458" t="s">
        <v>1265</v>
      </c>
      <c r="Y458">
        <v>42.43</v>
      </c>
      <c r="Z458" t="s">
        <v>1269</v>
      </c>
      <c r="AA458">
        <v>9968475.3200000003</v>
      </c>
      <c r="AB458">
        <v>99684.753200000006</v>
      </c>
      <c r="AC458">
        <v>19.199999999999989</v>
      </c>
      <c r="AD458">
        <v>5191.9142291666703</v>
      </c>
      <c r="AE458">
        <v>30</v>
      </c>
      <c r="AF458">
        <v>155757.42687500009</v>
      </c>
      <c r="AG458">
        <v>48292590.202593789</v>
      </c>
    </row>
    <row r="459" spans="1:33" x14ac:dyDescent="0.25">
      <c r="A459" t="s">
        <v>490</v>
      </c>
      <c r="B459" t="s">
        <v>1137</v>
      </c>
      <c r="C459" s="2">
        <v>45757.851388888892</v>
      </c>
      <c r="D459" s="2">
        <v>45757.853877314818</v>
      </c>
      <c r="E459" s="2">
        <v>45758.830960648149</v>
      </c>
      <c r="F459" s="2">
        <v>45758</v>
      </c>
      <c r="G459" t="s">
        <v>1236</v>
      </c>
      <c r="H459" t="s">
        <v>1241</v>
      </c>
      <c r="I459" t="s">
        <v>1242</v>
      </c>
      <c r="J459" t="s">
        <v>1247</v>
      </c>
      <c r="K459" t="s">
        <v>1249</v>
      </c>
      <c r="L459" t="s">
        <v>1256</v>
      </c>
      <c r="M459">
        <v>8921</v>
      </c>
      <c r="N459">
        <v>192.48</v>
      </c>
      <c r="O459">
        <v>194.15</v>
      </c>
      <c r="P459">
        <v>192.26</v>
      </c>
      <c r="Q459">
        <v>1732012.15</v>
      </c>
      <c r="R459">
        <v>866.01</v>
      </c>
      <c r="S459">
        <v>346.4</v>
      </c>
      <c r="T459">
        <v>15648.28</v>
      </c>
      <c r="U459">
        <v>182.86</v>
      </c>
      <c r="V459">
        <v>173201.21</v>
      </c>
      <c r="W459" t="s">
        <v>1261</v>
      </c>
      <c r="X459" t="s">
        <v>1263</v>
      </c>
      <c r="Y459">
        <v>98.3</v>
      </c>
      <c r="Z459" t="s">
        <v>1270</v>
      </c>
      <c r="AA459">
        <v>9984123.5999999996</v>
      </c>
      <c r="AB459">
        <v>99841.236000000004</v>
      </c>
      <c r="AC459">
        <v>11.28999999999999</v>
      </c>
      <c r="AD459">
        <v>8843.333569530565</v>
      </c>
      <c r="AE459">
        <v>5</v>
      </c>
      <c r="AF459">
        <v>44216.667847652832</v>
      </c>
      <c r="AG459">
        <v>8584666.0626217965</v>
      </c>
    </row>
    <row r="460" spans="1:33" x14ac:dyDescent="0.25">
      <c r="A460" t="s">
        <v>491</v>
      </c>
      <c r="B460" t="s">
        <v>1088</v>
      </c>
      <c r="C460" s="2">
        <v>45826.729166666657</v>
      </c>
      <c r="D460" s="2">
        <v>45826.729375000003</v>
      </c>
      <c r="E460" s="2">
        <v>45827.193958333337</v>
      </c>
      <c r="F460" s="2">
        <v>45827</v>
      </c>
      <c r="G460" t="s">
        <v>1231</v>
      </c>
      <c r="H460" t="s">
        <v>1240</v>
      </c>
      <c r="I460" t="s">
        <v>1242</v>
      </c>
      <c r="J460" t="s">
        <v>1246</v>
      </c>
      <c r="K460" t="s">
        <v>1251</v>
      </c>
      <c r="L460" t="s">
        <v>1255</v>
      </c>
      <c r="M460">
        <v>9905</v>
      </c>
      <c r="N460">
        <v>251.63</v>
      </c>
      <c r="O460">
        <v>249.53</v>
      </c>
      <c r="P460">
        <v>250.68</v>
      </c>
      <c r="Q460">
        <v>2471594.65</v>
      </c>
      <c r="R460">
        <v>1235.8</v>
      </c>
      <c r="S460">
        <v>494.32</v>
      </c>
      <c r="T460">
        <v>-13120.87</v>
      </c>
      <c r="U460">
        <v>239.05</v>
      </c>
      <c r="V460">
        <v>247159.46</v>
      </c>
      <c r="W460" t="s">
        <v>1262</v>
      </c>
      <c r="X460" t="s">
        <v>1263</v>
      </c>
      <c r="Y460">
        <v>-45.88</v>
      </c>
      <c r="Z460" t="s">
        <v>1271</v>
      </c>
      <c r="AA460">
        <v>9971002.7300000004</v>
      </c>
      <c r="AB460">
        <v>99710.027300000002</v>
      </c>
      <c r="AC460">
        <v>10.47999999999999</v>
      </c>
      <c r="AD460">
        <v>9514.3155820610773</v>
      </c>
      <c r="AE460">
        <v>30</v>
      </c>
      <c r="AF460">
        <v>285429.46746183228</v>
      </c>
      <c r="AG460">
        <v>71223215.015751019</v>
      </c>
    </row>
    <row r="461" spans="1:33" x14ac:dyDescent="0.25">
      <c r="A461" t="s">
        <v>492</v>
      </c>
      <c r="B461" t="s">
        <v>1161</v>
      </c>
      <c r="C461" s="2">
        <v>45813.499305555553</v>
      </c>
      <c r="D461" s="2">
        <v>45813.500763888893</v>
      </c>
      <c r="E461" s="2">
        <v>45814.074374999997</v>
      </c>
      <c r="F461" s="2">
        <v>45814</v>
      </c>
      <c r="G461" t="s">
        <v>1235</v>
      </c>
      <c r="H461" t="s">
        <v>1239</v>
      </c>
      <c r="I461" t="s">
        <v>1242</v>
      </c>
      <c r="J461" t="s">
        <v>1245</v>
      </c>
      <c r="K461" t="s">
        <v>1251</v>
      </c>
      <c r="L461" t="s">
        <v>1257</v>
      </c>
      <c r="M461">
        <v>8193</v>
      </c>
      <c r="N461">
        <v>153.32</v>
      </c>
      <c r="O461">
        <v>151.47</v>
      </c>
      <c r="P461">
        <v>152.72999999999999</v>
      </c>
      <c r="Q461">
        <v>1240993.71</v>
      </c>
      <c r="R461">
        <v>620.5</v>
      </c>
      <c r="S461">
        <v>248.2</v>
      </c>
      <c r="T461">
        <v>-11191.88</v>
      </c>
      <c r="U461">
        <v>145.65</v>
      </c>
      <c r="V461">
        <v>124099.37</v>
      </c>
      <c r="W461" t="s">
        <v>1262</v>
      </c>
      <c r="X461" t="s">
        <v>1263</v>
      </c>
      <c r="Y461">
        <v>-82.5</v>
      </c>
      <c r="Z461" t="s">
        <v>1269</v>
      </c>
      <c r="AA461">
        <v>9959810.8499999996</v>
      </c>
      <c r="AB461">
        <v>99598.108500000002</v>
      </c>
      <c r="AC461">
        <v>5.8199999999999932</v>
      </c>
      <c r="AD461">
        <v>17113.077061855689</v>
      </c>
      <c r="AE461">
        <v>10</v>
      </c>
      <c r="AF461">
        <v>171130.77061855691</v>
      </c>
      <c r="AG461">
        <v>25921177.825592808</v>
      </c>
    </row>
    <row r="462" spans="1:33" x14ac:dyDescent="0.25">
      <c r="A462" t="s">
        <v>493</v>
      </c>
      <c r="B462" t="s">
        <v>1098</v>
      </c>
      <c r="C462" s="2">
        <v>45886.375694444447</v>
      </c>
      <c r="D462" s="2">
        <v>45886.376608796287</v>
      </c>
      <c r="E462" s="2">
        <v>45886.454386574071</v>
      </c>
      <c r="F462" s="2">
        <v>45888</v>
      </c>
      <c r="G462" t="s">
        <v>1231</v>
      </c>
      <c r="H462" t="s">
        <v>1241</v>
      </c>
      <c r="I462" t="s">
        <v>1243</v>
      </c>
      <c r="J462" t="s">
        <v>1246</v>
      </c>
      <c r="K462" t="s">
        <v>1250</v>
      </c>
      <c r="L462" t="s">
        <v>1256</v>
      </c>
      <c r="M462">
        <v>8034</v>
      </c>
      <c r="N462">
        <v>124</v>
      </c>
      <c r="O462">
        <v>122.12</v>
      </c>
      <c r="P462">
        <v>124.13</v>
      </c>
      <c r="Q462">
        <v>981112.08</v>
      </c>
      <c r="R462">
        <v>490.56</v>
      </c>
      <c r="S462">
        <v>196.22</v>
      </c>
      <c r="T462">
        <v>-16835.12</v>
      </c>
      <c r="U462">
        <v>117.8</v>
      </c>
      <c r="V462">
        <v>98111.21</v>
      </c>
      <c r="W462" t="s">
        <v>1262</v>
      </c>
      <c r="X462" t="s">
        <v>1265</v>
      </c>
      <c r="Y462">
        <v>-161.93</v>
      </c>
      <c r="Z462" t="s">
        <v>1269</v>
      </c>
      <c r="AA462">
        <v>9942975.7300000004</v>
      </c>
      <c r="AB462">
        <v>99429.757300000012</v>
      </c>
      <c r="AC462">
        <v>4.3200000000000074</v>
      </c>
      <c r="AD462">
        <v>23016.147523148109</v>
      </c>
      <c r="AE462">
        <v>5</v>
      </c>
      <c r="AF462">
        <v>115080.73761574049</v>
      </c>
      <c r="AG462">
        <v>14053659.677634239</v>
      </c>
    </row>
    <row r="463" spans="1:33" x14ac:dyDescent="0.25">
      <c r="A463" t="s">
        <v>494</v>
      </c>
      <c r="B463" t="s">
        <v>1211</v>
      </c>
      <c r="C463" s="2">
        <v>45696.923611111109</v>
      </c>
      <c r="D463" s="2">
        <v>45696.924976851849</v>
      </c>
      <c r="E463" s="2">
        <v>45697.064560185187</v>
      </c>
      <c r="F463" s="2">
        <v>45698</v>
      </c>
      <c r="G463" t="s">
        <v>1237</v>
      </c>
      <c r="H463" t="s">
        <v>1241</v>
      </c>
      <c r="I463" t="s">
        <v>1242</v>
      </c>
      <c r="J463" t="s">
        <v>1248</v>
      </c>
      <c r="K463" t="s">
        <v>1251</v>
      </c>
      <c r="L463" t="s">
        <v>1257</v>
      </c>
      <c r="M463">
        <v>2207</v>
      </c>
      <c r="N463">
        <v>135.79</v>
      </c>
      <c r="O463">
        <v>133.61000000000001</v>
      </c>
      <c r="P463">
        <v>135.15</v>
      </c>
      <c r="Q463">
        <v>294877.27</v>
      </c>
      <c r="R463">
        <v>147.44</v>
      </c>
      <c r="S463">
        <v>58.98</v>
      </c>
      <c r="T463">
        <v>-3605.2</v>
      </c>
      <c r="U463">
        <v>129</v>
      </c>
      <c r="V463">
        <v>29487.73</v>
      </c>
      <c r="W463" t="s">
        <v>1259</v>
      </c>
      <c r="X463" t="s">
        <v>1263</v>
      </c>
      <c r="Y463">
        <v>-113.95</v>
      </c>
      <c r="Z463" t="s">
        <v>1271</v>
      </c>
      <c r="AA463">
        <v>9939370.5299999993</v>
      </c>
      <c r="AB463">
        <v>99393.705300000001</v>
      </c>
      <c r="AC463">
        <v>4.6100000000000136</v>
      </c>
      <c r="AD463">
        <v>21560.456681127918</v>
      </c>
      <c r="AE463">
        <v>5</v>
      </c>
      <c r="AF463">
        <v>107802.2834056396</v>
      </c>
      <c r="AG463">
        <v>14403463.085827511</v>
      </c>
    </row>
    <row r="464" spans="1:33" x14ac:dyDescent="0.25">
      <c r="A464" t="s">
        <v>495</v>
      </c>
      <c r="B464" t="s">
        <v>1124</v>
      </c>
      <c r="C464" s="2">
        <v>45677.352777777778</v>
      </c>
      <c r="D464" s="2">
        <v>45677.353043981479</v>
      </c>
      <c r="E464" s="2">
        <v>45677.802349537043</v>
      </c>
      <c r="F464" s="2">
        <v>45679</v>
      </c>
      <c r="G464" t="s">
        <v>1233</v>
      </c>
      <c r="H464" t="s">
        <v>1238</v>
      </c>
      <c r="I464" t="s">
        <v>1242</v>
      </c>
      <c r="J464" t="s">
        <v>1245</v>
      </c>
      <c r="K464" t="s">
        <v>1249</v>
      </c>
      <c r="L464" t="s">
        <v>1256</v>
      </c>
      <c r="M464">
        <v>2877</v>
      </c>
      <c r="N464">
        <v>415.82</v>
      </c>
      <c r="O464">
        <v>412.63</v>
      </c>
      <c r="P464">
        <v>412.36</v>
      </c>
      <c r="Q464">
        <v>1187136.51</v>
      </c>
      <c r="R464">
        <v>593.57000000000005</v>
      </c>
      <c r="S464">
        <v>237.43</v>
      </c>
      <c r="T464">
        <v>-54.21</v>
      </c>
      <c r="U464">
        <v>395.03</v>
      </c>
      <c r="V464">
        <v>118713.65</v>
      </c>
      <c r="W464" t="s">
        <v>1262</v>
      </c>
      <c r="X464" t="s">
        <v>1264</v>
      </c>
      <c r="Y464">
        <v>6.55</v>
      </c>
      <c r="Z464" t="s">
        <v>1271</v>
      </c>
      <c r="AA464">
        <v>9939316.3200000003</v>
      </c>
      <c r="AB464">
        <v>99393.16320000001</v>
      </c>
      <c r="AC464">
        <v>17.600000000000019</v>
      </c>
      <c r="AD464">
        <v>5647.3388181818118</v>
      </c>
      <c r="AE464">
        <v>2</v>
      </c>
      <c r="AF464">
        <v>11294.67763636362</v>
      </c>
      <c r="AG464">
        <v>4660522.8330927221</v>
      </c>
    </row>
    <row r="465" spans="1:33" x14ac:dyDescent="0.25">
      <c r="A465" t="s">
        <v>496</v>
      </c>
      <c r="B465" t="s">
        <v>1160</v>
      </c>
      <c r="C465" s="2">
        <v>45839.488194444442</v>
      </c>
      <c r="D465" s="2">
        <v>45839.489976851852</v>
      </c>
      <c r="E465" s="2">
        <v>45840.13858796296</v>
      </c>
      <c r="F465" s="2">
        <v>45841</v>
      </c>
      <c r="G465" t="s">
        <v>1237</v>
      </c>
      <c r="H465" t="s">
        <v>1238</v>
      </c>
      <c r="I465" t="s">
        <v>1242</v>
      </c>
      <c r="J465" t="s">
        <v>1244</v>
      </c>
      <c r="K465" t="s">
        <v>1250</v>
      </c>
      <c r="L465" t="s">
        <v>1257</v>
      </c>
      <c r="M465">
        <v>8980</v>
      </c>
      <c r="N465">
        <v>421.88</v>
      </c>
      <c r="O465">
        <v>414.73</v>
      </c>
      <c r="P465">
        <v>418.31</v>
      </c>
      <c r="Q465">
        <v>3724275.4</v>
      </c>
      <c r="R465">
        <v>1862.14</v>
      </c>
      <c r="S465">
        <v>744.86</v>
      </c>
      <c r="T465">
        <v>-34755.4</v>
      </c>
      <c r="U465">
        <v>400.79</v>
      </c>
      <c r="V465">
        <v>372427.54</v>
      </c>
      <c r="W465" t="s">
        <v>1262</v>
      </c>
      <c r="X465" t="s">
        <v>1265</v>
      </c>
      <c r="Y465">
        <v>-85.58</v>
      </c>
      <c r="Z465" t="s">
        <v>1267</v>
      </c>
      <c r="AA465">
        <v>9904560.9199999999</v>
      </c>
      <c r="AB465">
        <v>99045.609200000006</v>
      </c>
      <c r="AC465">
        <v>13.94</v>
      </c>
      <c r="AD465">
        <v>7105.1369583931146</v>
      </c>
      <c r="AE465">
        <v>2</v>
      </c>
      <c r="AF465">
        <v>14210.273916786229</v>
      </c>
      <c r="AG465">
        <v>5893426.9015087532</v>
      </c>
    </row>
    <row r="466" spans="1:33" x14ac:dyDescent="0.25">
      <c r="A466" t="s">
        <v>497</v>
      </c>
      <c r="B466" t="s">
        <v>1052</v>
      </c>
      <c r="C466" s="2">
        <v>45994.227777777778</v>
      </c>
      <c r="D466" s="2">
        <v>45994.228252314817</v>
      </c>
      <c r="E466" s="2">
        <v>45994.787280092591</v>
      </c>
      <c r="F466" s="2">
        <v>45995</v>
      </c>
      <c r="G466" t="s">
        <v>1234</v>
      </c>
      <c r="H466" t="s">
        <v>1238</v>
      </c>
      <c r="I466" t="s">
        <v>1242</v>
      </c>
      <c r="J466" t="s">
        <v>1244</v>
      </c>
      <c r="K466" t="s">
        <v>1251</v>
      </c>
      <c r="L466" t="s">
        <v>1254</v>
      </c>
      <c r="M466">
        <v>2593</v>
      </c>
      <c r="N466">
        <v>354.95</v>
      </c>
      <c r="O466">
        <v>358.51</v>
      </c>
      <c r="P466">
        <v>357.96</v>
      </c>
      <c r="Q466">
        <v>929616.43</v>
      </c>
      <c r="R466">
        <v>464.81</v>
      </c>
      <c r="S466">
        <v>185.92</v>
      </c>
      <c r="T466">
        <v>775.42</v>
      </c>
      <c r="U466">
        <v>337.2</v>
      </c>
      <c r="V466">
        <v>92961.64</v>
      </c>
      <c r="W466" t="s">
        <v>1261</v>
      </c>
      <c r="X466" t="s">
        <v>1265</v>
      </c>
      <c r="Y466">
        <v>15.36</v>
      </c>
      <c r="Z466" t="s">
        <v>1268</v>
      </c>
      <c r="AA466">
        <v>9905336.3399999999</v>
      </c>
      <c r="AB466">
        <v>99053.363400000002</v>
      </c>
      <c r="AC466">
        <v>21.31</v>
      </c>
      <c r="AD466">
        <v>4648.2103894885031</v>
      </c>
      <c r="AE466">
        <v>2</v>
      </c>
      <c r="AF466">
        <v>9296.4207789770062</v>
      </c>
      <c r="AG466">
        <v>3332859.8134710458</v>
      </c>
    </row>
    <row r="467" spans="1:33" x14ac:dyDescent="0.25">
      <c r="A467" t="s">
        <v>498</v>
      </c>
      <c r="B467" t="s">
        <v>1170</v>
      </c>
      <c r="C467" s="2">
        <v>45692.678472222222</v>
      </c>
      <c r="D467" s="2">
        <v>45692.679664351846</v>
      </c>
      <c r="E467" s="2">
        <v>45693.313692129632</v>
      </c>
      <c r="F467" s="2">
        <v>45694</v>
      </c>
      <c r="G467" t="s">
        <v>1233</v>
      </c>
      <c r="H467" t="s">
        <v>1240</v>
      </c>
      <c r="I467" t="s">
        <v>1243</v>
      </c>
      <c r="J467" t="s">
        <v>1246</v>
      </c>
      <c r="K467" t="s">
        <v>1250</v>
      </c>
      <c r="L467" t="s">
        <v>1256</v>
      </c>
      <c r="M467">
        <v>4290</v>
      </c>
      <c r="N467">
        <v>41.35</v>
      </c>
      <c r="O467">
        <v>41.41</v>
      </c>
      <c r="P467">
        <v>41.73</v>
      </c>
      <c r="Q467">
        <v>177648.9</v>
      </c>
      <c r="R467">
        <v>88.82</v>
      </c>
      <c r="S467">
        <v>35.53</v>
      </c>
      <c r="T467">
        <v>-1497.15</v>
      </c>
      <c r="U467">
        <v>39.28</v>
      </c>
      <c r="V467">
        <v>17764.89</v>
      </c>
      <c r="W467" t="s">
        <v>1259</v>
      </c>
      <c r="X467" t="s">
        <v>1263</v>
      </c>
      <c r="Y467">
        <v>-76.680000000000007</v>
      </c>
      <c r="Z467" t="s">
        <v>1269</v>
      </c>
      <c r="AA467">
        <v>9903839.1899999995</v>
      </c>
      <c r="AB467">
        <v>99038.391900000002</v>
      </c>
      <c r="AC467">
        <v>2.129999999999995</v>
      </c>
      <c r="AD467">
        <v>46496.897605633902</v>
      </c>
      <c r="AE467">
        <v>30</v>
      </c>
      <c r="AF467">
        <v>1394906.928169017</v>
      </c>
      <c r="AG467">
        <v>57763095.895478994</v>
      </c>
    </row>
    <row r="468" spans="1:33" x14ac:dyDescent="0.25">
      <c r="A468" t="s">
        <v>499</v>
      </c>
      <c r="B468" t="s">
        <v>1074</v>
      </c>
      <c r="C468" s="2">
        <v>45892.517361111109</v>
      </c>
      <c r="D468" s="2">
        <v>45892.520231481481</v>
      </c>
      <c r="E468" s="2">
        <v>45892.879953703698</v>
      </c>
      <c r="F468" s="2">
        <v>45893</v>
      </c>
      <c r="G468" t="s">
        <v>1234</v>
      </c>
      <c r="H468" t="s">
        <v>1240</v>
      </c>
      <c r="I468" t="s">
        <v>1243</v>
      </c>
      <c r="J468" t="s">
        <v>1244</v>
      </c>
      <c r="K468" t="s">
        <v>1252</v>
      </c>
      <c r="L468" t="s">
        <v>1255</v>
      </c>
      <c r="M468">
        <v>9998</v>
      </c>
      <c r="N468">
        <v>457.46</v>
      </c>
      <c r="O468">
        <v>460.08</v>
      </c>
      <c r="P468">
        <v>454.53</v>
      </c>
      <c r="Q468">
        <v>4599879.84</v>
      </c>
      <c r="R468">
        <v>2299.94</v>
      </c>
      <c r="S468">
        <v>919.98</v>
      </c>
      <c r="T468">
        <v>52268.98</v>
      </c>
      <c r="U468">
        <v>434.59</v>
      </c>
      <c r="V468">
        <v>459987.98</v>
      </c>
      <c r="W468" t="s">
        <v>1261</v>
      </c>
      <c r="X468" t="s">
        <v>1265</v>
      </c>
      <c r="Y468">
        <v>122.1</v>
      </c>
      <c r="Z468" t="s">
        <v>1268</v>
      </c>
      <c r="AA468">
        <v>9956108.1699999999</v>
      </c>
      <c r="AB468">
        <v>99561.081699999995</v>
      </c>
      <c r="AC468">
        <v>25.490000000000009</v>
      </c>
      <c r="AD468">
        <v>3905.8878658297349</v>
      </c>
      <c r="AE468">
        <v>30</v>
      </c>
      <c r="AF468">
        <v>117176.63597489209</v>
      </c>
      <c r="AG468">
        <v>53910626.67932833</v>
      </c>
    </row>
    <row r="469" spans="1:33" x14ac:dyDescent="0.25">
      <c r="A469" t="s">
        <v>500</v>
      </c>
      <c r="B469" t="s">
        <v>1176</v>
      </c>
      <c r="C469" s="2">
        <v>45828.337500000001</v>
      </c>
      <c r="D469" s="2">
        <v>45828.339629629627</v>
      </c>
      <c r="E469" s="2">
        <v>45829.232685185183</v>
      </c>
      <c r="F469" s="2">
        <v>45829</v>
      </c>
      <c r="G469" t="s">
        <v>1231</v>
      </c>
      <c r="H469" t="s">
        <v>1240</v>
      </c>
      <c r="I469" t="s">
        <v>1242</v>
      </c>
      <c r="J469" t="s">
        <v>1244</v>
      </c>
      <c r="K469" t="s">
        <v>1251</v>
      </c>
      <c r="L469" t="s">
        <v>1257</v>
      </c>
      <c r="M469">
        <v>2739</v>
      </c>
      <c r="N469">
        <v>379.83</v>
      </c>
      <c r="O469">
        <v>385.65</v>
      </c>
      <c r="P469">
        <v>376.28</v>
      </c>
      <c r="Q469">
        <v>1056295.3500000001</v>
      </c>
      <c r="R469">
        <v>528.15</v>
      </c>
      <c r="S469">
        <v>211.26</v>
      </c>
      <c r="T469">
        <v>24925.02</v>
      </c>
      <c r="U469">
        <v>360.84</v>
      </c>
      <c r="V469">
        <v>105629.54</v>
      </c>
      <c r="W469" t="s">
        <v>1262</v>
      </c>
      <c r="X469" t="s">
        <v>1263</v>
      </c>
      <c r="Y469">
        <v>249.02</v>
      </c>
      <c r="Z469" t="s">
        <v>1267</v>
      </c>
      <c r="AA469">
        <v>9981033.1899999995</v>
      </c>
      <c r="AB469">
        <v>99810.33189999999</v>
      </c>
      <c r="AC469">
        <v>24.81</v>
      </c>
      <c r="AD469">
        <v>4022.9879846835952</v>
      </c>
      <c r="AE469">
        <v>30</v>
      </c>
      <c r="AF469">
        <v>120689.63954050789</v>
      </c>
      <c r="AG469">
        <v>46543959.488796853</v>
      </c>
    </row>
    <row r="470" spans="1:33" x14ac:dyDescent="0.25">
      <c r="A470" t="s">
        <v>501</v>
      </c>
      <c r="B470" t="s">
        <v>1157</v>
      </c>
      <c r="C470" s="2">
        <v>45770.852777777778</v>
      </c>
      <c r="D470" s="2">
        <v>45770.855381944442</v>
      </c>
      <c r="E470" s="2">
        <v>45771.4921875</v>
      </c>
      <c r="F470" s="2">
        <v>45771</v>
      </c>
      <c r="G470" t="s">
        <v>1231</v>
      </c>
      <c r="H470" t="s">
        <v>1240</v>
      </c>
      <c r="I470" t="s">
        <v>1243</v>
      </c>
      <c r="J470" t="s">
        <v>1248</v>
      </c>
      <c r="K470" t="s">
        <v>1249</v>
      </c>
      <c r="L470" t="s">
        <v>1254</v>
      </c>
      <c r="M470">
        <v>6392</v>
      </c>
      <c r="N470">
        <v>187.36</v>
      </c>
      <c r="O470">
        <v>188.32</v>
      </c>
      <c r="P470">
        <v>186.37</v>
      </c>
      <c r="Q470">
        <v>1203741.44</v>
      </c>
      <c r="R470">
        <v>601.87</v>
      </c>
      <c r="S470">
        <v>240.75</v>
      </c>
      <c r="T470">
        <v>11621.78</v>
      </c>
      <c r="U470">
        <v>177.99</v>
      </c>
      <c r="V470">
        <v>120374.14</v>
      </c>
      <c r="W470" t="s">
        <v>1260</v>
      </c>
      <c r="X470" t="s">
        <v>1263</v>
      </c>
      <c r="Y470">
        <v>104.63</v>
      </c>
      <c r="Z470" t="s">
        <v>1271</v>
      </c>
      <c r="AA470">
        <v>9992654.9700000007</v>
      </c>
      <c r="AB470">
        <v>99926.549700000003</v>
      </c>
      <c r="AC470">
        <v>10.329999999999981</v>
      </c>
      <c r="AD470">
        <v>9673.4317231365112</v>
      </c>
      <c r="AE470">
        <v>30</v>
      </c>
      <c r="AF470">
        <v>290202.95169409527</v>
      </c>
      <c r="AG470">
        <v>54651019.863032028</v>
      </c>
    </row>
    <row r="471" spans="1:33" x14ac:dyDescent="0.25">
      <c r="A471" t="s">
        <v>502</v>
      </c>
      <c r="B471" t="s">
        <v>1212</v>
      </c>
      <c r="C471" s="2">
        <v>45678.306944444441</v>
      </c>
      <c r="D471" s="2">
        <v>45678.30908564815</v>
      </c>
      <c r="E471" s="2">
        <v>45679.196585648147</v>
      </c>
      <c r="F471" s="2">
        <v>45679</v>
      </c>
      <c r="G471" t="s">
        <v>1233</v>
      </c>
      <c r="H471" t="s">
        <v>1240</v>
      </c>
      <c r="I471" t="s">
        <v>1242</v>
      </c>
      <c r="J471" t="s">
        <v>1245</v>
      </c>
      <c r="K471" t="s">
        <v>1249</v>
      </c>
      <c r="L471" t="s">
        <v>1255</v>
      </c>
      <c r="M471">
        <v>5956</v>
      </c>
      <c r="N471">
        <v>335.66</v>
      </c>
      <c r="O471">
        <v>331.58</v>
      </c>
      <c r="P471">
        <v>338.25</v>
      </c>
      <c r="Q471">
        <v>1974890.48</v>
      </c>
      <c r="R471">
        <v>987.45</v>
      </c>
      <c r="S471">
        <v>394.98</v>
      </c>
      <c r="T471">
        <v>-41108.949999999997</v>
      </c>
      <c r="U471">
        <v>318.88</v>
      </c>
      <c r="V471">
        <v>197489.05</v>
      </c>
      <c r="W471" t="s">
        <v>1262</v>
      </c>
      <c r="X471" t="s">
        <v>1265</v>
      </c>
      <c r="Y471">
        <v>-197.19</v>
      </c>
      <c r="Z471" t="s">
        <v>1270</v>
      </c>
      <c r="AA471">
        <v>9951546.0199999996</v>
      </c>
      <c r="AB471">
        <v>99515.460200000001</v>
      </c>
      <c r="AC471">
        <v>12.69999999999999</v>
      </c>
      <c r="AD471">
        <v>7835.8630078740234</v>
      </c>
      <c r="AE471">
        <v>30</v>
      </c>
      <c r="AF471">
        <v>235075.8902362207</v>
      </c>
      <c r="AG471">
        <v>77946463.684526056</v>
      </c>
    </row>
    <row r="472" spans="1:33" x14ac:dyDescent="0.25">
      <c r="A472" t="s">
        <v>503</v>
      </c>
      <c r="B472" t="s">
        <v>1035</v>
      </c>
      <c r="C472" s="2">
        <v>45900.992361111108</v>
      </c>
      <c r="D472" s="2">
        <v>45900.994039351863</v>
      </c>
      <c r="E472" s="2">
        <v>45901.557233796288</v>
      </c>
      <c r="F472" s="2">
        <v>45901</v>
      </c>
      <c r="G472" t="s">
        <v>1235</v>
      </c>
      <c r="H472" t="s">
        <v>1238</v>
      </c>
      <c r="I472" t="s">
        <v>1242</v>
      </c>
      <c r="J472" t="s">
        <v>1244</v>
      </c>
      <c r="K472" t="s">
        <v>1251</v>
      </c>
      <c r="L472" t="s">
        <v>1257</v>
      </c>
      <c r="M472">
        <v>493</v>
      </c>
      <c r="N472">
        <v>456.69</v>
      </c>
      <c r="O472">
        <v>449.68</v>
      </c>
      <c r="P472">
        <v>455.41</v>
      </c>
      <c r="Q472">
        <v>221692.24</v>
      </c>
      <c r="R472">
        <v>110.85</v>
      </c>
      <c r="S472">
        <v>44.34</v>
      </c>
      <c r="T472">
        <v>-2980.08</v>
      </c>
      <c r="U472">
        <v>433.86</v>
      </c>
      <c r="V472">
        <v>22169.22</v>
      </c>
      <c r="W472" t="s">
        <v>1259</v>
      </c>
      <c r="X472" t="s">
        <v>1264</v>
      </c>
      <c r="Y472">
        <v>-125.82</v>
      </c>
      <c r="Z472" t="s">
        <v>1268</v>
      </c>
      <c r="AA472">
        <v>9948565.9399999995</v>
      </c>
      <c r="AB472">
        <v>99485.659400000004</v>
      </c>
      <c r="AC472">
        <v>15.81999999999999</v>
      </c>
      <c r="AD472">
        <v>6288.6004677623296</v>
      </c>
      <c r="AE472">
        <v>2</v>
      </c>
      <c r="AF472">
        <v>12577.200935524659</v>
      </c>
      <c r="AG472">
        <v>5655715.7166867284</v>
      </c>
    </row>
    <row r="473" spans="1:33" x14ac:dyDescent="0.25">
      <c r="A473" t="s">
        <v>504</v>
      </c>
      <c r="B473" t="s">
        <v>1075</v>
      </c>
      <c r="C473" s="2">
        <v>45752.35</v>
      </c>
      <c r="D473" s="2">
        <v>45752.3512962963</v>
      </c>
      <c r="E473" s="2">
        <v>45752.963101851848</v>
      </c>
      <c r="F473" s="2">
        <v>45753</v>
      </c>
      <c r="G473" t="s">
        <v>1233</v>
      </c>
      <c r="H473" t="s">
        <v>1241</v>
      </c>
      <c r="I473" t="s">
        <v>1243</v>
      </c>
      <c r="J473" t="s">
        <v>1248</v>
      </c>
      <c r="K473" t="s">
        <v>1253</v>
      </c>
      <c r="L473" t="s">
        <v>1254</v>
      </c>
      <c r="M473">
        <v>621</v>
      </c>
      <c r="N473">
        <v>29.33</v>
      </c>
      <c r="O473">
        <v>29.18</v>
      </c>
      <c r="P473">
        <v>29.32</v>
      </c>
      <c r="Q473">
        <v>18120.78</v>
      </c>
      <c r="R473">
        <v>9.06</v>
      </c>
      <c r="S473">
        <v>3.62</v>
      </c>
      <c r="T473">
        <v>-99.62</v>
      </c>
      <c r="U473">
        <v>27.86</v>
      </c>
      <c r="V473">
        <v>1812.08</v>
      </c>
      <c r="W473" t="s">
        <v>1260</v>
      </c>
      <c r="X473" t="s">
        <v>1265</v>
      </c>
      <c r="Y473">
        <v>-47.75</v>
      </c>
      <c r="Z473" t="s">
        <v>1267</v>
      </c>
      <c r="AA473">
        <v>9948466.3200000003</v>
      </c>
      <c r="AB473">
        <v>99484.66320000001</v>
      </c>
      <c r="AC473">
        <v>1.32</v>
      </c>
      <c r="AD473">
        <v>75367.169090909083</v>
      </c>
      <c r="AE473">
        <v>5</v>
      </c>
      <c r="AF473">
        <v>376835.8454545454</v>
      </c>
      <c r="AG473">
        <v>10996069.970363639</v>
      </c>
    </row>
    <row r="474" spans="1:33" x14ac:dyDescent="0.25">
      <c r="A474" t="s">
        <v>505</v>
      </c>
      <c r="B474" t="s">
        <v>1191</v>
      </c>
      <c r="C474" s="2">
        <v>45710.90625</v>
      </c>
      <c r="D474" s="2">
        <v>45710.907164351847</v>
      </c>
      <c r="E474" s="2">
        <v>45711.49119212963</v>
      </c>
      <c r="F474" s="2">
        <v>45712</v>
      </c>
      <c r="G474" t="s">
        <v>1236</v>
      </c>
      <c r="H474" t="s">
        <v>1241</v>
      </c>
      <c r="I474" t="s">
        <v>1243</v>
      </c>
      <c r="J474" t="s">
        <v>1246</v>
      </c>
      <c r="K474" t="s">
        <v>1249</v>
      </c>
      <c r="L474" t="s">
        <v>1257</v>
      </c>
      <c r="M474">
        <v>1225</v>
      </c>
      <c r="N474">
        <v>50.48</v>
      </c>
      <c r="O474">
        <v>51.38</v>
      </c>
      <c r="P474">
        <v>50.55</v>
      </c>
      <c r="Q474">
        <v>62940.5</v>
      </c>
      <c r="R474">
        <v>31.47</v>
      </c>
      <c r="S474">
        <v>12.59</v>
      </c>
      <c r="T474">
        <v>972.69</v>
      </c>
      <c r="U474">
        <v>47.96</v>
      </c>
      <c r="V474">
        <v>6294.05</v>
      </c>
      <c r="W474" t="s">
        <v>1262</v>
      </c>
      <c r="X474" t="s">
        <v>1266</v>
      </c>
      <c r="Y474">
        <v>164.19</v>
      </c>
      <c r="Z474" t="s">
        <v>1269</v>
      </c>
      <c r="AA474">
        <v>9949439.0099999998</v>
      </c>
      <c r="AB474">
        <v>99494.390100000004</v>
      </c>
      <c r="AC474">
        <v>3.4200000000000021</v>
      </c>
      <c r="AD474">
        <v>29091.926929824549</v>
      </c>
      <c r="AE474">
        <v>5</v>
      </c>
      <c r="AF474">
        <v>145459.63464912269</v>
      </c>
      <c r="AG474">
        <v>7473716.0282719266</v>
      </c>
    </row>
    <row r="475" spans="1:33" x14ac:dyDescent="0.25">
      <c r="A475" t="s">
        <v>506</v>
      </c>
      <c r="B475" t="s">
        <v>1111</v>
      </c>
      <c r="C475" s="2">
        <v>45923.236111111109</v>
      </c>
      <c r="D475" s="2">
        <v>45923.237430555557</v>
      </c>
      <c r="E475" s="2">
        <v>45923.548541666663</v>
      </c>
      <c r="F475" s="2">
        <v>45924</v>
      </c>
      <c r="G475" t="s">
        <v>1231</v>
      </c>
      <c r="H475" t="s">
        <v>1241</v>
      </c>
      <c r="I475" t="s">
        <v>1242</v>
      </c>
      <c r="J475" t="s">
        <v>1246</v>
      </c>
      <c r="K475" t="s">
        <v>1253</v>
      </c>
      <c r="L475" t="s">
        <v>1254</v>
      </c>
      <c r="M475">
        <v>9645</v>
      </c>
      <c r="N475">
        <v>125.54</v>
      </c>
      <c r="O475">
        <v>126.94</v>
      </c>
      <c r="P475">
        <v>126.41</v>
      </c>
      <c r="Q475">
        <v>1224336.3</v>
      </c>
      <c r="R475">
        <v>612.16999999999996</v>
      </c>
      <c r="S475">
        <v>244.87</v>
      </c>
      <c r="T475">
        <v>4254.8100000000004</v>
      </c>
      <c r="U475">
        <v>119.26</v>
      </c>
      <c r="V475">
        <v>122433.63</v>
      </c>
      <c r="W475" t="s">
        <v>1258</v>
      </c>
      <c r="X475" t="s">
        <v>1263</v>
      </c>
      <c r="Y475">
        <v>41.93</v>
      </c>
      <c r="Z475" t="s">
        <v>1269</v>
      </c>
      <c r="AA475">
        <v>9953693.8200000003</v>
      </c>
      <c r="AB475">
        <v>99536.938200000004</v>
      </c>
      <c r="AC475">
        <v>7.6799999999999926</v>
      </c>
      <c r="AD475">
        <v>12960.538828125011</v>
      </c>
      <c r="AE475">
        <v>5</v>
      </c>
      <c r="AF475">
        <v>64802.694140625063</v>
      </c>
      <c r="AG475">
        <v>8226053.9942109454</v>
      </c>
    </row>
    <row r="476" spans="1:33" x14ac:dyDescent="0.25">
      <c r="A476" t="s">
        <v>507</v>
      </c>
      <c r="B476" t="s">
        <v>1149</v>
      </c>
      <c r="C476" s="2">
        <v>45889.406944444447</v>
      </c>
      <c r="D476" s="2">
        <v>45889.408680555563</v>
      </c>
      <c r="E476" s="2">
        <v>45889.880902777782</v>
      </c>
      <c r="F476" s="2">
        <v>45891</v>
      </c>
      <c r="G476" t="s">
        <v>1232</v>
      </c>
      <c r="H476" t="s">
        <v>1239</v>
      </c>
      <c r="I476" t="s">
        <v>1243</v>
      </c>
      <c r="J476" t="s">
        <v>1245</v>
      </c>
      <c r="K476" t="s">
        <v>1253</v>
      </c>
      <c r="L476" t="s">
        <v>1254</v>
      </c>
      <c r="M476">
        <v>7213</v>
      </c>
      <c r="N476">
        <v>453.2</v>
      </c>
      <c r="O476">
        <v>458.16</v>
      </c>
      <c r="P476">
        <v>454.15</v>
      </c>
      <c r="Q476">
        <v>3304708.08</v>
      </c>
      <c r="R476">
        <v>1652.35</v>
      </c>
      <c r="S476">
        <v>660.94</v>
      </c>
      <c r="T476">
        <v>26610.84</v>
      </c>
      <c r="U476">
        <v>430.54</v>
      </c>
      <c r="V476">
        <v>330470.81</v>
      </c>
      <c r="W476" t="s">
        <v>1259</v>
      </c>
      <c r="X476" t="s">
        <v>1265</v>
      </c>
      <c r="Y476">
        <v>88.3</v>
      </c>
      <c r="Z476" t="s">
        <v>1271</v>
      </c>
      <c r="AA476">
        <v>9980304.6600000001</v>
      </c>
      <c r="AB476">
        <v>99803.046600000001</v>
      </c>
      <c r="AC476">
        <v>27.62</v>
      </c>
      <c r="AD476">
        <v>3613.433982621289</v>
      </c>
      <c r="AE476">
        <v>10</v>
      </c>
      <c r="AF476">
        <v>36134.33982621289</v>
      </c>
      <c r="AG476">
        <v>16555309.134777701</v>
      </c>
    </row>
    <row r="477" spans="1:33" x14ac:dyDescent="0.25">
      <c r="A477" t="s">
        <v>508</v>
      </c>
      <c r="B477" t="s">
        <v>1184</v>
      </c>
      <c r="C477" s="2">
        <v>45943.956250000003</v>
      </c>
      <c r="D477" s="2">
        <v>45943.95716435185</v>
      </c>
      <c r="E477" s="2">
        <v>45944.169664351852</v>
      </c>
      <c r="F477" s="2">
        <v>45945</v>
      </c>
      <c r="G477" t="s">
        <v>1231</v>
      </c>
      <c r="H477" t="s">
        <v>1241</v>
      </c>
      <c r="I477" t="s">
        <v>1243</v>
      </c>
      <c r="J477" t="s">
        <v>1245</v>
      </c>
      <c r="K477" t="s">
        <v>1253</v>
      </c>
      <c r="L477" t="s">
        <v>1254</v>
      </c>
      <c r="M477">
        <v>8238</v>
      </c>
      <c r="N477">
        <v>250.59</v>
      </c>
      <c r="O477">
        <v>249.36</v>
      </c>
      <c r="P477">
        <v>252.23</v>
      </c>
      <c r="Q477">
        <v>2054227.68</v>
      </c>
      <c r="R477">
        <v>1027.1099999999999</v>
      </c>
      <c r="S477">
        <v>410.85</v>
      </c>
      <c r="T477">
        <v>-25081.02</v>
      </c>
      <c r="U477">
        <v>238.06</v>
      </c>
      <c r="V477">
        <v>205422.77</v>
      </c>
      <c r="W477" t="s">
        <v>1261</v>
      </c>
      <c r="X477" t="s">
        <v>1263</v>
      </c>
      <c r="Y477">
        <v>-113.79</v>
      </c>
      <c r="Z477" t="s">
        <v>1270</v>
      </c>
      <c r="AA477">
        <v>9955223.6400000006</v>
      </c>
      <c r="AB477">
        <v>99552.236400000009</v>
      </c>
      <c r="AC477">
        <v>11.30000000000001</v>
      </c>
      <c r="AD477">
        <v>8809.9324247787536</v>
      </c>
      <c r="AE477">
        <v>5</v>
      </c>
      <c r="AF477">
        <v>44049.662123893773</v>
      </c>
      <c r="AG477">
        <v>10984223.74721415</v>
      </c>
    </row>
    <row r="478" spans="1:33" x14ac:dyDescent="0.25">
      <c r="A478" t="s">
        <v>509</v>
      </c>
      <c r="B478" t="s">
        <v>1070</v>
      </c>
      <c r="C478" s="2">
        <v>45704.186805555553</v>
      </c>
      <c r="D478" s="2">
        <v>45704.187789351847</v>
      </c>
      <c r="E478" s="2">
        <v>45705.096122685187</v>
      </c>
      <c r="F478" s="2">
        <v>45705</v>
      </c>
      <c r="G478" t="s">
        <v>1237</v>
      </c>
      <c r="H478" t="s">
        <v>1239</v>
      </c>
      <c r="I478" t="s">
        <v>1242</v>
      </c>
      <c r="J478" t="s">
        <v>1245</v>
      </c>
      <c r="K478" t="s">
        <v>1250</v>
      </c>
      <c r="L478" t="s">
        <v>1254</v>
      </c>
      <c r="M478">
        <v>3155</v>
      </c>
      <c r="N478">
        <v>359.71</v>
      </c>
      <c r="O478">
        <v>356.09</v>
      </c>
      <c r="P478">
        <v>359.37</v>
      </c>
      <c r="Q478">
        <v>1123463.95</v>
      </c>
      <c r="R478">
        <v>561.73</v>
      </c>
      <c r="S478">
        <v>224.69</v>
      </c>
      <c r="T478">
        <v>-11134.82</v>
      </c>
      <c r="U478">
        <v>341.72</v>
      </c>
      <c r="V478">
        <v>112346.4</v>
      </c>
      <c r="W478" t="s">
        <v>1258</v>
      </c>
      <c r="X478" t="s">
        <v>1263</v>
      </c>
      <c r="Y478">
        <v>-91.27</v>
      </c>
      <c r="Z478" t="s">
        <v>1268</v>
      </c>
      <c r="AA478">
        <v>9944088.8200000003</v>
      </c>
      <c r="AB478">
        <v>99440.888200000001</v>
      </c>
      <c r="AC478">
        <v>14.369999999999949</v>
      </c>
      <c r="AD478">
        <v>6920.0339735560447</v>
      </c>
      <c r="AE478">
        <v>10</v>
      </c>
      <c r="AF478">
        <v>69200.339735560439</v>
      </c>
      <c r="AG478">
        <v>24641548.97643571</v>
      </c>
    </row>
    <row r="479" spans="1:33" x14ac:dyDescent="0.25">
      <c r="A479" t="s">
        <v>510</v>
      </c>
      <c r="B479" t="s">
        <v>1047</v>
      </c>
      <c r="C479" s="2">
        <v>45838.987500000003</v>
      </c>
      <c r="D479" s="2">
        <v>45838.990277777782</v>
      </c>
      <c r="E479" s="2">
        <v>45839.609027777777</v>
      </c>
      <c r="F479" s="2">
        <v>45840</v>
      </c>
      <c r="G479" t="s">
        <v>1231</v>
      </c>
      <c r="H479" t="s">
        <v>1238</v>
      </c>
      <c r="I479" t="s">
        <v>1243</v>
      </c>
      <c r="J479" t="s">
        <v>1244</v>
      </c>
      <c r="K479" t="s">
        <v>1252</v>
      </c>
      <c r="L479" t="s">
        <v>1257</v>
      </c>
      <c r="M479">
        <v>9766</v>
      </c>
      <c r="N479">
        <v>466.48</v>
      </c>
      <c r="O479">
        <v>459.74</v>
      </c>
      <c r="P479">
        <v>462.1</v>
      </c>
      <c r="Q479">
        <v>4489820.84</v>
      </c>
      <c r="R479">
        <v>2244.91</v>
      </c>
      <c r="S479">
        <v>897.96</v>
      </c>
      <c r="T479">
        <v>-26190.63</v>
      </c>
      <c r="U479">
        <v>443.16</v>
      </c>
      <c r="V479">
        <v>448982.08</v>
      </c>
      <c r="W479" t="s">
        <v>1261</v>
      </c>
      <c r="X479" t="s">
        <v>1266</v>
      </c>
      <c r="Y479">
        <v>-51.07</v>
      </c>
      <c r="Z479" t="s">
        <v>1271</v>
      </c>
      <c r="AA479">
        <v>9917898.1899999995</v>
      </c>
      <c r="AB479">
        <v>99178.981899999999</v>
      </c>
      <c r="AC479">
        <v>16.579999999999981</v>
      </c>
      <c r="AD479">
        <v>5981.8445054282329</v>
      </c>
      <c r="AE479">
        <v>2</v>
      </c>
      <c r="AF479">
        <v>11963.689010856469</v>
      </c>
      <c r="AG479">
        <v>5500186.3858511513</v>
      </c>
    </row>
    <row r="480" spans="1:33" x14ac:dyDescent="0.25">
      <c r="A480" t="s">
        <v>511</v>
      </c>
      <c r="B480" t="s">
        <v>1082</v>
      </c>
      <c r="C480" s="2">
        <v>45668.307638888888</v>
      </c>
      <c r="D480" s="2">
        <v>45668.309502314813</v>
      </c>
      <c r="E480" s="2">
        <v>45669.16505787037</v>
      </c>
      <c r="F480" s="2">
        <v>45670</v>
      </c>
      <c r="G480" t="s">
        <v>1235</v>
      </c>
      <c r="H480" t="s">
        <v>1238</v>
      </c>
      <c r="I480" t="s">
        <v>1242</v>
      </c>
      <c r="J480" t="s">
        <v>1246</v>
      </c>
      <c r="K480" t="s">
        <v>1250</v>
      </c>
      <c r="L480" t="s">
        <v>1254</v>
      </c>
      <c r="M480">
        <v>1352</v>
      </c>
      <c r="N480">
        <v>419.23</v>
      </c>
      <c r="O480">
        <v>427.27</v>
      </c>
      <c r="P480">
        <v>422.14</v>
      </c>
      <c r="Q480">
        <v>577669.04</v>
      </c>
      <c r="R480">
        <v>288.83</v>
      </c>
      <c r="S480">
        <v>115.53</v>
      </c>
      <c r="T480">
        <v>6531.4</v>
      </c>
      <c r="U480">
        <v>398.27</v>
      </c>
      <c r="V480">
        <v>57766.9</v>
      </c>
      <c r="W480" t="s">
        <v>1262</v>
      </c>
      <c r="X480" t="s">
        <v>1264</v>
      </c>
      <c r="Y480">
        <v>121.52</v>
      </c>
      <c r="Z480" t="s">
        <v>1268</v>
      </c>
      <c r="AA480">
        <v>9924429.5899999999</v>
      </c>
      <c r="AB480">
        <v>99244.295899999997</v>
      </c>
      <c r="AC480">
        <v>29</v>
      </c>
      <c r="AD480">
        <v>3422.2170999999998</v>
      </c>
      <c r="AE480">
        <v>2</v>
      </c>
      <c r="AF480">
        <v>6844.4341999999997</v>
      </c>
      <c r="AG480">
        <v>2924421.4006340001</v>
      </c>
    </row>
    <row r="481" spans="1:33" x14ac:dyDescent="0.25">
      <c r="A481" t="s">
        <v>512</v>
      </c>
      <c r="B481" t="s">
        <v>1101</v>
      </c>
      <c r="C481" s="2">
        <v>45863.183333333327</v>
      </c>
      <c r="D481" s="2">
        <v>45863.183449074073</v>
      </c>
      <c r="E481" s="2">
        <v>45864.120254629634</v>
      </c>
      <c r="F481" s="2">
        <v>45864</v>
      </c>
      <c r="G481" t="s">
        <v>1234</v>
      </c>
      <c r="H481" t="s">
        <v>1238</v>
      </c>
      <c r="I481" t="s">
        <v>1243</v>
      </c>
      <c r="J481" t="s">
        <v>1246</v>
      </c>
      <c r="K481" t="s">
        <v>1252</v>
      </c>
      <c r="L481" t="s">
        <v>1256</v>
      </c>
      <c r="M481">
        <v>231</v>
      </c>
      <c r="N481">
        <v>460.46</v>
      </c>
      <c r="O481">
        <v>454.51</v>
      </c>
      <c r="P481">
        <v>460.98</v>
      </c>
      <c r="Q481">
        <v>104991.81</v>
      </c>
      <c r="R481">
        <v>52.5</v>
      </c>
      <c r="S481">
        <v>21</v>
      </c>
      <c r="T481">
        <v>-1568.07</v>
      </c>
      <c r="U481">
        <v>437.44</v>
      </c>
      <c r="V481">
        <v>10499.18</v>
      </c>
      <c r="W481" t="s">
        <v>1259</v>
      </c>
      <c r="X481" t="s">
        <v>1264</v>
      </c>
      <c r="Y481">
        <v>-140.35</v>
      </c>
      <c r="Z481" t="s">
        <v>1268</v>
      </c>
      <c r="AA481">
        <v>9922861.5199999996</v>
      </c>
      <c r="AB481">
        <v>99228.6152</v>
      </c>
      <c r="AC481">
        <v>17.06999999999999</v>
      </c>
      <c r="AD481">
        <v>5813.0413122437049</v>
      </c>
      <c r="AE481">
        <v>2</v>
      </c>
      <c r="AF481">
        <v>11626.08262448741</v>
      </c>
      <c r="AG481">
        <v>5284170.8136557722</v>
      </c>
    </row>
    <row r="482" spans="1:33" x14ac:dyDescent="0.25">
      <c r="A482" t="s">
        <v>513</v>
      </c>
      <c r="B482" t="s">
        <v>1211</v>
      </c>
      <c r="C482" s="2">
        <v>45853.000694444447</v>
      </c>
      <c r="D482" s="2">
        <v>45853.00204861111</v>
      </c>
      <c r="E482" s="2">
        <v>45853.094409722216</v>
      </c>
      <c r="F482" s="2">
        <v>45855</v>
      </c>
      <c r="G482" t="s">
        <v>1233</v>
      </c>
      <c r="H482" t="s">
        <v>1239</v>
      </c>
      <c r="I482" t="s">
        <v>1242</v>
      </c>
      <c r="J482" t="s">
        <v>1247</v>
      </c>
      <c r="K482" t="s">
        <v>1253</v>
      </c>
      <c r="L482" t="s">
        <v>1254</v>
      </c>
      <c r="M482">
        <v>8222</v>
      </c>
      <c r="N482">
        <v>398.34</v>
      </c>
      <c r="O482">
        <v>398.81</v>
      </c>
      <c r="P482">
        <v>401.14</v>
      </c>
      <c r="Q482">
        <v>3279015.82</v>
      </c>
      <c r="R482">
        <v>1639.51</v>
      </c>
      <c r="S482">
        <v>655.8</v>
      </c>
      <c r="T482">
        <v>-21452.57</v>
      </c>
      <c r="U482">
        <v>378.42</v>
      </c>
      <c r="V482">
        <v>327901.58</v>
      </c>
      <c r="W482" t="s">
        <v>1262</v>
      </c>
      <c r="X482" t="s">
        <v>1264</v>
      </c>
      <c r="Y482">
        <v>-58.08</v>
      </c>
      <c r="Z482" t="s">
        <v>1270</v>
      </c>
      <c r="AA482">
        <v>9901408.9499999993</v>
      </c>
      <c r="AB482">
        <v>99014.089500000002</v>
      </c>
      <c r="AC482">
        <v>20.38999999999999</v>
      </c>
      <c r="AD482">
        <v>4856.0122363903911</v>
      </c>
      <c r="AE482">
        <v>10</v>
      </c>
      <c r="AF482">
        <v>48560.122363903909</v>
      </c>
      <c r="AG482">
        <v>19366262.399948519</v>
      </c>
    </row>
    <row r="483" spans="1:33" x14ac:dyDescent="0.25">
      <c r="A483" t="s">
        <v>514</v>
      </c>
      <c r="B483" t="s">
        <v>1157</v>
      </c>
      <c r="C483" s="2">
        <v>45763.359722222223</v>
      </c>
      <c r="D483" s="2">
        <v>45763.360358796293</v>
      </c>
      <c r="E483" s="2">
        <v>45763.802025462966</v>
      </c>
      <c r="F483" s="2">
        <v>45765</v>
      </c>
      <c r="G483" t="s">
        <v>1237</v>
      </c>
      <c r="H483" t="s">
        <v>1240</v>
      </c>
      <c r="I483" t="s">
        <v>1243</v>
      </c>
      <c r="J483" t="s">
        <v>1248</v>
      </c>
      <c r="K483" t="s">
        <v>1250</v>
      </c>
      <c r="L483" t="s">
        <v>1256</v>
      </c>
      <c r="M483">
        <v>1418</v>
      </c>
      <c r="N483">
        <v>68.400000000000006</v>
      </c>
      <c r="O483">
        <v>68.97</v>
      </c>
      <c r="P483">
        <v>67.790000000000006</v>
      </c>
      <c r="Q483">
        <v>97799.46</v>
      </c>
      <c r="R483">
        <v>48.9</v>
      </c>
      <c r="S483">
        <v>19.559999999999999</v>
      </c>
      <c r="T483">
        <v>1604.78</v>
      </c>
      <c r="U483">
        <v>64.98</v>
      </c>
      <c r="V483">
        <v>9779.9500000000007</v>
      </c>
      <c r="W483" t="s">
        <v>1262</v>
      </c>
      <c r="X483" t="s">
        <v>1266</v>
      </c>
      <c r="Y483">
        <v>174.07</v>
      </c>
      <c r="Z483" t="s">
        <v>1271</v>
      </c>
      <c r="AA483">
        <v>9903013.7300000004</v>
      </c>
      <c r="AB483">
        <v>99030.137300000002</v>
      </c>
      <c r="AC483">
        <v>3.9899999999999949</v>
      </c>
      <c r="AD483">
        <v>24819.583283208049</v>
      </c>
      <c r="AE483">
        <v>30</v>
      </c>
      <c r="AF483">
        <v>744587.4984962414</v>
      </c>
      <c r="AG483">
        <v>51354199.771285772</v>
      </c>
    </row>
    <row r="484" spans="1:33" x14ac:dyDescent="0.25">
      <c r="A484" t="s">
        <v>515</v>
      </c>
      <c r="B484" t="s">
        <v>1120</v>
      </c>
      <c r="C484" s="2">
        <v>45961.32708333333</v>
      </c>
      <c r="D484" s="2">
        <v>45961.328958333332</v>
      </c>
      <c r="E484" s="2">
        <v>45962.263680555552</v>
      </c>
      <c r="F484" s="2">
        <v>45962</v>
      </c>
      <c r="G484" t="s">
        <v>1232</v>
      </c>
      <c r="H484" t="s">
        <v>1241</v>
      </c>
      <c r="I484" t="s">
        <v>1242</v>
      </c>
      <c r="J484" t="s">
        <v>1245</v>
      </c>
      <c r="K484" t="s">
        <v>1252</v>
      </c>
      <c r="L484" t="s">
        <v>1254</v>
      </c>
      <c r="M484">
        <v>7045</v>
      </c>
      <c r="N484">
        <v>139.37</v>
      </c>
      <c r="O484">
        <v>138.18</v>
      </c>
      <c r="P484">
        <v>138.53</v>
      </c>
      <c r="Q484">
        <v>973478.1</v>
      </c>
      <c r="R484">
        <v>486.74</v>
      </c>
      <c r="S484">
        <v>194.7</v>
      </c>
      <c r="T484">
        <v>-3147.19</v>
      </c>
      <c r="U484">
        <v>132.4</v>
      </c>
      <c r="V484">
        <v>97347.81</v>
      </c>
      <c r="W484" t="s">
        <v>1260</v>
      </c>
      <c r="X484" t="s">
        <v>1266</v>
      </c>
      <c r="Y484">
        <v>-25.27</v>
      </c>
      <c r="Z484" t="s">
        <v>1269</v>
      </c>
      <c r="AA484">
        <v>9899866.5399999991</v>
      </c>
      <c r="AB484">
        <v>98998.665399999998</v>
      </c>
      <c r="AC484">
        <v>5.7800000000000011</v>
      </c>
      <c r="AD484">
        <v>17127.796782006921</v>
      </c>
      <c r="AE484">
        <v>5</v>
      </c>
      <c r="AF484">
        <v>85638.9839100346</v>
      </c>
      <c r="AG484">
        <v>11833594.796688581</v>
      </c>
    </row>
    <row r="485" spans="1:33" x14ac:dyDescent="0.25">
      <c r="A485" t="s">
        <v>516</v>
      </c>
      <c r="B485" t="s">
        <v>1091</v>
      </c>
      <c r="C485" s="2">
        <v>45770.400694444441</v>
      </c>
      <c r="D485" s="2">
        <v>45770.403981481482</v>
      </c>
      <c r="E485" s="2">
        <v>45770.876203703701</v>
      </c>
      <c r="F485" s="2">
        <v>45771</v>
      </c>
      <c r="G485" t="s">
        <v>1234</v>
      </c>
      <c r="H485" t="s">
        <v>1241</v>
      </c>
      <c r="I485" t="s">
        <v>1242</v>
      </c>
      <c r="J485" t="s">
        <v>1248</v>
      </c>
      <c r="K485" t="s">
        <v>1253</v>
      </c>
      <c r="L485" t="s">
        <v>1257</v>
      </c>
      <c r="M485">
        <v>2878</v>
      </c>
      <c r="N485">
        <v>54.18</v>
      </c>
      <c r="O485">
        <v>54.48</v>
      </c>
      <c r="P485">
        <v>54.15</v>
      </c>
      <c r="Q485">
        <v>156793.44</v>
      </c>
      <c r="R485">
        <v>78.400000000000006</v>
      </c>
      <c r="S485">
        <v>31.36</v>
      </c>
      <c r="T485">
        <v>839.98</v>
      </c>
      <c r="U485">
        <v>51.47</v>
      </c>
      <c r="V485">
        <v>15679.34</v>
      </c>
      <c r="W485" t="s">
        <v>1258</v>
      </c>
      <c r="X485" t="s">
        <v>1265</v>
      </c>
      <c r="Y485">
        <v>60.94</v>
      </c>
      <c r="Z485" t="s">
        <v>1269</v>
      </c>
      <c r="AA485">
        <v>9900706.5199999996</v>
      </c>
      <c r="AB485">
        <v>99007.065199999997</v>
      </c>
      <c r="AC485">
        <v>3.009999999999998</v>
      </c>
      <c r="AD485">
        <v>32892.712691029919</v>
      </c>
      <c r="AE485">
        <v>5</v>
      </c>
      <c r="AF485">
        <v>164463.56345514959</v>
      </c>
      <c r="AG485">
        <v>8959974.9370365497</v>
      </c>
    </row>
    <row r="486" spans="1:33" x14ac:dyDescent="0.25">
      <c r="A486" t="s">
        <v>517</v>
      </c>
      <c r="B486" t="s">
        <v>1097</v>
      </c>
      <c r="C486" s="2">
        <v>45813.331250000003</v>
      </c>
      <c r="D486" s="2">
        <v>45813.333333333343</v>
      </c>
      <c r="E486" s="2">
        <v>45813.490277777782</v>
      </c>
      <c r="F486" s="2">
        <v>45815</v>
      </c>
      <c r="G486" t="s">
        <v>1234</v>
      </c>
      <c r="H486" t="s">
        <v>1239</v>
      </c>
      <c r="I486" t="s">
        <v>1243</v>
      </c>
      <c r="J486" t="s">
        <v>1244</v>
      </c>
      <c r="K486" t="s">
        <v>1251</v>
      </c>
      <c r="L486" t="s">
        <v>1254</v>
      </c>
      <c r="M486">
        <v>2090</v>
      </c>
      <c r="N486">
        <v>52.85</v>
      </c>
      <c r="O486">
        <v>51.94</v>
      </c>
      <c r="P486">
        <v>52.51</v>
      </c>
      <c r="Q486">
        <v>108554.6</v>
      </c>
      <c r="R486">
        <v>54.28</v>
      </c>
      <c r="S486">
        <v>21.71</v>
      </c>
      <c r="T486">
        <v>-1267.29</v>
      </c>
      <c r="U486">
        <v>50.21</v>
      </c>
      <c r="V486">
        <v>10855.46</v>
      </c>
      <c r="W486" t="s">
        <v>1260</v>
      </c>
      <c r="X486" t="s">
        <v>1264</v>
      </c>
      <c r="Y486">
        <v>-108.55</v>
      </c>
      <c r="Z486" t="s">
        <v>1270</v>
      </c>
      <c r="AA486">
        <v>9899439.2300000004</v>
      </c>
      <c r="AB486">
        <v>98994.392300000007</v>
      </c>
      <c r="AC486">
        <v>1.7299999999999971</v>
      </c>
      <c r="AD486">
        <v>57222.192080924957</v>
      </c>
      <c r="AE486">
        <v>10</v>
      </c>
      <c r="AF486">
        <v>572221.92080924963</v>
      </c>
      <c r="AG486">
        <v>29721206.566832419</v>
      </c>
    </row>
    <row r="487" spans="1:33" x14ac:dyDescent="0.25">
      <c r="A487" t="s">
        <v>518</v>
      </c>
      <c r="B487" t="s">
        <v>1096</v>
      </c>
      <c r="C487" s="2">
        <v>45790.893750000003</v>
      </c>
      <c r="D487" s="2">
        <v>45790.894907407397</v>
      </c>
      <c r="E487" s="2">
        <v>45791.534490740742</v>
      </c>
      <c r="F487" s="2">
        <v>45792</v>
      </c>
      <c r="G487" t="s">
        <v>1237</v>
      </c>
      <c r="H487" t="s">
        <v>1240</v>
      </c>
      <c r="I487" t="s">
        <v>1243</v>
      </c>
      <c r="J487" t="s">
        <v>1248</v>
      </c>
      <c r="K487" t="s">
        <v>1251</v>
      </c>
      <c r="L487" t="s">
        <v>1255</v>
      </c>
      <c r="M487">
        <v>1343</v>
      </c>
      <c r="N487">
        <v>169.18</v>
      </c>
      <c r="O487">
        <v>167.98</v>
      </c>
      <c r="P487">
        <v>169.5</v>
      </c>
      <c r="Q487">
        <v>225597.14</v>
      </c>
      <c r="R487">
        <v>112.8</v>
      </c>
      <c r="S487">
        <v>45.12</v>
      </c>
      <c r="T487">
        <v>-2199.2800000000002</v>
      </c>
      <c r="U487">
        <v>160.72</v>
      </c>
      <c r="V487">
        <v>22559.71</v>
      </c>
      <c r="W487" t="s">
        <v>1258</v>
      </c>
      <c r="X487" t="s">
        <v>1264</v>
      </c>
      <c r="Y487">
        <v>-89.68</v>
      </c>
      <c r="Z487" t="s">
        <v>1270</v>
      </c>
      <c r="AA487">
        <v>9897239.9499999993</v>
      </c>
      <c r="AB487">
        <v>98972.3995</v>
      </c>
      <c r="AC487">
        <v>7.2599999999999909</v>
      </c>
      <c r="AD487">
        <v>13632.56191460057</v>
      </c>
      <c r="AE487">
        <v>30</v>
      </c>
      <c r="AF487">
        <v>408976.85743801709</v>
      </c>
      <c r="AG487">
        <v>68699932.512438104</v>
      </c>
    </row>
    <row r="488" spans="1:33" x14ac:dyDescent="0.25">
      <c r="A488" t="s">
        <v>519</v>
      </c>
      <c r="B488" t="s">
        <v>1213</v>
      </c>
      <c r="C488" s="2">
        <v>45700.28125</v>
      </c>
      <c r="D488" s="2">
        <v>45700.282905092587</v>
      </c>
      <c r="E488" s="2">
        <v>45701.046793981477</v>
      </c>
      <c r="F488" s="2">
        <v>45702</v>
      </c>
      <c r="G488" t="s">
        <v>1233</v>
      </c>
      <c r="H488" t="s">
        <v>1240</v>
      </c>
      <c r="I488" t="s">
        <v>1243</v>
      </c>
      <c r="J488" t="s">
        <v>1248</v>
      </c>
      <c r="K488" t="s">
        <v>1252</v>
      </c>
      <c r="L488" t="s">
        <v>1257</v>
      </c>
      <c r="M488">
        <v>4740</v>
      </c>
      <c r="N488">
        <v>140.83000000000001</v>
      </c>
      <c r="O488">
        <v>139.37</v>
      </c>
      <c r="P488">
        <v>141.86000000000001</v>
      </c>
      <c r="Q488">
        <v>660613.80000000005</v>
      </c>
      <c r="R488">
        <v>330.31</v>
      </c>
      <c r="S488">
        <v>132.12</v>
      </c>
      <c r="T488">
        <v>-12265.03</v>
      </c>
      <c r="U488">
        <v>133.79</v>
      </c>
      <c r="V488">
        <v>66061.38</v>
      </c>
      <c r="W488" t="s">
        <v>1259</v>
      </c>
      <c r="X488" t="s">
        <v>1263</v>
      </c>
      <c r="Y488">
        <v>-175.53</v>
      </c>
      <c r="Z488" t="s">
        <v>1268</v>
      </c>
      <c r="AA488">
        <v>9884974.9199999999</v>
      </c>
      <c r="AB488">
        <v>98849.749200000006</v>
      </c>
      <c r="AC488">
        <v>5.5800000000000134</v>
      </c>
      <c r="AD488">
        <v>17715.00881720426</v>
      </c>
      <c r="AE488">
        <v>30</v>
      </c>
      <c r="AF488">
        <v>531450.26451612776</v>
      </c>
      <c r="AG488">
        <v>74068223.36561273</v>
      </c>
    </row>
    <row r="489" spans="1:33" x14ac:dyDescent="0.25">
      <c r="A489" t="s">
        <v>520</v>
      </c>
      <c r="B489" t="s">
        <v>1119</v>
      </c>
      <c r="C489" s="2">
        <v>45945.59375</v>
      </c>
      <c r="D489" s="2">
        <v>45945.595555555563</v>
      </c>
      <c r="E489" s="2">
        <v>45946.258055555547</v>
      </c>
      <c r="F489" s="2">
        <v>45947</v>
      </c>
      <c r="G489" t="s">
        <v>1236</v>
      </c>
      <c r="H489" t="s">
        <v>1240</v>
      </c>
      <c r="I489" t="s">
        <v>1243</v>
      </c>
      <c r="J489" t="s">
        <v>1244</v>
      </c>
      <c r="K489" t="s">
        <v>1251</v>
      </c>
      <c r="L489" t="s">
        <v>1254</v>
      </c>
      <c r="M489">
        <v>1680</v>
      </c>
      <c r="N489">
        <v>143.62</v>
      </c>
      <c r="O489">
        <v>146.05000000000001</v>
      </c>
      <c r="P489">
        <v>144.66</v>
      </c>
      <c r="Q489">
        <v>245364</v>
      </c>
      <c r="R489">
        <v>122.68</v>
      </c>
      <c r="S489">
        <v>49.07</v>
      </c>
      <c r="T489">
        <v>2163.4499999999998</v>
      </c>
      <c r="U489">
        <v>136.44</v>
      </c>
      <c r="V489">
        <v>24536.400000000001</v>
      </c>
      <c r="W489" t="s">
        <v>1260</v>
      </c>
      <c r="X489" t="s">
        <v>1264</v>
      </c>
      <c r="Y489">
        <v>96.09</v>
      </c>
      <c r="Z489" t="s">
        <v>1270</v>
      </c>
      <c r="AA489">
        <v>9887138.3699999992</v>
      </c>
      <c r="AB489">
        <v>98871.383699999991</v>
      </c>
      <c r="AC489">
        <v>9.6100000000000136</v>
      </c>
      <c r="AD489">
        <v>10288.385400624329</v>
      </c>
      <c r="AE489">
        <v>30</v>
      </c>
      <c r="AF489">
        <v>308651.56201872992</v>
      </c>
      <c r="AG489">
        <v>45078560.6328355</v>
      </c>
    </row>
    <row r="490" spans="1:33" x14ac:dyDescent="0.25">
      <c r="A490" t="s">
        <v>521</v>
      </c>
      <c r="B490" t="s">
        <v>1094</v>
      </c>
      <c r="C490" s="2">
        <v>45661.419444444437</v>
      </c>
      <c r="D490" s="2">
        <v>45661.420381944437</v>
      </c>
      <c r="E490" s="2">
        <v>45661.680104166669</v>
      </c>
      <c r="F490" s="2">
        <v>45662</v>
      </c>
      <c r="G490" t="s">
        <v>1231</v>
      </c>
      <c r="H490" t="s">
        <v>1238</v>
      </c>
      <c r="I490" t="s">
        <v>1242</v>
      </c>
      <c r="J490" t="s">
        <v>1244</v>
      </c>
      <c r="K490" t="s">
        <v>1252</v>
      </c>
      <c r="L490" t="s">
        <v>1256</v>
      </c>
      <c r="M490">
        <v>5193</v>
      </c>
      <c r="N490">
        <v>438.08</v>
      </c>
      <c r="O490">
        <v>436.07</v>
      </c>
      <c r="P490">
        <v>436.03</v>
      </c>
      <c r="Q490">
        <v>2264511.5099999998</v>
      </c>
      <c r="R490">
        <v>1132.26</v>
      </c>
      <c r="S490">
        <v>452.9</v>
      </c>
      <c r="T490">
        <v>-1377.44</v>
      </c>
      <c r="U490">
        <v>416.18</v>
      </c>
      <c r="V490">
        <v>226451.15</v>
      </c>
      <c r="W490" t="s">
        <v>1258</v>
      </c>
      <c r="X490" t="s">
        <v>1263</v>
      </c>
      <c r="Y490">
        <v>0.92</v>
      </c>
      <c r="Z490" t="s">
        <v>1271</v>
      </c>
      <c r="AA490">
        <v>9885760.9299999997</v>
      </c>
      <c r="AB490">
        <v>98857.609299999996</v>
      </c>
      <c r="AC490">
        <v>19.88999999999999</v>
      </c>
      <c r="AD490">
        <v>4970.2166566113656</v>
      </c>
      <c r="AE490">
        <v>2</v>
      </c>
      <c r="AF490">
        <v>9940.4333132227312</v>
      </c>
      <c r="AG490">
        <v>4334724.7548970366</v>
      </c>
    </row>
    <row r="491" spans="1:33" x14ac:dyDescent="0.25">
      <c r="A491" t="s">
        <v>522</v>
      </c>
      <c r="B491" t="s">
        <v>1129</v>
      </c>
      <c r="C491" s="2">
        <v>45725.956250000003</v>
      </c>
      <c r="D491" s="2">
        <v>45725.95784722222</v>
      </c>
      <c r="E491" s="2">
        <v>45726.163402777784</v>
      </c>
      <c r="F491" s="2">
        <v>45726</v>
      </c>
      <c r="G491" t="s">
        <v>1232</v>
      </c>
      <c r="H491" t="s">
        <v>1240</v>
      </c>
      <c r="I491" t="s">
        <v>1242</v>
      </c>
      <c r="J491" t="s">
        <v>1246</v>
      </c>
      <c r="K491" t="s">
        <v>1252</v>
      </c>
      <c r="L491" t="s">
        <v>1257</v>
      </c>
      <c r="M491">
        <v>8619</v>
      </c>
      <c r="N491">
        <v>159.19</v>
      </c>
      <c r="O491">
        <v>161.24</v>
      </c>
      <c r="P491">
        <v>160.06</v>
      </c>
      <c r="Q491">
        <v>1389727.56</v>
      </c>
      <c r="R491">
        <v>694.86</v>
      </c>
      <c r="S491">
        <v>277.95</v>
      </c>
      <c r="T491">
        <v>9197.61</v>
      </c>
      <c r="U491">
        <v>151.22999999999999</v>
      </c>
      <c r="V491">
        <v>138972.76</v>
      </c>
      <c r="W491" t="s">
        <v>1258</v>
      </c>
      <c r="X491" t="s">
        <v>1265</v>
      </c>
      <c r="Y491">
        <v>73.72</v>
      </c>
      <c r="Z491" t="s">
        <v>1269</v>
      </c>
      <c r="AA491">
        <v>9894958.5399999991</v>
      </c>
      <c r="AB491">
        <v>98949.585399999996</v>
      </c>
      <c r="AC491">
        <v>10.010000000000019</v>
      </c>
      <c r="AD491">
        <v>9885.0734665334476</v>
      </c>
      <c r="AE491">
        <v>30</v>
      </c>
      <c r="AF491">
        <v>296552.20399600337</v>
      </c>
      <c r="AG491">
        <v>47816077.372315593</v>
      </c>
    </row>
    <row r="492" spans="1:33" x14ac:dyDescent="0.25">
      <c r="A492" t="s">
        <v>523</v>
      </c>
      <c r="B492" t="s">
        <v>1094</v>
      </c>
      <c r="C492" s="2">
        <v>45720.793055555558</v>
      </c>
      <c r="D492" s="2">
        <v>45720.793541666673</v>
      </c>
      <c r="E492" s="2">
        <v>45721.356736111113</v>
      </c>
      <c r="F492" s="2">
        <v>45721</v>
      </c>
      <c r="G492" t="s">
        <v>1233</v>
      </c>
      <c r="H492" t="s">
        <v>1240</v>
      </c>
      <c r="I492" t="s">
        <v>1242</v>
      </c>
      <c r="J492" t="s">
        <v>1244</v>
      </c>
      <c r="K492" t="s">
        <v>1251</v>
      </c>
      <c r="L492" t="s">
        <v>1254</v>
      </c>
      <c r="M492">
        <v>211</v>
      </c>
      <c r="N492">
        <v>102.88</v>
      </c>
      <c r="O492">
        <v>101.05</v>
      </c>
      <c r="P492">
        <v>102.82</v>
      </c>
      <c r="Q492">
        <v>21321.55</v>
      </c>
      <c r="R492">
        <v>10.66</v>
      </c>
      <c r="S492">
        <v>4.26</v>
      </c>
      <c r="T492">
        <v>-388.39</v>
      </c>
      <c r="U492">
        <v>97.74</v>
      </c>
      <c r="V492">
        <v>2132.16</v>
      </c>
      <c r="W492" t="s">
        <v>1261</v>
      </c>
      <c r="X492" t="s">
        <v>1263</v>
      </c>
      <c r="Y492">
        <v>-172.15</v>
      </c>
      <c r="Z492" t="s">
        <v>1270</v>
      </c>
      <c r="AA492">
        <v>9894570.1500000004</v>
      </c>
      <c r="AB492">
        <v>98945.70150000001</v>
      </c>
      <c r="AC492">
        <v>3.3100000000000018</v>
      </c>
      <c r="AD492">
        <v>29892.961178247711</v>
      </c>
      <c r="AE492">
        <v>30</v>
      </c>
      <c r="AF492">
        <v>896788.83534743136</v>
      </c>
      <c r="AG492">
        <v>90620511.811857939</v>
      </c>
    </row>
    <row r="493" spans="1:33" x14ac:dyDescent="0.25">
      <c r="A493" t="s">
        <v>524</v>
      </c>
      <c r="B493" t="s">
        <v>1189</v>
      </c>
      <c r="C493" s="2">
        <v>45699.081944444442</v>
      </c>
      <c r="D493" s="2">
        <v>45699.08520833333</v>
      </c>
      <c r="E493" s="2">
        <v>45699.564375000002</v>
      </c>
      <c r="F493" s="2">
        <v>45700</v>
      </c>
      <c r="G493" t="s">
        <v>1231</v>
      </c>
      <c r="H493" t="s">
        <v>1240</v>
      </c>
      <c r="I493" t="s">
        <v>1242</v>
      </c>
      <c r="J493" t="s">
        <v>1245</v>
      </c>
      <c r="K493" t="s">
        <v>1252</v>
      </c>
      <c r="L493" t="s">
        <v>1255</v>
      </c>
      <c r="M493">
        <v>4714</v>
      </c>
      <c r="N493">
        <v>405.13</v>
      </c>
      <c r="O493">
        <v>409.53</v>
      </c>
      <c r="P493">
        <v>403.96</v>
      </c>
      <c r="Q493">
        <v>1930524.42</v>
      </c>
      <c r="R493">
        <v>965.26</v>
      </c>
      <c r="S493">
        <v>386.1</v>
      </c>
      <c r="T493">
        <v>24905.62</v>
      </c>
      <c r="U493">
        <v>384.87</v>
      </c>
      <c r="V493">
        <v>193052.44</v>
      </c>
      <c r="W493" t="s">
        <v>1261</v>
      </c>
      <c r="X493" t="s">
        <v>1263</v>
      </c>
      <c r="Y493">
        <v>137.88</v>
      </c>
      <c r="Z493" t="s">
        <v>1269</v>
      </c>
      <c r="AA493">
        <v>9919475.7699999996</v>
      </c>
      <c r="AB493">
        <v>99194.757700000002</v>
      </c>
      <c r="AC493">
        <v>24.659999999999972</v>
      </c>
      <c r="AD493">
        <v>4022.4962570965181</v>
      </c>
      <c r="AE493">
        <v>30</v>
      </c>
      <c r="AF493">
        <v>120674.88771289559</v>
      </c>
      <c r="AG493">
        <v>49419986.765062109</v>
      </c>
    </row>
    <row r="494" spans="1:33" x14ac:dyDescent="0.25">
      <c r="A494" t="s">
        <v>525</v>
      </c>
      <c r="B494" t="s">
        <v>1202</v>
      </c>
      <c r="C494" s="2">
        <v>45786.427777777782</v>
      </c>
      <c r="D494" s="2">
        <v>45786.428888888891</v>
      </c>
      <c r="E494" s="2">
        <v>45787.021249999998</v>
      </c>
      <c r="F494" s="2">
        <v>45788</v>
      </c>
      <c r="G494" t="s">
        <v>1232</v>
      </c>
      <c r="H494" t="s">
        <v>1238</v>
      </c>
      <c r="I494" t="s">
        <v>1242</v>
      </c>
      <c r="J494" t="s">
        <v>1245</v>
      </c>
      <c r="K494" t="s">
        <v>1252</v>
      </c>
      <c r="L494" t="s">
        <v>1256</v>
      </c>
      <c r="M494">
        <v>4961</v>
      </c>
      <c r="N494">
        <v>320.73</v>
      </c>
      <c r="O494">
        <v>318.01</v>
      </c>
      <c r="P494">
        <v>322.94</v>
      </c>
      <c r="Q494">
        <v>1577647.61</v>
      </c>
      <c r="R494">
        <v>788.82</v>
      </c>
      <c r="S494">
        <v>315.52999999999997</v>
      </c>
      <c r="T494">
        <v>-25562.080000000002</v>
      </c>
      <c r="U494">
        <v>304.69</v>
      </c>
      <c r="V494">
        <v>157764.76</v>
      </c>
      <c r="W494" t="s">
        <v>1260</v>
      </c>
      <c r="X494" t="s">
        <v>1266</v>
      </c>
      <c r="Y494">
        <v>-152.66</v>
      </c>
      <c r="Z494" t="s">
        <v>1268</v>
      </c>
      <c r="AA494">
        <v>9893913.6899999995</v>
      </c>
      <c r="AB494">
        <v>98939.136899999998</v>
      </c>
      <c r="AC494">
        <v>13.31999999999999</v>
      </c>
      <c r="AD494">
        <v>7427.8631306306343</v>
      </c>
      <c r="AE494">
        <v>2</v>
      </c>
      <c r="AF494">
        <v>14855.72626126127</v>
      </c>
      <c r="AG494">
        <v>4724269.5083436957</v>
      </c>
    </row>
    <row r="495" spans="1:33" x14ac:dyDescent="0.25">
      <c r="A495" t="s">
        <v>526</v>
      </c>
      <c r="B495" t="s">
        <v>1132</v>
      </c>
      <c r="C495" s="2">
        <v>45729.068055555559</v>
      </c>
      <c r="D495" s="2">
        <v>45729.070300925923</v>
      </c>
      <c r="E495" s="2">
        <v>45729.863356481481</v>
      </c>
      <c r="F495" s="2">
        <v>45730</v>
      </c>
      <c r="G495" t="s">
        <v>1234</v>
      </c>
      <c r="H495" t="s">
        <v>1239</v>
      </c>
      <c r="I495" t="s">
        <v>1243</v>
      </c>
      <c r="J495" t="s">
        <v>1247</v>
      </c>
      <c r="K495" t="s">
        <v>1250</v>
      </c>
      <c r="L495" t="s">
        <v>1257</v>
      </c>
      <c r="M495">
        <v>4900</v>
      </c>
      <c r="N495">
        <v>165.29</v>
      </c>
      <c r="O495">
        <v>163.57</v>
      </c>
      <c r="P495">
        <v>166.53</v>
      </c>
      <c r="Q495">
        <v>801493</v>
      </c>
      <c r="R495">
        <v>400.75</v>
      </c>
      <c r="S495">
        <v>160.30000000000001</v>
      </c>
      <c r="T495">
        <v>-15065.05</v>
      </c>
      <c r="U495">
        <v>157.03</v>
      </c>
      <c r="V495">
        <v>80149.3</v>
      </c>
      <c r="W495" t="s">
        <v>1258</v>
      </c>
      <c r="X495" t="s">
        <v>1264</v>
      </c>
      <c r="Y495">
        <v>-177.75</v>
      </c>
      <c r="Z495" t="s">
        <v>1267</v>
      </c>
      <c r="AA495">
        <v>9878848.6400000006</v>
      </c>
      <c r="AB495">
        <v>98788.486400000009</v>
      </c>
      <c r="AC495">
        <v>6.539999999999992</v>
      </c>
      <c r="AD495">
        <v>15105.273149847109</v>
      </c>
      <c r="AE495">
        <v>10</v>
      </c>
      <c r="AF495">
        <v>151052.73149847111</v>
      </c>
      <c r="AG495">
        <v>24707695.291204911</v>
      </c>
    </row>
    <row r="496" spans="1:33" x14ac:dyDescent="0.25">
      <c r="A496" t="s">
        <v>527</v>
      </c>
      <c r="B496" t="s">
        <v>1119</v>
      </c>
      <c r="C496" s="2">
        <v>45893.585416666669</v>
      </c>
      <c r="D496" s="2">
        <v>45893.587465277778</v>
      </c>
      <c r="E496" s="2">
        <v>45894.070104166669</v>
      </c>
      <c r="F496" s="2">
        <v>45894</v>
      </c>
      <c r="G496" t="s">
        <v>1235</v>
      </c>
      <c r="H496" t="s">
        <v>1238</v>
      </c>
      <c r="I496" t="s">
        <v>1243</v>
      </c>
      <c r="J496" t="s">
        <v>1245</v>
      </c>
      <c r="K496" t="s">
        <v>1249</v>
      </c>
      <c r="L496" t="s">
        <v>1254</v>
      </c>
      <c r="M496">
        <v>5342</v>
      </c>
      <c r="N496">
        <v>25.72</v>
      </c>
      <c r="O496">
        <v>26.22</v>
      </c>
      <c r="P496">
        <v>25.51</v>
      </c>
      <c r="Q496">
        <v>140067.24</v>
      </c>
      <c r="R496">
        <v>70.03</v>
      </c>
      <c r="S496">
        <v>28.01</v>
      </c>
      <c r="T496">
        <v>3694.78</v>
      </c>
      <c r="U496">
        <v>24.43</v>
      </c>
      <c r="V496">
        <v>14006.72</v>
      </c>
      <c r="W496" t="s">
        <v>1260</v>
      </c>
      <c r="X496" t="s">
        <v>1265</v>
      </c>
      <c r="Y496">
        <v>278.32</v>
      </c>
      <c r="Z496" t="s">
        <v>1270</v>
      </c>
      <c r="AA496">
        <v>9882543.4199999999</v>
      </c>
      <c r="AB496">
        <v>98825.434200000003</v>
      </c>
      <c r="AC496">
        <v>1.7899999999999989</v>
      </c>
      <c r="AD496">
        <v>55209.739776536342</v>
      </c>
      <c r="AE496">
        <v>2</v>
      </c>
      <c r="AF496">
        <v>110419.4795530727</v>
      </c>
      <c r="AG496">
        <v>2895198.7538815662</v>
      </c>
    </row>
    <row r="497" spans="1:33" x14ac:dyDescent="0.25">
      <c r="A497" t="s">
        <v>528</v>
      </c>
      <c r="B497" t="s">
        <v>1166</v>
      </c>
      <c r="C497" s="2">
        <v>45917.18472222222</v>
      </c>
      <c r="D497" s="2">
        <v>45917.185752314806</v>
      </c>
      <c r="E497" s="2">
        <v>45917.696168981478</v>
      </c>
      <c r="F497" s="2">
        <v>45918</v>
      </c>
      <c r="G497" t="s">
        <v>1232</v>
      </c>
      <c r="H497" t="s">
        <v>1240</v>
      </c>
      <c r="I497" t="s">
        <v>1242</v>
      </c>
      <c r="J497" t="s">
        <v>1244</v>
      </c>
      <c r="K497" t="s">
        <v>1250</v>
      </c>
      <c r="L497" t="s">
        <v>1257</v>
      </c>
      <c r="M497">
        <v>3959</v>
      </c>
      <c r="N497">
        <v>249.29</v>
      </c>
      <c r="O497">
        <v>246.54</v>
      </c>
      <c r="P497">
        <v>249.16</v>
      </c>
      <c r="Q497">
        <v>976051.86</v>
      </c>
      <c r="R497">
        <v>488.03</v>
      </c>
      <c r="S497">
        <v>195.21</v>
      </c>
      <c r="T497">
        <v>-11055.82</v>
      </c>
      <c r="U497">
        <v>236.83</v>
      </c>
      <c r="V497">
        <v>97605.19</v>
      </c>
      <c r="W497" t="s">
        <v>1261</v>
      </c>
      <c r="X497" t="s">
        <v>1266</v>
      </c>
      <c r="Y497">
        <v>-105.15</v>
      </c>
      <c r="Z497" t="s">
        <v>1267</v>
      </c>
      <c r="AA497">
        <v>9871487.5999999996</v>
      </c>
      <c r="AB497">
        <v>98714.876000000004</v>
      </c>
      <c r="AC497">
        <v>9.7099999999999795</v>
      </c>
      <c r="AD497">
        <v>10166.31060762103</v>
      </c>
      <c r="AE497">
        <v>30</v>
      </c>
      <c r="AF497">
        <v>304989.31822863087</v>
      </c>
      <c r="AG497">
        <v>75192066.516086653</v>
      </c>
    </row>
    <row r="498" spans="1:33" x14ac:dyDescent="0.25">
      <c r="A498" t="s">
        <v>529</v>
      </c>
      <c r="B498" t="s">
        <v>1214</v>
      </c>
      <c r="C498" s="2">
        <v>45976.695833333331</v>
      </c>
      <c r="D498" s="2">
        <v>45976.697685185187</v>
      </c>
      <c r="E498" s="2">
        <v>45977.574074074073</v>
      </c>
      <c r="F498" s="2">
        <v>45978</v>
      </c>
      <c r="G498" t="s">
        <v>1235</v>
      </c>
      <c r="H498" t="s">
        <v>1238</v>
      </c>
      <c r="I498" t="s">
        <v>1242</v>
      </c>
      <c r="J498" t="s">
        <v>1244</v>
      </c>
      <c r="K498" t="s">
        <v>1249</v>
      </c>
      <c r="L498" t="s">
        <v>1254</v>
      </c>
      <c r="M498">
        <v>4632</v>
      </c>
      <c r="N498">
        <v>452.34</v>
      </c>
      <c r="O498">
        <v>448.17</v>
      </c>
      <c r="P498">
        <v>449.93</v>
      </c>
      <c r="Q498">
        <v>2075923.44</v>
      </c>
      <c r="R498">
        <v>1037.96</v>
      </c>
      <c r="S498">
        <v>415.18</v>
      </c>
      <c r="T498">
        <v>-9605.4599999999991</v>
      </c>
      <c r="U498">
        <v>429.72</v>
      </c>
      <c r="V498">
        <v>207592.34</v>
      </c>
      <c r="W498" t="s">
        <v>1259</v>
      </c>
      <c r="X498" t="s">
        <v>1263</v>
      </c>
      <c r="Y498">
        <v>-39.119999999999997</v>
      </c>
      <c r="Z498" t="s">
        <v>1271</v>
      </c>
      <c r="AA498">
        <v>9861882.1400000006</v>
      </c>
      <c r="AB498">
        <v>98618.821400000015</v>
      </c>
      <c r="AC498">
        <v>18.449999999999989</v>
      </c>
      <c r="AD498">
        <v>5345.193571815722</v>
      </c>
      <c r="AE498">
        <v>2</v>
      </c>
      <c r="AF498">
        <v>10690.38714363144</v>
      </c>
      <c r="AG498">
        <v>4791110.806161304</v>
      </c>
    </row>
    <row r="499" spans="1:33" x14ac:dyDescent="0.25">
      <c r="A499" t="s">
        <v>530</v>
      </c>
      <c r="B499" t="s">
        <v>1215</v>
      </c>
      <c r="C499" s="2">
        <v>45861.230555555558</v>
      </c>
      <c r="D499" s="2">
        <v>45861.233263888891</v>
      </c>
      <c r="E499" s="2">
        <v>45861.634652777779</v>
      </c>
      <c r="F499" s="2">
        <v>45862</v>
      </c>
      <c r="G499" t="s">
        <v>1233</v>
      </c>
      <c r="H499" t="s">
        <v>1240</v>
      </c>
      <c r="I499" t="s">
        <v>1242</v>
      </c>
      <c r="J499" t="s">
        <v>1248</v>
      </c>
      <c r="K499" t="s">
        <v>1249</v>
      </c>
      <c r="L499" t="s">
        <v>1256</v>
      </c>
      <c r="M499">
        <v>8456</v>
      </c>
      <c r="N499">
        <v>229.88</v>
      </c>
      <c r="O499">
        <v>227.02</v>
      </c>
      <c r="P499">
        <v>228.46</v>
      </c>
      <c r="Q499">
        <v>1919681.12</v>
      </c>
      <c r="R499">
        <v>959.84</v>
      </c>
      <c r="S499">
        <v>383.94</v>
      </c>
      <c r="T499">
        <v>-13520.42</v>
      </c>
      <c r="U499">
        <v>218.39</v>
      </c>
      <c r="V499">
        <v>191968.11</v>
      </c>
      <c r="W499" t="s">
        <v>1261</v>
      </c>
      <c r="X499" t="s">
        <v>1265</v>
      </c>
      <c r="Y499">
        <v>-63.03</v>
      </c>
      <c r="Z499" t="s">
        <v>1271</v>
      </c>
      <c r="AA499">
        <v>9848361.7200000007</v>
      </c>
      <c r="AB499">
        <v>98483.617200000008</v>
      </c>
      <c r="AC499">
        <v>8.6300000000000239</v>
      </c>
      <c r="AD499">
        <v>11411.774878331369</v>
      </c>
      <c r="AE499">
        <v>30</v>
      </c>
      <c r="AF499">
        <v>342353.24634994112</v>
      </c>
      <c r="AG499">
        <v>77721033.98636362</v>
      </c>
    </row>
    <row r="500" spans="1:33" x14ac:dyDescent="0.25">
      <c r="A500" t="s">
        <v>531</v>
      </c>
      <c r="B500" t="s">
        <v>1104</v>
      </c>
      <c r="C500" s="2">
        <v>45781.872916666667</v>
      </c>
      <c r="D500" s="2">
        <v>45781.876331018517</v>
      </c>
      <c r="E500" s="2">
        <v>45782.789525462962</v>
      </c>
      <c r="F500" s="2">
        <v>45783</v>
      </c>
      <c r="G500" t="s">
        <v>1236</v>
      </c>
      <c r="H500" t="s">
        <v>1240</v>
      </c>
      <c r="I500" t="s">
        <v>1242</v>
      </c>
      <c r="J500" t="s">
        <v>1248</v>
      </c>
      <c r="K500" t="s">
        <v>1251</v>
      </c>
      <c r="L500" t="s">
        <v>1254</v>
      </c>
      <c r="M500">
        <v>9971</v>
      </c>
      <c r="N500">
        <v>445.67</v>
      </c>
      <c r="O500">
        <v>449.64</v>
      </c>
      <c r="P500">
        <v>442.81</v>
      </c>
      <c r="Q500">
        <v>4483360.4400000004</v>
      </c>
      <c r="R500">
        <v>2241.6799999999998</v>
      </c>
      <c r="S500">
        <v>896.67</v>
      </c>
      <c r="T500">
        <v>64963.58</v>
      </c>
      <c r="U500">
        <v>423.39</v>
      </c>
      <c r="V500">
        <v>448336.04</v>
      </c>
      <c r="W500" t="s">
        <v>1261</v>
      </c>
      <c r="X500" t="s">
        <v>1266</v>
      </c>
      <c r="Y500">
        <v>154.24</v>
      </c>
      <c r="Z500" t="s">
        <v>1269</v>
      </c>
      <c r="AA500">
        <v>9913325.3000000007</v>
      </c>
      <c r="AB500">
        <v>99133.253000000012</v>
      </c>
      <c r="AC500">
        <v>26.25</v>
      </c>
      <c r="AD500">
        <v>3776.5048761904768</v>
      </c>
      <c r="AE500">
        <v>30</v>
      </c>
      <c r="AF500">
        <v>113295.14628571431</v>
      </c>
      <c r="AG500">
        <v>50942029.575908579</v>
      </c>
    </row>
    <row r="501" spans="1:33" x14ac:dyDescent="0.25">
      <c r="A501" t="s">
        <v>532</v>
      </c>
      <c r="B501" t="s">
        <v>1134</v>
      </c>
      <c r="C501" s="2">
        <v>45792.390277777777</v>
      </c>
      <c r="D501" s="2">
        <v>45792.391041666669</v>
      </c>
      <c r="E501" s="2">
        <v>45793.324374999997</v>
      </c>
      <c r="F501" s="2">
        <v>45794</v>
      </c>
      <c r="G501" t="s">
        <v>1231</v>
      </c>
      <c r="H501" t="s">
        <v>1239</v>
      </c>
      <c r="I501" t="s">
        <v>1242</v>
      </c>
      <c r="J501" t="s">
        <v>1246</v>
      </c>
      <c r="K501" t="s">
        <v>1252</v>
      </c>
      <c r="L501" t="s">
        <v>1256</v>
      </c>
      <c r="M501">
        <v>3476</v>
      </c>
      <c r="N501">
        <v>22.24</v>
      </c>
      <c r="O501">
        <v>22.02</v>
      </c>
      <c r="P501">
        <v>22.07</v>
      </c>
      <c r="Q501">
        <v>76541.52</v>
      </c>
      <c r="R501">
        <v>38.270000000000003</v>
      </c>
      <c r="S501">
        <v>15.31</v>
      </c>
      <c r="T501">
        <v>-227.38</v>
      </c>
      <c r="U501">
        <v>21.13</v>
      </c>
      <c r="V501">
        <v>7654.15</v>
      </c>
      <c r="W501" t="s">
        <v>1261</v>
      </c>
      <c r="X501" t="s">
        <v>1265</v>
      </c>
      <c r="Y501">
        <v>-22.66</v>
      </c>
      <c r="Z501" t="s">
        <v>1267</v>
      </c>
      <c r="AA501">
        <v>9913097.9199999999</v>
      </c>
      <c r="AB501">
        <v>99130.979200000002</v>
      </c>
      <c r="AC501">
        <v>0.89000000000000057</v>
      </c>
      <c r="AD501">
        <v>111383.1226966291</v>
      </c>
      <c r="AE501">
        <v>10</v>
      </c>
      <c r="AF501">
        <v>1113831.226966291</v>
      </c>
      <c r="AG501">
        <v>24526563.617797721</v>
      </c>
    </row>
    <row r="502" spans="1:33" x14ac:dyDescent="0.25">
      <c r="A502" t="s">
        <v>533</v>
      </c>
      <c r="B502" t="s">
        <v>1087</v>
      </c>
      <c r="C502" s="2">
        <v>45729.020138888889</v>
      </c>
      <c r="D502" s="2">
        <v>45729.022222222222</v>
      </c>
      <c r="E502" s="2">
        <v>45729.273611111108</v>
      </c>
      <c r="F502" s="2">
        <v>45730</v>
      </c>
      <c r="G502" t="s">
        <v>1237</v>
      </c>
      <c r="H502" t="s">
        <v>1241</v>
      </c>
      <c r="I502" t="s">
        <v>1243</v>
      </c>
      <c r="J502" t="s">
        <v>1246</v>
      </c>
      <c r="K502" t="s">
        <v>1253</v>
      </c>
      <c r="L502" t="s">
        <v>1257</v>
      </c>
      <c r="M502">
        <v>367</v>
      </c>
      <c r="N502">
        <v>183.5</v>
      </c>
      <c r="O502">
        <v>179.92</v>
      </c>
      <c r="P502">
        <v>184.05</v>
      </c>
      <c r="Q502">
        <v>66030.64</v>
      </c>
      <c r="R502">
        <v>33.020000000000003</v>
      </c>
      <c r="S502">
        <v>13.21</v>
      </c>
      <c r="T502">
        <v>-1561.94</v>
      </c>
      <c r="U502">
        <v>174.32</v>
      </c>
      <c r="V502">
        <v>6603.06</v>
      </c>
      <c r="W502" t="s">
        <v>1259</v>
      </c>
      <c r="X502" t="s">
        <v>1266</v>
      </c>
      <c r="Y502">
        <v>-224.4</v>
      </c>
      <c r="Z502" t="s">
        <v>1270</v>
      </c>
      <c r="AA502">
        <v>9911535.9800000004</v>
      </c>
      <c r="AB502">
        <v>99115.359800000006</v>
      </c>
      <c r="AC502">
        <v>5.5999999999999943</v>
      </c>
      <c r="AD502">
        <v>17699.171392857159</v>
      </c>
      <c r="AE502">
        <v>5</v>
      </c>
      <c r="AF502">
        <v>88495.856964285791</v>
      </c>
      <c r="AG502">
        <v>15922174.5850143</v>
      </c>
    </row>
    <row r="503" spans="1:33" x14ac:dyDescent="0.25">
      <c r="A503" t="s">
        <v>534</v>
      </c>
      <c r="B503" t="s">
        <v>1054</v>
      </c>
      <c r="C503" s="2">
        <v>45786.629861111112</v>
      </c>
      <c r="D503" s="2">
        <v>45786.631168981483</v>
      </c>
      <c r="E503" s="2">
        <v>45787.230474537027</v>
      </c>
      <c r="F503" s="2">
        <v>45787</v>
      </c>
      <c r="G503" t="s">
        <v>1234</v>
      </c>
      <c r="H503" t="s">
        <v>1238</v>
      </c>
      <c r="I503" t="s">
        <v>1243</v>
      </c>
      <c r="J503" t="s">
        <v>1248</v>
      </c>
      <c r="K503" t="s">
        <v>1251</v>
      </c>
      <c r="L503" t="s">
        <v>1256</v>
      </c>
      <c r="M503">
        <v>5110</v>
      </c>
      <c r="N503">
        <v>396.14</v>
      </c>
      <c r="O503">
        <v>390.28</v>
      </c>
      <c r="P503">
        <v>398.8</v>
      </c>
      <c r="Q503">
        <v>1994330.8</v>
      </c>
      <c r="R503">
        <v>997.17</v>
      </c>
      <c r="S503">
        <v>398.87</v>
      </c>
      <c r="T503">
        <v>-44933.24</v>
      </c>
      <c r="U503">
        <v>376.33</v>
      </c>
      <c r="V503">
        <v>199433.08</v>
      </c>
      <c r="W503" t="s">
        <v>1259</v>
      </c>
      <c r="X503" t="s">
        <v>1263</v>
      </c>
      <c r="Y503">
        <v>-213.64</v>
      </c>
      <c r="Z503" t="s">
        <v>1269</v>
      </c>
      <c r="AA503">
        <v>9866602.7400000002</v>
      </c>
      <c r="AB503">
        <v>98666.027400000006</v>
      </c>
      <c r="AC503">
        <v>13.94999999999999</v>
      </c>
      <c r="AD503">
        <v>7072.8335053763503</v>
      </c>
      <c r="AE503">
        <v>2</v>
      </c>
      <c r="AF503">
        <v>14145.667010752701</v>
      </c>
      <c r="AG503">
        <v>5520770.9209565632</v>
      </c>
    </row>
    <row r="504" spans="1:33" x14ac:dyDescent="0.25">
      <c r="A504" t="s">
        <v>535</v>
      </c>
      <c r="B504" t="s">
        <v>1117</v>
      </c>
      <c r="C504" s="2">
        <v>45972.251388888893</v>
      </c>
      <c r="D504" s="2">
        <v>45972.251574074071</v>
      </c>
      <c r="E504" s="2">
        <v>45973.085601851853</v>
      </c>
      <c r="F504" s="2">
        <v>45974</v>
      </c>
      <c r="G504" t="s">
        <v>1237</v>
      </c>
      <c r="H504" t="s">
        <v>1239</v>
      </c>
      <c r="I504" t="s">
        <v>1243</v>
      </c>
      <c r="J504" t="s">
        <v>1247</v>
      </c>
      <c r="K504" t="s">
        <v>1249</v>
      </c>
      <c r="L504" t="s">
        <v>1254</v>
      </c>
      <c r="M504">
        <v>6854</v>
      </c>
      <c r="N504">
        <v>402.54</v>
      </c>
      <c r="O504">
        <v>408.99</v>
      </c>
      <c r="P504">
        <v>401.58</v>
      </c>
      <c r="Q504">
        <v>2803217.46</v>
      </c>
      <c r="R504">
        <v>1401.61</v>
      </c>
      <c r="S504">
        <v>560.64</v>
      </c>
      <c r="T504">
        <v>48825.89</v>
      </c>
      <c r="U504">
        <v>382.41</v>
      </c>
      <c r="V504">
        <v>280321.75</v>
      </c>
      <c r="W504" t="s">
        <v>1261</v>
      </c>
      <c r="X504" t="s">
        <v>1264</v>
      </c>
      <c r="Y504">
        <v>184.52</v>
      </c>
      <c r="Z504" t="s">
        <v>1270</v>
      </c>
      <c r="AA504">
        <v>9915428.6300000008</v>
      </c>
      <c r="AB504">
        <v>99154.286300000007</v>
      </c>
      <c r="AC504">
        <v>26.579999999999981</v>
      </c>
      <c r="AD504">
        <v>3730.4095673438701</v>
      </c>
      <c r="AE504">
        <v>10</v>
      </c>
      <c r="AF504">
        <v>37304.0956734387</v>
      </c>
      <c r="AG504">
        <v>15257002.08947969</v>
      </c>
    </row>
    <row r="505" spans="1:33" x14ac:dyDescent="0.25">
      <c r="A505" t="s">
        <v>536</v>
      </c>
      <c r="B505" t="s">
        <v>1106</v>
      </c>
      <c r="C505" s="2">
        <v>45805.728472222218</v>
      </c>
      <c r="D505" s="2">
        <v>45805.730856481481</v>
      </c>
      <c r="E505" s="2">
        <v>45806.635717592602</v>
      </c>
      <c r="F505" s="2">
        <v>45806</v>
      </c>
      <c r="G505" t="s">
        <v>1233</v>
      </c>
      <c r="H505" t="s">
        <v>1241</v>
      </c>
      <c r="I505" t="s">
        <v>1242</v>
      </c>
      <c r="J505" t="s">
        <v>1248</v>
      </c>
      <c r="K505" t="s">
        <v>1249</v>
      </c>
      <c r="L505" t="s">
        <v>1255</v>
      </c>
      <c r="M505">
        <v>6921</v>
      </c>
      <c r="N505">
        <v>263.81</v>
      </c>
      <c r="O505">
        <v>260.7</v>
      </c>
      <c r="P505">
        <v>263.32</v>
      </c>
      <c r="Q505">
        <v>1804304.7</v>
      </c>
      <c r="R505">
        <v>902.15</v>
      </c>
      <c r="S505">
        <v>360.86</v>
      </c>
      <c r="T505">
        <v>-19396.03</v>
      </c>
      <c r="U505">
        <v>250.62</v>
      </c>
      <c r="V505">
        <v>180430.47</v>
      </c>
      <c r="W505" t="s">
        <v>1261</v>
      </c>
      <c r="X505" t="s">
        <v>1264</v>
      </c>
      <c r="Y505">
        <v>-99.5</v>
      </c>
      <c r="Z505" t="s">
        <v>1267</v>
      </c>
      <c r="AA505">
        <v>9896032.5999999996</v>
      </c>
      <c r="AB505">
        <v>98960.326000000001</v>
      </c>
      <c r="AC505">
        <v>10.079999999999981</v>
      </c>
      <c r="AD505">
        <v>9817.4926587301743</v>
      </c>
      <c r="AE505">
        <v>5</v>
      </c>
      <c r="AF505">
        <v>49087.463293650871</v>
      </c>
      <c r="AG505">
        <v>12797101.680654779</v>
      </c>
    </row>
    <row r="506" spans="1:33" x14ac:dyDescent="0.25">
      <c r="A506" t="s">
        <v>537</v>
      </c>
      <c r="B506" t="s">
        <v>1156</v>
      </c>
      <c r="C506" s="2">
        <v>45670.125</v>
      </c>
      <c r="D506" s="2">
        <v>45670.125219907408</v>
      </c>
      <c r="E506" s="2">
        <v>45670.797442129631</v>
      </c>
      <c r="F506" s="2">
        <v>45672</v>
      </c>
      <c r="G506" t="s">
        <v>1237</v>
      </c>
      <c r="H506" t="s">
        <v>1239</v>
      </c>
      <c r="I506" t="s">
        <v>1243</v>
      </c>
      <c r="J506" t="s">
        <v>1245</v>
      </c>
      <c r="K506" t="s">
        <v>1252</v>
      </c>
      <c r="L506" t="s">
        <v>1257</v>
      </c>
      <c r="M506">
        <v>9528</v>
      </c>
      <c r="N506">
        <v>316.77999999999997</v>
      </c>
      <c r="O506">
        <v>313.79000000000002</v>
      </c>
      <c r="P506">
        <v>314.89999999999998</v>
      </c>
      <c r="Q506">
        <v>2989791.12</v>
      </c>
      <c r="R506">
        <v>1494.9</v>
      </c>
      <c r="S506">
        <v>597.96</v>
      </c>
      <c r="T506">
        <v>-12668.94</v>
      </c>
      <c r="U506">
        <v>300.94</v>
      </c>
      <c r="V506">
        <v>298979.11</v>
      </c>
      <c r="W506" t="s">
        <v>1262</v>
      </c>
      <c r="X506" t="s">
        <v>1266</v>
      </c>
      <c r="Y506">
        <v>-35.25</v>
      </c>
      <c r="Z506" t="s">
        <v>1270</v>
      </c>
      <c r="AA506">
        <v>9883363.6600000001</v>
      </c>
      <c r="AB506">
        <v>98833.636599999998</v>
      </c>
      <c r="AC506">
        <v>12.850000000000019</v>
      </c>
      <c r="AD506">
        <v>7691.3335875486246</v>
      </c>
      <c r="AE506">
        <v>10</v>
      </c>
      <c r="AF506">
        <v>76913.335875486242</v>
      </c>
      <c r="AG506">
        <v>24134635.664368831</v>
      </c>
    </row>
    <row r="507" spans="1:33" x14ac:dyDescent="0.25">
      <c r="A507" t="s">
        <v>538</v>
      </c>
      <c r="B507" t="s">
        <v>1139</v>
      </c>
      <c r="C507" s="2">
        <v>45823.113194444442</v>
      </c>
      <c r="D507" s="2">
        <v>45823.115266203713</v>
      </c>
      <c r="E507" s="2">
        <v>45823.552766203713</v>
      </c>
      <c r="F507" s="2">
        <v>45825</v>
      </c>
      <c r="G507" t="s">
        <v>1234</v>
      </c>
      <c r="H507" t="s">
        <v>1241</v>
      </c>
      <c r="I507" t="s">
        <v>1243</v>
      </c>
      <c r="J507" t="s">
        <v>1244</v>
      </c>
      <c r="K507" t="s">
        <v>1252</v>
      </c>
      <c r="L507" t="s">
        <v>1254</v>
      </c>
      <c r="M507">
        <v>8417</v>
      </c>
      <c r="N507">
        <v>242.13</v>
      </c>
      <c r="O507">
        <v>242.56</v>
      </c>
      <c r="P507">
        <v>242.43</v>
      </c>
      <c r="Q507">
        <v>2041627.52</v>
      </c>
      <c r="R507">
        <v>1020.81</v>
      </c>
      <c r="S507">
        <v>408.33</v>
      </c>
      <c r="T507">
        <v>-334.93</v>
      </c>
      <c r="U507">
        <v>230.02</v>
      </c>
      <c r="V507">
        <v>204162.75</v>
      </c>
      <c r="W507" t="s">
        <v>1262</v>
      </c>
      <c r="X507" t="s">
        <v>1266</v>
      </c>
      <c r="Y507">
        <v>5.36</v>
      </c>
      <c r="Z507" t="s">
        <v>1267</v>
      </c>
      <c r="AA507">
        <v>9883028.7300000004</v>
      </c>
      <c r="AB507">
        <v>98830.287300000011</v>
      </c>
      <c r="AC507">
        <v>12.53999999999999</v>
      </c>
      <c r="AD507">
        <v>7881.2031339712976</v>
      </c>
      <c r="AE507">
        <v>5</v>
      </c>
      <c r="AF507">
        <v>39406.01566985649</v>
      </c>
      <c r="AG507">
        <v>9558323.1608803906</v>
      </c>
    </row>
    <row r="508" spans="1:33" x14ac:dyDescent="0.25">
      <c r="A508" t="s">
        <v>539</v>
      </c>
      <c r="B508" t="s">
        <v>1087</v>
      </c>
      <c r="C508" s="2">
        <v>45912.333333333343</v>
      </c>
      <c r="D508" s="2">
        <v>45912.333749999998</v>
      </c>
      <c r="E508" s="2">
        <v>45913.171249999999</v>
      </c>
      <c r="F508" s="2">
        <v>45913</v>
      </c>
      <c r="G508" t="s">
        <v>1237</v>
      </c>
      <c r="H508" t="s">
        <v>1241</v>
      </c>
      <c r="I508" t="s">
        <v>1242</v>
      </c>
      <c r="J508" t="s">
        <v>1244</v>
      </c>
      <c r="K508" t="s">
        <v>1250</v>
      </c>
      <c r="L508" t="s">
        <v>1256</v>
      </c>
      <c r="M508">
        <v>1400</v>
      </c>
      <c r="N508">
        <v>19.100000000000001</v>
      </c>
      <c r="O508">
        <v>19.45</v>
      </c>
      <c r="P508">
        <v>18.97</v>
      </c>
      <c r="Q508">
        <v>27230</v>
      </c>
      <c r="R508">
        <v>13.62</v>
      </c>
      <c r="S508">
        <v>5.45</v>
      </c>
      <c r="T508">
        <v>652.92999999999995</v>
      </c>
      <c r="U508">
        <v>18.14</v>
      </c>
      <c r="V508">
        <v>2723</v>
      </c>
      <c r="W508" t="s">
        <v>1259</v>
      </c>
      <c r="X508" t="s">
        <v>1265</v>
      </c>
      <c r="Y508">
        <v>253.03</v>
      </c>
      <c r="Z508" t="s">
        <v>1271</v>
      </c>
      <c r="AA508">
        <v>9883681.6600000001</v>
      </c>
      <c r="AB508">
        <v>98836.816600000006</v>
      </c>
      <c r="AC508">
        <v>1.3099999999999989</v>
      </c>
      <c r="AD508">
        <v>75447.951603053516</v>
      </c>
      <c r="AE508">
        <v>5</v>
      </c>
      <c r="AF508">
        <v>377239.75801526761</v>
      </c>
      <c r="AG508">
        <v>7337313.2933969526</v>
      </c>
    </row>
    <row r="509" spans="1:33" x14ac:dyDescent="0.25">
      <c r="A509" t="s">
        <v>540</v>
      </c>
      <c r="B509" t="s">
        <v>1035</v>
      </c>
      <c r="C509" s="2">
        <v>45999.239583333343</v>
      </c>
      <c r="D509" s="2">
        <v>45999.2424537037</v>
      </c>
      <c r="E509" s="2">
        <v>45999.943842592591</v>
      </c>
      <c r="F509" s="2">
        <v>46000</v>
      </c>
      <c r="G509" t="s">
        <v>1237</v>
      </c>
      <c r="H509" t="s">
        <v>1239</v>
      </c>
      <c r="I509" t="s">
        <v>1243</v>
      </c>
      <c r="J509" t="s">
        <v>1248</v>
      </c>
      <c r="K509" t="s">
        <v>1253</v>
      </c>
      <c r="L509" t="s">
        <v>1257</v>
      </c>
      <c r="M509">
        <v>9914</v>
      </c>
      <c r="N509">
        <v>39.33</v>
      </c>
      <c r="O509">
        <v>39.68</v>
      </c>
      <c r="P509">
        <v>39.69</v>
      </c>
      <c r="Q509">
        <v>393387.52000000002</v>
      </c>
      <c r="R509">
        <v>196.69</v>
      </c>
      <c r="S509">
        <v>78.680000000000007</v>
      </c>
      <c r="T509">
        <v>-374.51</v>
      </c>
      <c r="U509">
        <v>37.36</v>
      </c>
      <c r="V509">
        <v>39338.75</v>
      </c>
      <c r="W509" t="s">
        <v>1259</v>
      </c>
      <c r="X509" t="s">
        <v>1264</v>
      </c>
      <c r="Y509">
        <v>-2.52</v>
      </c>
      <c r="Z509" t="s">
        <v>1267</v>
      </c>
      <c r="AA509">
        <v>9883307.1500000004</v>
      </c>
      <c r="AB509">
        <v>98833.071500000005</v>
      </c>
      <c r="AC509">
        <v>2.3199999999999998</v>
      </c>
      <c r="AD509">
        <v>42600.461853448272</v>
      </c>
      <c r="AE509">
        <v>10</v>
      </c>
      <c r="AF509">
        <v>426004.61853448272</v>
      </c>
      <c r="AG509">
        <v>16903863.263448279</v>
      </c>
    </row>
    <row r="510" spans="1:33" x14ac:dyDescent="0.25">
      <c r="A510" t="s">
        <v>541</v>
      </c>
      <c r="B510" t="s">
        <v>1144</v>
      </c>
      <c r="C510" s="2">
        <v>45803.98541666667</v>
      </c>
      <c r="D510" s="2">
        <v>45803.98877314815</v>
      </c>
      <c r="E510" s="2">
        <v>45804.420717592591</v>
      </c>
      <c r="F510" s="2">
        <v>45805</v>
      </c>
      <c r="G510" t="s">
        <v>1231</v>
      </c>
      <c r="H510" t="s">
        <v>1241</v>
      </c>
      <c r="I510" t="s">
        <v>1242</v>
      </c>
      <c r="J510" t="s">
        <v>1248</v>
      </c>
      <c r="K510" t="s">
        <v>1249</v>
      </c>
      <c r="L510" t="s">
        <v>1257</v>
      </c>
      <c r="M510">
        <v>2733</v>
      </c>
      <c r="N510">
        <v>27.71</v>
      </c>
      <c r="O510">
        <v>28.05</v>
      </c>
      <c r="P510">
        <v>27.5</v>
      </c>
      <c r="Q510">
        <v>76660.649999999994</v>
      </c>
      <c r="R510">
        <v>38.33</v>
      </c>
      <c r="S510">
        <v>15.33</v>
      </c>
      <c r="T510">
        <v>1449.49</v>
      </c>
      <c r="U510">
        <v>26.32</v>
      </c>
      <c r="V510">
        <v>7666.06</v>
      </c>
      <c r="W510" t="s">
        <v>1258</v>
      </c>
      <c r="X510" t="s">
        <v>1263</v>
      </c>
      <c r="Y510">
        <v>200</v>
      </c>
      <c r="Z510" t="s">
        <v>1268</v>
      </c>
      <c r="AA510">
        <v>9884756.6400000006</v>
      </c>
      <c r="AB510">
        <v>98847.566400000011</v>
      </c>
      <c r="AC510">
        <v>1.73</v>
      </c>
      <c r="AD510">
        <v>57137.321618497102</v>
      </c>
      <c r="AE510">
        <v>5</v>
      </c>
      <c r="AF510">
        <v>285686.60809248552</v>
      </c>
      <c r="AG510">
        <v>8013509.3569942191</v>
      </c>
    </row>
    <row r="511" spans="1:33" x14ac:dyDescent="0.25">
      <c r="A511" t="s">
        <v>542</v>
      </c>
      <c r="B511" t="s">
        <v>1216</v>
      </c>
      <c r="C511" s="2">
        <v>45739.419444444437</v>
      </c>
      <c r="D511" s="2">
        <v>45739.421261574083</v>
      </c>
      <c r="E511" s="2">
        <v>45740.396261574067</v>
      </c>
      <c r="F511" s="2">
        <v>45741</v>
      </c>
      <c r="G511" t="s">
        <v>1231</v>
      </c>
      <c r="H511" t="s">
        <v>1238</v>
      </c>
      <c r="I511" t="s">
        <v>1243</v>
      </c>
      <c r="J511" t="s">
        <v>1245</v>
      </c>
      <c r="K511" t="s">
        <v>1250</v>
      </c>
      <c r="L511" t="s">
        <v>1254</v>
      </c>
      <c r="M511">
        <v>9801</v>
      </c>
      <c r="N511">
        <v>116.43</v>
      </c>
      <c r="O511">
        <v>118.76</v>
      </c>
      <c r="P511">
        <v>116.09</v>
      </c>
      <c r="Q511">
        <v>1163966.76</v>
      </c>
      <c r="R511">
        <v>581.98</v>
      </c>
      <c r="S511">
        <v>232.79</v>
      </c>
      <c r="T511">
        <v>25353.9</v>
      </c>
      <c r="U511">
        <v>110.61</v>
      </c>
      <c r="V511">
        <v>116396.68</v>
      </c>
      <c r="W511" t="s">
        <v>1261</v>
      </c>
      <c r="X511" t="s">
        <v>1266</v>
      </c>
      <c r="Y511">
        <v>229.99</v>
      </c>
      <c r="Z511" t="s">
        <v>1268</v>
      </c>
      <c r="AA511">
        <v>9910110.5399999991</v>
      </c>
      <c r="AB511">
        <v>99101.1054</v>
      </c>
      <c r="AC511">
        <v>8.1500000000000057</v>
      </c>
      <c r="AD511">
        <v>12159.64483435582</v>
      </c>
      <c r="AE511">
        <v>2</v>
      </c>
      <c r="AF511">
        <v>24319.289668711641</v>
      </c>
      <c r="AG511">
        <v>2888158.8410561951</v>
      </c>
    </row>
    <row r="512" spans="1:33" x14ac:dyDescent="0.25">
      <c r="A512" t="s">
        <v>543</v>
      </c>
      <c r="B512" t="s">
        <v>1217</v>
      </c>
      <c r="C512" s="2">
        <v>45861.890972222223</v>
      </c>
      <c r="D512" s="2">
        <v>45861.891597222217</v>
      </c>
      <c r="E512" s="2">
        <v>45862.881180555552</v>
      </c>
      <c r="F512" s="2">
        <v>45862</v>
      </c>
      <c r="G512" t="s">
        <v>1233</v>
      </c>
      <c r="H512" t="s">
        <v>1241</v>
      </c>
      <c r="I512" t="s">
        <v>1243</v>
      </c>
      <c r="J512" t="s">
        <v>1246</v>
      </c>
      <c r="K512" t="s">
        <v>1253</v>
      </c>
      <c r="L512" t="s">
        <v>1256</v>
      </c>
      <c r="M512">
        <v>5709</v>
      </c>
      <c r="N512">
        <v>473.76</v>
      </c>
      <c r="O512">
        <v>465.78</v>
      </c>
      <c r="P512">
        <v>475.01</v>
      </c>
      <c r="Q512">
        <v>2659138.02</v>
      </c>
      <c r="R512">
        <v>1329.57</v>
      </c>
      <c r="S512">
        <v>531.83000000000004</v>
      </c>
      <c r="T512">
        <v>-54555.47</v>
      </c>
      <c r="U512">
        <v>450.07</v>
      </c>
      <c r="V512">
        <v>265913.8</v>
      </c>
      <c r="W512" t="s">
        <v>1262</v>
      </c>
      <c r="X512" t="s">
        <v>1263</v>
      </c>
      <c r="Y512">
        <v>-194.31</v>
      </c>
      <c r="Z512" t="s">
        <v>1270</v>
      </c>
      <c r="AA512">
        <v>9855555.0700000003</v>
      </c>
      <c r="AB512">
        <v>98555.550700000007</v>
      </c>
      <c r="AC512">
        <v>15.70999999999998</v>
      </c>
      <c r="AD512">
        <v>6273.4277975811674</v>
      </c>
      <c r="AE512">
        <v>5</v>
      </c>
      <c r="AF512">
        <v>31367.138987905841</v>
      </c>
      <c r="AG512">
        <v>14610185.997786781</v>
      </c>
    </row>
    <row r="513" spans="1:33" x14ac:dyDescent="0.25">
      <c r="A513" t="s">
        <v>544</v>
      </c>
      <c r="B513" t="s">
        <v>1109</v>
      </c>
      <c r="C513" s="2">
        <v>45699.553472222222</v>
      </c>
      <c r="D513" s="2">
        <v>45699.555266203701</v>
      </c>
      <c r="E513" s="2">
        <v>45700.337210648147</v>
      </c>
      <c r="F513" s="2">
        <v>45700</v>
      </c>
      <c r="G513" t="s">
        <v>1237</v>
      </c>
      <c r="H513" t="s">
        <v>1241</v>
      </c>
      <c r="I513" t="s">
        <v>1242</v>
      </c>
      <c r="J513" t="s">
        <v>1248</v>
      </c>
      <c r="K513" t="s">
        <v>1253</v>
      </c>
      <c r="L513" t="s">
        <v>1256</v>
      </c>
      <c r="M513">
        <v>8310</v>
      </c>
      <c r="N513">
        <v>346.43</v>
      </c>
      <c r="O513">
        <v>342.32</v>
      </c>
      <c r="P513">
        <v>344.75</v>
      </c>
      <c r="Q513">
        <v>2844679.2</v>
      </c>
      <c r="R513">
        <v>1422.34</v>
      </c>
      <c r="S513">
        <v>568.94000000000005</v>
      </c>
      <c r="T513">
        <v>-22184.58</v>
      </c>
      <c r="U513">
        <v>329.11</v>
      </c>
      <c r="V513">
        <v>284467.92</v>
      </c>
      <c r="W513" t="s">
        <v>1262</v>
      </c>
      <c r="X513" t="s">
        <v>1266</v>
      </c>
      <c r="Y513">
        <v>-70.489999999999995</v>
      </c>
      <c r="Z513" t="s">
        <v>1269</v>
      </c>
      <c r="AA513">
        <v>9833370.4900000002</v>
      </c>
      <c r="AB513">
        <v>98333.704900000012</v>
      </c>
      <c r="AC513">
        <v>13.20999999999998</v>
      </c>
      <c r="AD513">
        <v>7443.8837925813896</v>
      </c>
      <c r="AE513">
        <v>5</v>
      </c>
      <c r="AF513">
        <v>37219.418962906937</v>
      </c>
      <c r="AG513">
        <v>12740951.4993823</v>
      </c>
    </row>
    <row r="514" spans="1:33" x14ac:dyDescent="0.25">
      <c r="A514" t="s">
        <v>545</v>
      </c>
      <c r="B514" t="s">
        <v>1040</v>
      </c>
      <c r="C514" s="2">
        <v>45865.231944444437</v>
      </c>
      <c r="D514" s="2">
        <v>45865.232835648138</v>
      </c>
      <c r="E514" s="2">
        <v>45865.957835648151</v>
      </c>
      <c r="F514" s="2">
        <v>45866</v>
      </c>
      <c r="G514" t="s">
        <v>1236</v>
      </c>
      <c r="H514" t="s">
        <v>1240</v>
      </c>
      <c r="I514" t="s">
        <v>1242</v>
      </c>
      <c r="J514" t="s">
        <v>1248</v>
      </c>
      <c r="K514" t="s">
        <v>1249</v>
      </c>
      <c r="L514" t="s">
        <v>1254</v>
      </c>
      <c r="M514">
        <v>7816</v>
      </c>
      <c r="N514">
        <v>183.36</v>
      </c>
      <c r="O514">
        <v>182.23</v>
      </c>
      <c r="P514">
        <v>183.81</v>
      </c>
      <c r="Q514">
        <v>1424309.68</v>
      </c>
      <c r="R514">
        <v>712.15</v>
      </c>
      <c r="S514">
        <v>284.86</v>
      </c>
      <c r="T514">
        <v>-13346.29</v>
      </c>
      <c r="U514">
        <v>174.19</v>
      </c>
      <c r="V514">
        <v>142430.97</v>
      </c>
      <c r="W514" t="s">
        <v>1259</v>
      </c>
      <c r="X514" t="s">
        <v>1266</v>
      </c>
      <c r="Y514">
        <v>-85.96</v>
      </c>
      <c r="Z514" t="s">
        <v>1267</v>
      </c>
      <c r="AA514">
        <v>9820024.1999999993</v>
      </c>
      <c r="AB514">
        <v>98200.241999999998</v>
      </c>
      <c r="AC514">
        <v>8.039999999999992</v>
      </c>
      <c r="AD514">
        <v>12213.96044776121</v>
      </c>
      <c r="AE514">
        <v>30</v>
      </c>
      <c r="AF514">
        <v>366418.81343283632</v>
      </c>
      <c r="AG514">
        <v>66772500.371865757</v>
      </c>
    </row>
    <row r="515" spans="1:33" x14ac:dyDescent="0.25">
      <c r="A515" t="s">
        <v>546</v>
      </c>
      <c r="B515" t="s">
        <v>1068</v>
      </c>
      <c r="C515" s="2">
        <v>45749.665972222218</v>
      </c>
      <c r="D515" s="2">
        <v>45749.667060185187</v>
      </c>
      <c r="E515" s="2">
        <v>45749.930949074071</v>
      </c>
      <c r="F515" s="2">
        <v>45751</v>
      </c>
      <c r="G515" t="s">
        <v>1237</v>
      </c>
      <c r="H515" t="s">
        <v>1240</v>
      </c>
      <c r="I515" t="s">
        <v>1242</v>
      </c>
      <c r="J515" t="s">
        <v>1245</v>
      </c>
      <c r="K515" t="s">
        <v>1250</v>
      </c>
      <c r="L515" t="s">
        <v>1257</v>
      </c>
      <c r="M515">
        <v>4891</v>
      </c>
      <c r="N515">
        <v>300.3</v>
      </c>
      <c r="O515">
        <v>299.89</v>
      </c>
      <c r="P515">
        <v>301.05</v>
      </c>
      <c r="Q515">
        <v>1466761.99</v>
      </c>
      <c r="R515">
        <v>733.38</v>
      </c>
      <c r="S515">
        <v>293.35000000000002</v>
      </c>
      <c r="T515">
        <v>-6700.29</v>
      </c>
      <c r="U515">
        <v>285.29000000000002</v>
      </c>
      <c r="V515">
        <v>146676.20000000001</v>
      </c>
      <c r="W515" t="s">
        <v>1262</v>
      </c>
      <c r="X515" t="s">
        <v>1264</v>
      </c>
      <c r="Y515">
        <v>-38.53</v>
      </c>
      <c r="Z515" t="s">
        <v>1270</v>
      </c>
      <c r="AA515">
        <v>9813323.9100000001</v>
      </c>
      <c r="AB515">
        <v>98133.239100000006</v>
      </c>
      <c r="AC515">
        <v>14.599999999999969</v>
      </c>
      <c r="AD515">
        <v>6721.4547328767276</v>
      </c>
      <c r="AE515">
        <v>30</v>
      </c>
      <c r="AF515">
        <v>201643.64198630181</v>
      </c>
      <c r="AG515">
        <v>60470911.795272052</v>
      </c>
    </row>
    <row r="516" spans="1:33" x14ac:dyDescent="0.25">
      <c r="A516" t="s">
        <v>547</v>
      </c>
      <c r="B516" t="s">
        <v>1142</v>
      </c>
      <c r="C516" s="2">
        <v>46004.693055555559</v>
      </c>
      <c r="D516" s="2">
        <v>46004.69431712963</v>
      </c>
      <c r="E516" s="2">
        <v>46005.10056712963</v>
      </c>
      <c r="F516" s="2">
        <v>46006</v>
      </c>
      <c r="G516" t="s">
        <v>1232</v>
      </c>
      <c r="H516" t="s">
        <v>1241</v>
      </c>
      <c r="I516" t="s">
        <v>1243</v>
      </c>
      <c r="J516" t="s">
        <v>1248</v>
      </c>
      <c r="K516" t="s">
        <v>1252</v>
      </c>
      <c r="L516" t="s">
        <v>1255</v>
      </c>
      <c r="M516">
        <v>4507</v>
      </c>
      <c r="N516">
        <v>236.16</v>
      </c>
      <c r="O516">
        <v>237.68</v>
      </c>
      <c r="P516">
        <v>237.45</v>
      </c>
      <c r="Q516">
        <v>1071223.76</v>
      </c>
      <c r="R516">
        <v>535.61</v>
      </c>
      <c r="S516">
        <v>214.24</v>
      </c>
      <c r="T516">
        <v>286.76</v>
      </c>
      <c r="U516">
        <v>224.35</v>
      </c>
      <c r="V516">
        <v>107122.38</v>
      </c>
      <c r="W516" t="s">
        <v>1258</v>
      </c>
      <c r="X516" t="s">
        <v>1264</v>
      </c>
      <c r="Y516">
        <v>9.69</v>
      </c>
      <c r="Z516" t="s">
        <v>1269</v>
      </c>
      <c r="AA516">
        <v>9813610.6699999999</v>
      </c>
      <c r="AB516">
        <v>98136.106700000004</v>
      </c>
      <c r="AC516">
        <v>13.330000000000011</v>
      </c>
      <c r="AD516">
        <v>7362.048514628651</v>
      </c>
      <c r="AE516">
        <v>5</v>
      </c>
      <c r="AF516">
        <v>36810.242573143252</v>
      </c>
      <c r="AG516">
        <v>8749058.4547846876</v>
      </c>
    </row>
    <row r="517" spans="1:33" x14ac:dyDescent="0.25">
      <c r="A517" t="s">
        <v>548</v>
      </c>
      <c r="B517" t="s">
        <v>1108</v>
      </c>
      <c r="C517" s="2">
        <v>45774.179861111108</v>
      </c>
      <c r="D517" s="2">
        <v>45774.181423611109</v>
      </c>
      <c r="E517" s="2">
        <v>45775.041145833333</v>
      </c>
      <c r="F517" s="2">
        <v>45775</v>
      </c>
      <c r="G517" t="s">
        <v>1233</v>
      </c>
      <c r="H517" t="s">
        <v>1239</v>
      </c>
      <c r="I517" t="s">
        <v>1243</v>
      </c>
      <c r="J517" t="s">
        <v>1244</v>
      </c>
      <c r="K517" t="s">
        <v>1251</v>
      </c>
      <c r="L517" t="s">
        <v>1257</v>
      </c>
      <c r="M517">
        <v>1409</v>
      </c>
      <c r="N517">
        <v>190.74</v>
      </c>
      <c r="O517">
        <v>187.52</v>
      </c>
      <c r="P517">
        <v>191.26</v>
      </c>
      <c r="Q517">
        <v>264215.67999999999</v>
      </c>
      <c r="R517">
        <v>132.11000000000001</v>
      </c>
      <c r="S517">
        <v>52.84</v>
      </c>
      <c r="T517">
        <v>-5454.61</v>
      </c>
      <c r="U517">
        <v>181.2</v>
      </c>
      <c r="V517">
        <v>26421.57</v>
      </c>
      <c r="W517" t="s">
        <v>1259</v>
      </c>
      <c r="X517" t="s">
        <v>1264</v>
      </c>
      <c r="Y517">
        <v>-195.55</v>
      </c>
      <c r="Z517" t="s">
        <v>1270</v>
      </c>
      <c r="AA517">
        <v>9808156.0600000005</v>
      </c>
      <c r="AB517">
        <v>98081.560600000012</v>
      </c>
      <c r="AC517">
        <v>6.3200000000000216</v>
      </c>
      <c r="AD517">
        <v>15519.234272151851</v>
      </c>
      <c r="AE517">
        <v>10</v>
      </c>
      <c r="AF517">
        <v>155192.34272151851</v>
      </c>
      <c r="AG517">
        <v>29101668.107139152</v>
      </c>
    </row>
    <row r="518" spans="1:33" x14ac:dyDescent="0.25">
      <c r="A518" t="s">
        <v>549</v>
      </c>
      <c r="B518" t="s">
        <v>1156</v>
      </c>
      <c r="C518" s="2">
        <v>45753.651388888888</v>
      </c>
      <c r="D518" s="2">
        <v>45753.654398148137</v>
      </c>
      <c r="E518" s="2">
        <v>45754.457870370366</v>
      </c>
      <c r="F518" s="2">
        <v>45755</v>
      </c>
      <c r="G518" t="s">
        <v>1231</v>
      </c>
      <c r="H518" t="s">
        <v>1240</v>
      </c>
      <c r="I518" t="s">
        <v>1243</v>
      </c>
      <c r="J518" t="s">
        <v>1248</v>
      </c>
      <c r="K518" t="s">
        <v>1253</v>
      </c>
      <c r="L518" t="s">
        <v>1255</v>
      </c>
      <c r="M518">
        <v>5765</v>
      </c>
      <c r="N518">
        <v>155.54</v>
      </c>
      <c r="O518">
        <v>154.63999999999999</v>
      </c>
      <c r="P518">
        <v>154.44999999999999</v>
      </c>
      <c r="Q518">
        <v>891499.6</v>
      </c>
      <c r="R518">
        <v>445.75</v>
      </c>
      <c r="S518">
        <v>178.3</v>
      </c>
      <c r="T518">
        <v>471.3</v>
      </c>
      <c r="U518">
        <v>147.76</v>
      </c>
      <c r="V518">
        <v>89149.96</v>
      </c>
      <c r="W518" t="s">
        <v>1262</v>
      </c>
      <c r="X518" t="s">
        <v>1263</v>
      </c>
      <c r="Y518">
        <v>12.3</v>
      </c>
      <c r="Z518" t="s">
        <v>1268</v>
      </c>
      <c r="AA518">
        <v>9808627.3599999994</v>
      </c>
      <c r="AB518">
        <v>98086.2736</v>
      </c>
      <c r="AC518">
        <v>6.8799999999999946</v>
      </c>
      <c r="AD518">
        <v>14256.725813953501</v>
      </c>
      <c r="AE518">
        <v>30</v>
      </c>
      <c r="AF518">
        <v>427701.77441860503</v>
      </c>
      <c r="AG518">
        <v>66139802.396093078</v>
      </c>
    </row>
    <row r="519" spans="1:33" x14ac:dyDescent="0.25">
      <c r="A519" t="s">
        <v>550</v>
      </c>
      <c r="B519" t="s">
        <v>1218</v>
      </c>
      <c r="C519" s="2">
        <v>45911.954861111109</v>
      </c>
      <c r="D519" s="2">
        <v>45911.956585648149</v>
      </c>
      <c r="E519" s="2">
        <v>45912.785057870373</v>
      </c>
      <c r="F519" s="2">
        <v>45912</v>
      </c>
      <c r="G519" t="s">
        <v>1232</v>
      </c>
      <c r="H519" t="s">
        <v>1241</v>
      </c>
      <c r="I519" t="s">
        <v>1243</v>
      </c>
      <c r="J519" t="s">
        <v>1247</v>
      </c>
      <c r="K519" t="s">
        <v>1251</v>
      </c>
      <c r="L519" t="s">
        <v>1256</v>
      </c>
      <c r="M519">
        <v>3158</v>
      </c>
      <c r="N519">
        <v>353.4</v>
      </c>
      <c r="O519">
        <v>359.92</v>
      </c>
      <c r="P519">
        <v>353.65</v>
      </c>
      <c r="Q519">
        <v>1136627.3600000001</v>
      </c>
      <c r="R519">
        <v>568.30999999999995</v>
      </c>
      <c r="S519">
        <v>227.33</v>
      </c>
      <c r="T519">
        <v>19005.02</v>
      </c>
      <c r="U519">
        <v>335.73</v>
      </c>
      <c r="V519">
        <v>113662.74</v>
      </c>
      <c r="W519" t="s">
        <v>1262</v>
      </c>
      <c r="X519" t="s">
        <v>1266</v>
      </c>
      <c r="Y519">
        <v>177.29</v>
      </c>
      <c r="Z519" t="s">
        <v>1267</v>
      </c>
      <c r="AA519">
        <v>9827632.3800000008</v>
      </c>
      <c r="AB519">
        <v>98276.323800000013</v>
      </c>
      <c r="AC519">
        <v>24.19</v>
      </c>
      <c r="AD519">
        <v>4062.683910706904</v>
      </c>
      <c r="AE519">
        <v>5</v>
      </c>
      <c r="AF519">
        <v>20313.419553534521</v>
      </c>
      <c r="AG519">
        <v>7311205.9657081449</v>
      </c>
    </row>
    <row r="520" spans="1:33" x14ac:dyDescent="0.25">
      <c r="A520" t="s">
        <v>551</v>
      </c>
      <c r="B520" t="s">
        <v>1192</v>
      </c>
      <c r="C520" s="2">
        <v>45925.256249999999</v>
      </c>
      <c r="D520" s="2">
        <v>45925.257777777777</v>
      </c>
      <c r="E520" s="2">
        <v>45925.453611111108</v>
      </c>
      <c r="F520" s="2">
        <v>45926</v>
      </c>
      <c r="G520" t="s">
        <v>1232</v>
      </c>
      <c r="H520" t="s">
        <v>1241</v>
      </c>
      <c r="I520" t="s">
        <v>1243</v>
      </c>
      <c r="J520" t="s">
        <v>1248</v>
      </c>
      <c r="K520" t="s">
        <v>1253</v>
      </c>
      <c r="L520" t="s">
        <v>1255</v>
      </c>
      <c r="M520">
        <v>8333</v>
      </c>
      <c r="N520">
        <v>65.790000000000006</v>
      </c>
      <c r="O520">
        <v>66.099999999999994</v>
      </c>
      <c r="P520">
        <v>66.17</v>
      </c>
      <c r="Q520">
        <v>550811.30000000005</v>
      </c>
      <c r="R520">
        <v>275.41000000000003</v>
      </c>
      <c r="S520">
        <v>110.16</v>
      </c>
      <c r="T520">
        <v>-968.88</v>
      </c>
      <c r="U520">
        <v>62.5</v>
      </c>
      <c r="V520">
        <v>55081.13</v>
      </c>
      <c r="W520" t="s">
        <v>1262</v>
      </c>
      <c r="X520" t="s">
        <v>1265</v>
      </c>
      <c r="Y520">
        <v>-10.58</v>
      </c>
      <c r="Z520" t="s">
        <v>1267</v>
      </c>
      <c r="AA520">
        <v>9826663.5</v>
      </c>
      <c r="AB520">
        <v>98266.635000000009</v>
      </c>
      <c r="AC520">
        <v>3.5999999999999939</v>
      </c>
      <c r="AD520">
        <v>27296.287500000049</v>
      </c>
      <c r="AE520">
        <v>5</v>
      </c>
      <c r="AF520">
        <v>136481.4375000002</v>
      </c>
      <c r="AG520">
        <v>9021423.0187500138</v>
      </c>
    </row>
    <row r="521" spans="1:33" x14ac:dyDescent="0.25">
      <c r="A521" t="s">
        <v>552</v>
      </c>
      <c r="B521" t="s">
        <v>1092</v>
      </c>
      <c r="C521" s="2">
        <v>45744.720138888893</v>
      </c>
      <c r="D521" s="2">
        <v>45744.720219907409</v>
      </c>
      <c r="E521" s="2">
        <v>45745.457025462973</v>
      </c>
      <c r="F521" s="2">
        <v>45745</v>
      </c>
      <c r="G521" t="s">
        <v>1234</v>
      </c>
      <c r="H521" t="s">
        <v>1238</v>
      </c>
      <c r="I521" t="s">
        <v>1242</v>
      </c>
      <c r="J521" t="s">
        <v>1244</v>
      </c>
      <c r="K521" t="s">
        <v>1252</v>
      </c>
      <c r="L521" t="s">
        <v>1255</v>
      </c>
      <c r="M521">
        <v>277</v>
      </c>
      <c r="N521">
        <v>202.63</v>
      </c>
      <c r="O521">
        <v>199.48</v>
      </c>
      <c r="P521">
        <v>202.49</v>
      </c>
      <c r="Q521">
        <v>55255.96</v>
      </c>
      <c r="R521">
        <v>27.63</v>
      </c>
      <c r="S521">
        <v>11.05</v>
      </c>
      <c r="T521">
        <v>-872.45</v>
      </c>
      <c r="U521">
        <v>192.5</v>
      </c>
      <c r="V521">
        <v>5525.6</v>
      </c>
      <c r="W521" t="s">
        <v>1262</v>
      </c>
      <c r="X521" t="s">
        <v>1265</v>
      </c>
      <c r="Y521">
        <v>-148.65</v>
      </c>
      <c r="Z521" t="s">
        <v>1267</v>
      </c>
      <c r="AA521">
        <v>9825791.0500000007</v>
      </c>
      <c r="AB521">
        <v>98257.910500000013</v>
      </c>
      <c r="AC521">
        <v>6.9799999999999898</v>
      </c>
      <c r="AD521">
        <v>14077.064541547301</v>
      </c>
      <c r="AE521">
        <v>2</v>
      </c>
      <c r="AF521">
        <v>28154.129083094602</v>
      </c>
      <c r="AG521">
        <v>5616185.6694957111</v>
      </c>
    </row>
    <row r="522" spans="1:33" x14ac:dyDescent="0.25">
      <c r="A522" t="s">
        <v>553</v>
      </c>
      <c r="B522" t="s">
        <v>1133</v>
      </c>
      <c r="C522" s="2">
        <v>45714.477083333331</v>
      </c>
      <c r="D522" s="2">
        <v>45714.479201388887</v>
      </c>
      <c r="E522" s="2">
        <v>45715.273645833331</v>
      </c>
      <c r="F522" s="2">
        <v>45715</v>
      </c>
      <c r="G522" t="s">
        <v>1235</v>
      </c>
      <c r="H522" t="s">
        <v>1239</v>
      </c>
      <c r="I522" t="s">
        <v>1243</v>
      </c>
      <c r="J522" t="s">
        <v>1246</v>
      </c>
      <c r="K522" t="s">
        <v>1250</v>
      </c>
      <c r="L522" t="s">
        <v>1255</v>
      </c>
      <c r="M522">
        <v>7439</v>
      </c>
      <c r="N522">
        <v>129.63</v>
      </c>
      <c r="O522">
        <v>128.38999999999999</v>
      </c>
      <c r="P522">
        <v>130.59</v>
      </c>
      <c r="Q522">
        <v>955093.21</v>
      </c>
      <c r="R522">
        <v>477.55</v>
      </c>
      <c r="S522">
        <v>191.02</v>
      </c>
      <c r="T522">
        <v>-17034.37</v>
      </c>
      <c r="U522">
        <v>123.15</v>
      </c>
      <c r="V522">
        <v>95509.32</v>
      </c>
      <c r="W522" t="s">
        <v>1261</v>
      </c>
      <c r="X522" t="s">
        <v>1264</v>
      </c>
      <c r="Y522">
        <v>-168.47</v>
      </c>
      <c r="Z522" t="s">
        <v>1268</v>
      </c>
      <c r="AA522">
        <v>9808756.6799999997</v>
      </c>
      <c r="AB522">
        <v>98087.566800000001</v>
      </c>
      <c r="AC522">
        <v>5.2399999999999807</v>
      </c>
      <c r="AD522">
        <v>18719.00129770999</v>
      </c>
      <c r="AE522">
        <v>10</v>
      </c>
      <c r="AF522">
        <v>187190.01297709989</v>
      </c>
      <c r="AG522">
        <v>24033325.766129859</v>
      </c>
    </row>
    <row r="523" spans="1:33" x14ac:dyDescent="0.25">
      <c r="A523" t="s">
        <v>554</v>
      </c>
      <c r="B523" t="s">
        <v>1212</v>
      </c>
      <c r="C523" s="2">
        <v>45764.65347222222</v>
      </c>
      <c r="D523" s="2">
        <v>45764.654560185183</v>
      </c>
      <c r="E523" s="2">
        <v>45765.306643518517</v>
      </c>
      <c r="F523" s="2">
        <v>45765</v>
      </c>
      <c r="G523" t="s">
        <v>1231</v>
      </c>
      <c r="H523" t="s">
        <v>1241</v>
      </c>
      <c r="I523" t="s">
        <v>1243</v>
      </c>
      <c r="J523" t="s">
        <v>1248</v>
      </c>
      <c r="K523" t="s">
        <v>1250</v>
      </c>
      <c r="L523" t="s">
        <v>1257</v>
      </c>
      <c r="M523">
        <v>9064</v>
      </c>
      <c r="N523">
        <v>186.41</v>
      </c>
      <c r="O523">
        <v>188.58</v>
      </c>
      <c r="P523">
        <v>188.04</v>
      </c>
      <c r="Q523">
        <v>1709289.12</v>
      </c>
      <c r="R523">
        <v>854.64</v>
      </c>
      <c r="S523">
        <v>341.86</v>
      </c>
      <c r="T523">
        <v>3698.06</v>
      </c>
      <c r="U523">
        <v>177.09</v>
      </c>
      <c r="V523">
        <v>170928.91</v>
      </c>
      <c r="W523" t="s">
        <v>1258</v>
      </c>
      <c r="X523" t="s">
        <v>1264</v>
      </c>
      <c r="Y523">
        <v>28.72</v>
      </c>
      <c r="Z523" t="s">
        <v>1268</v>
      </c>
      <c r="AA523">
        <v>9812454.7400000002</v>
      </c>
      <c r="AB523">
        <v>98124.54740000001</v>
      </c>
      <c r="AC523">
        <v>11.490000000000011</v>
      </c>
      <c r="AD523">
        <v>8539.9954221061726</v>
      </c>
      <c r="AE523">
        <v>5</v>
      </c>
      <c r="AF523">
        <v>42699.977110530861</v>
      </c>
      <c r="AG523">
        <v>8052361.68350391</v>
      </c>
    </row>
    <row r="524" spans="1:33" x14ac:dyDescent="0.25">
      <c r="A524" t="s">
        <v>555</v>
      </c>
      <c r="B524" t="s">
        <v>1060</v>
      </c>
      <c r="C524" s="2">
        <v>45809.267361111109</v>
      </c>
      <c r="D524" s="2">
        <v>45809.269583333327</v>
      </c>
      <c r="E524" s="2">
        <v>45809.409166666657</v>
      </c>
      <c r="F524" s="2">
        <v>45811</v>
      </c>
      <c r="G524" t="s">
        <v>1235</v>
      </c>
      <c r="H524" t="s">
        <v>1241</v>
      </c>
      <c r="I524" t="s">
        <v>1242</v>
      </c>
      <c r="J524" t="s">
        <v>1245</v>
      </c>
      <c r="K524" t="s">
        <v>1249</v>
      </c>
      <c r="L524" t="s">
        <v>1255</v>
      </c>
      <c r="M524">
        <v>2403</v>
      </c>
      <c r="N524">
        <v>458.6</v>
      </c>
      <c r="O524">
        <v>458.43</v>
      </c>
      <c r="P524">
        <v>457.55</v>
      </c>
      <c r="Q524">
        <v>1101607.29</v>
      </c>
      <c r="R524">
        <v>550.79999999999995</v>
      </c>
      <c r="S524">
        <v>220.32</v>
      </c>
      <c r="T524">
        <v>1343.52</v>
      </c>
      <c r="U524">
        <v>435.67</v>
      </c>
      <c r="V524">
        <v>110160.73</v>
      </c>
      <c r="W524" t="s">
        <v>1260</v>
      </c>
      <c r="X524" t="s">
        <v>1263</v>
      </c>
      <c r="Y524">
        <v>19.23</v>
      </c>
      <c r="Z524" t="s">
        <v>1269</v>
      </c>
      <c r="AA524">
        <v>9813798.2599999998</v>
      </c>
      <c r="AB524">
        <v>98137.982600000003</v>
      </c>
      <c r="AC524">
        <v>22.759999999999991</v>
      </c>
      <c r="AD524">
        <v>4311.8621528998256</v>
      </c>
      <c r="AE524">
        <v>5</v>
      </c>
      <c r="AF524">
        <v>21559.310764499129</v>
      </c>
      <c r="AG524">
        <v>9883434.8337693363</v>
      </c>
    </row>
    <row r="525" spans="1:33" x14ac:dyDescent="0.25">
      <c r="A525" t="s">
        <v>556</v>
      </c>
      <c r="B525" t="s">
        <v>1068</v>
      </c>
      <c r="C525" s="2">
        <v>45765.425694444442</v>
      </c>
      <c r="D525" s="2">
        <v>45765.428229166668</v>
      </c>
      <c r="E525" s="2">
        <v>45765.914340277777</v>
      </c>
      <c r="F525" s="2">
        <v>45767</v>
      </c>
      <c r="G525" t="s">
        <v>1234</v>
      </c>
      <c r="H525" t="s">
        <v>1241</v>
      </c>
      <c r="I525" t="s">
        <v>1242</v>
      </c>
      <c r="J525" t="s">
        <v>1246</v>
      </c>
      <c r="K525" t="s">
        <v>1252</v>
      </c>
      <c r="L525" t="s">
        <v>1257</v>
      </c>
      <c r="M525">
        <v>701</v>
      </c>
      <c r="N525">
        <v>110.68</v>
      </c>
      <c r="O525">
        <v>110.96</v>
      </c>
      <c r="P525">
        <v>109.8</v>
      </c>
      <c r="Q525">
        <v>77782.960000000006</v>
      </c>
      <c r="R525">
        <v>38.89</v>
      </c>
      <c r="S525">
        <v>15.56</v>
      </c>
      <c r="T525">
        <v>758.71</v>
      </c>
      <c r="U525">
        <v>105.15</v>
      </c>
      <c r="V525">
        <v>7778.3</v>
      </c>
      <c r="W525" t="s">
        <v>1259</v>
      </c>
      <c r="X525" t="s">
        <v>1263</v>
      </c>
      <c r="Y525">
        <v>105.65</v>
      </c>
      <c r="Z525" t="s">
        <v>1271</v>
      </c>
      <c r="AA525">
        <v>9814556.9700000007</v>
      </c>
      <c r="AB525">
        <v>98145.569700000007</v>
      </c>
      <c r="AC525">
        <v>5.8099999999999881</v>
      </c>
      <c r="AD525">
        <v>16892.52490533566</v>
      </c>
      <c r="AE525">
        <v>5</v>
      </c>
      <c r="AF525">
        <v>84462.624526678293</v>
      </c>
      <c r="AG525">
        <v>9371972.8174802233</v>
      </c>
    </row>
    <row r="526" spans="1:33" x14ac:dyDescent="0.25">
      <c r="A526" t="s">
        <v>557</v>
      </c>
      <c r="B526" t="s">
        <v>1219</v>
      </c>
      <c r="C526" s="2">
        <v>45740.459027777782</v>
      </c>
      <c r="D526" s="2">
        <v>45740.462187500001</v>
      </c>
      <c r="E526" s="2">
        <v>45740.600381944438</v>
      </c>
      <c r="F526" s="2">
        <v>45741</v>
      </c>
      <c r="G526" t="s">
        <v>1232</v>
      </c>
      <c r="H526" t="s">
        <v>1241</v>
      </c>
      <c r="I526" t="s">
        <v>1243</v>
      </c>
      <c r="J526" t="s">
        <v>1248</v>
      </c>
      <c r="K526" t="s">
        <v>1252</v>
      </c>
      <c r="L526" t="s">
        <v>1257</v>
      </c>
      <c r="M526">
        <v>2604</v>
      </c>
      <c r="N526">
        <v>238.81</v>
      </c>
      <c r="O526">
        <v>237.03</v>
      </c>
      <c r="P526">
        <v>237.25</v>
      </c>
      <c r="Q526">
        <v>617226.12</v>
      </c>
      <c r="R526">
        <v>308.61</v>
      </c>
      <c r="S526">
        <v>123.45</v>
      </c>
      <c r="T526">
        <v>-1004.94</v>
      </c>
      <c r="U526">
        <v>226.87</v>
      </c>
      <c r="V526">
        <v>61722.61</v>
      </c>
      <c r="W526" t="s">
        <v>1262</v>
      </c>
      <c r="X526" t="s">
        <v>1266</v>
      </c>
      <c r="Y526">
        <v>-9.27</v>
      </c>
      <c r="Z526" t="s">
        <v>1270</v>
      </c>
      <c r="AA526">
        <v>9813552.0299999993</v>
      </c>
      <c r="AB526">
        <v>98135.520299999989</v>
      </c>
      <c r="AC526">
        <v>10.16</v>
      </c>
      <c r="AD526">
        <v>9659.00790354331</v>
      </c>
      <c r="AE526">
        <v>5</v>
      </c>
      <c r="AF526">
        <v>48295.039517716548</v>
      </c>
      <c r="AG526">
        <v>11447373.21688435</v>
      </c>
    </row>
    <row r="527" spans="1:33" x14ac:dyDescent="0.25">
      <c r="A527" t="s">
        <v>558</v>
      </c>
      <c r="B527" t="s">
        <v>1112</v>
      </c>
      <c r="C527" s="2">
        <v>45832.76666666667</v>
      </c>
      <c r="D527" s="2">
        <v>45832.76935185185</v>
      </c>
      <c r="E527" s="2">
        <v>45833.680462962962</v>
      </c>
      <c r="F527" s="2">
        <v>45834</v>
      </c>
      <c r="G527" t="s">
        <v>1233</v>
      </c>
      <c r="H527" t="s">
        <v>1240</v>
      </c>
      <c r="I527" t="s">
        <v>1243</v>
      </c>
      <c r="J527" t="s">
        <v>1247</v>
      </c>
      <c r="K527" t="s">
        <v>1252</v>
      </c>
      <c r="L527" t="s">
        <v>1255</v>
      </c>
      <c r="M527">
        <v>7498</v>
      </c>
      <c r="N527">
        <v>55.87</v>
      </c>
      <c r="O527">
        <v>56.44</v>
      </c>
      <c r="P527">
        <v>55.94</v>
      </c>
      <c r="Q527">
        <v>423187.12</v>
      </c>
      <c r="R527">
        <v>211.59</v>
      </c>
      <c r="S527">
        <v>84.64</v>
      </c>
      <c r="T527">
        <v>3452.77</v>
      </c>
      <c r="U527">
        <v>53.08</v>
      </c>
      <c r="V527">
        <v>42318.71</v>
      </c>
      <c r="W527" t="s">
        <v>1260</v>
      </c>
      <c r="X527" t="s">
        <v>1264</v>
      </c>
      <c r="Y527">
        <v>89.38</v>
      </c>
      <c r="Z527" t="s">
        <v>1268</v>
      </c>
      <c r="AA527">
        <v>9817004.8000000007</v>
      </c>
      <c r="AB527">
        <v>98170.04800000001</v>
      </c>
      <c r="AC527">
        <v>3.359999999999999</v>
      </c>
      <c r="AD527">
        <v>29217.276190476201</v>
      </c>
      <c r="AE527">
        <v>30</v>
      </c>
      <c r="AF527">
        <v>876518.28571428603</v>
      </c>
      <c r="AG527">
        <v>49470692.045714296</v>
      </c>
    </row>
    <row r="528" spans="1:33" x14ac:dyDescent="0.25">
      <c r="A528" t="s">
        <v>559</v>
      </c>
      <c r="B528" t="s">
        <v>1118</v>
      </c>
      <c r="C528" s="2">
        <v>45744.790277777778</v>
      </c>
      <c r="D528" s="2">
        <v>45744.79173611111</v>
      </c>
      <c r="E528" s="2">
        <v>45744.866736111107</v>
      </c>
      <c r="F528" s="2">
        <v>45746</v>
      </c>
      <c r="G528" t="s">
        <v>1231</v>
      </c>
      <c r="H528" t="s">
        <v>1238</v>
      </c>
      <c r="I528" t="s">
        <v>1242</v>
      </c>
      <c r="J528" t="s">
        <v>1246</v>
      </c>
      <c r="K528" t="s">
        <v>1253</v>
      </c>
      <c r="L528" t="s">
        <v>1256</v>
      </c>
      <c r="M528">
        <v>2287</v>
      </c>
      <c r="N528">
        <v>250.24</v>
      </c>
      <c r="O528">
        <v>250.69</v>
      </c>
      <c r="P528">
        <v>250.16</v>
      </c>
      <c r="Q528">
        <v>573328.03</v>
      </c>
      <c r="R528">
        <v>286.66000000000003</v>
      </c>
      <c r="S528">
        <v>114.67</v>
      </c>
      <c r="T528">
        <v>810.78</v>
      </c>
      <c r="U528">
        <v>237.73</v>
      </c>
      <c r="V528">
        <v>57332.800000000003</v>
      </c>
      <c r="W528" t="s">
        <v>1262</v>
      </c>
      <c r="X528" t="s">
        <v>1264</v>
      </c>
      <c r="Y528">
        <v>21.19</v>
      </c>
      <c r="Z528" t="s">
        <v>1269</v>
      </c>
      <c r="AA528">
        <v>9817815.5800000001</v>
      </c>
      <c r="AB528">
        <v>98178.155800000008</v>
      </c>
      <c r="AC528">
        <v>12.96000000000001</v>
      </c>
      <c r="AD528">
        <v>7575.4749845678971</v>
      </c>
      <c r="AE528">
        <v>2</v>
      </c>
      <c r="AF528">
        <v>15150.949969135791</v>
      </c>
      <c r="AG528">
        <v>3798191.647762652</v>
      </c>
    </row>
    <row r="529" spans="1:33" x14ac:dyDescent="0.25">
      <c r="A529" t="s">
        <v>560</v>
      </c>
      <c r="B529" t="s">
        <v>1049</v>
      </c>
      <c r="C529" s="2">
        <v>45663.463194444441</v>
      </c>
      <c r="D529" s="2">
        <v>45663.465289351851</v>
      </c>
      <c r="E529" s="2">
        <v>45663.76390046296</v>
      </c>
      <c r="F529" s="2">
        <v>45664</v>
      </c>
      <c r="G529" t="s">
        <v>1232</v>
      </c>
      <c r="H529" t="s">
        <v>1240</v>
      </c>
      <c r="I529" t="s">
        <v>1243</v>
      </c>
      <c r="J529" t="s">
        <v>1244</v>
      </c>
      <c r="K529" t="s">
        <v>1252</v>
      </c>
      <c r="L529" t="s">
        <v>1256</v>
      </c>
      <c r="M529">
        <v>5891</v>
      </c>
      <c r="N529">
        <v>441.36</v>
      </c>
      <c r="O529">
        <v>445.82</v>
      </c>
      <c r="P529">
        <v>445.75</v>
      </c>
      <c r="Q529">
        <v>2626325.62</v>
      </c>
      <c r="R529">
        <v>1313.16</v>
      </c>
      <c r="S529">
        <v>525.27</v>
      </c>
      <c r="T529">
        <v>-1426.06</v>
      </c>
      <c r="U529">
        <v>419.29</v>
      </c>
      <c r="V529">
        <v>262632.56</v>
      </c>
      <c r="W529" t="s">
        <v>1261</v>
      </c>
      <c r="X529" t="s">
        <v>1266</v>
      </c>
      <c r="Y529">
        <v>1.57</v>
      </c>
      <c r="Z529" t="s">
        <v>1271</v>
      </c>
      <c r="AA529">
        <v>9816389.5199999996</v>
      </c>
      <c r="AB529">
        <v>98163.895199999999</v>
      </c>
      <c r="AC529">
        <v>26.529999999999969</v>
      </c>
      <c r="AD529">
        <v>3700.1091292876031</v>
      </c>
      <c r="AE529">
        <v>30</v>
      </c>
      <c r="AF529">
        <v>111003.2738786281</v>
      </c>
      <c r="AG529">
        <v>49487479.560569979</v>
      </c>
    </row>
    <row r="530" spans="1:33" x14ac:dyDescent="0.25">
      <c r="A530" t="s">
        <v>561</v>
      </c>
      <c r="B530" t="s">
        <v>1096</v>
      </c>
      <c r="C530" s="2">
        <v>45877.806944444441</v>
      </c>
      <c r="D530" s="2">
        <v>45877.809953703712</v>
      </c>
      <c r="E530" s="2">
        <v>45878.77175925926</v>
      </c>
      <c r="F530" s="2">
        <v>45879</v>
      </c>
      <c r="G530" t="s">
        <v>1234</v>
      </c>
      <c r="H530" t="s">
        <v>1238</v>
      </c>
      <c r="I530" t="s">
        <v>1242</v>
      </c>
      <c r="J530" t="s">
        <v>1246</v>
      </c>
      <c r="K530" t="s">
        <v>1253</v>
      </c>
      <c r="L530" t="s">
        <v>1255</v>
      </c>
      <c r="M530">
        <v>1190</v>
      </c>
      <c r="N530">
        <v>433.92</v>
      </c>
      <c r="O530">
        <v>429.03</v>
      </c>
      <c r="P530">
        <v>430.87</v>
      </c>
      <c r="Q530">
        <v>510545.7</v>
      </c>
      <c r="R530">
        <v>255.27</v>
      </c>
      <c r="S530">
        <v>102.11</v>
      </c>
      <c r="T530">
        <v>-2546.98</v>
      </c>
      <c r="U530">
        <v>412.22</v>
      </c>
      <c r="V530">
        <v>51054.57</v>
      </c>
      <c r="W530" t="s">
        <v>1258</v>
      </c>
      <c r="X530" t="s">
        <v>1264</v>
      </c>
      <c r="Y530">
        <v>-42.7</v>
      </c>
      <c r="Z530" t="s">
        <v>1267</v>
      </c>
      <c r="AA530">
        <v>9813842.5399999991</v>
      </c>
      <c r="AB530">
        <v>98138.425399999993</v>
      </c>
      <c r="AC530">
        <v>16.809999999999949</v>
      </c>
      <c r="AD530">
        <v>5838.0978822129873</v>
      </c>
      <c r="AE530">
        <v>2</v>
      </c>
      <c r="AF530">
        <v>11676.195764425969</v>
      </c>
      <c r="AG530">
        <v>5009438.2688116757</v>
      </c>
    </row>
    <row r="531" spans="1:33" x14ac:dyDescent="0.25">
      <c r="A531" t="s">
        <v>562</v>
      </c>
      <c r="B531" t="s">
        <v>1084</v>
      </c>
      <c r="C531" s="2">
        <v>45919.02847222222</v>
      </c>
      <c r="D531" s="2">
        <v>45919.030949074076</v>
      </c>
      <c r="E531" s="2">
        <v>45919.721921296303</v>
      </c>
      <c r="F531" s="2">
        <v>45920</v>
      </c>
      <c r="G531" t="s">
        <v>1234</v>
      </c>
      <c r="H531" t="s">
        <v>1240</v>
      </c>
      <c r="I531" t="s">
        <v>1243</v>
      </c>
      <c r="J531" t="s">
        <v>1246</v>
      </c>
      <c r="K531" t="s">
        <v>1253</v>
      </c>
      <c r="L531" t="s">
        <v>1255</v>
      </c>
      <c r="M531">
        <v>6694</v>
      </c>
      <c r="N531">
        <v>239.33</v>
      </c>
      <c r="O531">
        <v>234.96</v>
      </c>
      <c r="P531">
        <v>239.03</v>
      </c>
      <c r="Q531">
        <v>1572822.24</v>
      </c>
      <c r="R531">
        <v>786.41</v>
      </c>
      <c r="S531">
        <v>314.56</v>
      </c>
      <c r="T531">
        <v>-28345.55</v>
      </c>
      <c r="U531">
        <v>227.36</v>
      </c>
      <c r="V531">
        <v>157282.22</v>
      </c>
      <c r="W531" t="s">
        <v>1258</v>
      </c>
      <c r="X531" t="s">
        <v>1265</v>
      </c>
      <c r="Y531">
        <v>-170.27</v>
      </c>
      <c r="Z531" t="s">
        <v>1269</v>
      </c>
      <c r="AA531">
        <v>9785496.9900000002</v>
      </c>
      <c r="AB531">
        <v>97854.969900000011</v>
      </c>
      <c r="AC531">
        <v>7.5999999999999943</v>
      </c>
      <c r="AD531">
        <v>12875.653934210541</v>
      </c>
      <c r="AE531">
        <v>30</v>
      </c>
      <c r="AF531">
        <v>386269.61802631622</v>
      </c>
      <c r="AG531">
        <v>90757909.451463267</v>
      </c>
    </row>
    <row r="532" spans="1:33" x14ac:dyDescent="0.25">
      <c r="A532" t="s">
        <v>563</v>
      </c>
      <c r="B532" t="s">
        <v>1142</v>
      </c>
      <c r="C532" s="2">
        <v>45937.40902777778</v>
      </c>
      <c r="D532" s="2">
        <v>45937.410578703697</v>
      </c>
      <c r="E532" s="2">
        <v>45937.466134259259</v>
      </c>
      <c r="F532" s="2">
        <v>45939</v>
      </c>
      <c r="G532" t="s">
        <v>1233</v>
      </c>
      <c r="H532" t="s">
        <v>1239</v>
      </c>
      <c r="I532" t="s">
        <v>1243</v>
      </c>
      <c r="J532" t="s">
        <v>1244</v>
      </c>
      <c r="K532" t="s">
        <v>1249</v>
      </c>
      <c r="L532" t="s">
        <v>1255</v>
      </c>
      <c r="M532">
        <v>6553</v>
      </c>
      <c r="N532">
        <v>219.84</v>
      </c>
      <c r="O532">
        <v>220.09</v>
      </c>
      <c r="P532">
        <v>220.35</v>
      </c>
      <c r="Q532">
        <v>1442249.77</v>
      </c>
      <c r="R532">
        <v>721.12</v>
      </c>
      <c r="S532">
        <v>288.45</v>
      </c>
      <c r="T532">
        <v>-2713.35</v>
      </c>
      <c r="U532">
        <v>208.85</v>
      </c>
      <c r="V532">
        <v>144224.98000000001</v>
      </c>
      <c r="W532" t="s">
        <v>1262</v>
      </c>
      <c r="X532" t="s">
        <v>1265</v>
      </c>
      <c r="Y532">
        <v>-11.8</v>
      </c>
      <c r="Z532" t="s">
        <v>1267</v>
      </c>
      <c r="AA532">
        <v>9782783.6400000006</v>
      </c>
      <c r="AB532">
        <v>97827.836400000015</v>
      </c>
      <c r="AC532">
        <v>11.240000000000011</v>
      </c>
      <c r="AD532">
        <v>8703.5441637010626</v>
      </c>
      <c r="AE532">
        <v>10</v>
      </c>
      <c r="AF532">
        <v>87035.441637010634</v>
      </c>
      <c r="AG532">
        <v>19155630.34988967</v>
      </c>
    </row>
    <row r="533" spans="1:33" x14ac:dyDescent="0.25">
      <c r="A533" t="s">
        <v>564</v>
      </c>
      <c r="B533" t="s">
        <v>1065</v>
      </c>
      <c r="C533" s="2">
        <v>45998.540277777778</v>
      </c>
      <c r="D533" s="2">
        <v>45998.541307870371</v>
      </c>
      <c r="E533" s="2">
        <v>45999.378807870373</v>
      </c>
      <c r="F533" s="2">
        <v>46000</v>
      </c>
      <c r="G533" t="s">
        <v>1231</v>
      </c>
      <c r="H533" t="s">
        <v>1240</v>
      </c>
      <c r="I533" t="s">
        <v>1242</v>
      </c>
      <c r="J533" t="s">
        <v>1246</v>
      </c>
      <c r="K533" t="s">
        <v>1251</v>
      </c>
      <c r="L533" t="s">
        <v>1257</v>
      </c>
      <c r="M533">
        <v>7930</v>
      </c>
      <c r="N533">
        <v>149.77000000000001</v>
      </c>
      <c r="O533">
        <v>147.83000000000001</v>
      </c>
      <c r="P533">
        <v>150.76</v>
      </c>
      <c r="Q533">
        <v>1172291.8999999999</v>
      </c>
      <c r="R533">
        <v>586.15</v>
      </c>
      <c r="S533">
        <v>234.46</v>
      </c>
      <c r="T533">
        <v>-24055.51</v>
      </c>
      <c r="U533">
        <v>142.28</v>
      </c>
      <c r="V533">
        <v>117229.19</v>
      </c>
      <c r="W533" t="s">
        <v>1259</v>
      </c>
      <c r="X533" t="s">
        <v>1263</v>
      </c>
      <c r="Y533">
        <v>-194.35</v>
      </c>
      <c r="Z533" t="s">
        <v>1271</v>
      </c>
      <c r="AA533">
        <v>9758728.1300000008</v>
      </c>
      <c r="AB533">
        <v>97587.281300000017</v>
      </c>
      <c r="AC533">
        <v>5.5500000000000114</v>
      </c>
      <c r="AD533">
        <v>17583.293927927891</v>
      </c>
      <c r="AE533">
        <v>30</v>
      </c>
      <c r="AF533">
        <v>527498.81783783669</v>
      </c>
      <c r="AG533">
        <v>77980150.240967408</v>
      </c>
    </row>
    <row r="534" spans="1:33" x14ac:dyDescent="0.25">
      <c r="A534" t="s">
        <v>565</v>
      </c>
      <c r="B534" t="s">
        <v>1100</v>
      </c>
      <c r="C534" s="2">
        <v>45751.956944444442</v>
      </c>
      <c r="D534" s="2">
        <v>45751.959270833337</v>
      </c>
      <c r="E534" s="2">
        <v>45752.36204861111</v>
      </c>
      <c r="F534" s="2">
        <v>45753</v>
      </c>
      <c r="G534" t="s">
        <v>1236</v>
      </c>
      <c r="H534" t="s">
        <v>1238</v>
      </c>
      <c r="I534" t="s">
        <v>1242</v>
      </c>
      <c r="J534" t="s">
        <v>1244</v>
      </c>
      <c r="K534" t="s">
        <v>1250</v>
      </c>
      <c r="L534" t="s">
        <v>1256</v>
      </c>
      <c r="M534">
        <v>4327</v>
      </c>
      <c r="N534">
        <v>253.21</v>
      </c>
      <c r="O534">
        <v>253.53</v>
      </c>
      <c r="P534">
        <v>251.14</v>
      </c>
      <c r="Q534">
        <v>1097024.31</v>
      </c>
      <c r="R534">
        <v>548.51</v>
      </c>
      <c r="S534">
        <v>219.4</v>
      </c>
      <c r="T534">
        <v>9573.6200000000008</v>
      </c>
      <c r="U534">
        <v>240.55</v>
      </c>
      <c r="V534">
        <v>109702.43</v>
      </c>
      <c r="W534" t="s">
        <v>1258</v>
      </c>
      <c r="X534" t="s">
        <v>1265</v>
      </c>
      <c r="Y534">
        <v>95.17</v>
      </c>
      <c r="Z534" t="s">
        <v>1267</v>
      </c>
      <c r="AA534">
        <v>9768301.75</v>
      </c>
      <c r="AB534">
        <v>97683.017500000002</v>
      </c>
      <c r="AC534">
        <v>12.97999999999999</v>
      </c>
      <c r="AD534">
        <v>7525.6562018490049</v>
      </c>
      <c r="AE534">
        <v>2</v>
      </c>
      <c r="AF534">
        <v>15051.31240369801</v>
      </c>
      <c r="AG534">
        <v>3815959.233709557</v>
      </c>
    </row>
    <row r="535" spans="1:33" x14ac:dyDescent="0.25">
      <c r="A535" t="s">
        <v>566</v>
      </c>
      <c r="B535" t="s">
        <v>1164</v>
      </c>
      <c r="C535" s="2">
        <v>45805.364583333343</v>
      </c>
      <c r="D535" s="2">
        <v>45805.364907407413</v>
      </c>
      <c r="E535" s="2">
        <v>45806.031574074077</v>
      </c>
      <c r="F535" s="2">
        <v>45807</v>
      </c>
      <c r="G535" t="s">
        <v>1237</v>
      </c>
      <c r="H535" t="s">
        <v>1239</v>
      </c>
      <c r="I535" t="s">
        <v>1242</v>
      </c>
      <c r="J535" t="s">
        <v>1245</v>
      </c>
      <c r="K535" t="s">
        <v>1250</v>
      </c>
      <c r="L535" t="s">
        <v>1254</v>
      </c>
      <c r="M535">
        <v>5299</v>
      </c>
      <c r="N535">
        <v>421.85</v>
      </c>
      <c r="O535">
        <v>426.68</v>
      </c>
      <c r="P535">
        <v>418.77</v>
      </c>
      <c r="Q535">
        <v>2260977.3199999998</v>
      </c>
      <c r="R535">
        <v>1130.49</v>
      </c>
      <c r="S535">
        <v>452.2</v>
      </c>
      <c r="T535">
        <v>40332.400000000001</v>
      </c>
      <c r="U535">
        <v>400.76</v>
      </c>
      <c r="V535">
        <v>226097.73</v>
      </c>
      <c r="W535" t="s">
        <v>1259</v>
      </c>
      <c r="X535" t="s">
        <v>1265</v>
      </c>
      <c r="Y535">
        <v>188.89</v>
      </c>
      <c r="Z535" t="s">
        <v>1270</v>
      </c>
      <c r="AA535">
        <v>9808634.1500000004</v>
      </c>
      <c r="AB535">
        <v>98086.34150000001</v>
      </c>
      <c r="AC535">
        <v>25.920000000000019</v>
      </c>
      <c r="AD535">
        <v>3784.1952739197509</v>
      </c>
      <c r="AE535">
        <v>10</v>
      </c>
      <c r="AF535">
        <v>37841.952739197513</v>
      </c>
      <c r="AG535">
        <v>16146404.394760789</v>
      </c>
    </row>
    <row r="536" spans="1:33" x14ac:dyDescent="0.25">
      <c r="A536" t="s">
        <v>567</v>
      </c>
      <c r="B536" t="s">
        <v>1167</v>
      </c>
      <c r="C536" s="2">
        <v>45675.156944444447</v>
      </c>
      <c r="D536" s="2">
        <v>45675.15934027778</v>
      </c>
      <c r="E536" s="2">
        <v>45675.170451388891</v>
      </c>
      <c r="F536" s="2">
        <v>45676</v>
      </c>
      <c r="G536" t="s">
        <v>1232</v>
      </c>
      <c r="H536" t="s">
        <v>1239</v>
      </c>
      <c r="I536" t="s">
        <v>1242</v>
      </c>
      <c r="J536" t="s">
        <v>1248</v>
      </c>
      <c r="K536" t="s">
        <v>1249</v>
      </c>
      <c r="L536" t="s">
        <v>1257</v>
      </c>
      <c r="M536">
        <v>2045</v>
      </c>
      <c r="N536">
        <v>456.08</v>
      </c>
      <c r="O536">
        <v>456.91</v>
      </c>
      <c r="P536">
        <v>453.99</v>
      </c>
      <c r="Q536">
        <v>934380.95</v>
      </c>
      <c r="R536">
        <v>467.19</v>
      </c>
      <c r="S536">
        <v>186.88</v>
      </c>
      <c r="T536">
        <v>5317.33</v>
      </c>
      <c r="U536">
        <v>433.28</v>
      </c>
      <c r="V536">
        <v>93438.1</v>
      </c>
      <c r="W536" t="s">
        <v>1260</v>
      </c>
      <c r="X536" t="s">
        <v>1264</v>
      </c>
      <c r="Y536">
        <v>64.319999999999993</v>
      </c>
      <c r="Z536" t="s">
        <v>1271</v>
      </c>
      <c r="AA536">
        <v>9813951.4800000004</v>
      </c>
      <c r="AB536">
        <v>98139.514800000004</v>
      </c>
      <c r="AC536">
        <v>23.630000000000049</v>
      </c>
      <c r="AD536">
        <v>4153.1745577655429</v>
      </c>
      <c r="AE536">
        <v>10</v>
      </c>
      <c r="AF536">
        <v>41531.745577655427</v>
      </c>
      <c r="AG536">
        <v>18976269.87188654</v>
      </c>
    </row>
    <row r="537" spans="1:33" x14ac:dyDescent="0.25">
      <c r="A537" t="s">
        <v>568</v>
      </c>
      <c r="B537" t="s">
        <v>1087</v>
      </c>
      <c r="C537" s="2">
        <v>45847.509027777778</v>
      </c>
      <c r="D537" s="2">
        <v>45847.510127314818</v>
      </c>
      <c r="E537" s="2">
        <v>45847.519155092603</v>
      </c>
      <c r="F537" s="2">
        <v>45849</v>
      </c>
      <c r="G537" t="s">
        <v>1231</v>
      </c>
      <c r="H537" t="s">
        <v>1241</v>
      </c>
      <c r="I537" t="s">
        <v>1242</v>
      </c>
      <c r="J537" t="s">
        <v>1245</v>
      </c>
      <c r="K537" t="s">
        <v>1252</v>
      </c>
      <c r="L537" t="s">
        <v>1255</v>
      </c>
      <c r="M537">
        <v>2709</v>
      </c>
      <c r="N537">
        <v>299.95</v>
      </c>
      <c r="O537">
        <v>301.77</v>
      </c>
      <c r="P537">
        <v>302.19</v>
      </c>
      <c r="Q537">
        <v>817494.93</v>
      </c>
      <c r="R537">
        <v>408.75</v>
      </c>
      <c r="S537">
        <v>163.5</v>
      </c>
      <c r="T537">
        <v>-1710.03</v>
      </c>
      <c r="U537">
        <v>284.95</v>
      </c>
      <c r="V537">
        <v>81749.490000000005</v>
      </c>
      <c r="W537" t="s">
        <v>1260</v>
      </c>
      <c r="X537" t="s">
        <v>1263</v>
      </c>
      <c r="Y537">
        <v>-13.9</v>
      </c>
      <c r="Z537" t="s">
        <v>1270</v>
      </c>
      <c r="AA537">
        <v>9812241.4499999993</v>
      </c>
      <c r="AB537">
        <v>98122.414499999999</v>
      </c>
      <c r="AC537">
        <v>16.81999999999999</v>
      </c>
      <c r="AD537">
        <v>5833.675059453034</v>
      </c>
      <c r="AE537">
        <v>5</v>
      </c>
      <c r="AF537">
        <v>29168.375297265171</v>
      </c>
      <c r="AG537">
        <v>8802140.6134557109</v>
      </c>
    </row>
    <row r="538" spans="1:33" x14ac:dyDescent="0.25">
      <c r="A538" t="s">
        <v>569</v>
      </c>
      <c r="B538" t="s">
        <v>1220</v>
      </c>
      <c r="C538" s="2">
        <v>45741.21597222222</v>
      </c>
      <c r="D538" s="2">
        <v>45741.219293981478</v>
      </c>
      <c r="E538" s="2">
        <v>45742.05332175926</v>
      </c>
      <c r="F538" s="2">
        <v>45742</v>
      </c>
      <c r="G538" t="s">
        <v>1231</v>
      </c>
      <c r="H538" t="s">
        <v>1238</v>
      </c>
      <c r="I538" t="s">
        <v>1242</v>
      </c>
      <c r="J538" t="s">
        <v>1246</v>
      </c>
      <c r="K538" t="s">
        <v>1250</v>
      </c>
      <c r="L538" t="s">
        <v>1255</v>
      </c>
      <c r="M538">
        <v>7374</v>
      </c>
      <c r="N538">
        <v>212.17</v>
      </c>
      <c r="O538">
        <v>213.73</v>
      </c>
      <c r="P538">
        <v>213.94</v>
      </c>
      <c r="Q538">
        <v>1576045.02</v>
      </c>
      <c r="R538">
        <v>788.02</v>
      </c>
      <c r="S538">
        <v>315.20999999999998</v>
      </c>
      <c r="T538">
        <v>-2651.77</v>
      </c>
      <c r="U538">
        <v>201.56</v>
      </c>
      <c r="V538">
        <v>157604.5</v>
      </c>
      <c r="W538" t="s">
        <v>1259</v>
      </c>
      <c r="X538" t="s">
        <v>1264</v>
      </c>
      <c r="Y538">
        <v>-9.82</v>
      </c>
      <c r="Z538" t="s">
        <v>1269</v>
      </c>
      <c r="AA538">
        <v>9809589.6799999997</v>
      </c>
      <c r="AB538">
        <v>98095.896800000002</v>
      </c>
      <c r="AC538">
        <v>12.169999999999989</v>
      </c>
      <c r="AD538">
        <v>8060.4681018899018</v>
      </c>
      <c r="AE538">
        <v>2</v>
      </c>
      <c r="AF538">
        <v>16120.9362037798</v>
      </c>
      <c r="AG538">
        <v>3445527.694833857</v>
      </c>
    </row>
    <row r="539" spans="1:33" x14ac:dyDescent="0.25">
      <c r="A539" t="s">
        <v>570</v>
      </c>
      <c r="B539" t="s">
        <v>1151</v>
      </c>
      <c r="C539" s="2">
        <v>45731.888888888891</v>
      </c>
      <c r="D539" s="2">
        <v>45731.891805555562</v>
      </c>
      <c r="E539" s="2">
        <v>45731.936249999999</v>
      </c>
      <c r="F539" s="2">
        <v>45733</v>
      </c>
      <c r="G539" t="s">
        <v>1236</v>
      </c>
      <c r="H539" t="s">
        <v>1241</v>
      </c>
      <c r="I539" t="s">
        <v>1243</v>
      </c>
      <c r="J539" t="s">
        <v>1246</v>
      </c>
      <c r="K539" t="s">
        <v>1250</v>
      </c>
      <c r="L539" t="s">
        <v>1255</v>
      </c>
      <c r="M539">
        <v>5975</v>
      </c>
      <c r="N539">
        <v>290.63</v>
      </c>
      <c r="O539">
        <v>287.08999999999997</v>
      </c>
      <c r="P539">
        <v>292.55</v>
      </c>
      <c r="Q539">
        <v>1715362.75</v>
      </c>
      <c r="R539">
        <v>857.68</v>
      </c>
      <c r="S539">
        <v>343.07</v>
      </c>
      <c r="T539">
        <v>-33824.25</v>
      </c>
      <c r="U539">
        <v>276.10000000000002</v>
      </c>
      <c r="V539">
        <v>171536.28</v>
      </c>
      <c r="W539" t="s">
        <v>1259</v>
      </c>
      <c r="X539" t="s">
        <v>1264</v>
      </c>
      <c r="Y539">
        <v>-186.63</v>
      </c>
      <c r="Z539" t="s">
        <v>1268</v>
      </c>
      <c r="AA539">
        <v>9775765.4299999997</v>
      </c>
      <c r="AB539">
        <v>97757.654299999995</v>
      </c>
      <c r="AC539">
        <v>10.98999999999995</v>
      </c>
      <c r="AD539">
        <v>8895.1459781620033</v>
      </c>
      <c r="AE539">
        <v>5</v>
      </c>
      <c r="AF539">
        <v>44475.72989081002</v>
      </c>
      <c r="AG539">
        <v>12768537.294352651</v>
      </c>
    </row>
    <row r="540" spans="1:33" x14ac:dyDescent="0.25">
      <c r="A540" t="s">
        <v>571</v>
      </c>
      <c r="B540" t="s">
        <v>1034</v>
      </c>
      <c r="C540" s="2">
        <v>45971.731944444437</v>
      </c>
      <c r="D540" s="2">
        <v>45971.733749999999</v>
      </c>
      <c r="E540" s="2">
        <v>45972.174722222233</v>
      </c>
      <c r="F540" s="2">
        <v>45973</v>
      </c>
      <c r="G540" t="s">
        <v>1234</v>
      </c>
      <c r="H540" t="s">
        <v>1241</v>
      </c>
      <c r="I540" t="s">
        <v>1243</v>
      </c>
      <c r="J540" t="s">
        <v>1247</v>
      </c>
      <c r="K540" t="s">
        <v>1252</v>
      </c>
      <c r="L540" t="s">
        <v>1257</v>
      </c>
      <c r="M540">
        <v>8241</v>
      </c>
      <c r="N540">
        <v>157.38</v>
      </c>
      <c r="O540">
        <v>159.88</v>
      </c>
      <c r="P540">
        <v>157.99</v>
      </c>
      <c r="Q540">
        <v>1317571.08</v>
      </c>
      <c r="R540">
        <v>658.79</v>
      </c>
      <c r="S540">
        <v>263.51</v>
      </c>
      <c r="T540">
        <v>14653.19</v>
      </c>
      <c r="U540">
        <v>149.51</v>
      </c>
      <c r="V540">
        <v>131757.10999999999</v>
      </c>
      <c r="W540" t="s">
        <v>1259</v>
      </c>
      <c r="X540" t="s">
        <v>1265</v>
      </c>
      <c r="Y540">
        <v>119.63</v>
      </c>
      <c r="Z540" t="s">
        <v>1268</v>
      </c>
      <c r="AA540">
        <v>9790418.6199999992</v>
      </c>
      <c r="AB540">
        <v>97904.186199999996</v>
      </c>
      <c r="AC540">
        <v>10.37</v>
      </c>
      <c r="AD540">
        <v>9441.0979942140748</v>
      </c>
      <c r="AE540">
        <v>5</v>
      </c>
      <c r="AF540">
        <v>47205.489971070383</v>
      </c>
      <c r="AG540">
        <v>7547213.7365747318</v>
      </c>
    </row>
    <row r="541" spans="1:33" x14ac:dyDescent="0.25">
      <c r="A541" t="s">
        <v>572</v>
      </c>
      <c r="B541" t="s">
        <v>1076</v>
      </c>
      <c r="C541" s="2">
        <v>45701.969444444447</v>
      </c>
      <c r="D541" s="2">
        <v>45701.971979166658</v>
      </c>
      <c r="E541" s="2">
        <v>45702.321284722217</v>
      </c>
      <c r="F541" s="2">
        <v>45702</v>
      </c>
      <c r="G541" t="s">
        <v>1232</v>
      </c>
      <c r="H541" t="s">
        <v>1238</v>
      </c>
      <c r="I541" t="s">
        <v>1243</v>
      </c>
      <c r="J541" t="s">
        <v>1244</v>
      </c>
      <c r="K541" t="s">
        <v>1250</v>
      </c>
      <c r="L541" t="s">
        <v>1257</v>
      </c>
      <c r="M541">
        <v>379</v>
      </c>
      <c r="N541">
        <v>214.27</v>
      </c>
      <c r="O541">
        <v>214.44</v>
      </c>
      <c r="P541">
        <v>214.06</v>
      </c>
      <c r="Q541">
        <v>81272.759999999995</v>
      </c>
      <c r="R541">
        <v>40.64</v>
      </c>
      <c r="S541">
        <v>16.25</v>
      </c>
      <c r="T541">
        <v>87.13</v>
      </c>
      <c r="U541">
        <v>203.56</v>
      </c>
      <c r="V541">
        <v>8127.28</v>
      </c>
      <c r="W541" t="s">
        <v>1259</v>
      </c>
      <c r="X541" t="s">
        <v>1263</v>
      </c>
      <c r="Y541">
        <v>17.75</v>
      </c>
      <c r="Z541" t="s">
        <v>1269</v>
      </c>
      <c r="AA541">
        <v>9790505.75</v>
      </c>
      <c r="AB541">
        <v>97905.057499999995</v>
      </c>
      <c r="AC541">
        <v>10.88</v>
      </c>
      <c r="AD541">
        <v>8998.6266084558865</v>
      </c>
      <c r="AE541">
        <v>2</v>
      </c>
      <c r="AF541">
        <v>17997.253216911769</v>
      </c>
      <c r="AG541">
        <v>3859330.9798345608</v>
      </c>
    </row>
    <row r="542" spans="1:33" x14ac:dyDescent="0.25">
      <c r="A542" t="s">
        <v>573</v>
      </c>
      <c r="B542" t="s">
        <v>1114</v>
      </c>
      <c r="C542" s="2">
        <v>45825.445138888892</v>
      </c>
      <c r="D542" s="2">
        <v>45825.448101851849</v>
      </c>
      <c r="E542" s="2">
        <v>45825.509212962963</v>
      </c>
      <c r="F542" s="2">
        <v>45826</v>
      </c>
      <c r="G542" t="s">
        <v>1233</v>
      </c>
      <c r="H542" t="s">
        <v>1241</v>
      </c>
      <c r="I542" t="s">
        <v>1242</v>
      </c>
      <c r="J542" t="s">
        <v>1248</v>
      </c>
      <c r="K542" t="s">
        <v>1249</v>
      </c>
      <c r="L542" t="s">
        <v>1254</v>
      </c>
      <c r="M542">
        <v>5551</v>
      </c>
      <c r="N542">
        <v>23.68</v>
      </c>
      <c r="O542">
        <v>23.48</v>
      </c>
      <c r="P542">
        <v>23.44</v>
      </c>
      <c r="Q542">
        <v>130337.48</v>
      </c>
      <c r="R542">
        <v>65.17</v>
      </c>
      <c r="S542">
        <v>26.07</v>
      </c>
      <c r="T542">
        <v>130.80000000000001</v>
      </c>
      <c r="U542">
        <v>22.5</v>
      </c>
      <c r="V542">
        <v>13033.75</v>
      </c>
      <c r="W542" t="s">
        <v>1261</v>
      </c>
      <c r="X542" t="s">
        <v>1264</v>
      </c>
      <c r="Y542">
        <v>17.059999999999999</v>
      </c>
      <c r="Z542" t="s">
        <v>1269</v>
      </c>
      <c r="AA542">
        <v>9790636.5500000007</v>
      </c>
      <c r="AB542">
        <v>97906.365500000014</v>
      </c>
      <c r="AC542">
        <v>0.98000000000000043</v>
      </c>
      <c r="AD542">
        <v>99904.454591836708</v>
      </c>
      <c r="AE542">
        <v>5</v>
      </c>
      <c r="AF542">
        <v>499522.27295918361</v>
      </c>
      <c r="AG542">
        <v>11728782.969081631</v>
      </c>
    </row>
    <row r="543" spans="1:33" x14ac:dyDescent="0.25">
      <c r="A543" t="s">
        <v>574</v>
      </c>
      <c r="B543" t="s">
        <v>1152</v>
      </c>
      <c r="C543" s="2">
        <v>45946.87222222222</v>
      </c>
      <c r="D543" s="2">
        <v>45946.872754629629</v>
      </c>
      <c r="E543" s="2">
        <v>45947.479004629633</v>
      </c>
      <c r="F543" s="2">
        <v>45948</v>
      </c>
      <c r="G543" t="s">
        <v>1234</v>
      </c>
      <c r="H543" t="s">
        <v>1240</v>
      </c>
      <c r="I543" t="s">
        <v>1242</v>
      </c>
      <c r="J543" t="s">
        <v>1246</v>
      </c>
      <c r="K543" t="s">
        <v>1251</v>
      </c>
      <c r="L543" t="s">
        <v>1256</v>
      </c>
      <c r="M543">
        <v>1639</v>
      </c>
      <c r="N543">
        <v>281.05</v>
      </c>
      <c r="O543">
        <v>282.45999999999998</v>
      </c>
      <c r="P543">
        <v>283.29000000000002</v>
      </c>
      <c r="Q543">
        <v>462951.94</v>
      </c>
      <c r="R543">
        <v>231.48</v>
      </c>
      <c r="S543">
        <v>92.59</v>
      </c>
      <c r="T543">
        <v>-1684.44</v>
      </c>
      <c r="U543">
        <v>267</v>
      </c>
      <c r="V543">
        <v>46295.19</v>
      </c>
      <c r="W543" t="s">
        <v>1262</v>
      </c>
      <c r="X543" t="s">
        <v>1264</v>
      </c>
      <c r="Y543">
        <v>-29.3</v>
      </c>
      <c r="Z543" t="s">
        <v>1271</v>
      </c>
      <c r="AA543">
        <v>9788952.1099999994</v>
      </c>
      <c r="AB543">
        <v>97889.521099999998</v>
      </c>
      <c r="AC543">
        <v>15.45999999999998</v>
      </c>
      <c r="AD543">
        <v>6331.7930853816379</v>
      </c>
      <c r="AE543">
        <v>30</v>
      </c>
      <c r="AF543">
        <v>189953.79256144911</v>
      </c>
      <c r="AG543">
        <v>53654348.246906921</v>
      </c>
    </row>
    <row r="544" spans="1:33" x14ac:dyDescent="0.25">
      <c r="A544" t="s">
        <v>575</v>
      </c>
      <c r="B544" t="s">
        <v>1104</v>
      </c>
      <c r="C544" s="2">
        <v>45883.756249999999</v>
      </c>
      <c r="D544" s="2">
        <v>45883.757337962961</v>
      </c>
      <c r="E544" s="2">
        <v>45884.510115740741</v>
      </c>
      <c r="F544" s="2">
        <v>45884</v>
      </c>
      <c r="G544" t="s">
        <v>1231</v>
      </c>
      <c r="H544" t="s">
        <v>1239</v>
      </c>
      <c r="I544" t="s">
        <v>1243</v>
      </c>
      <c r="J544" t="s">
        <v>1247</v>
      </c>
      <c r="K544" t="s">
        <v>1252</v>
      </c>
      <c r="L544" t="s">
        <v>1254</v>
      </c>
      <c r="M544">
        <v>661</v>
      </c>
      <c r="N544">
        <v>478.95</v>
      </c>
      <c r="O544">
        <v>472.59</v>
      </c>
      <c r="P544">
        <v>482.47</v>
      </c>
      <c r="Q544">
        <v>312381.99</v>
      </c>
      <c r="R544">
        <v>156.19</v>
      </c>
      <c r="S544">
        <v>62.48</v>
      </c>
      <c r="T544">
        <v>-6749.35</v>
      </c>
      <c r="U544">
        <v>455</v>
      </c>
      <c r="V544">
        <v>31238.2</v>
      </c>
      <c r="W544" t="s">
        <v>1261</v>
      </c>
      <c r="X544" t="s">
        <v>1265</v>
      </c>
      <c r="Y544">
        <v>-204.78</v>
      </c>
      <c r="Z544" t="s">
        <v>1271</v>
      </c>
      <c r="AA544">
        <v>9782202.7599999998</v>
      </c>
      <c r="AB544">
        <v>97822.027600000001</v>
      </c>
      <c r="AC544">
        <v>17.589999999999971</v>
      </c>
      <c r="AD544">
        <v>5561.2295395110941</v>
      </c>
      <c r="AE544">
        <v>10</v>
      </c>
      <c r="AF544">
        <v>55612.295395110938</v>
      </c>
      <c r="AG544">
        <v>26281814.680775471</v>
      </c>
    </row>
    <row r="545" spans="1:33" x14ac:dyDescent="0.25">
      <c r="A545" t="s">
        <v>576</v>
      </c>
      <c r="B545" t="s">
        <v>1050</v>
      </c>
      <c r="C545" s="2">
        <v>45986.663888888892</v>
      </c>
      <c r="D545" s="2">
        <v>45986.665671296287</v>
      </c>
      <c r="E545" s="2">
        <v>45987.409421296303</v>
      </c>
      <c r="F545" s="2">
        <v>45987</v>
      </c>
      <c r="G545" t="s">
        <v>1232</v>
      </c>
      <c r="H545" t="s">
        <v>1239</v>
      </c>
      <c r="I545" t="s">
        <v>1243</v>
      </c>
      <c r="J545" t="s">
        <v>1246</v>
      </c>
      <c r="K545" t="s">
        <v>1249</v>
      </c>
      <c r="L545" t="s">
        <v>1256</v>
      </c>
      <c r="M545">
        <v>7744</v>
      </c>
      <c r="N545">
        <v>186.46</v>
      </c>
      <c r="O545">
        <v>188.97</v>
      </c>
      <c r="P545">
        <v>187.78</v>
      </c>
      <c r="Q545">
        <v>1463383.68</v>
      </c>
      <c r="R545">
        <v>731.69</v>
      </c>
      <c r="S545">
        <v>292.68</v>
      </c>
      <c r="T545">
        <v>8190.99</v>
      </c>
      <c r="U545">
        <v>177.14</v>
      </c>
      <c r="V545">
        <v>146338.37</v>
      </c>
      <c r="W545" t="s">
        <v>1261</v>
      </c>
      <c r="X545" t="s">
        <v>1265</v>
      </c>
      <c r="Y545">
        <v>63.37</v>
      </c>
      <c r="Z545" t="s">
        <v>1268</v>
      </c>
      <c r="AA545">
        <v>9790393.75</v>
      </c>
      <c r="AB545">
        <v>97903.9375</v>
      </c>
      <c r="AC545">
        <v>11.830000000000011</v>
      </c>
      <c r="AD545">
        <v>8275.9034234995688</v>
      </c>
      <c r="AE545">
        <v>10</v>
      </c>
      <c r="AF545">
        <v>82759.034234995692</v>
      </c>
      <c r="AG545">
        <v>15638974.699387129</v>
      </c>
    </row>
    <row r="546" spans="1:33" x14ac:dyDescent="0.25">
      <c r="A546" t="s">
        <v>577</v>
      </c>
      <c r="B546" t="s">
        <v>1033</v>
      </c>
      <c r="C546" s="2">
        <v>45886.716666666667</v>
      </c>
      <c r="D546" s="2">
        <v>45886.719953703701</v>
      </c>
      <c r="E546" s="2">
        <v>45886.829675925917</v>
      </c>
      <c r="F546" s="2">
        <v>45887</v>
      </c>
      <c r="G546" t="s">
        <v>1235</v>
      </c>
      <c r="H546" t="s">
        <v>1238</v>
      </c>
      <c r="I546" t="s">
        <v>1242</v>
      </c>
      <c r="J546" t="s">
        <v>1248</v>
      </c>
      <c r="K546" t="s">
        <v>1250</v>
      </c>
      <c r="L546" t="s">
        <v>1254</v>
      </c>
      <c r="M546">
        <v>9339</v>
      </c>
      <c r="N546">
        <v>281.93</v>
      </c>
      <c r="O546">
        <v>280.61</v>
      </c>
      <c r="P546">
        <v>279.72000000000003</v>
      </c>
      <c r="Q546">
        <v>2620616.79</v>
      </c>
      <c r="R546">
        <v>1310.31</v>
      </c>
      <c r="S546">
        <v>524.12</v>
      </c>
      <c r="T546">
        <v>6477.28</v>
      </c>
      <c r="U546">
        <v>267.83</v>
      </c>
      <c r="V546">
        <v>262061.68</v>
      </c>
      <c r="W546" t="s">
        <v>1261</v>
      </c>
      <c r="X546" t="s">
        <v>1263</v>
      </c>
      <c r="Y546">
        <v>31.82</v>
      </c>
      <c r="Z546" t="s">
        <v>1271</v>
      </c>
      <c r="AA546">
        <v>9796871.0299999993</v>
      </c>
      <c r="AB546">
        <v>97968.710299999992</v>
      </c>
      <c r="AC546">
        <v>12.78000000000003</v>
      </c>
      <c r="AD546">
        <v>7665.7832785602322</v>
      </c>
      <c r="AE546">
        <v>2</v>
      </c>
      <c r="AF546">
        <v>15331.566557120461</v>
      </c>
      <c r="AG546">
        <v>4302190.8915935736</v>
      </c>
    </row>
    <row r="547" spans="1:33" x14ac:dyDescent="0.25">
      <c r="A547" t="s">
        <v>578</v>
      </c>
      <c r="B547" t="s">
        <v>1201</v>
      </c>
      <c r="C547" s="2">
        <v>45930.987500000003</v>
      </c>
      <c r="D547" s="2">
        <v>45930.990173611113</v>
      </c>
      <c r="E547" s="2">
        <v>45931.288090277783</v>
      </c>
      <c r="F547" s="2">
        <v>45932</v>
      </c>
      <c r="G547" t="s">
        <v>1237</v>
      </c>
      <c r="H547" t="s">
        <v>1238</v>
      </c>
      <c r="I547" t="s">
        <v>1243</v>
      </c>
      <c r="J547" t="s">
        <v>1247</v>
      </c>
      <c r="K547" t="s">
        <v>1253</v>
      </c>
      <c r="L547" t="s">
        <v>1255</v>
      </c>
      <c r="M547">
        <v>1011</v>
      </c>
      <c r="N547">
        <v>52.57</v>
      </c>
      <c r="O547">
        <v>52.37</v>
      </c>
      <c r="P547">
        <v>52.1</v>
      </c>
      <c r="Q547">
        <v>52946.07</v>
      </c>
      <c r="R547">
        <v>26.47</v>
      </c>
      <c r="S547">
        <v>10.59</v>
      </c>
      <c r="T547">
        <v>235.91</v>
      </c>
      <c r="U547">
        <v>49.94</v>
      </c>
      <c r="V547">
        <v>5294.61</v>
      </c>
      <c r="W547" t="s">
        <v>1260</v>
      </c>
      <c r="X547" t="s">
        <v>1265</v>
      </c>
      <c r="Y547">
        <v>51.82</v>
      </c>
      <c r="Z547" t="s">
        <v>1269</v>
      </c>
      <c r="AA547">
        <v>9797106.9399999995</v>
      </c>
      <c r="AB547">
        <v>97971.069399999993</v>
      </c>
      <c r="AC547">
        <v>2.4300000000000002</v>
      </c>
      <c r="AD547">
        <v>40317.312510288073</v>
      </c>
      <c r="AE547">
        <v>2</v>
      </c>
      <c r="AF547">
        <v>80634.625020576146</v>
      </c>
      <c r="AG547">
        <v>4222835.3123275721</v>
      </c>
    </row>
    <row r="548" spans="1:33" x14ac:dyDescent="0.25">
      <c r="A548" t="s">
        <v>579</v>
      </c>
      <c r="B548" t="s">
        <v>1111</v>
      </c>
      <c r="C548" s="2">
        <v>45667.726388888892</v>
      </c>
      <c r="D548" s="2">
        <v>45667.72965277778</v>
      </c>
      <c r="E548" s="2">
        <v>45667.853263888886</v>
      </c>
      <c r="F548" s="2">
        <v>45669</v>
      </c>
      <c r="G548" t="s">
        <v>1235</v>
      </c>
      <c r="H548" t="s">
        <v>1240</v>
      </c>
      <c r="I548" t="s">
        <v>1243</v>
      </c>
      <c r="J548" t="s">
        <v>1247</v>
      </c>
      <c r="K548" t="s">
        <v>1250</v>
      </c>
      <c r="L548" t="s">
        <v>1254</v>
      </c>
      <c r="M548">
        <v>798</v>
      </c>
      <c r="N548">
        <v>190.65</v>
      </c>
      <c r="O548">
        <v>190.76</v>
      </c>
      <c r="P548">
        <v>190.7</v>
      </c>
      <c r="Q548">
        <v>152226.48000000001</v>
      </c>
      <c r="R548">
        <v>76.11</v>
      </c>
      <c r="S548">
        <v>30.45</v>
      </c>
      <c r="T548">
        <v>-58.68</v>
      </c>
      <c r="U548">
        <v>181.12</v>
      </c>
      <c r="V548">
        <v>15222.65</v>
      </c>
      <c r="W548" t="s">
        <v>1262</v>
      </c>
      <c r="X548" t="s">
        <v>1266</v>
      </c>
      <c r="Y548">
        <v>3.15</v>
      </c>
      <c r="Z548" t="s">
        <v>1271</v>
      </c>
      <c r="AA548">
        <v>9797048.2599999998</v>
      </c>
      <c r="AB548">
        <v>97970.482600000003</v>
      </c>
      <c r="AC548">
        <v>9.6399999999999864</v>
      </c>
      <c r="AD548">
        <v>10162.913132780101</v>
      </c>
      <c r="AE548">
        <v>30</v>
      </c>
      <c r="AF548">
        <v>304887.39398340299</v>
      </c>
      <c r="AG548">
        <v>58160319.276273951</v>
      </c>
    </row>
    <row r="549" spans="1:33" x14ac:dyDescent="0.25">
      <c r="A549" t="s">
        <v>580</v>
      </c>
      <c r="B549" t="s">
        <v>1081</v>
      </c>
      <c r="C549" s="2">
        <v>45931.397222222222</v>
      </c>
      <c r="D549" s="2">
        <v>45931.40016203704</v>
      </c>
      <c r="E549" s="2">
        <v>45932.391828703701</v>
      </c>
      <c r="F549" s="2">
        <v>45932</v>
      </c>
      <c r="G549" t="s">
        <v>1234</v>
      </c>
      <c r="H549" t="s">
        <v>1241</v>
      </c>
      <c r="I549" t="s">
        <v>1242</v>
      </c>
      <c r="J549" t="s">
        <v>1246</v>
      </c>
      <c r="K549" t="s">
        <v>1252</v>
      </c>
      <c r="L549" t="s">
        <v>1256</v>
      </c>
      <c r="M549">
        <v>4445</v>
      </c>
      <c r="N549">
        <v>79.89</v>
      </c>
      <c r="O549">
        <v>78.78</v>
      </c>
      <c r="P549">
        <v>79.150000000000006</v>
      </c>
      <c r="Q549">
        <v>350177.1</v>
      </c>
      <c r="R549">
        <v>175.09</v>
      </c>
      <c r="S549">
        <v>70.040000000000006</v>
      </c>
      <c r="T549">
        <v>-1889.78</v>
      </c>
      <c r="U549">
        <v>75.900000000000006</v>
      </c>
      <c r="V549">
        <v>35017.71</v>
      </c>
      <c r="W549" t="s">
        <v>1258</v>
      </c>
      <c r="X549" t="s">
        <v>1263</v>
      </c>
      <c r="Y549">
        <v>-46.75</v>
      </c>
      <c r="Z549" t="s">
        <v>1270</v>
      </c>
      <c r="AA549">
        <v>9795158.4800000004</v>
      </c>
      <c r="AB549">
        <v>97951.584800000011</v>
      </c>
      <c r="AC549">
        <v>2.879999999999995</v>
      </c>
      <c r="AD549">
        <v>34010.966944444503</v>
      </c>
      <c r="AE549">
        <v>5</v>
      </c>
      <c r="AF549">
        <v>170054.8347222225</v>
      </c>
      <c r="AG549">
        <v>13396919.879416689</v>
      </c>
    </row>
    <row r="550" spans="1:33" x14ac:dyDescent="0.25">
      <c r="A550" t="s">
        <v>581</v>
      </c>
      <c r="B550" t="s">
        <v>1071</v>
      </c>
      <c r="C550" s="2">
        <v>45933.460416666669</v>
      </c>
      <c r="D550" s="2">
        <v>45933.461435185192</v>
      </c>
      <c r="E550" s="2">
        <v>45934.348935185182</v>
      </c>
      <c r="F550" s="2">
        <v>45935</v>
      </c>
      <c r="G550" t="s">
        <v>1236</v>
      </c>
      <c r="H550" t="s">
        <v>1241</v>
      </c>
      <c r="I550" t="s">
        <v>1243</v>
      </c>
      <c r="J550" t="s">
        <v>1248</v>
      </c>
      <c r="K550" t="s">
        <v>1251</v>
      </c>
      <c r="L550" t="s">
        <v>1257</v>
      </c>
      <c r="M550">
        <v>2636</v>
      </c>
      <c r="N550">
        <v>458.23</v>
      </c>
      <c r="O550">
        <v>462.31</v>
      </c>
      <c r="P550">
        <v>454.71</v>
      </c>
      <c r="Q550">
        <v>1218649.1599999999</v>
      </c>
      <c r="R550">
        <v>609.32000000000005</v>
      </c>
      <c r="S550">
        <v>243.73</v>
      </c>
      <c r="T550">
        <v>19180.55</v>
      </c>
      <c r="U550">
        <v>435.32</v>
      </c>
      <c r="V550">
        <v>121864.92</v>
      </c>
      <c r="W550" t="s">
        <v>1262</v>
      </c>
      <c r="X550" t="s">
        <v>1263</v>
      </c>
      <c r="Y550">
        <v>167.14</v>
      </c>
      <c r="Z550" t="s">
        <v>1270</v>
      </c>
      <c r="AA550">
        <v>9814339.0299999993</v>
      </c>
      <c r="AB550">
        <v>98143.390299999999</v>
      </c>
      <c r="AC550">
        <v>26.990000000000009</v>
      </c>
      <c r="AD550">
        <v>3636.287154501666</v>
      </c>
      <c r="AE550">
        <v>5</v>
      </c>
      <c r="AF550">
        <v>18181.435772508328</v>
      </c>
      <c r="AG550">
        <v>8405459.5719883274</v>
      </c>
    </row>
    <row r="551" spans="1:33" x14ac:dyDescent="0.25">
      <c r="A551" t="s">
        <v>582</v>
      </c>
      <c r="B551" t="s">
        <v>1173</v>
      </c>
      <c r="C551" s="2">
        <v>45823.768055555563</v>
      </c>
      <c r="D551" s="2">
        <v>45823.768969907411</v>
      </c>
      <c r="E551" s="2">
        <v>45824.035636574074</v>
      </c>
      <c r="F551" s="2">
        <v>45825</v>
      </c>
      <c r="G551" t="s">
        <v>1232</v>
      </c>
      <c r="H551" t="s">
        <v>1239</v>
      </c>
      <c r="I551" t="s">
        <v>1243</v>
      </c>
      <c r="J551" t="s">
        <v>1248</v>
      </c>
      <c r="K551" t="s">
        <v>1250</v>
      </c>
      <c r="L551" t="s">
        <v>1256</v>
      </c>
      <c r="M551">
        <v>6679</v>
      </c>
      <c r="N551">
        <v>298.66000000000003</v>
      </c>
      <c r="O551">
        <v>298.5</v>
      </c>
      <c r="P551">
        <v>298.60000000000002</v>
      </c>
      <c r="Q551">
        <v>1993681.5</v>
      </c>
      <c r="R551">
        <v>996.84</v>
      </c>
      <c r="S551">
        <v>398.74</v>
      </c>
      <c r="T551">
        <v>-2063.48</v>
      </c>
      <c r="U551">
        <v>283.73</v>
      </c>
      <c r="V551">
        <v>199368.15</v>
      </c>
      <c r="W551" t="s">
        <v>1262</v>
      </c>
      <c r="X551" t="s">
        <v>1264</v>
      </c>
      <c r="Y551">
        <v>-3.35</v>
      </c>
      <c r="Z551" t="s">
        <v>1268</v>
      </c>
      <c r="AA551">
        <v>9812275.5500000007</v>
      </c>
      <c r="AB551">
        <v>98122.755500000014</v>
      </c>
      <c r="AC551">
        <v>14.76999999999998</v>
      </c>
      <c r="AD551">
        <v>6643.3822274881604</v>
      </c>
      <c r="AE551">
        <v>10</v>
      </c>
      <c r="AF551">
        <v>66433.822274881604</v>
      </c>
      <c r="AG551">
        <v>19830495.949052159</v>
      </c>
    </row>
    <row r="552" spans="1:33" x14ac:dyDescent="0.25">
      <c r="A552" t="s">
        <v>583</v>
      </c>
      <c r="B552" t="s">
        <v>1126</v>
      </c>
      <c r="C552" s="2">
        <v>45826.855555555558</v>
      </c>
      <c r="D552" s="2">
        <v>45826.857430555552</v>
      </c>
      <c r="E552" s="2">
        <v>45827.020624999997</v>
      </c>
      <c r="F552" s="2">
        <v>45828</v>
      </c>
      <c r="G552" t="s">
        <v>1233</v>
      </c>
      <c r="H552" t="s">
        <v>1238</v>
      </c>
      <c r="I552" t="s">
        <v>1242</v>
      </c>
      <c r="J552" t="s">
        <v>1248</v>
      </c>
      <c r="K552" t="s">
        <v>1252</v>
      </c>
      <c r="L552" t="s">
        <v>1255</v>
      </c>
      <c r="M552">
        <v>3198</v>
      </c>
      <c r="N552">
        <v>136.1</v>
      </c>
      <c r="O552">
        <v>134.47</v>
      </c>
      <c r="P552">
        <v>137.44999999999999</v>
      </c>
      <c r="Q552">
        <v>430035.06</v>
      </c>
      <c r="R552">
        <v>215.02</v>
      </c>
      <c r="S552">
        <v>86.01</v>
      </c>
      <c r="T552">
        <v>-9831.07</v>
      </c>
      <c r="U552">
        <v>129.29</v>
      </c>
      <c r="V552">
        <v>43003.51</v>
      </c>
      <c r="W552" t="s">
        <v>1260</v>
      </c>
      <c r="X552" t="s">
        <v>1266</v>
      </c>
      <c r="Y552">
        <v>-216.81</v>
      </c>
      <c r="Z552" t="s">
        <v>1267</v>
      </c>
      <c r="AA552">
        <v>9802444.4800000004</v>
      </c>
      <c r="AB552">
        <v>98024.444800000012</v>
      </c>
      <c r="AC552">
        <v>5.1800000000000068</v>
      </c>
      <c r="AD552">
        <v>18923.637992277971</v>
      </c>
      <c r="AE552">
        <v>2</v>
      </c>
      <c r="AF552">
        <v>37847.275984555941</v>
      </c>
      <c r="AG552">
        <v>5089323.2016432369</v>
      </c>
    </row>
    <row r="553" spans="1:33" x14ac:dyDescent="0.25">
      <c r="A553" t="s">
        <v>584</v>
      </c>
      <c r="B553" t="s">
        <v>1192</v>
      </c>
      <c r="C553" s="2">
        <v>45860.079861111109</v>
      </c>
      <c r="D553" s="2">
        <v>45860.08011574074</v>
      </c>
      <c r="E553" s="2">
        <v>45860.532893518517</v>
      </c>
      <c r="F553" s="2">
        <v>45861</v>
      </c>
      <c r="G553" t="s">
        <v>1235</v>
      </c>
      <c r="H553" t="s">
        <v>1241</v>
      </c>
      <c r="I553" t="s">
        <v>1243</v>
      </c>
      <c r="J553" t="s">
        <v>1247</v>
      </c>
      <c r="K553" t="s">
        <v>1252</v>
      </c>
      <c r="L553" t="s">
        <v>1257</v>
      </c>
      <c r="M553">
        <v>3325</v>
      </c>
      <c r="N553">
        <v>220.84</v>
      </c>
      <c r="O553">
        <v>216.8</v>
      </c>
      <c r="P553">
        <v>221.42</v>
      </c>
      <c r="Q553">
        <v>720860</v>
      </c>
      <c r="R553">
        <v>360.43</v>
      </c>
      <c r="S553">
        <v>144.16999999999999</v>
      </c>
      <c r="T553">
        <v>-15866.1</v>
      </c>
      <c r="U553">
        <v>209.8</v>
      </c>
      <c r="V553">
        <v>72086</v>
      </c>
      <c r="W553" t="s">
        <v>1261</v>
      </c>
      <c r="X553" t="s">
        <v>1263</v>
      </c>
      <c r="Y553">
        <v>-208.65</v>
      </c>
      <c r="Z553" t="s">
        <v>1267</v>
      </c>
      <c r="AA553">
        <v>9786578.3800000008</v>
      </c>
      <c r="AB553">
        <v>97865.783800000005</v>
      </c>
      <c r="AC553">
        <v>7</v>
      </c>
      <c r="AD553">
        <v>13980.82625714286</v>
      </c>
      <c r="AE553">
        <v>5</v>
      </c>
      <c r="AF553">
        <v>69904.131285714306</v>
      </c>
      <c r="AG553">
        <v>15155215.662742861</v>
      </c>
    </row>
    <row r="554" spans="1:33" x14ac:dyDescent="0.25">
      <c r="A554" t="s">
        <v>585</v>
      </c>
      <c r="B554" t="s">
        <v>1144</v>
      </c>
      <c r="C554" s="2">
        <v>45713.525694444441</v>
      </c>
      <c r="D554" s="2">
        <v>45713.528495370367</v>
      </c>
      <c r="E554" s="2">
        <v>45713.897939814808</v>
      </c>
      <c r="F554" s="2">
        <v>45715</v>
      </c>
      <c r="G554" t="s">
        <v>1237</v>
      </c>
      <c r="H554" t="s">
        <v>1239</v>
      </c>
      <c r="I554" t="s">
        <v>1242</v>
      </c>
      <c r="J554" t="s">
        <v>1247</v>
      </c>
      <c r="K554" t="s">
        <v>1250</v>
      </c>
      <c r="L554" t="s">
        <v>1254</v>
      </c>
      <c r="M554">
        <v>9068</v>
      </c>
      <c r="N554">
        <v>494.79</v>
      </c>
      <c r="O554">
        <v>489.62</v>
      </c>
      <c r="P554">
        <v>499.3</v>
      </c>
      <c r="Q554">
        <v>4439874.16</v>
      </c>
      <c r="R554">
        <v>2219.94</v>
      </c>
      <c r="S554">
        <v>887.97</v>
      </c>
      <c r="T554">
        <v>-90886.15</v>
      </c>
      <c r="U554">
        <v>470.05</v>
      </c>
      <c r="V554">
        <v>443987.42</v>
      </c>
      <c r="W554" t="s">
        <v>1260</v>
      </c>
      <c r="X554" t="s">
        <v>1264</v>
      </c>
      <c r="Y554">
        <v>-193.87</v>
      </c>
      <c r="Z554" t="s">
        <v>1268</v>
      </c>
      <c r="AA554">
        <v>9695692.2300000004</v>
      </c>
      <c r="AB554">
        <v>96956.922300000006</v>
      </c>
      <c r="AC554">
        <v>19.56999999999999</v>
      </c>
      <c r="AD554">
        <v>4954.3649616760367</v>
      </c>
      <c r="AE554">
        <v>10</v>
      </c>
      <c r="AF554">
        <v>49543.649616760369</v>
      </c>
      <c r="AG554">
        <v>24257561.725358211</v>
      </c>
    </row>
    <row r="555" spans="1:33" x14ac:dyDescent="0.25">
      <c r="A555" t="s">
        <v>586</v>
      </c>
      <c r="B555" t="s">
        <v>1221</v>
      </c>
      <c r="C555" s="2">
        <v>45986.504861111112</v>
      </c>
      <c r="D555" s="2">
        <v>45986.506620370368</v>
      </c>
      <c r="E555" s="2">
        <v>45987.45453703704</v>
      </c>
      <c r="F555" s="2">
        <v>45987</v>
      </c>
      <c r="G555" t="s">
        <v>1235</v>
      </c>
      <c r="H555" t="s">
        <v>1240</v>
      </c>
      <c r="I555" t="s">
        <v>1243</v>
      </c>
      <c r="J555" t="s">
        <v>1245</v>
      </c>
      <c r="K555" t="s">
        <v>1253</v>
      </c>
      <c r="L555" t="s">
        <v>1256</v>
      </c>
      <c r="M555">
        <v>731</v>
      </c>
      <c r="N555">
        <v>246.48</v>
      </c>
      <c r="O555">
        <v>245.59</v>
      </c>
      <c r="P555">
        <v>247.06</v>
      </c>
      <c r="Q555">
        <v>179526.29</v>
      </c>
      <c r="R555">
        <v>89.76</v>
      </c>
      <c r="S555">
        <v>35.909999999999997</v>
      </c>
      <c r="T555">
        <v>-1200.24</v>
      </c>
      <c r="U555">
        <v>234.16</v>
      </c>
      <c r="V555">
        <v>17952.63</v>
      </c>
      <c r="W555" t="s">
        <v>1260</v>
      </c>
      <c r="X555" t="s">
        <v>1264</v>
      </c>
      <c r="Y555">
        <v>-59.5</v>
      </c>
      <c r="Z555" t="s">
        <v>1267</v>
      </c>
      <c r="AA555">
        <v>9694491.9900000002</v>
      </c>
      <c r="AB555">
        <v>96944.919900000008</v>
      </c>
      <c r="AC555">
        <v>11.43000000000001</v>
      </c>
      <c r="AD555">
        <v>8481.6202887139061</v>
      </c>
      <c r="AE555">
        <v>30</v>
      </c>
      <c r="AF555">
        <v>254448.60866141721</v>
      </c>
      <c r="AG555">
        <v>62490033.801157437</v>
      </c>
    </row>
    <row r="556" spans="1:33" x14ac:dyDescent="0.25">
      <c r="A556" t="s">
        <v>587</v>
      </c>
      <c r="B556" t="s">
        <v>1204</v>
      </c>
      <c r="C556" s="2">
        <v>45932.744444444441</v>
      </c>
      <c r="D556" s="2">
        <v>45932.746874999997</v>
      </c>
      <c r="E556" s="2">
        <v>45933.476041666669</v>
      </c>
      <c r="F556" s="2">
        <v>45933</v>
      </c>
      <c r="G556" t="s">
        <v>1233</v>
      </c>
      <c r="H556" t="s">
        <v>1238</v>
      </c>
      <c r="I556" t="s">
        <v>1243</v>
      </c>
      <c r="J556" t="s">
        <v>1244</v>
      </c>
      <c r="K556" t="s">
        <v>1252</v>
      </c>
      <c r="L556" t="s">
        <v>1254</v>
      </c>
      <c r="M556">
        <v>1281</v>
      </c>
      <c r="N556">
        <v>302.82</v>
      </c>
      <c r="O556">
        <v>308.68</v>
      </c>
      <c r="P556">
        <v>301.43</v>
      </c>
      <c r="Q556">
        <v>395419.08</v>
      </c>
      <c r="R556">
        <v>197.71</v>
      </c>
      <c r="S556">
        <v>79.08</v>
      </c>
      <c r="T556">
        <v>9010.4599999999991</v>
      </c>
      <c r="U556">
        <v>287.68</v>
      </c>
      <c r="V556">
        <v>39541.910000000003</v>
      </c>
      <c r="W556" t="s">
        <v>1261</v>
      </c>
      <c r="X556" t="s">
        <v>1265</v>
      </c>
      <c r="Y556">
        <v>240.52</v>
      </c>
      <c r="Z556" t="s">
        <v>1269</v>
      </c>
      <c r="AA556">
        <v>9703502.4499999993</v>
      </c>
      <c r="AB556">
        <v>97035.0245</v>
      </c>
      <c r="AC556">
        <v>21</v>
      </c>
      <c r="AD556">
        <v>4620.7154523809522</v>
      </c>
      <c r="AE556">
        <v>2</v>
      </c>
      <c r="AF556">
        <v>9241.4309047619045</v>
      </c>
      <c r="AG556">
        <v>2852644.8916819049</v>
      </c>
    </row>
    <row r="557" spans="1:33" x14ac:dyDescent="0.25">
      <c r="A557" t="s">
        <v>588</v>
      </c>
      <c r="B557" t="s">
        <v>1123</v>
      </c>
      <c r="C557" s="2">
        <v>45879.402083333327</v>
      </c>
      <c r="D557" s="2">
        <v>45879.405069444438</v>
      </c>
      <c r="E557" s="2">
        <v>45879.453680555547</v>
      </c>
      <c r="F557" s="2">
        <v>45880</v>
      </c>
      <c r="G557" t="s">
        <v>1233</v>
      </c>
      <c r="H557" t="s">
        <v>1241</v>
      </c>
      <c r="I557" t="s">
        <v>1242</v>
      </c>
      <c r="J557" t="s">
        <v>1244</v>
      </c>
      <c r="K557" t="s">
        <v>1249</v>
      </c>
      <c r="L557" t="s">
        <v>1257</v>
      </c>
      <c r="M557">
        <v>5544</v>
      </c>
      <c r="N557">
        <v>427.35</v>
      </c>
      <c r="O557">
        <v>420.78</v>
      </c>
      <c r="P557">
        <v>425.38</v>
      </c>
      <c r="Q557">
        <v>2332804.3199999998</v>
      </c>
      <c r="R557">
        <v>1166.4000000000001</v>
      </c>
      <c r="S557">
        <v>466.56</v>
      </c>
      <c r="T557">
        <v>-27135.360000000001</v>
      </c>
      <c r="U557">
        <v>405.98</v>
      </c>
      <c r="V557">
        <v>233280.43</v>
      </c>
      <c r="W557" t="s">
        <v>1261</v>
      </c>
      <c r="X557" t="s">
        <v>1266</v>
      </c>
      <c r="Y557">
        <v>-108.14</v>
      </c>
      <c r="Z557" t="s">
        <v>1269</v>
      </c>
      <c r="AA557">
        <v>9676367.0899999999</v>
      </c>
      <c r="AB557">
        <v>96763.670899999997</v>
      </c>
      <c r="AC557">
        <v>14.799999999999949</v>
      </c>
      <c r="AD557">
        <v>6538.0858716216417</v>
      </c>
      <c r="AE557">
        <v>5</v>
      </c>
      <c r="AF557">
        <v>32690.429358108209</v>
      </c>
      <c r="AG557">
        <v>13755478.86530477</v>
      </c>
    </row>
    <row r="558" spans="1:33" x14ac:dyDescent="0.25">
      <c r="A558" t="s">
        <v>589</v>
      </c>
      <c r="B558" t="s">
        <v>1173</v>
      </c>
      <c r="C558" s="2">
        <v>45673.918749999997</v>
      </c>
      <c r="D558" s="2">
        <v>45673.921932870369</v>
      </c>
      <c r="E558" s="2">
        <v>45673.927488425928</v>
      </c>
      <c r="F558" s="2">
        <v>45674</v>
      </c>
      <c r="G558" t="s">
        <v>1234</v>
      </c>
      <c r="H558" t="s">
        <v>1239</v>
      </c>
      <c r="I558" t="s">
        <v>1243</v>
      </c>
      <c r="J558" t="s">
        <v>1244</v>
      </c>
      <c r="K558" t="s">
        <v>1249</v>
      </c>
      <c r="L558" t="s">
        <v>1254</v>
      </c>
      <c r="M558">
        <v>4697</v>
      </c>
      <c r="N558">
        <v>53.68</v>
      </c>
      <c r="O558">
        <v>53.75</v>
      </c>
      <c r="P558">
        <v>54.06</v>
      </c>
      <c r="Q558">
        <v>252463.75</v>
      </c>
      <c r="R558">
        <v>126.23</v>
      </c>
      <c r="S558">
        <v>50.49</v>
      </c>
      <c r="T558">
        <v>-1632.79</v>
      </c>
      <c r="U558">
        <v>51</v>
      </c>
      <c r="V558">
        <v>25246.38</v>
      </c>
      <c r="W558" t="s">
        <v>1259</v>
      </c>
      <c r="X558" t="s">
        <v>1264</v>
      </c>
      <c r="Y558">
        <v>-57.34</v>
      </c>
      <c r="Z558" t="s">
        <v>1267</v>
      </c>
      <c r="AA558">
        <v>9674734.3000000007</v>
      </c>
      <c r="AB558">
        <v>96747.343000000008</v>
      </c>
      <c r="AC558">
        <v>2.75</v>
      </c>
      <c r="AD558">
        <v>35180.852000000014</v>
      </c>
      <c r="AE558">
        <v>10</v>
      </c>
      <c r="AF558">
        <v>351808.52000000008</v>
      </c>
      <c r="AG558">
        <v>18909707.95000001</v>
      </c>
    </row>
    <row r="559" spans="1:33" x14ac:dyDescent="0.25">
      <c r="A559" t="s">
        <v>590</v>
      </c>
      <c r="B559" t="s">
        <v>1147</v>
      </c>
      <c r="C559" s="2">
        <v>45669.258333333331</v>
      </c>
      <c r="D559" s="2">
        <v>45669.259722222218</v>
      </c>
      <c r="E559" s="2">
        <v>45669.640972222223</v>
      </c>
      <c r="F559" s="2">
        <v>45671</v>
      </c>
      <c r="G559" t="s">
        <v>1236</v>
      </c>
      <c r="H559" t="s">
        <v>1239</v>
      </c>
      <c r="I559" t="s">
        <v>1243</v>
      </c>
      <c r="J559" t="s">
        <v>1244</v>
      </c>
      <c r="K559" t="s">
        <v>1253</v>
      </c>
      <c r="L559" t="s">
        <v>1254</v>
      </c>
      <c r="M559">
        <v>9938</v>
      </c>
      <c r="N559">
        <v>320.33999999999997</v>
      </c>
      <c r="O559">
        <v>325.68</v>
      </c>
      <c r="P559">
        <v>318.64</v>
      </c>
      <c r="Q559">
        <v>3236607.84</v>
      </c>
      <c r="R559">
        <v>1618.3</v>
      </c>
      <c r="S559">
        <v>647.32000000000005</v>
      </c>
      <c r="T559">
        <v>67697.899999999994</v>
      </c>
      <c r="U559">
        <v>304.32</v>
      </c>
      <c r="V559">
        <v>323660.78000000003</v>
      </c>
      <c r="W559" t="s">
        <v>1259</v>
      </c>
      <c r="X559" t="s">
        <v>1264</v>
      </c>
      <c r="Y559">
        <v>220.94</v>
      </c>
      <c r="Z559" t="s">
        <v>1268</v>
      </c>
      <c r="AA559">
        <v>9742432.1999999993</v>
      </c>
      <c r="AB559">
        <v>97424.322</v>
      </c>
      <c r="AC559">
        <v>21.36000000000001</v>
      </c>
      <c r="AD559">
        <v>4561.0637640449413</v>
      </c>
      <c r="AE559">
        <v>10</v>
      </c>
      <c r="AF559">
        <v>45610.637640449408</v>
      </c>
      <c r="AG559">
        <v>14854472.466741569</v>
      </c>
    </row>
    <row r="560" spans="1:33" x14ac:dyDescent="0.25">
      <c r="A560" t="s">
        <v>591</v>
      </c>
      <c r="B560" t="s">
        <v>1178</v>
      </c>
      <c r="C560" s="2">
        <v>45953.568055555559</v>
      </c>
      <c r="D560" s="2">
        <v>45953.569166666668</v>
      </c>
      <c r="E560" s="2">
        <v>45954.155972222223</v>
      </c>
      <c r="F560" s="2">
        <v>45954</v>
      </c>
      <c r="G560" t="s">
        <v>1233</v>
      </c>
      <c r="H560" t="s">
        <v>1238</v>
      </c>
      <c r="I560" t="s">
        <v>1243</v>
      </c>
      <c r="J560" t="s">
        <v>1245</v>
      </c>
      <c r="K560" t="s">
        <v>1250</v>
      </c>
      <c r="L560" t="s">
        <v>1257</v>
      </c>
      <c r="M560">
        <v>5724</v>
      </c>
      <c r="N560">
        <v>445.5</v>
      </c>
      <c r="O560">
        <v>449.01</v>
      </c>
      <c r="P560">
        <v>446.86</v>
      </c>
      <c r="Q560">
        <v>2570133.2400000002</v>
      </c>
      <c r="R560">
        <v>1285.07</v>
      </c>
      <c r="S560">
        <v>514.03</v>
      </c>
      <c r="T560">
        <v>10507.5</v>
      </c>
      <c r="U560">
        <v>423.22</v>
      </c>
      <c r="V560">
        <v>257013.32</v>
      </c>
      <c r="W560" t="s">
        <v>1260</v>
      </c>
      <c r="X560" t="s">
        <v>1264</v>
      </c>
      <c r="Y560">
        <v>48.11</v>
      </c>
      <c r="Z560" t="s">
        <v>1271</v>
      </c>
      <c r="AA560">
        <v>9752939.6999999993</v>
      </c>
      <c r="AB560">
        <v>97529.396999999997</v>
      </c>
      <c r="AC560">
        <v>25.78999999999996</v>
      </c>
      <c r="AD560">
        <v>3781.674951531606</v>
      </c>
      <c r="AE560">
        <v>2</v>
      </c>
      <c r="AF560">
        <v>7563.349903063212</v>
      </c>
      <c r="AG560">
        <v>3396019.7399744131</v>
      </c>
    </row>
    <row r="561" spans="1:33" x14ac:dyDescent="0.25">
      <c r="A561" t="s">
        <v>592</v>
      </c>
      <c r="B561" t="s">
        <v>1115</v>
      </c>
      <c r="C561" s="2">
        <v>45673.57916666667</v>
      </c>
      <c r="D561" s="2">
        <v>45673.581273148149</v>
      </c>
      <c r="E561" s="2">
        <v>45674.052106481482</v>
      </c>
      <c r="F561" s="2">
        <v>45674</v>
      </c>
      <c r="G561" t="s">
        <v>1234</v>
      </c>
      <c r="H561" t="s">
        <v>1240</v>
      </c>
      <c r="I561" t="s">
        <v>1243</v>
      </c>
      <c r="J561" t="s">
        <v>1248</v>
      </c>
      <c r="K561" t="s">
        <v>1252</v>
      </c>
      <c r="L561" t="s">
        <v>1257</v>
      </c>
      <c r="M561">
        <v>6034</v>
      </c>
      <c r="N561">
        <v>306.01</v>
      </c>
      <c r="O561">
        <v>300.05</v>
      </c>
      <c r="P561">
        <v>306.61</v>
      </c>
      <c r="Q561">
        <v>1810501.7</v>
      </c>
      <c r="R561">
        <v>905.25</v>
      </c>
      <c r="S561">
        <v>362.1</v>
      </c>
      <c r="T561">
        <v>-40850.39</v>
      </c>
      <c r="U561">
        <v>290.70999999999998</v>
      </c>
      <c r="V561">
        <v>181050.17</v>
      </c>
      <c r="W561" t="s">
        <v>1261</v>
      </c>
      <c r="X561" t="s">
        <v>1265</v>
      </c>
      <c r="Y561">
        <v>-213.95</v>
      </c>
      <c r="Z561" t="s">
        <v>1270</v>
      </c>
      <c r="AA561">
        <v>9712089.3100000005</v>
      </c>
      <c r="AB561">
        <v>97120.893100000001</v>
      </c>
      <c r="AC561">
        <v>9.3400000000000318</v>
      </c>
      <c r="AD561">
        <v>10398.382558886469</v>
      </c>
      <c r="AE561">
        <v>30</v>
      </c>
      <c r="AF561">
        <v>311951.4767665941</v>
      </c>
      <c r="AG561">
        <v>93601040.603816569</v>
      </c>
    </row>
    <row r="562" spans="1:33" x14ac:dyDescent="0.25">
      <c r="A562" t="s">
        <v>593</v>
      </c>
      <c r="B562" t="s">
        <v>1215</v>
      </c>
      <c r="C562" s="2">
        <v>45861.09652777778</v>
      </c>
      <c r="D562" s="2">
        <v>45861.098506944443</v>
      </c>
      <c r="E562" s="2">
        <v>45861.314479166656</v>
      </c>
      <c r="F562" s="2">
        <v>45862</v>
      </c>
      <c r="G562" t="s">
        <v>1235</v>
      </c>
      <c r="H562" t="s">
        <v>1239</v>
      </c>
      <c r="I562" t="s">
        <v>1242</v>
      </c>
      <c r="J562" t="s">
        <v>1246</v>
      </c>
      <c r="K562" t="s">
        <v>1250</v>
      </c>
      <c r="L562" t="s">
        <v>1255</v>
      </c>
      <c r="M562">
        <v>5513</v>
      </c>
      <c r="N562">
        <v>395.45</v>
      </c>
      <c r="O562">
        <v>396.13</v>
      </c>
      <c r="P562">
        <v>399.21</v>
      </c>
      <c r="Q562">
        <v>2183864.69</v>
      </c>
      <c r="R562">
        <v>1091.93</v>
      </c>
      <c r="S562">
        <v>436.77</v>
      </c>
      <c r="T562">
        <v>-18508.740000000002</v>
      </c>
      <c r="U562">
        <v>375.68</v>
      </c>
      <c r="V562">
        <v>218386.47</v>
      </c>
      <c r="W562" t="s">
        <v>1261</v>
      </c>
      <c r="X562" t="s">
        <v>1265</v>
      </c>
      <c r="Y562">
        <v>-77.150000000000006</v>
      </c>
      <c r="Z562" t="s">
        <v>1267</v>
      </c>
      <c r="AA562">
        <v>9693580.5700000003</v>
      </c>
      <c r="AB562">
        <v>96935.805700000012</v>
      </c>
      <c r="AC562">
        <v>20.449999999999989</v>
      </c>
      <c r="AD562">
        <v>4740.1371980440126</v>
      </c>
      <c r="AE562">
        <v>10</v>
      </c>
      <c r="AF562">
        <v>47401.371980440133</v>
      </c>
      <c r="AG562">
        <v>18777105.482611749</v>
      </c>
    </row>
    <row r="563" spans="1:33" x14ac:dyDescent="0.25">
      <c r="A563" t="s">
        <v>594</v>
      </c>
      <c r="B563" t="s">
        <v>1189</v>
      </c>
      <c r="C563" s="2">
        <v>45818.405555555553</v>
      </c>
      <c r="D563" s="2">
        <v>45818.408530092587</v>
      </c>
      <c r="E563" s="2">
        <v>45819.121030092603</v>
      </c>
      <c r="F563" s="2">
        <v>45820</v>
      </c>
      <c r="G563" t="s">
        <v>1235</v>
      </c>
      <c r="H563" t="s">
        <v>1238</v>
      </c>
      <c r="I563" t="s">
        <v>1242</v>
      </c>
      <c r="J563" t="s">
        <v>1247</v>
      </c>
      <c r="K563" t="s">
        <v>1252</v>
      </c>
      <c r="L563" t="s">
        <v>1256</v>
      </c>
      <c r="M563">
        <v>3701</v>
      </c>
      <c r="N563">
        <v>33.54</v>
      </c>
      <c r="O563">
        <v>33.61</v>
      </c>
      <c r="P563">
        <v>33.76</v>
      </c>
      <c r="Q563">
        <v>124390.61</v>
      </c>
      <c r="R563">
        <v>62.2</v>
      </c>
      <c r="S563">
        <v>24.88</v>
      </c>
      <c r="T563">
        <v>-642.23</v>
      </c>
      <c r="U563">
        <v>31.86</v>
      </c>
      <c r="V563">
        <v>12439.06</v>
      </c>
      <c r="W563" t="s">
        <v>1258</v>
      </c>
      <c r="X563" t="s">
        <v>1264</v>
      </c>
      <c r="Y563">
        <v>-44.43</v>
      </c>
      <c r="Z563" t="s">
        <v>1271</v>
      </c>
      <c r="AA563">
        <v>9692938.3399999999</v>
      </c>
      <c r="AB563">
        <v>96929.383400000006</v>
      </c>
      <c r="AC563">
        <v>1.75</v>
      </c>
      <c r="AD563">
        <v>55388.219085714292</v>
      </c>
      <c r="AE563">
        <v>2</v>
      </c>
      <c r="AF563">
        <v>110776.4381714286</v>
      </c>
      <c r="AG563">
        <v>3723196.0869417149</v>
      </c>
    </row>
    <row r="564" spans="1:33" x14ac:dyDescent="0.25">
      <c r="A564" t="s">
        <v>595</v>
      </c>
      <c r="B564" t="s">
        <v>1141</v>
      </c>
      <c r="C564" s="2">
        <v>45912.065972222219</v>
      </c>
      <c r="D564" s="2">
        <v>45912.067002314812</v>
      </c>
      <c r="E564" s="2">
        <v>45912.57603009259</v>
      </c>
      <c r="F564" s="2">
        <v>45914</v>
      </c>
      <c r="G564" t="s">
        <v>1233</v>
      </c>
      <c r="H564" t="s">
        <v>1240</v>
      </c>
      <c r="I564" t="s">
        <v>1242</v>
      </c>
      <c r="J564" t="s">
        <v>1248</v>
      </c>
      <c r="K564" t="s">
        <v>1251</v>
      </c>
      <c r="L564" t="s">
        <v>1257</v>
      </c>
      <c r="M564">
        <v>1663</v>
      </c>
      <c r="N564">
        <v>102.99</v>
      </c>
      <c r="O564">
        <v>104.46</v>
      </c>
      <c r="P564">
        <v>103.67</v>
      </c>
      <c r="Q564">
        <v>173716.98</v>
      </c>
      <c r="R564">
        <v>86.86</v>
      </c>
      <c r="S564">
        <v>34.74</v>
      </c>
      <c r="T564">
        <v>1192.17</v>
      </c>
      <c r="U564">
        <v>97.84</v>
      </c>
      <c r="V564">
        <v>17371.7</v>
      </c>
      <c r="W564" t="s">
        <v>1262</v>
      </c>
      <c r="X564" t="s">
        <v>1263</v>
      </c>
      <c r="Y564">
        <v>76.2</v>
      </c>
      <c r="Z564" t="s">
        <v>1268</v>
      </c>
      <c r="AA564">
        <v>9694130.5099999998</v>
      </c>
      <c r="AB564">
        <v>96941.305099999998</v>
      </c>
      <c r="AC564">
        <v>6.6199999999999903</v>
      </c>
      <c r="AD564">
        <v>14643.701676737181</v>
      </c>
      <c r="AE564">
        <v>30</v>
      </c>
      <c r="AF564">
        <v>439311.05030211539</v>
      </c>
      <c r="AG564">
        <v>45890432.314558983</v>
      </c>
    </row>
    <row r="565" spans="1:33" x14ac:dyDescent="0.25">
      <c r="A565" t="s">
        <v>596</v>
      </c>
      <c r="B565" t="s">
        <v>1214</v>
      </c>
      <c r="C565" s="2">
        <v>45790.712500000001</v>
      </c>
      <c r="D565" s="2">
        <v>45790.715115740742</v>
      </c>
      <c r="E565" s="2">
        <v>45790.763032407413</v>
      </c>
      <c r="F565" s="2">
        <v>45792</v>
      </c>
      <c r="G565" t="s">
        <v>1232</v>
      </c>
      <c r="H565" t="s">
        <v>1238</v>
      </c>
      <c r="I565" t="s">
        <v>1242</v>
      </c>
      <c r="J565" t="s">
        <v>1245</v>
      </c>
      <c r="K565" t="s">
        <v>1249</v>
      </c>
      <c r="L565" t="s">
        <v>1257</v>
      </c>
      <c r="M565">
        <v>2929</v>
      </c>
      <c r="N565">
        <v>230.3</v>
      </c>
      <c r="O565">
        <v>232.73</v>
      </c>
      <c r="P565">
        <v>232.59</v>
      </c>
      <c r="Q565">
        <v>681666.17</v>
      </c>
      <c r="R565">
        <v>340.83</v>
      </c>
      <c r="S565">
        <v>136.33000000000001</v>
      </c>
      <c r="T565">
        <v>-67.099999999999994</v>
      </c>
      <c r="U565">
        <v>218.78</v>
      </c>
      <c r="V565">
        <v>68166.62</v>
      </c>
      <c r="W565" t="s">
        <v>1261</v>
      </c>
      <c r="X565" t="s">
        <v>1264</v>
      </c>
      <c r="Y565">
        <v>6.02</v>
      </c>
      <c r="Z565" t="s">
        <v>1269</v>
      </c>
      <c r="AA565">
        <v>9694063.4100000001</v>
      </c>
      <c r="AB565">
        <v>96940.63410000001</v>
      </c>
      <c r="AC565">
        <v>13.94999999999999</v>
      </c>
      <c r="AD565">
        <v>6949.1493978494691</v>
      </c>
      <c r="AE565">
        <v>2</v>
      </c>
      <c r="AF565">
        <v>13898.29879569894</v>
      </c>
      <c r="AG565">
        <v>3234551.0787230139</v>
      </c>
    </row>
    <row r="566" spans="1:33" x14ac:dyDescent="0.25">
      <c r="A566" t="s">
        <v>597</v>
      </c>
      <c r="B566" t="s">
        <v>1063</v>
      </c>
      <c r="C566" s="2">
        <v>45912.112500000003</v>
      </c>
      <c r="D566" s="2">
        <v>45912.115335648137</v>
      </c>
      <c r="E566" s="2">
        <v>45912.378530092603</v>
      </c>
      <c r="F566" s="2">
        <v>45914</v>
      </c>
      <c r="G566" t="s">
        <v>1231</v>
      </c>
      <c r="H566" t="s">
        <v>1238</v>
      </c>
      <c r="I566" t="s">
        <v>1242</v>
      </c>
      <c r="J566" t="s">
        <v>1244</v>
      </c>
      <c r="K566" t="s">
        <v>1250</v>
      </c>
      <c r="L566" t="s">
        <v>1256</v>
      </c>
      <c r="M566">
        <v>2655</v>
      </c>
      <c r="N566">
        <v>132.91</v>
      </c>
      <c r="O566">
        <v>133.31</v>
      </c>
      <c r="P566">
        <v>131.84</v>
      </c>
      <c r="Q566">
        <v>353938.05</v>
      </c>
      <c r="R566">
        <v>176.97</v>
      </c>
      <c r="S566">
        <v>70.790000000000006</v>
      </c>
      <c r="T566">
        <v>3655.09</v>
      </c>
      <c r="U566">
        <v>126.26</v>
      </c>
      <c r="V566">
        <v>35393.81</v>
      </c>
      <c r="W566" t="s">
        <v>1262</v>
      </c>
      <c r="X566" t="s">
        <v>1265</v>
      </c>
      <c r="Y566">
        <v>111.5</v>
      </c>
      <c r="Z566" t="s">
        <v>1267</v>
      </c>
      <c r="AA566">
        <v>9697718.5</v>
      </c>
      <c r="AB566">
        <v>96977.184999999998</v>
      </c>
      <c r="AC566">
        <v>7.0499999999999972</v>
      </c>
      <c r="AD566">
        <v>13755.62907801419</v>
      </c>
      <c r="AE566">
        <v>2</v>
      </c>
      <c r="AF566">
        <v>27511.25815602838</v>
      </c>
      <c r="AG566">
        <v>3667525.8247801429</v>
      </c>
    </row>
    <row r="567" spans="1:33" x14ac:dyDescent="0.25">
      <c r="A567" t="s">
        <v>598</v>
      </c>
      <c r="B567" t="s">
        <v>1047</v>
      </c>
      <c r="C567" s="2">
        <v>45709.438194444447</v>
      </c>
      <c r="D567" s="2">
        <v>45709.440578703703</v>
      </c>
      <c r="E567" s="2">
        <v>45710.11141203704</v>
      </c>
      <c r="F567" s="2">
        <v>45710</v>
      </c>
      <c r="G567" t="s">
        <v>1236</v>
      </c>
      <c r="H567" t="s">
        <v>1241</v>
      </c>
      <c r="I567" t="s">
        <v>1243</v>
      </c>
      <c r="J567" t="s">
        <v>1245</v>
      </c>
      <c r="K567" t="s">
        <v>1253</v>
      </c>
      <c r="L567" t="s">
        <v>1254</v>
      </c>
      <c r="M567">
        <v>1138</v>
      </c>
      <c r="N567">
        <v>297.52999999999997</v>
      </c>
      <c r="O567">
        <v>303.32</v>
      </c>
      <c r="P567">
        <v>297.92</v>
      </c>
      <c r="Q567">
        <v>345178.16</v>
      </c>
      <c r="R567">
        <v>172.59</v>
      </c>
      <c r="S567">
        <v>69.040000000000006</v>
      </c>
      <c r="T567">
        <v>5903.57</v>
      </c>
      <c r="U567">
        <v>282.64999999999998</v>
      </c>
      <c r="V567">
        <v>34517.82</v>
      </c>
      <c r="W567" t="s">
        <v>1262</v>
      </c>
      <c r="X567" t="s">
        <v>1264</v>
      </c>
      <c r="Y567">
        <v>181.26</v>
      </c>
      <c r="Z567" t="s">
        <v>1268</v>
      </c>
      <c r="AA567">
        <v>9703622.0700000003</v>
      </c>
      <c r="AB567">
        <v>97036.220700000005</v>
      </c>
      <c r="AC567">
        <v>20.670000000000019</v>
      </c>
      <c r="AD567">
        <v>4694.5438171262667</v>
      </c>
      <c r="AE567">
        <v>5</v>
      </c>
      <c r="AF567">
        <v>23472.719085631328</v>
      </c>
      <c r="AG567">
        <v>7119745.1530536953</v>
      </c>
    </row>
    <row r="568" spans="1:33" x14ac:dyDescent="0.25">
      <c r="A568" t="s">
        <v>599</v>
      </c>
      <c r="B568" t="s">
        <v>1038</v>
      </c>
      <c r="C568" s="2">
        <v>45923.129861111112</v>
      </c>
      <c r="D568" s="2">
        <v>45923.131481481483</v>
      </c>
      <c r="E568" s="2">
        <v>45923.476620370369</v>
      </c>
      <c r="F568" s="2">
        <v>45925</v>
      </c>
      <c r="G568" t="s">
        <v>1231</v>
      </c>
      <c r="H568" t="s">
        <v>1240</v>
      </c>
      <c r="I568" t="s">
        <v>1243</v>
      </c>
      <c r="J568" t="s">
        <v>1248</v>
      </c>
      <c r="K568" t="s">
        <v>1249</v>
      </c>
      <c r="L568" t="s">
        <v>1255</v>
      </c>
      <c r="M568">
        <v>5396</v>
      </c>
      <c r="N568">
        <v>380.74</v>
      </c>
      <c r="O568">
        <v>374.63</v>
      </c>
      <c r="P568">
        <v>381.5</v>
      </c>
      <c r="Q568">
        <v>2021503.48</v>
      </c>
      <c r="R568">
        <v>1010.75</v>
      </c>
      <c r="S568">
        <v>404.3</v>
      </c>
      <c r="T568">
        <v>-38485.57</v>
      </c>
      <c r="U568">
        <v>361.7</v>
      </c>
      <c r="V568">
        <v>202150.35</v>
      </c>
      <c r="W568" t="s">
        <v>1260</v>
      </c>
      <c r="X568" t="s">
        <v>1266</v>
      </c>
      <c r="Y568">
        <v>-180.08</v>
      </c>
      <c r="Z568" t="s">
        <v>1267</v>
      </c>
      <c r="AA568">
        <v>9665136.5</v>
      </c>
      <c r="AB568">
        <v>96651.365000000005</v>
      </c>
      <c r="AC568">
        <v>12.93000000000001</v>
      </c>
      <c r="AD568">
        <v>7474.970224284606</v>
      </c>
      <c r="AE568">
        <v>30</v>
      </c>
      <c r="AF568">
        <v>224249.1067285382</v>
      </c>
      <c r="AG568">
        <v>84010442.853712261</v>
      </c>
    </row>
    <row r="569" spans="1:33" x14ac:dyDescent="0.25">
      <c r="A569" t="s">
        <v>600</v>
      </c>
      <c r="B569" t="s">
        <v>1119</v>
      </c>
      <c r="C569" s="2">
        <v>46004.427083333343</v>
      </c>
      <c r="D569" s="2">
        <v>46004.427893518521</v>
      </c>
      <c r="E569" s="2">
        <v>46005.19803240741</v>
      </c>
      <c r="F569" s="2">
        <v>46005</v>
      </c>
      <c r="G569" t="s">
        <v>1237</v>
      </c>
      <c r="H569" t="s">
        <v>1238</v>
      </c>
      <c r="I569" t="s">
        <v>1242</v>
      </c>
      <c r="J569" t="s">
        <v>1246</v>
      </c>
      <c r="K569" t="s">
        <v>1252</v>
      </c>
      <c r="L569" t="s">
        <v>1255</v>
      </c>
      <c r="M569">
        <v>858</v>
      </c>
      <c r="N569">
        <v>172.07</v>
      </c>
      <c r="O569">
        <v>172.73</v>
      </c>
      <c r="P569">
        <v>172.11</v>
      </c>
      <c r="Q569">
        <v>148202.34</v>
      </c>
      <c r="R569">
        <v>74.099999999999994</v>
      </c>
      <c r="S569">
        <v>29.64</v>
      </c>
      <c r="T569">
        <v>428.22</v>
      </c>
      <c r="U569">
        <v>163.47</v>
      </c>
      <c r="V569">
        <v>14820.23</v>
      </c>
      <c r="W569" t="s">
        <v>1262</v>
      </c>
      <c r="X569" t="s">
        <v>1263</v>
      </c>
      <c r="Y569">
        <v>36.020000000000003</v>
      </c>
      <c r="Z569" t="s">
        <v>1270</v>
      </c>
      <c r="AA569">
        <v>9665564.7200000007</v>
      </c>
      <c r="AB569">
        <v>96655.647200000007</v>
      </c>
      <c r="AC569">
        <v>9.2599999999999909</v>
      </c>
      <c r="AD569">
        <v>10437.97485961124</v>
      </c>
      <c r="AE569">
        <v>2</v>
      </c>
      <c r="AF569">
        <v>20875.949719222481</v>
      </c>
      <c r="AG569">
        <v>3605902.7950012991</v>
      </c>
    </row>
    <row r="570" spans="1:33" x14ac:dyDescent="0.25">
      <c r="A570" t="s">
        <v>601</v>
      </c>
      <c r="B570" t="s">
        <v>1106</v>
      </c>
      <c r="C570" s="2">
        <v>45696.020833333343</v>
      </c>
      <c r="D570" s="2">
        <v>45696.022199074083</v>
      </c>
      <c r="E570" s="2">
        <v>45696.839560185188</v>
      </c>
      <c r="F570" s="2">
        <v>45697</v>
      </c>
      <c r="G570" t="s">
        <v>1233</v>
      </c>
      <c r="H570" t="s">
        <v>1239</v>
      </c>
      <c r="I570" t="s">
        <v>1242</v>
      </c>
      <c r="J570" t="s">
        <v>1245</v>
      </c>
      <c r="K570" t="s">
        <v>1251</v>
      </c>
      <c r="L570" t="s">
        <v>1255</v>
      </c>
      <c r="M570">
        <v>7500</v>
      </c>
      <c r="N570">
        <v>406.59</v>
      </c>
      <c r="O570">
        <v>411.68</v>
      </c>
      <c r="P570">
        <v>406.19</v>
      </c>
      <c r="Q570">
        <v>3087600</v>
      </c>
      <c r="R570">
        <v>1543.8</v>
      </c>
      <c r="S570">
        <v>617.52</v>
      </c>
      <c r="T570">
        <v>39013.68</v>
      </c>
      <c r="U570">
        <v>386.26</v>
      </c>
      <c r="V570">
        <v>308760</v>
      </c>
      <c r="W570" t="s">
        <v>1260</v>
      </c>
      <c r="X570" t="s">
        <v>1265</v>
      </c>
      <c r="Y570">
        <v>135.16</v>
      </c>
      <c r="Z570" t="s">
        <v>1269</v>
      </c>
      <c r="AA570">
        <v>9704578.4000000004</v>
      </c>
      <c r="AB570">
        <v>97045.784</v>
      </c>
      <c r="AC570">
        <v>25.420000000000019</v>
      </c>
      <c r="AD570">
        <v>3817.6940991345368</v>
      </c>
      <c r="AE570">
        <v>10</v>
      </c>
      <c r="AF570">
        <v>38176.940991345371</v>
      </c>
      <c r="AG570">
        <v>15716683.067317059</v>
      </c>
    </row>
    <row r="571" spans="1:33" x14ac:dyDescent="0.25">
      <c r="A571" t="s">
        <v>602</v>
      </c>
      <c r="B571" t="s">
        <v>1084</v>
      </c>
      <c r="C571" s="2">
        <v>45926.802777777782</v>
      </c>
      <c r="D571" s="2">
        <v>45926.805254629631</v>
      </c>
      <c r="E571" s="2">
        <v>45927.185810185183</v>
      </c>
      <c r="F571" s="2">
        <v>45928</v>
      </c>
      <c r="G571" t="s">
        <v>1231</v>
      </c>
      <c r="H571" t="s">
        <v>1239</v>
      </c>
      <c r="I571" t="s">
        <v>1243</v>
      </c>
      <c r="J571" t="s">
        <v>1246</v>
      </c>
      <c r="K571" t="s">
        <v>1251</v>
      </c>
      <c r="L571" t="s">
        <v>1257</v>
      </c>
      <c r="M571">
        <v>1906</v>
      </c>
      <c r="N571">
        <v>372.8</v>
      </c>
      <c r="O571">
        <v>373.25</v>
      </c>
      <c r="P571">
        <v>370.61</v>
      </c>
      <c r="Q571">
        <v>711414.5</v>
      </c>
      <c r="R571">
        <v>355.71</v>
      </c>
      <c r="S571">
        <v>142.28</v>
      </c>
      <c r="T571">
        <v>4533.8500000000004</v>
      </c>
      <c r="U571">
        <v>354.16</v>
      </c>
      <c r="V571">
        <v>71141.45</v>
      </c>
      <c r="W571" t="s">
        <v>1258</v>
      </c>
      <c r="X571" t="s">
        <v>1263</v>
      </c>
      <c r="Y571">
        <v>71.23</v>
      </c>
      <c r="Z571" t="s">
        <v>1269</v>
      </c>
      <c r="AA571">
        <v>9709112.25</v>
      </c>
      <c r="AB571">
        <v>97091.122499999998</v>
      </c>
      <c r="AC571">
        <v>19.089999999999971</v>
      </c>
      <c r="AD571">
        <v>5085.9676532215881</v>
      </c>
      <c r="AE571">
        <v>10</v>
      </c>
      <c r="AF571">
        <v>50859.676532215883</v>
      </c>
      <c r="AG571">
        <v>18983374.265649579</v>
      </c>
    </row>
    <row r="572" spans="1:33" x14ac:dyDescent="0.25">
      <c r="A572" t="s">
        <v>603</v>
      </c>
      <c r="B572" t="s">
        <v>1043</v>
      </c>
      <c r="C572" s="2">
        <v>45736.28402777778</v>
      </c>
      <c r="D572" s="2">
        <v>45736.284756944442</v>
      </c>
      <c r="E572" s="2">
        <v>45737.121562499997</v>
      </c>
      <c r="F572" s="2">
        <v>45737</v>
      </c>
      <c r="G572" t="s">
        <v>1233</v>
      </c>
      <c r="H572" t="s">
        <v>1240</v>
      </c>
      <c r="I572" t="s">
        <v>1243</v>
      </c>
      <c r="J572" t="s">
        <v>1248</v>
      </c>
      <c r="K572" t="s">
        <v>1252</v>
      </c>
      <c r="L572" t="s">
        <v>1256</v>
      </c>
      <c r="M572">
        <v>1541</v>
      </c>
      <c r="N572">
        <v>148.13999999999999</v>
      </c>
      <c r="O572">
        <v>148.21</v>
      </c>
      <c r="P572">
        <v>148.66</v>
      </c>
      <c r="Q572">
        <v>228391.61</v>
      </c>
      <c r="R572">
        <v>114.2</v>
      </c>
      <c r="S572">
        <v>45.68</v>
      </c>
      <c r="T572">
        <v>-853.33</v>
      </c>
      <c r="U572">
        <v>140.72999999999999</v>
      </c>
      <c r="V572">
        <v>22839.16</v>
      </c>
      <c r="W572" t="s">
        <v>1260</v>
      </c>
      <c r="X572" t="s">
        <v>1263</v>
      </c>
      <c r="Y572">
        <v>-30.27</v>
      </c>
      <c r="Z572" t="s">
        <v>1268</v>
      </c>
      <c r="AA572">
        <v>9708258.9199999999</v>
      </c>
      <c r="AB572">
        <v>97082.589200000002</v>
      </c>
      <c r="AC572">
        <v>7.4800000000000182</v>
      </c>
      <c r="AD572">
        <v>12978.95577540104</v>
      </c>
      <c r="AE572">
        <v>30</v>
      </c>
      <c r="AF572">
        <v>389368.67326203123</v>
      </c>
      <c r="AG572">
        <v>57708331.064165652</v>
      </c>
    </row>
    <row r="573" spans="1:33" x14ac:dyDescent="0.25">
      <c r="A573" t="s">
        <v>604</v>
      </c>
      <c r="B573" t="s">
        <v>1070</v>
      </c>
      <c r="C573" s="2">
        <v>45981.76666666667</v>
      </c>
      <c r="D573" s="2">
        <v>45981.769467592603</v>
      </c>
      <c r="E573" s="2">
        <v>45981.924328703702</v>
      </c>
      <c r="F573" s="2">
        <v>45983</v>
      </c>
      <c r="G573" t="s">
        <v>1237</v>
      </c>
      <c r="H573" t="s">
        <v>1239</v>
      </c>
      <c r="I573" t="s">
        <v>1243</v>
      </c>
      <c r="J573" t="s">
        <v>1245</v>
      </c>
      <c r="K573" t="s">
        <v>1253</v>
      </c>
      <c r="L573" t="s">
        <v>1257</v>
      </c>
      <c r="M573">
        <v>6851</v>
      </c>
      <c r="N573">
        <v>94.74</v>
      </c>
      <c r="O573">
        <v>94.75</v>
      </c>
      <c r="P573">
        <v>94.69</v>
      </c>
      <c r="Q573">
        <v>649132.25</v>
      </c>
      <c r="R573">
        <v>324.57</v>
      </c>
      <c r="S573">
        <v>129.83000000000001</v>
      </c>
      <c r="T573">
        <v>-43.34</v>
      </c>
      <c r="U573">
        <v>90</v>
      </c>
      <c r="V573">
        <v>64913.23</v>
      </c>
      <c r="W573" t="s">
        <v>1262</v>
      </c>
      <c r="X573" t="s">
        <v>1264</v>
      </c>
      <c r="Y573">
        <v>6.34</v>
      </c>
      <c r="Z573" t="s">
        <v>1268</v>
      </c>
      <c r="AA573">
        <v>9708215.5800000001</v>
      </c>
      <c r="AB573">
        <v>97082.155800000008</v>
      </c>
      <c r="AC573">
        <v>4.75</v>
      </c>
      <c r="AD573">
        <v>20438.34858947368</v>
      </c>
      <c r="AE573">
        <v>10</v>
      </c>
      <c r="AF573">
        <v>204383.4858947368</v>
      </c>
      <c r="AG573">
        <v>19365335.288526312</v>
      </c>
    </row>
    <row r="574" spans="1:33" x14ac:dyDescent="0.25">
      <c r="A574" t="s">
        <v>605</v>
      </c>
      <c r="B574" t="s">
        <v>1111</v>
      </c>
      <c r="C574" s="2">
        <v>45933.89166666667</v>
      </c>
      <c r="D574" s="2">
        <v>45933.892997685187</v>
      </c>
      <c r="E574" s="2">
        <v>45934.578414351847</v>
      </c>
      <c r="F574" s="2">
        <v>45935</v>
      </c>
      <c r="G574" t="s">
        <v>1232</v>
      </c>
      <c r="H574" t="s">
        <v>1238</v>
      </c>
      <c r="I574" t="s">
        <v>1242</v>
      </c>
      <c r="J574" t="s">
        <v>1247</v>
      </c>
      <c r="K574" t="s">
        <v>1253</v>
      </c>
      <c r="L574" t="s">
        <v>1256</v>
      </c>
      <c r="M574">
        <v>5364</v>
      </c>
      <c r="N574">
        <v>140.63999999999999</v>
      </c>
      <c r="O574">
        <v>141.37</v>
      </c>
      <c r="P574">
        <v>141.62</v>
      </c>
      <c r="Q574">
        <v>758308.68</v>
      </c>
      <c r="R574">
        <v>379.15</v>
      </c>
      <c r="S574">
        <v>151.66</v>
      </c>
      <c r="T574">
        <v>-1871.81</v>
      </c>
      <c r="U574">
        <v>133.61000000000001</v>
      </c>
      <c r="V574">
        <v>75830.87</v>
      </c>
      <c r="W574" t="s">
        <v>1262</v>
      </c>
      <c r="X574" t="s">
        <v>1266</v>
      </c>
      <c r="Y574">
        <v>-17.649999999999999</v>
      </c>
      <c r="Z574" t="s">
        <v>1270</v>
      </c>
      <c r="AA574">
        <v>9706343.7699999996</v>
      </c>
      <c r="AB574">
        <v>97063.437699999995</v>
      </c>
      <c r="AC574">
        <v>7.7599999999999909</v>
      </c>
      <c r="AD574">
        <v>12508.174961340221</v>
      </c>
      <c r="AE574">
        <v>2</v>
      </c>
      <c r="AF574">
        <v>25016.349922680442</v>
      </c>
      <c r="AG574">
        <v>3536561.3885693341</v>
      </c>
    </row>
    <row r="575" spans="1:33" x14ac:dyDescent="0.25">
      <c r="A575" t="s">
        <v>606</v>
      </c>
      <c r="B575" t="s">
        <v>1146</v>
      </c>
      <c r="C575" s="2">
        <v>45688.021527777782</v>
      </c>
      <c r="D575" s="2">
        <v>45688.023113425923</v>
      </c>
      <c r="E575" s="2">
        <v>45688.968252314808</v>
      </c>
      <c r="F575" s="2">
        <v>45690</v>
      </c>
      <c r="G575" t="s">
        <v>1236</v>
      </c>
      <c r="H575" t="s">
        <v>1241</v>
      </c>
      <c r="I575" t="s">
        <v>1243</v>
      </c>
      <c r="J575" t="s">
        <v>1245</v>
      </c>
      <c r="K575" t="s">
        <v>1253</v>
      </c>
      <c r="L575" t="s">
        <v>1257</v>
      </c>
      <c r="M575">
        <v>6165</v>
      </c>
      <c r="N575">
        <v>102.41</v>
      </c>
      <c r="O575">
        <v>102.49</v>
      </c>
      <c r="P575">
        <v>101.48</v>
      </c>
      <c r="Q575">
        <v>631850.85</v>
      </c>
      <c r="R575">
        <v>315.93</v>
      </c>
      <c r="S575">
        <v>126.37</v>
      </c>
      <c r="T575">
        <v>5784.35</v>
      </c>
      <c r="U575">
        <v>97.29</v>
      </c>
      <c r="V575">
        <v>63185.08</v>
      </c>
      <c r="W575" t="s">
        <v>1261</v>
      </c>
      <c r="X575" t="s">
        <v>1264</v>
      </c>
      <c r="Y575">
        <v>99.53</v>
      </c>
      <c r="Z575" t="s">
        <v>1267</v>
      </c>
      <c r="AA575">
        <v>9712128.1199999992</v>
      </c>
      <c r="AB575">
        <v>97121.281199999998</v>
      </c>
      <c r="AC575">
        <v>5.1999999999999886</v>
      </c>
      <c r="AD575">
        <v>18677.169461538499</v>
      </c>
      <c r="AE575">
        <v>5</v>
      </c>
      <c r="AF575">
        <v>93385.847307692486</v>
      </c>
      <c r="AG575">
        <v>9571115.4905654024</v>
      </c>
    </row>
    <row r="576" spans="1:33" x14ac:dyDescent="0.25">
      <c r="A576" t="s">
        <v>607</v>
      </c>
      <c r="B576" t="s">
        <v>1053</v>
      </c>
      <c r="C576" s="2">
        <v>45977.489583333343</v>
      </c>
      <c r="D576" s="2">
        <v>45977.492743055547</v>
      </c>
      <c r="E576" s="2">
        <v>45978.019131944442</v>
      </c>
      <c r="F576" s="2">
        <v>45978</v>
      </c>
      <c r="G576" t="s">
        <v>1231</v>
      </c>
      <c r="H576" t="s">
        <v>1240</v>
      </c>
      <c r="I576" t="s">
        <v>1243</v>
      </c>
      <c r="J576" t="s">
        <v>1248</v>
      </c>
      <c r="K576" t="s">
        <v>1249</v>
      </c>
      <c r="L576" t="s">
        <v>1257</v>
      </c>
      <c r="M576">
        <v>1775</v>
      </c>
      <c r="N576">
        <v>133.24</v>
      </c>
      <c r="O576">
        <v>133.94</v>
      </c>
      <c r="P576">
        <v>134.15</v>
      </c>
      <c r="Q576">
        <v>237743.5</v>
      </c>
      <c r="R576">
        <v>118.87</v>
      </c>
      <c r="S576">
        <v>47.55</v>
      </c>
      <c r="T576">
        <v>-539.16999999999996</v>
      </c>
      <c r="U576">
        <v>126.58</v>
      </c>
      <c r="V576">
        <v>23774.35</v>
      </c>
      <c r="W576" t="s">
        <v>1258</v>
      </c>
      <c r="X576" t="s">
        <v>1266</v>
      </c>
      <c r="Y576">
        <v>-15.65</v>
      </c>
      <c r="Z576" t="s">
        <v>1269</v>
      </c>
      <c r="AA576">
        <v>9711588.9499999993</v>
      </c>
      <c r="AB576">
        <v>97115.88949999999</v>
      </c>
      <c r="AC576">
        <v>7.3599999999999994</v>
      </c>
      <c r="AD576">
        <v>13195.09368206522</v>
      </c>
      <c r="AE576">
        <v>30</v>
      </c>
      <c r="AF576">
        <v>395852.8104619566</v>
      </c>
      <c r="AG576">
        <v>53020525.433274463</v>
      </c>
    </row>
    <row r="577" spans="1:33" x14ac:dyDescent="0.25">
      <c r="A577" t="s">
        <v>608</v>
      </c>
      <c r="B577" t="s">
        <v>1159</v>
      </c>
      <c r="C577" s="2">
        <v>45852.279861111107</v>
      </c>
      <c r="D577" s="2">
        <v>45852.281527777777</v>
      </c>
      <c r="E577" s="2">
        <v>45853.216944444437</v>
      </c>
      <c r="F577" s="2">
        <v>45853</v>
      </c>
      <c r="G577" t="s">
        <v>1233</v>
      </c>
      <c r="H577" t="s">
        <v>1239</v>
      </c>
      <c r="I577" t="s">
        <v>1243</v>
      </c>
      <c r="J577" t="s">
        <v>1245</v>
      </c>
      <c r="K577" t="s">
        <v>1252</v>
      </c>
      <c r="L577" t="s">
        <v>1256</v>
      </c>
      <c r="M577">
        <v>3693</v>
      </c>
      <c r="N577">
        <v>405.26</v>
      </c>
      <c r="O577">
        <v>410.41</v>
      </c>
      <c r="P577">
        <v>401.8</v>
      </c>
      <c r="Q577">
        <v>1515644.13</v>
      </c>
      <c r="R577">
        <v>757.82</v>
      </c>
      <c r="S577">
        <v>303.13</v>
      </c>
      <c r="T577">
        <v>30735.78</v>
      </c>
      <c r="U577">
        <v>385</v>
      </c>
      <c r="V577">
        <v>151564.41</v>
      </c>
      <c r="W577" t="s">
        <v>1262</v>
      </c>
      <c r="X577" t="s">
        <v>1264</v>
      </c>
      <c r="Y577">
        <v>214.29</v>
      </c>
      <c r="Z577" t="s">
        <v>1268</v>
      </c>
      <c r="AA577">
        <v>9742324.7300000004</v>
      </c>
      <c r="AB577">
        <v>97423.247300000003</v>
      </c>
      <c r="AC577">
        <v>25.410000000000029</v>
      </c>
      <c r="AD577">
        <v>3834.051448248717</v>
      </c>
      <c r="AE577">
        <v>10</v>
      </c>
      <c r="AF577">
        <v>38340.514482487168</v>
      </c>
      <c r="AG577">
        <v>15735330.548757561</v>
      </c>
    </row>
    <row r="578" spans="1:33" x14ac:dyDescent="0.25">
      <c r="A578" t="s">
        <v>609</v>
      </c>
      <c r="B578" t="s">
        <v>1155</v>
      </c>
      <c r="C578" s="2">
        <v>45704.902083333327</v>
      </c>
      <c r="D578" s="2">
        <v>45704.903043981481</v>
      </c>
      <c r="E578" s="2">
        <v>45705.115543981483</v>
      </c>
      <c r="F578" s="2">
        <v>45706</v>
      </c>
      <c r="G578" t="s">
        <v>1232</v>
      </c>
      <c r="H578" t="s">
        <v>1238</v>
      </c>
      <c r="I578" t="s">
        <v>1243</v>
      </c>
      <c r="J578" t="s">
        <v>1244</v>
      </c>
      <c r="K578" t="s">
        <v>1252</v>
      </c>
      <c r="L578" t="s">
        <v>1254</v>
      </c>
      <c r="M578">
        <v>5846</v>
      </c>
      <c r="N578">
        <v>375.81</v>
      </c>
      <c r="O578">
        <v>375.79</v>
      </c>
      <c r="P578">
        <v>375.24</v>
      </c>
      <c r="Q578">
        <v>2196868.34</v>
      </c>
      <c r="R578">
        <v>1098.43</v>
      </c>
      <c r="S578">
        <v>439.37</v>
      </c>
      <c r="T578">
        <v>1677.5</v>
      </c>
      <c r="U578">
        <v>357.02</v>
      </c>
      <c r="V578">
        <v>219686.83</v>
      </c>
      <c r="W578" t="s">
        <v>1261</v>
      </c>
      <c r="X578" t="s">
        <v>1266</v>
      </c>
      <c r="Y578">
        <v>14.66</v>
      </c>
      <c r="Z578" t="s">
        <v>1268</v>
      </c>
      <c r="AA578">
        <v>9744002.2300000004</v>
      </c>
      <c r="AB578">
        <v>97440.022300000011</v>
      </c>
      <c r="AC578">
        <v>18.770000000000039</v>
      </c>
      <c r="AD578">
        <v>5191.2638412360047</v>
      </c>
      <c r="AE578">
        <v>2</v>
      </c>
      <c r="AF578">
        <v>10382.527682472009</v>
      </c>
      <c r="AG578">
        <v>3901650.077796157</v>
      </c>
    </row>
    <row r="579" spans="1:33" x14ac:dyDescent="0.25">
      <c r="A579" t="s">
        <v>610</v>
      </c>
      <c r="B579" t="s">
        <v>1174</v>
      </c>
      <c r="C579" s="2">
        <v>45899.656944444447</v>
      </c>
      <c r="D579" s="2">
        <v>45899.658472222232</v>
      </c>
      <c r="E579" s="2">
        <v>45899.861944444441</v>
      </c>
      <c r="F579" s="2">
        <v>45901</v>
      </c>
      <c r="G579" t="s">
        <v>1232</v>
      </c>
      <c r="H579" t="s">
        <v>1240</v>
      </c>
      <c r="I579" t="s">
        <v>1243</v>
      </c>
      <c r="J579" t="s">
        <v>1246</v>
      </c>
      <c r="K579" t="s">
        <v>1249</v>
      </c>
      <c r="L579" t="s">
        <v>1254</v>
      </c>
      <c r="M579">
        <v>6372</v>
      </c>
      <c r="N579">
        <v>137.18</v>
      </c>
      <c r="O579">
        <v>138.78</v>
      </c>
      <c r="P579">
        <v>136.22999999999999</v>
      </c>
      <c r="Q579">
        <v>884306.16</v>
      </c>
      <c r="R579">
        <v>442.15</v>
      </c>
      <c r="S579">
        <v>176.86</v>
      </c>
      <c r="T579">
        <v>15629.59</v>
      </c>
      <c r="U579">
        <v>130.32</v>
      </c>
      <c r="V579">
        <v>88430.62</v>
      </c>
      <c r="W579" t="s">
        <v>1261</v>
      </c>
      <c r="X579" t="s">
        <v>1264</v>
      </c>
      <c r="Y579">
        <v>187.18</v>
      </c>
      <c r="Z579" t="s">
        <v>1267</v>
      </c>
      <c r="AA579">
        <v>9759631.8200000003</v>
      </c>
      <c r="AB579">
        <v>97596.318200000009</v>
      </c>
      <c r="AC579">
        <v>8.460000000000008</v>
      </c>
      <c r="AD579">
        <v>11536.207825059089</v>
      </c>
      <c r="AE579">
        <v>30</v>
      </c>
      <c r="AF579">
        <v>346086.23475177272</v>
      </c>
      <c r="AG579">
        <v>48029847.658851013</v>
      </c>
    </row>
    <row r="580" spans="1:33" x14ac:dyDescent="0.25">
      <c r="A580" t="s">
        <v>611</v>
      </c>
      <c r="B580" t="s">
        <v>1082</v>
      </c>
      <c r="C580" s="2">
        <v>45864.136111111111</v>
      </c>
      <c r="D580" s="2">
        <v>45864.13789351852</v>
      </c>
      <c r="E580" s="2">
        <v>45864.236504629633</v>
      </c>
      <c r="F580" s="2">
        <v>45866</v>
      </c>
      <c r="G580" t="s">
        <v>1233</v>
      </c>
      <c r="H580" t="s">
        <v>1238</v>
      </c>
      <c r="I580" t="s">
        <v>1242</v>
      </c>
      <c r="J580" t="s">
        <v>1248</v>
      </c>
      <c r="K580" t="s">
        <v>1251</v>
      </c>
      <c r="L580" t="s">
        <v>1256</v>
      </c>
      <c r="M580">
        <v>5661</v>
      </c>
      <c r="N580">
        <v>457.86</v>
      </c>
      <c r="O580">
        <v>455.04</v>
      </c>
      <c r="P580">
        <v>456.85</v>
      </c>
      <c r="Q580">
        <v>2575981.44</v>
      </c>
      <c r="R580">
        <v>1287.99</v>
      </c>
      <c r="S580">
        <v>515.20000000000005</v>
      </c>
      <c r="T580">
        <v>-12049.6</v>
      </c>
      <c r="U580">
        <v>434.97</v>
      </c>
      <c r="V580">
        <v>257598.14</v>
      </c>
      <c r="W580" t="s">
        <v>1260</v>
      </c>
      <c r="X580" t="s">
        <v>1264</v>
      </c>
      <c r="Y580">
        <v>-39.619999999999997</v>
      </c>
      <c r="Z580" t="s">
        <v>1270</v>
      </c>
      <c r="AA580">
        <v>9747582.2200000007</v>
      </c>
      <c r="AB580">
        <v>97475.82220000001</v>
      </c>
      <c r="AC580">
        <v>20.06999999999999</v>
      </c>
      <c r="AD580">
        <v>4856.7923368211286</v>
      </c>
      <c r="AE580">
        <v>2</v>
      </c>
      <c r="AF580">
        <v>9713.5846736422573</v>
      </c>
      <c r="AG580">
        <v>4420069.5698941732</v>
      </c>
    </row>
    <row r="581" spans="1:33" x14ac:dyDescent="0.25">
      <c r="A581" t="s">
        <v>612</v>
      </c>
      <c r="B581" t="s">
        <v>1137</v>
      </c>
      <c r="C581" s="2">
        <v>45658.245833333327</v>
      </c>
      <c r="D581" s="2">
        <v>45658.247615740736</v>
      </c>
      <c r="E581" s="2">
        <v>45658.292754629627</v>
      </c>
      <c r="F581" s="2">
        <v>45660</v>
      </c>
      <c r="G581" t="s">
        <v>1237</v>
      </c>
      <c r="H581" t="s">
        <v>1239</v>
      </c>
      <c r="I581" t="s">
        <v>1243</v>
      </c>
      <c r="J581" t="s">
        <v>1244</v>
      </c>
      <c r="K581" t="s">
        <v>1252</v>
      </c>
      <c r="L581" t="s">
        <v>1255</v>
      </c>
      <c r="M581">
        <v>195</v>
      </c>
      <c r="N581">
        <v>467.55</v>
      </c>
      <c r="O581">
        <v>466.79</v>
      </c>
      <c r="P581">
        <v>468.96</v>
      </c>
      <c r="Q581">
        <v>91024.05</v>
      </c>
      <c r="R581">
        <v>45.51</v>
      </c>
      <c r="S581">
        <v>18.2</v>
      </c>
      <c r="T581">
        <v>-486.86</v>
      </c>
      <c r="U581">
        <v>444.17</v>
      </c>
      <c r="V581">
        <v>9102.41</v>
      </c>
      <c r="W581" t="s">
        <v>1261</v>
      </c>
      <c r="X581" t="s">
        <v>1264</v>
      </c>
      <c r="Y581">
        <v>-46.27</v>
      </c>
      <c r="Z581" t="s">
        <v>1270</v>
      </c>
      <c r="AA581">
        <v>9747095.3599999994</v>
      </c>
      <c r="AB581">
        <v>97470.953599999993</v>
      </c>
      <c r="AC581">
        <v>22.62</v>
      </c>
      <c r="AD581">
        <v>4309.0607250221028</v>
      </c>
      <c r="AE581">
        <v>10</v>
      </c>
      <c r="AF581">
        <v>43090.60725022103</v>
      </c>
      <c r="AG581">
        <v>20114264.55833067</v>
      </c>
    </row>
    <row r="582" spans="1:33" x14ac:dyDescent="0.25">
      <c r="A582" t="s">
        <v>613</v>
      </c>
      <c r="B582" t="s">
        <v>1040</v>
      </c>
      <c r="C582" s="2">
        <v>45820.51666666667</v>
      </c>
      <c r="D582" s="2">
        <v>45820.517395833333</v>
      </c>
      <c r="E582" s="2">
        <v>45821.241701388892</v>
      </c>
      <c r="F582" s="2">
        <v>45822</v>
      </c>
      <c r="G582" t="s">
        <v>1236</v>
      </c>
      <c r="H582" t="s">
        <v>1238</v>
      </c>
      <c r="I582" t="s">
        <v>1243</v>
      </c>
      <c r="J582" t="s">
        <v>1247</v>
      </c>
      <c r="K582" t="s">
        <v>1251</v>
      </c>
      <c r="L582" t="s">
        <v>1255</v>
      </c>
      <c r="M582">
        <v>9752</v>
      </c>
      <c r="N582">
        <v>92.16</v>
      </c>
      <c r="O582">
        <v>91.65</v>
      </c>
      <c r="P582">
        <v>92.93</v>
      </c>
      <c r="Q582">
        <v>893770.8</v>
      </c>
      <c r="R582">
        <v>446.89</v>
      </c>
      <c r="S582">
        <v>178.75</v>
      </c>
      <c r="T582">
        <v>-13108.2</v>
      </c>
      <c r="U582">
        <v>87.55</v>
      </c>
      <c r="V582">
        <v>89377.08</v>
      </c>
      <c r="W582" t="s">
        <v>1260</v>
      </c>
      <c r="X582" t="s">
        <v>1265</v>
      </c>
      <c r="Y582">
        <v>-137.74</v>
      </c>
      <c r="Z582" t="s">
        <v>1271</v>
      </c>
      <c r="AA582">
        <v>9733987.1600000001</v>
      </c>
      <c r="AB582">
        <v>97339.871599999999</v>
      </c>
      <c r="AC582">
        <v>4.1000000000000094</v>
      </c>
      <c r="AD582">
        <v>23741.43209756093</v>
      </c>
      <c r="AE582">
        <v>2</v>
      </c>
      <c r="AF582">
        <v>47482.86419512186</v>
      </c>
      <c r="AG582">
        <v>4351804.5034829183</v>
      </c>
    </row>
    <row r="583" spans="1:33" x14ac:dyDescent="0.25">
      <c r="A583" t="s">
        <v>614</v>
      </c>
      <c r="B583" t="s">
        <v>1116</v>
      </c>
      <c r="C583" s="2">
        <v>45925.3</v>
      </c>
      <c r="D583" s="2">
        <v>45925.303148148138</v>
      </c>
      <c r="E583" s="2">
        <v>45925.333009259259</v>
      </c>
      <c r="F583" s="2">
        <v>45927</v>
      </c>
      <c r="G583" t="s">
        <v>1236</v>
      </c>
      <c r="H583" t="s">
        <v>1241</v>
      </c>
      <c r="I583" t="s">
        <v>1243</v>
      </c>
      <c r="J583" t="s">
        <v>1246</v>
      </c>
      <c r="K583" t="s">
        <v>1250</v>
      </c>
      <c r="L583" t="s">
        <v>1256</v>
      </c>
      <c r="M583">
        <v>1241</v>
      </c>
      <c r="N583">
        <v>32.020000000000003</v>
      </c>
      <c r="O583">
        <v>31.44</v>
      </c>
      <c r="P583">
        <v>32.07</v>
      </c>
      <c r="Q583">
        <v>39017.040000000001</v>
      </c>
      <c r="R583">
        <v>19.510000000000002</v>
      </c>
      <c r="S583">
        <v>7.8</v>
      </c>
      <c r="T583">
        <v>-809.14</v>
      </c>
      <c r="U583">
        <v>30.42</v>
      </c>
      <c r="V583">
        <v>3901.7</v>
      </c>
      <c r="W583" t="s">
        <v>1260</v>
      </c>
      <c r="X583" t="s">
        <v>1265</v>
      </c>
      <c r="Y583">
        <v>-196.45</v>
      </c>
      <c r="Z583" t="s">
        <v>1270</v>
      </c>
      <c r="AA583">
        <v>9733178.0199999996</v>
      </c>
      <c r="AB583">
        <v>97331.780199999994</v>
      </c>
      <c r="AC583">
        <v>1.02</v>
      </c>
      <c r="AD583">
        <v>95423.313921568668</v>
      </c>
      <c r="AE583">
        <v>5</v>
      </c>
      <c r="AF583">
        <v>477116.56960784341</v>
      </c>
      <c r="AG583">
        <v>15000544.9484706</v>
      </c>
    </row>
    <row r="584" spans="1:33" x14ac:dyDescent="0.25">
      <c r="A584" t="s">
        <v>615</v>
      </c>
      <c r="B584" t="s">
        <v>1102</v>
      </c>
      <c r="C584" s="2">
        <v>45910.234722222223</v>
      </c>
      <c r="D584" s="2">
        <v>45910.235381944447</v>
      </c>
      <c r="E584" s="2">
        <v>45910.342326388891</v>
      </c>
      <c r="F584" s="2">
        <v>45911</v>
      </c>
      <c r="G584" t="s">
        <v>1235</v>
      </c>
      <c r="H584" t="s">
        <v>1241</v>
      </c>
      <c r="I584" t="s">
        <v>1243</v>
      </c>
      <c r="J584" t="s">
        <v>1245</v>
      </c>
      <c r="K584" t="s">
        <v>1250</v>
      </c>
      <c r="L584" t="s">
        <v>1256</v>
      </c>
      <c r="M584">
        <v>3716</v>
      </c>
      <c r="N584">
        <v>149.13</v>
      </c>
      <c r="O584">
        <v>150.91999999999999</v>
      </c>
      <c r="P584">
        <v>147.77000000000001</v>
      </c>
      <c r="Q584">
        <v>560818.72</v>
      </c>
      <c r="R584">
        <v>280.41000000000003</v>
      </c>
      <c r="S584">
        <v>112.16</v>
      </c>
      <c r="T584">
        <v>11312.83</v>
      </c>
      <c r="U584">
        <v>141.66999999999999</v>
      </c>
      <c r="V584">
        <v>56081.87</v>
      </c>
      <c r="W584" t="s">
        <v>1261</v>
      </c>
      <c r="X584" t="s">
        <v>1266</v>
      </c>
      <c r="Y584">
        <v>213.17</v>
      </c>
      <c r="Z584" t="s">
        <v>1271</v>
      </c>
      <c r="AA584">
        <v>9744490.8499999996</v>
      </c>
      <c r="AB584">
        <v>97444.908500000005</v>
      </c>
      <c r="AC584">
        <v>9.25</v>
      </c>
      <c r="AD584">
        <v>10534.584702702699</v>
      </c>
      <c r="AE584">
        <v>5</v>
      </c>
      <c r="AF584">
        <v>52672.923513513488</v>
      </c>
      <c r="AG584">
        <v>7949397.6166594559</v>
      </c>
    </row>
    <row r="585" spans="1:33" x14ac:dyDescent="0.25">
      <c r="A585" t="s">
        <v>616</v>
      </c>
      <c r="B585" t="s">
        <v>1222</v>
      </c>
      <c r="C585" s="2">
        <v>45931.561111111107</v>
      </c>
      <c r="D585" s="2">
        <v>45931.561331018522</v>
      </c>
      <c r="E585" s="2">
        <v>45932.375914351847</v>
      </c>
      <c r="F585" s="2">
        <v>45932</v>
      </c>
      <c r="G585" t="s">
        <v>1231</v>
      </c>
      <c r="H585" t="s">
        <v>1241</v>
      </c>
      <c r="I585" t="s">
        <v>1242</v>
      </c>
      <c r="J585" t="s">
        <v>1247</v>
      </c>
      <c r="K585" t="s">
        <v>1249</v>
      </c>
      <c r="L585" t="s">
        <v>1254</v>
      </c>
      <c r="M585">
        <v>4489</v>
      </c>
      <c r="N585">
        <v>132.25</v>
      </c>
      <c r="O585">
        <v>133.31</v>
      </c>
      <c r="P585">
        <v>132.88999999999999</v>
      </c>
      <c r="Q585">
        <v>598428.59</v>
      </c>
      <c r="R585">
        <v>299.20999999999998</v>
      </c>
      <c r="S585">
        <v>119.69</v>
      </c>
      <c r="T585">
        <v>1466.48</v>
      </c>
      <c r="U585">
        <v>125.64</v>
      </c>
      <c r="V585">
        <v>59842.86</v>
      </c>
      <c r="W585" t="s">
        <v>1258</v>
      </c>
      <c r="X585" t="s">
        <v>1264</v>
      </c>
      <c r="Y585">
        <v>31.61</v>
      </c>
      <c r="Z585" t="s">
        <v>1269</v>
      </c>
      <c r="AA585">
        <v>9745957.3300000001</v>
      </c>
      <c r="AB585">
        <v>97459.573300000004</v>
      </c>
      <c r="AC585">
        <v>7.6700000000000017</v>
      </c>
      <c r="AD585">
        <v>12706.593650586699</v>
      </c>
      <c r="AE585">
        <v>5</v>
      </c>
      <c r="AF585">
        <v>63532.968252933497</v>
      </c>
      <c r="AG585">
        <v>8469579.9977985639</v>
      </c>
    </row>
    <row r="586" spans="1:33" x14ac:dyDescent="0.25">
      <c r="A586" t="s">
        <v>617</v>
      </c>
      <c r="B586" t="s">
        <v>1135</v>
      </c>
      <c r="C586" s="2">
        <v>45801.392361111109</v>
      </c>
      <c r="D586" s="2">
        <v>45801.394270833327</v>
      </c>
      <c r="E586" s="2">
        <v>45801.460243055553</v>
      </c>
      <c r="F586" s="2">
        <v>45803</v>
      </c>
      <c r="G586" t="s">
        <v>1235</v>
      </c>
      <c r="H586" t="s">
        <v>1241</v>
      </c>
      <c r="I586" t="s">
        <v>1243</v>
      </c>
      <c r="J586" t="s">
        <v>1248</v>
      </c>
      <c r="K586" t="s">
        <v>1250</v>
      </c>
      <c r="L586" t="s">
        <v>1255</v>
      </c>
      <c r="M586">
        <v>4994</v>
      </c>
      <c r="N586">
        <v>54.33</v>
      </c>
      <c r="O586">
        <v>55.3</v>
      </c>
      <c r="P586">
        <v>53.98</v>
      </c>
      <c r="Q586">
        <v>276168.2</v>
      </c>
      <c r="R586">
        <v>138.08000000000001</v>
      </c>
      <c r="S586">
        <v>55.23</v>
      </c>
      <c r="T586">
        <v>6398.77</v>
      </c>
      <c r="U586">
        <v>51.61</v>
      </c>
      <c r="V586">
        <v>27616.82</v>
      </c>
      <c r="W586" t="s">
        <v>1258</v>
      </c>
      <c r="X586" t="s">
        <v>1265</v>
      </c>
      <c r="Y586">
        <v>244.54</v>
      </c>
      <c r="Z586" t="s">
        <v>1269</v>
      </c>
      <c r="AA586">
        <v>9752356.0999999996</v>
      </c>
      <c r="AB586">
        <v>97523.561000000002</v>
      </c>
      <c r="AC586">
        <v>3.6899999999999982</v>
      </c>
      <c r="AD586">
        <v>26429.149322493238</v>
      </c>
      <c r="AE586">
        <v>5</v>
      </c>
      <c r="AF586">
        <v>132145.7466124662</v>
      </c>
      <c r="AG586">
        <v>7307659.7876693802</v>
      </c>
    </row>
    <row r="587" spans="1:33" x14ac:dyDescent="0.25">
      <c r="A587" t="s">
        <v>618</v>
      </c>
      <c r="B587" t="s">
        <v>1111</v>
      </c>
      <c r="C587" s="2">
        <v>45746.740972222222</v>
      </c>
      <c r="D587" s="2">
        <v>45746.742372685178</v>
      </c>
      <c r="E587" s="2">
        <v>45747.011817129627</v>
      </c>
      <c r="F587" s="2">
        <v>45748</v>
      </c>
      <c r="G587" t="s">
        <v>1237</v>
      </c>
      <c r="H587" t="s">
        <v>1240</v>
      </c>
      <c r="I587" t="s">
        <v>1242</v>
      </c>
      <c r="J587" t="s">
        <v>1245</v>
      </c>
      <c r="K587" t="s">
        <v>1251</v>
      </c>
      <c r="L587" t="s">
        <v>1256</v>
      </c>
      <c r="M587">
        <v>3888</v>
      </c>
      <c r="N587">
        <v>259</v>
      </c>
      <c r="O587">
        <v>260.60000000000002</v>
      </c>
      <c r="P587">
        <v>260.31</v>
      </c>
      <c r="Q587">
        <v>1013212.8</v>
      </c>
      <c r="R587">
        <v>506.61</v>
      </c>
      <c r="S587">
        <v>202.64</v>
      </c>
      <c r="T587">
        <v>418.27</v>
      </c>
      <c r="U587">
        <v>246.05</v>
      </c>
      <c r="V587">
        <v>101321.28</v>
      </c>
      <c r="W587" t="s">
        <v>1261</v>
      </c>
      <c r="X587" t="s">
        <v>1265</v>
      </c>
      <c r="Y587">
        <v>11.14</v>
      </c>
      <c r="Z587" t="s">
        <v>1271</v>
      </c>
      <c r="AA587">
        <v>9752774.3699999992</v>
      </c>
      <c r="AB587">
        <v>97527.743699999992</v>
      </c>
      <c r="AC587">
        <v>14.55000000000001</v>
      </c>
      <c r="AD587">
        <v>6702.9377113402006</v>
      </c>
      <c r="AE587">
        <v>30</v>
      </c>
      <c r="AF587">
        <v>201088.13134020599</v>
      </c>
      <c r="AG587">
        <v>52403567.027257703</v>
      </c>
    </row>
    <row r="588" spans="1:33" x14ac:dyDescent="0.25">
      <c r="A588" t="s">
        <v>619</v>
      </c>
      <c r="B588" t="s">
        <v>1051</v>
      </c>
      <c r="C588" s="2">
        <v>45904.084722222222</v>
      </c>
      <c r="D588" s="2">
        <v>45904.086550925917</v>
      </c>
      <c r="E588" s="2">
        <v>45904.682384259257</v>
      </c>
      <c r="F588" s="2">
        <v>45906</v>
      </c>
      <c r="G588" t="s">
        <v>1237</v>
      </c>
      <c r="H588" t="s">
        <v>1238</v>
      </c>
      <c r="I588" t="s">
        <v>1242</v>
      </c>
      <c r="J588" t="s">
        <v>1248</v>
      </c>
      <c r="K588" t="s">
        <v>1249</v>
      </c>
      <c r="L588" t="s">
        <v>1256</v>
      </c>
      <c r="M588">
        <v>78</v>
      </c>
      <c r="N588">
        <v>34.56</v>
      </c>
      <c r="O588">
        <v>34.53</v>
      </c>
      <c r="P588">
        <v>34.32</v>
      </c>
      <c r="Q588">
        <v>2693.34</v>
      </c>
      <c r="R588">
        <v>1.35</v>
      </c>
      <c r="S588">
        <v>0.54</v>
      </c>
      <c r="T588">
        <v>14.49</v>
      </c>
      <c r="U588">
        <v>32.83</v>
      </c>
      <c r="V588">
        <v>269.33</v>
      </c>
      <c r="W588" t="s">
        <v>1258</v>
      </c>
      <c r="X588" t="s">
        <v>1263</v>
      </c>
      <c r="Y588">
        <v>61.19</v>
      </c>
      <c r="Z588" t="s">
        <v>1268</v>
      </c>
      <c r="AA588">
        <v>9752788.8599999994</v>
      </c>
      <c r="AB588">
        <v>97527.888599999991</v>
      </c>
      <c r="AC588">
        <v>1.7000000000000031</v>
      </c>
      <c r="AD588">
        <v>57369.346235294019</v>
      </c>
      <c r="AE588">
        <v>2</v>
      </c>
      <c r="AF588">
        <v>114738.69247058799</v>
      </c>
      <c r="AG588">
        <v>3961927.0510094049</v>
      </c>
    </row>
    <row r="589" spans="1:33" x14ac:dyDescent="0.25">
      <c r="A589" t="s">
        <v>620</v>
      </c>
      <c r="B589" t="s">
        <v>1223</v>
      </c>
      <c r="C589" s="2">
        <v>45902.555555555547</v>
      </c>
      <c r="D589" s="2">
        <v>45902.556192129632</v>
      </c>
      <c r="E589" s="2">
        <v>45902.947858796288</v>
      </c>
      <c r="F589" s="2">
        <v>45903</v>
      </c>
      <c r="G589" t="s">
        <v>1233</v>
      </c>
      <c r="H589" t="s">
        <v>1240</v>
      </c>
      <c r="I589" t="s">
        <v>1243</v>
      </c>
      <c r="J589" t="s">
        <v>1247</v>
      </c>
      <c r="K589" t="s">
        <v>1249</v>
      </c>
      <c r="L589" t="s">
        <v>1257</v>
      </c>
      <c r="M589">
        <v>1426</v>
      </c>
      <c r="N589">
        <v>311.52999999999997</v>
      </c>
      <c r="O589">
        <v>305.32</v>
      </c>
      <c r="P589">
        <v>309.85000000000002</v>
      </c>
      <c r="Q589">
        <v>435386.32</v>
      </c>
      <c r="R589">
        <v>217.69</v>
      </c>
      <c r="S589">
        <v>87.08</v>
      </c>
      <c r="T589">
        <v>-6764.55</v>
      </c>
      <c r="U589">
        <v>295.95</v>
      </c>
      <c r="V589">
        <v>43538.63</v>
      </c>
      <c r="W589" t="s">
        <v>1259</v>
      </c>
      <c r="X589" t="s">
        <v>1265</v>
      </c>
      <c r="Y589">
        <v>-146.19999999999999</v>
      </c>
      <c r="Z589" t="s">
        <v>1271</v>
      </c>
      <c r="AA589">
        <v>9746024.3100000005</v>
      </c>
      <c r="AB589">
        <v>97460.243100000007</v>
      </c>
      <c r="AC589">
        <v>9.3700000000000045</v>
      </c>
      <c r="AD589">
        <v>10401.306627534679</v>
      </c>
      <c r="AE589">
        <v>30</v>
      </c>
      <c r="AF589">
        <v>312039.19882604037</v>
      </c>
      <c r="AG589">
        <v>95271808.185566649</v>
      </c>
    </row>
    <row r="590" spans="1:33" x14ac:dyDescent="0.25">
      <c r="A590" t="s">
        <v>621</v>
      </c>
      <c r="B590" t="s">
        <v>1061</v>
      </c>
      <c r="C590" s="2">
        <v>45992.351388888892</v>
      </c>
      <c r="D590" s="2">
        <v>45992.351851851847</v>
      </c>
      <c r="E590" s="2">
        <v>45992.738657407397</v>
      </c>
      <c r="F590" s="2">
        <v>45993</v>
      </c>
      <c r="G590" t="s">
        <v>1232</v>
      </c>
      <c r="H590" t="s">
        <v>1239</v>
      </c>
      <c r="I590" t="s">
        <v>1243</v>
      </c>
      <c r="J590" t="s">
        <v>1246</v>
      </c>
      <c r="K590" t="s">
        <v>1253</v>
      </c>
      <c r="L590" t="s">
        <v>1254</v>
      </c>
      <c r="M590">
        <v>843</v>
      </c>
      <c r="N590">
        <v>490.4</v>
      </c>
      <c r="O590">
        <v>494.67</v>
      </c>
      <c r="P590">
        <v>486.14</v>
      </c>
      <c r="Q590">
        <v>417006.81</v>
      </c>
      <c r="R590">
        <v>208.5</v>
      </c>
      <c r="S590">
        <v>83.4</v>
      </c>
      <c r="T590">
        <v>6898.89</v>
      </c>
      <c r="U590">
        <v>465.88</v>
      </c>
      <c r="V590">
        <v>41700.68</v>
      </c>
      <c r="W590" t="s">
        <v>1262</v>
      </c>
      <c r="X590" t="s">
        <v>1266</v>
      </c>
      <c r="Y590">
        <v>175.46</v>
      </c>
      <c r="Z590" t="s">
        <v>1270</v>
      </c>
      <c r="AA590">
        <v>9752923.1999999993</v>
      </c>
      <c r="AB590">
        <v>97529.231999999989</v>
      </c>
      <c r="AC590">
        <v>28.79000000000002</v>
      </c>
      <c r="AD590">
        <v>3387.6079194164608</v>
      </c>
      <c r="AE590">
        <v>10</v>
      </c>
      <c r="AF590">
        <v>33876.079194164609</v>
      </c>
      <c r="AG590">
        <v>16757480.094977411</v>
      </c>
    </row>
    <row r="591" spans="1:33" x14ac:dyDescent="0.25">
      <c r="A591" t="s">
        <v>622</v>
      </c>
      <c r="B591" t="s">
        <v>1107</v>
      </c>
      <c r="C591" s="2">
        <v>45709.069444444453</v>
      </c>
      <c r="D591" s="2">
        <v>45709.072789351849</v>
      </c>
      <c r="E591" s="2">
        <v>45709.930428240739</v>
      </c>
      <c r="F591" s="2">
        <v>45711</v>
      </c>
      <c r="G591" t="s">
        <v>1231</v>
      </c>
      <c r="H591" t="s">
        <v>1241</v>
      </c>
      <c r="I591" t="s">
        <v>1243</v>
      </c>
      <c r="J591" t="s">
        <v>1248</v>
      </c>
      <c r="K591" t="s">
        <v>1252</v>
      </c>
      <c r="L591" t="s">
        <v>1257</v>
      </c>
      <c r="M591">
        <v>8136</v>
      </c>
      <c r="N591">
        <v>237.63</v>
      </c>
      <c r="O591">
        <v>233.09</v>
      </c>
      <c r="P591">
        <v>236.45</v>
      </c>
      <c r="Q591">
        <v>1896420.24</v>
      </c>
      <c r="R591">
        <v>948.21</v>
      </c>
      <c r="S591">
        <v>379.28</v>
      </c>
      <c r="T591">
        <v>-28664.45</v>
      </c>
      <c r="U591">
        <v>225.75</v>
      </c>
      <c r="V591">
        <v>189642.02</v>
      </c>
      <c r="W591" t="s">
        <v>1260</v>
      </c>
      <c r="X591" t="s">
        <v>1264</v>
      </c>
      <c r="Y591">
        <v>-142.1</v>
      </c>
      <c r="Z591" t="s">
        <v>1269</v>
      </c>
      <c r="AA591">
        <v>9724258.75</v>
      </c>
      <c r="AB591">
        <v>97242.587500000009</v>
      </c>
      <c r="AC591">
        <v>7.3400000000000034</v>
      </c>
      <c r="AD591">
        <v>13248.308923705719</v>
      </c>
      <c r="AE591">
        <v>5</v>
      </c>
      <c r="AF591">
        <v>66241.544618528598</v>
      </c>
      <c r="AG591">
        <v>15440241.635132831</v>
      </c>
    </row>
    <row r="592" spans="1:33" x14ac:dyDescent="0.25">
      <c r="A592" t="s">
        <v>623</v>
      </c>
      <c r="B592" t="s">
        <v>1146</v>
      </c>
      <c r="C592" s="2">
        <v>45916.136805555558</v>
      </c>
      <c r="D592" s="2">
        <v>45916.140173611107</v>
      </c>
      <c r="E592" s="2">
        <v>45916.321423611109</v>
      </c>
      <c r="F592" s="2">
        <v>45918</v>
      </c>
      <c r="G592" t="s">
        <v>1237</v>
      </c>
      <c r="H592" t="s">
        <v>1239</v>
      </c>
      <c r="I592" t="s">
        <v>1243</v>
      </c>
      <c r="J592" t="s">
        <v>1247</v>
      </c>
      <c r="K592" t="s">
        <v>1250</v>
      </c>
      <c r="L592" t="s">
        <v>1257</v>
      </c>
      <c r="M592">
        <v>3640</v>
      </c>
      <c r="N592">
        <v>375.47</v>
      </c>
      <c r="O592">
        <v>374.21</v>
      </c>
      <c r="P592">
        <v>375.22</v>
      </c>
      <c r="Q592">
        <v>1362124.4</v>
      </c>
      <c r="R592">
        <v>681.06</v>
      </c>
      <c r="S592">
        <v>272.42</v>
      </c>
      <c r="T592">
        <v>-4629.88</v>
      </c>
      <c r="U592">
        <v>356.7</v>
      </c>
      <c r="V592">
        <v>136212.44</v>
      </c>
      <c r="W592" t="s">
        <v>1262</v>
      </c>
      <c r="X592" t="s">
        <v>1265</v>
      </c>
      <c r="Y592">
        <v>-26.92</v>
      </c>
      <c r="Z592" t="s">
        <v>1269</v>
      </c>
      <c r="AA592">
        <v>9719628.8699999992</v>
      </c>
      <c r="AB592">
        <v>97196.28869999999</v>
      </c>
      <c r="AC592">
        <v>17.509999999999991</v>
      </c>
      <c r="AD592">
        <v>5550.901696173617</v>
      </c>
      <c r="AE592">
        <v>10</v>
      </c>
      <c r="AF592">
        <v>55509.016961736168</v>
      </c>
      <c r="AG592">
        <v>20772029.237251289</v>
      </c>
    </row>
    <row r="593" spans="1:33" x14ac:dyDescent="0.25">
      <c r="A593" t="s">
        <v>624</v>
      </c>
      <c r="B593" t="s">
        <v>1186</v>
      </c>
      <c r="C593" s="2">
        <v>45938.571527777778</v>
      </c>
      <c r="D593" s="2">
        <v>45938.573703703703</v>
      </c>
      <c r="E593" s="2">
        <v>45939.511203703703</v>
      </c>
      <c r="F593" s="2">
        <v>45939</v>
      </c>
      <c r="G593" t="s">
        <v>1236</v>
      </c>
      <c r="H593" t="s">
        <v>1239</v>
      </c>
      <c r="I593" t="s">
        <v>1242</v>
      </c>
      <c r="J593" t="s">
        <v>1244</v>
      </c>
      <c r="K593" t="s">
        <v>1253</v>
      </c>
      <c r="L593" t="s">
        <v>1254</v>
      </c>
      <c r="M593">
        <v>9546</v>
      </c>
      <c r="N593">
        <v>241.01</v>
      </c>
      <c r="O593">
        <v>239.92</v>
      </c>
      <c r="P593">
        <v>239.64</v>
      </c>
      <c r="Q593">
        <v>2290276.3199999998</v>
      </c>
      <c r="R593">
        <v>1145.1400000000001</v>
      </c>
      <c r="S593">
        <v>458.06</v>
      </c>
      <c r="T593">
        <v>1069.68</v>
      </c>
      <c r="U593">
        <v>228.96</v>
      </c>
      <c r="V593">
        <v>229027.63</v>
      </c>
      <c r="W593" t="s">
        <v>1258</v>
      </c>
      <c r="X593" t="s">
        <v>1266</v>
      </c>
      <c r="Y593">
        <v>11.68</v>
      </c>
      <c r="Z593" t="s">
        <v>1270</v>
      </c>
      <c r="AA593">
        <v>9720698.5500000007</v>
      </c>
      <c r="AB593">
        <v>97206.98550000001</v>
      </c>
      <c r="AC593">
        <v>10.95999999999998</v>
      </c>
      <c r="AD593">
        <v>8869.2505018248357</v>
      </c>
      <c r="AE593">
        <v>10</v>
      </c>
      <c r="AF593">
        <v>88692.505018248354</v>
      </c>
      <c r="AG593">
        <v>21279105.803978149</v>
      </c>
    </row>
    <row r="594" spans="1:33" x14ac:dyDescent="0.25">
      <c r="A594" t="s">
        <v>625</v>
      </c>
      <c r="B594" t="s">
        <v>1048</v>
      </c>
      <c r="C594" s="2">
        <v>45983.527083333327</v>
      </c>
      <c r="D594" s="2">
        <v>45983.529641203713</v>
      </c>
      <c r="E594" s="2">
        <v>45984.526863425926</v>
      </c>
      <c r="F594" s="2">
        <v>45984</v>
      </c>
      <c r="G594" t="s">
        <v>1233</v>
      </c>
      <c r="H594" t="s">
        <v>1238</v>
      </c>
      <c r="I594" t="s">
        <v>1242</v>
      </c>
      <c r="J594" t="s">
        <v>1247</v>
      </c>
      <c r="K594" t="s">
        <v>1253</v>
      </c>
      <c r="L594" t="s">
        <v>1256</v>
      </c>
      <c r="M594">
        <v>8075</v>
      </c>
      <c r="N594">
        <v>67.290000000000006</v>
      </c>
      <c r="O594">
        <v>67.83</v>
      </c>
      <c r="P594">
        <v>67.47</v>
      </c>
      <c r="Q594">
        <v>547727.25</v>
      </c>
      <c r="R594">
        <v>273.86</v>
      </c>
      <c r="S594">
        <v>109.55</v>
      </c>
      <c r="T594">
        <v>2523.59</v>
      </c>
      <c r="U594">
        <v>63.93</v>
      </c>
      <c r="V594">
        <v>54772.73</v>
      </c>
      <c r="W594" t="s">
        <v>1260</v>
      </c>
      <c r="X594" t="s">
        <v>1265</v>
      </c>
      <c r="Y594">
        <v>53.36</v>
      </c>
      <c r="Z594" t="s">
        <v>1271</v>
      </c>
      <c r="AA594">
        <v>9723222.1400000006</v>
      </c>
      <c r="AB594">
        <v>97232.221400000009</v>
      </c>
      <c r="AC594">
        <v>3.899999999999999</v>
      </c>
      <c r="AD594">
        <v>24931.338820512829</v>
      </c>
      <c r="AE594">
        <v>2</v>
      </c>
      <c r="AF594">
        <v>49862.677641025657</v>
      </c>
      <c r="AG594">
        <v>3382185.42439077</v>
      </c>
    </row>
    <row r="595" spans="1:33" x14ac:dyDescent="0.25">
      <c r="A595" t="s">
        <v>626</v>
      </c>
      <c r="B595" t="s">
        <v>1137</v>
      </c>
      <c r="C595" s="2">
        <v>45970.70416666667</v>
      </c>
      <c r="D595" s="2">
        <v>45970.706412037027</v>
      </c>
      <c r="E595" s="2">
        <v>45971.648773148147</v>
      </c>
      <c r="F595" s="2">
        <v>45971</v>
      </c>
      <c r="G595" t="s">
        <v>1233</v>
      </c>
      <c r="H595" t="s">
        <v>1238</v>
      </c>
      <c r="I595" t="s">
        <v>1243</v>
      </c>
      <c r="J595" t="s">
        <v>1248</v>
      </c>
      <c r="K595" t="s">
        <v>1253</v>
      </c>
      <c r="L595" t="s">
        <v>1255</v>
      </c>
      <c r="M595">
        <v>7914</v>
      </c>
      <c r="N595">
        <v>47.62</v>
      </c>
      <c r="O595">
        <v>46.97</v>
      </c>
      <c r="P595">
        <v>47.53</v>
      </c>
      <c r="Q595">
        <v>371720.58</v>
      </c>
      <c r="R595">
        <v>185.86</v>
      </c>
      <c r="S595">
        <v>74.34</v>
      </c>
      <c r="T595">
        <v>-4692.04</v>
      </c>
      <c r="U595">
        <v>45.24</v>
      </c>
      <c r="V595">
        <v>37172.06</v>
      </c>
      <c r="W595" t="s">
        <v>1260</v>
      </c>
      <c r="X595" t="s">
        <v>1266</v>
      </c>
      <c r="Y595">
        <v>-117.82</v>
      </c>
      <c r="Z595" t="s">
        <v>1271</v>
      </c>
      <c r="AA595">
        <v>9718530.0999999996</v>
      </c>
      <c r="AB595">
        <v>97185.300999999992</v>
      </c>
      <c r="AC595">
        <v>1.7299999999999971</v>
      </c>
      <c r="AD595">
        <v>56176.474566474077</v>
      </c>
      <c r="AE595">
        <v>2</v>
      </c>
      <c r="AF595">
        <v>112352.9491329482</v>
      </c>
      <c r="AG595">
        <v>5277218.020774575</v>
      </c>
    </row>
    <row r="596" spans="1:33" x14ac:dyDescent="0.25">
      <c r="A596" t="s">
        <v>627</v>
      </c>
      <c r="B596" t="s">
        <v>1091</v>
      </c>
      <c r="C596" s="2">
        <v>45730.756249999999</v>
      </c>
      <c r="D596" s="2">
        <v>45730.757615740738</v>
      </c>
      <c r="E596" s="2">
        <v>45730.979837962957</v>
      </c>
      <c r="F596" s="2">
        <v>45732</v>
      </c>
      <c r="G596" t="s">
        <v>1235</v>
      </c>
      <c r="H596" t="s">
        <v>1241</v>
      </c>
      <c r="I596" t="s">
        <v>1242</v>
      </c>
      <c r="J596" t="s">
        <v>1246</v>
      </c>
      <c r="K596" t="s">
        <v>1252</v>
      </c>
      <c r="L596" t="s">
        <v>1256</v>
      </c>
      <c r="M596">
        <v>3197</v>
      </c>
      <c r="N596">
        <v>383.56</v>
      </c>
      <c r="O596">
        <v>386.37</v>
      </c>
      <c r="P596">
        <v>385.46</v>
      </c>
      <c r="Q596">
        <v>1235224.8899999999</v>
      </c>
      <c r="R596">
        <v>617.61</v>
      </c>
      <c r="S596">
        <v>247.04</v>
      </c>
      <c r="T596">
        <v>2044.62</v>
      </c>
      <c r="U596">
        <v>364.38</v>
      </c>
      <c r="V596">
        <v>123522.49</v>
      </c>
      <c r="W596" t="s">
        <v>1258</v>
      </c>
      <c r="X596" t="s">
        <v>1264</v>
      </c>
      <c r="Y596">
        <v>23.61</v>
      </c>
      <c r="Z596" t="s">
        <v>1269</v>
      </c>
      <c r="AA596">
        <v>9720574.7200000007</v>
      </c>
      <c r="AB596">
        <v>97205.747200000013</v>
      </c>
      <c r="AC596">
        <v>21.990000000000009</v>
      </c>
      <c r="AD596">
        <v>4420.4523510686668</v>
      </c>
      <c r="AE596">
        <v>5</v>
      </c>
      <c r="AF596">
        <v>22102.26175534333</v>
      </c>
      <c r="AG596">
        <v>8539650.8744120039</v>
      </c>
    </row>
    <row r="597" spans="1:33" x14ac:dyDescent="0.25">
      <c r="A597" t="s">
        <v>628</v>
      </c>
      <c r="B597" t="s">
        <v>1143</v>
      </c>
      <c r="C597" s="2">
        <v>46002.667361111111</v>
      </c>
      <c r="D597" s="2">
        <v>46002.667581018519</v>
      </c>
      <c r="E597" s="2">
        <v>46003.043275462973</v>
      </c>
      <c r="F597" s="2">
        <v>46004</v>
      </c>
      <c r="G597" t="s">
        <v>1237</v>
      </c>
      <c r="H597" t="s">
        <v>1240</v>
      </c>
      <c r="I597" t="s">
        <v>1243</v>
      </c>
      <c r="J597" t="s">
        <v>1245</v>
      </c>
      <c r="K597" t="s">
        <v>1252</v>
      </c>
      <c r="L597" t="s">
        <v>1254</v>
      </c>
      <c r="M597">
        <v>5670</v>
      </c>
      <c r="N597">
        <v>414.88</v>
      </c>
      <c r="O597">
        <v>408.74</v>
      </c>
      <c r="P597">
        <v>413.2</v>
      </c>
      <c r="Q597">
        <v>2317555.7999999998</v>
      </c>
      <c r="R597">
        <v>1158.78</v>
      </c>
      <c r="S597">
        <v>463.51</v>
      </c>
      <c r="T597">
        <v>-26910.49</v>
      </c>
      <c r="U597">
        <v>394.14</v>
      </c>
      <c r="V597">
        <v>231755.58</v>
      </c>
      <c r="W597" t="s">
        <v>1258</v>
      </c>
      <c r="X597" t="s">
        <v>1263</v>
      </c>
      <c r="Y597">
        <v>-107.94</v>
      </c>
      <c r="Z597" t="s">
        <v>1267</v>
      </c>
      <c r="AA597">
        <v>9693664.2300000004</v>
      </c>
      <c r="AB597">
        <v>96936.642300000007</v>
      </c>
      <c r="AC597">
        <v>14.600000000000019</v>
      </c>
      <c r="AD597">
        <v>6639.4960479451956</v>
      </c>
      <c r="AE597">
        <v>30</v>
      </c>
      <c r="AF597">
        <v>199184.88143835589</v>
      </c>
      <c r="AG597">
        <v>81414828.439113572</v>
      </c>
    </row>
    <row r="598" spans="1:33" x14ac:dyDescent="0.25">
      <c r="A598" t="s">
        <v>629</v>
      </c>
      <c r="B598" t="s">
        <v>1121</v>
      </c>
      <c r="C598" s="2">
        <v>45724.879861111112</v>
      </c>
      <c r="D598" s="2">
        <v>45724.883263888893</v>
      </c>
      <c r="E598" s="2">
        <v>45725.131180555552</v>
      </c>
      <c r="F598" s="2">
        <v>45726</v>
      </c>
      <c r="G598" t="s">
        <v>1235</v>
      </c>
      <c r="H598" t="s">
        <v>1238</v>
      </c>
      <c r="I598" t="s">
        <v>1243</v>
      </c>
      <c r="J598" t="s">
        <v>1245</v>
      </c>
      <c r="K598" t="s">
        <v>1251</v>
      </c>
      <c r="L598" t="s">
        <v>1257</v>
      </c>
      <c r="M598">
        <v>6566</v>
      </c>
      <c r="N598">
        <v>355.11</v>
      </c>
      <c r="O598">
        <v>357.29</v>
      </c>
      <c r="P598">
        <v>354.37</v>
      </c>
      <c r="Q598">
        <v>2345966.14</v>
      </c>
      <c r="R598">
        <v>1172.98</v>
      </c>
      <c r="S598">
        <v>469.19</v>
      </c>
      <c r="T598">
        <v>17530.55</v>
      </c>
      <c r="U598">
        <v>337.35</v>
      </c>
      <c r="V598">
        <v>234596.61</v>
      </c>
      <c r="W598" t="s">
        <v>1258</v>
      </c>
      <c r="X598" t="s">
        <v>1264</v>
      </c>
      <c r="Y598">
        <v>82.4</v>
      </c>
      <c r="Z598" t="s">
        <v>1270</v>
      </c>
      <c r="AA598">
        <v>9711194.7799999993</v>
      </c>
      <c r="AB598">
        <v>97111.947799999994</v>
      </c>
      <c r="AC598">
        <v>19.940000000000001</v>
      </c>
      <c r="AD598">
        <v>4870.2080140421267</v>
      </c>
      <c r="AE598">
        <v>2</v>
      </c>
      <c r="AF598">
        <v>9740.4160280842534</v>
      </c>
      <c r="AG598">
        <v>3480153.2426742231</v>
      </c>
    </row>
    <row r="599" spans="1:33" x14ac:dyDescent="0.25">
      <c r="A599" t="s">
        <v>630</v>
      </c>
      <c r="B599" t="s">
        <v>1080</v>
      </c>
      <c r="C599" s="2">
        <v>45784.658333333333</v>
      </c>
      <c r="D599" s="2">
        <v>45784.660185185188</v>
      </c>
      <c r="E599" s="2">
        <v>45784.836574074077</v>
      </c>
      <c r="F599" s="2">
        <v>45785</v>
      </c>
      <c r="G599" t="s">
        <v>1231</v>
      </c>
      <c r="H599" t="s">
        <v>1240</v>
      </c>
      <c r="I599" t="s">
        <v>1242</v>
      </c>
      <c r="J599" t="s">
        <v>1245</v>
      </c>
      <c r="K599" t="s">
        <v>1252</v>
      </c>
      <c r="L599" t="s">
        <v>1257</v>
      </c>
      <c r="M599">
        <v>7397</v>
      </c>
      <c r="N599">
        <v>286.49</v>
      </c>
      <c r="O599">
        <v>289.98</v>
      </c>
      <c r="P599">
        <v>284.99</v>
      </c>
      <c r="Q599">
        <v>2144982.06</v>
      </c>
      <c r="R599">
        <v>1072.49</v>
      </c>
      <c r="S599">
        <v>429</v>
      </c>
      <c r="T599">
        <v>35409.54</v>
      </c>
      <c r="U599">
        <v>272.17</v>
      </c>
      <c r="V599">
        <v>214498.21</v>
      </c>
      <c r="W599" t="s">
        <v>1260</v>
      </c>
      <c r="X599" t="s">
        <v>1266</v>
      </c>
      <c r="Y599">
        <v>175.09</v>
      </c>
      <c r="Z599" t="s">
        <v>1270</v>
      </c>
      <c r="AA599">
        <v>9746604.3200000003</v>
      </c>
      <c r="AB599">
        <v>97466.0432</v>
      </c>
      <c r="AC599">
        <v>17.809999999999999</v>
      </c>
      <c r="AD599">
        <v>5472.5459404828744</v>
      </c>
      <c r="AE599">
        <v>30</v>
      </c>
      <c r="AF599">
        <v>164176.37821448621</v>
      </c>
      <c r="AG599">
        <v>47607866.154636718</v>
      </c>
    </row>
    <row r="600" spans="1:33" x14ac:dyDescent="0.25">
      <c r="A600" t="s">
        <v>631</v>
      </c>
      <c r="B600" t="s">
        <v>1221</v>
      </c>
      <c r="C600" s="2">
        <v>45697.005555555559</v>
      </c>
      <c r="D600" s="2">
        <v>45697.008935185193</v>
      </c>
      <c r="E600" s="2">
        <v>45697.531851851847</v>
      </c>
      <c r="F600" s="2">
        <v>45699</v>
      </c>
      <c r="G600" t="s">
        <v>1236</v>
      </c>
      <c r="H600" t="s">
        <v>1240</v>
      </c>
      <c r="I600" t="s">
        <v>1242</v>
      </c>
      <c r="J600" t="s">
        <v>1248</v>
      </c>
      <c r="K600" t="s">
        <v>1249</v>
      </c>
      <c r="L600" t="s">
        <v>1256</v>
      </c>
      <c r="M600">
        <v>1203</v>
      </c>
      <c r="N600">
        <v>63.65</v>
      </c>
      <c r="O600">
        <v>64.86</v>
      </c>
      <c r="P600">
        <v>63.44</v>
      </c>
      <c r="Q600">
        <v>78026.58</v>
      </c>
      <c r="R600">
        <v>39.01</v>
      </c>
      <c r="S600">
        <v>15.61</v>
      </c>
      <c r="T600">
        <v>1653.64</v>
      </c>
      <c r="U600">
        <v>60.47</v>
      </c>
      <c r="V600">
        <v>7802.66</v>
      </c>
      <c r="W600" t="s">
        <v>1262</v>
      </c>
      <c r="X600" t="s">
        <v>1265</v>
      </c>
      <c r="Y600">
        <v>223.83</v>
      </c>
      <c r="Z600" t="s">
        <v>1270</v>
      </c>
      <c r="AA600">
        <v>9748257.9600000009</v>
      </c>
      <c r="AB600">
        <v>97482.579600000012</v>
      </c>
      <c r="AC600">
        <v>4.3900000000000006</v>
      </c>
      <c r="AD600">
        <v>22205.5989977221</v>
      </c>
      <c r="AE600">
        <v>30</v>
      </c>
      <c r="AF600">
        <v>666167.96993166301</v>
      </c>
      <c r="AG600">
        <v>43207654.529767662</v>
      </c>
    </row>
    <row r="601" spans="1:33" x14ac:dyDescent="0.25">
      <c r="A601" t="s">
        <v>632</v>
      </c>
      <c r="B601" t="s">
        <v>1178</v>
      </c>
      <c r="C601" s="2">
        <v>45792.104166666657</v>
      </c>
      <c r="D601" s="2">
        <v>45792.105231481481</v>
      </c>
      <c r="E601" s="2">
        <v>45792.116342592592</v>
      </c>
      <c r="F601" s="2">
        <v>45794</v>
      </c>
      <c r="G601" t="s">
        <v>1236</v>
      </c>
      <c r="H601" t="s">
        <v>1241</v>
      </c>
      <c r="I601" t="s">
        <v>1242</v>
      </c>
      <c r="J601" t="s">
        <v>1244</v>
      </c>
      <c r="K601" t="s">
        <v>1252</v>
      </c>
      <c r="L601" t="s">
        <v>1254</v>
      </c>
      <c r="M601">
        <v>4184</v>
      </c>
      <c r="N601">
        <v>210.09</v>
      </c>
      <c r="O601">
        <v>207.47</v>
      </c>
      <c r="P601">
        <v>211.34</v>
      </c>
      <c r="Q601">
        <v>868054.48</v>
      </c>
      <c r="R601">
        <v>434.03</v>
      </c>
      <c r="S601">
        <v>173.61</v>
      </c>
      <c r="T601">
        <v>-16799.72</v>
      </c>
      <c r="U601">
        <v>199.59</v>
      </c>
      <c r="V601">
        <v>86805.45</v>
      </c>
      <c r="W601" t="s">
        <v>1259</v>
      </c>
      <c r="X601" t="s">
        <v>1264</v>
      </c>
      <c r="Y601">
        <v>-183.12</v>
      </c>
      <c r="Z601" t="s">
        <v>1268</v>
      </c>
      <c r="AA601">
        <v>9731458.2400000002</v>
      </c>
      <c r="AB601">
        <v>97314.582399999999</v>
      </c>
      <c r="AC601">
        <v>7.8799999999999946</v>
      </c>
      <c r="AD601">
        <v>12349.56629441625</v>
      </c>
      <c r="AE601">
        <v>5</v>
      </c>
      <c r="AF601">
        <v>61747.831472081249</v>
      </c>
      <c r="AG601">
        <v>12810822.595512699</v>
      </c>
    </row>
    <row r="602" spans="1:33" x14ac:dyDescent="0.25">
      <c r="A602" t="s">
        <v>633</v>
      </c>
      <c r="B602" t="s">
        <v>1139</v>
      </c>
      <c r="C602" s="2">
        <v>45840.525694444441</v>
      </c>
      <c r="D602" s="2">
        <v>45840.528263888889</v>
      </c>
      <c r="E602" s="2">
        <v>45840.531736111108</v>
      </c>
      <c r="F602" s="2">
        <v>45842</v>
      </c>
      <c r="G602" t="s">
        <v>1234</v>
      </c>
      <c r="H602" t="s">
        <v>1238</v>
      </c>
      <c r="I602" t="s">
        <v>1243</v>
      </c>
      <c r="J602" t="s">
        <v>1248</v>
      </c>
      <c r="K602" t="s">
        <v>1252</v>
      </c>
      <c r="L602" t="s">
        <v>1257</v>
      </c>
      <c r="M602">
        <v>8316</v>
      </c>
      <c r="N602">
        <v>267.54000000000002</v>
      </c>
      <c r="O602">
        <v>265.17</v>
      </c>
      <c r="P602">
        <v>269.32</v>
      </c>
      <c r="Q602">
        <v>2205153.7200000002</v>
      </c>
      <c r="R602">
        <v>1102.58</v>
      </c>
      <c r="S602">
        <v>441.03</v>
      </c>
      <c r="T602">
        <v>-36055.01</v>
      </c>
      <c r="U602">
        <v>254.16</v>
      </c>
      <c r="V602">
        <v>220515.37</v>
      </c>
      <c r="W602" t="s">
        <v>1261</v>
      </c>
      <c r="X602" t="s">
        <v>1263</v>
      </c>
      <c r="Y602">
        <v>-154.09</v>
      </c>
      <c r="Z602" t="s">
        <v>1267</v>
      </c>
      <c r="AA602">
        <v>9695403.2300000004</v>
      </c>
      <c r="AB602">
        <v>96954.032300000006</v>
      </c>
      <c r="AC602">
        <v>11.010000000000019</v>
      </c>
      <c r="AD602">
        <v>8805.9974841053445</v>
      </c>
      <c r="AE602">
        <v>2</v>
      </c>
      <c r="AF602">
        <v>17611.994968210689</v>
      </c>
      <c r="AG602">
        <v>4670172.7057204284</v>
      </c>
    </row>
    <row r="603" spans="1:33" x14ac:dyDescent="0.25">
      <c r="A603" t="s">
        <v>634</v>
      </c>
      <c r="B603" t="s">
        <v>1151</v>
      </c>
      <c r="C603" s="2">
        <v>45682.114583333343</v>
      </c>
      <c r="D603" s="2">
        <v>45682.11755787037</v>
      </c>
      <c r="E603" s="2">
        <v>45682.580057870371</v>
      </c>
      <c r="F603" s="2">
        <v>45683</v>
      </c>
      <c r="G603" t="s">
        <v>1231</v>
      </c>
      <c r="H603" t="s">
        <v>1238</v>
      </c>
      <c r="I603" t="s">
        <v>1243</v>
      </c>
      <c r="J603" t="s">
        <v>1245</v>
      </c>
      <c r="K603" t="s">
        <v>1251</v>
      </c>
      <c r="L603" t="s">
        <v>1255</v>
      </c>
      <c r="M603">
        <v>2054</v>
      </c>
      <c r="N603">
        <v>77.72</v>
      </c>
      <c r="O603">
        <v>76.459999999999994</v>
      </c>
      <c r="P603">
        <v>78.23</v>
      </c>
      <c r="Q603">
        <v>157048.84</v>
      </c>
      <c r="R603">
        <v>78.52</v>
      </c>
      <c r="S603">
        <v>31.41</v>
      </c>
      <c r="T603">
        <v>-3745.51</v>
      </c>
      <c r="U603">
        <v>73.83</v>
      </c>
      <c r="V603">
        <v>15704.88</v>
      </c>
      <c r="W603" t="s">
        <v>1258</v>
      </c>
      <c r="X603" t="s">
        <v>1264</v>
      </c>
      <c r="Y603">
        <v>-226.26</v>
      </c>
      <c r="Z603" t="s">
        <v>1271</v>
      </c>
      <c r="AA603">
        <v>9691657.7200000007</v>
      </c>
      <c r="AB603">
        <v>96916.577200000014</v>
      </c>
      <c r="AC603">
        <v>2.629999999999995</v>
      </c>
      <c r="AD603">
        <v>36850.409581749118</v>
      </c>
      <c r="AE603">
        <v>2</v>
      </c>
      <c r="AF603">
        <v>73700.819163498236</v>
      </c>
      <c r="AG603">
        <v>5635164.6332410751</v>
      </c>
    </row>
    <row r="604" spans="1:33" x14ac:dyDescent="0.25">
      <c r="A604" t="s">
        <v>635</v>
      </c>
      <c r="B604" t="s">
        <v>1211</v>
      </c>
      <c r="C604" s="2">
        <v>45659.618055555547</v>
      </c>
      <c r="D604" s="2">
        <v>45659.620763888888</v>
      </c>
      <c r="E604" s="2">
        <v>45660.004791666674</v>
      </c>
      <c r="F604" s="2">
        <v>45660</v>
      </c>
      <c r="G604" t="s">
        <v>1237</v>
      </c>
      <c r="H604" t="s">
        <v>1240</v>
      </c>
      <c r="I604" t="s">
        <v>1243</v>
      </c>
      <c r="J604" t="s">
        <v>1248</v>
      </c>
      <c r="K604" t="s">
        <v>1249</v>
      </c>
      <c r="L604" t="s">
        <v>1257</v>
      </c>
      <c r="M604">
        <v>2696</v>
      </c>
      <c r="N604">
        <v>433.26</v>
      </c>
      <c r="O604">
        <v>438.82</v>
      </c>
      <c r="P604">
        <v>430.02</v>
      </c>
      <c r="Q604">
        <v>1183058.72</v>
      </c>
      <c r="R604">
        <v>591.53</v>
      </c>
      <c r="S604">
        <v>236.61</v>
      </c>
      <c r="T604">
        <v>22896.66</v>
      </c>
      <c r="U604">
        <v>411.6</v>
      </c>
      <c r="V604">
        <v>118305.87</v>
      </c>
      <c r="W604" t="s">
        <v>1262</v>
      </c>
      <c r="X604" t="s">
        <v>1264</v>
      </c>
      <c r="Y604">
        <v>204.64</v>
      </c>
      <c r="Z604" t="s">
        <v>1267</v>
      </c>
      <c r="AA604">
        <v>9714554.3800000008</v>
      </c>
      <c r="AB604">
        <v>97145.543800000014</v>
      </c>
      <c r="AC604">
        <v>27.21999999999997</v>
      </c>
      <c r="AD604">
        <v>3568.903152094053</v>
      </c>
      <c r="AE604">
        <v>30</v>
      </c>
      <c r="AF604">
        <v>107067.0945628216</v>
      </c>
      <c r="AG604">
        <v>46983182.436057366</v>
      </c>
    </row>
    <row r="605" spans="1:33" x14ac:dyDescent="0.25">
      <c r="A605" t="s">
        <v>636</v>
      </c>
      <c r="B605" t="s">
        <v>1176</v>
      </c>
      <c r="C605" s="2">
        <v>45924.830555555563</v>
      </c>
      <c r="D605" s="2">
        <v>45924.832812499997</v>
      </c>
      <c r="E605" s="2">
        <v>45925.682812500003</v>
      </c>
      <c r="F605" s="2">
        <v>45925</v>
      </c>
      <c r="G605" t="s">
        <v>1234</v>
      </c>
      <c r="H605" t="s">
        <v>1241</v>
      </c>
      <c r="I605" t="s">
        <v>1243</v>
      </c>
      <c r="J605" t="s">
        <v>1246</v>
      </c>
      <c r="K605" t="s">
        <v>1251</v>
      </c>
      <c r="L605" t="s">
        <v>1257</v>
      </c>
      <c r="M605">
        <v>3053</v>
      </c>
      <c r="N605">
        <v>312.08999999999997</v>
      </c>
      <c r="O605">
        <v>312.82</v>
      </c>
      <c r="P605">
        <v>313.57</v>
      </c>
      <c r="Q605">
        <v>955039.46</v>
      </c>
      <c r="R605">
        <v>477.52</v>
      </c>
      <c r="S605">
        <v>191.01</v>
      </c>
      <c r="T605">
        <v>-2958.28</v>
      </c>
      <c r="U605">
        <v>296.49</v>
      </c>
      <c r="V605">
        <v>95503.95</v>
      </c>
      <c r="W605" t="s">
        <v>1259</v>
      </c>
      <c r="X605" t="s">
        <v>1265</v>
      </c>
      <c r="Y605">
        <v>-23.92</v>
      </c>
      <c r="Z605" t="s">
        <v>1267</v>
      </c>
      <c r="AA605">
        <v>9711596.0999999996</v>
      </c>
      <c r="AB605">
        <v>97115.960999999996</v>
      </c>
      <c r="AC605">
        <v>16.329999999999981</v>
      </c>
      <c r="AD605">
        <v>5947.0888548683461</v>
      </c>
      <c r="AE605">
        <v>5</v>
      </c>
      <c r="AF605">
        <v>29735.444274341731</v>
      </c>
      <c r="AG605">
        <v>9301841.6778995804</v>
      </c>
    </row>
    <row r="606" spans="1:33" x14ac:dyDescent="0.25">
      <c r="A606" t="s">
        <v>637</v>
      </c>
      <c r="B606" t="s">
        <v>1119</v>
      </c>
      <c r="C606" s="2">
        <v>45884.267361111109</v>
      </c>
      <c r="D606" s="2">
        <v>45884.268842592603</v>
      </c>
      <c r="E606" s="2">
        <v>45884.8362037037</v>
      </c>
      <c r="F606" s="2">
        <v>45885</v>
      </c>
      <c r="G606" t="s">
        <v>1231</v>
      </c>
      <c r="H606" t="s">
        <v>1240</v>
      </c>
      <c r="I606" t="s">
        <v>1243</v>
      </c>
      <c r="J606" t="s">
        <v>1248</v>
      </c>
      <c r="K606" t="s">
        <v>1252</v>
      </c>
      <c r="L606" t="s">
        <v>1255</v>
      </c>
      <c r="M606">
        <v>4273</v>
      </c>
      <c r="N606">
        <v>277.70999999999998</v>
      </c>
      <c r="O606">
        <v>275.27</v>
      </c>
      <c r="P606">
        <v>275.20999999999998</v>
      </c>
      <c r="Q606">
        <v>1176228.71</v>
      </c>
      <c r="R606">
        <v>588.11</v>
      </c>
      <c r="S606">
        <v>235.25</v>
      </c>
      <c r="T606">
        <v>-566.98</v>
      </c>
      <c r="U606">
        <v>263.82</v>
      </c>
      <c r="V606">
        <v>117622.87</v>
      </c>
      <c r="W606" t="s">
        <v>1262</v>
      </c>
      <c r="X606" t="s">
        <v>1264</v>
      </c>
      <c r="Y606">
        <v>2.1800000000000002</v>
      </c>
      <c r="Z606" t="s">
        <v>1270</v>
      </c>
      <c r="AA606">
        <v>9711029.1199999992</v>
      </c>
      <c r="AB606">
        <v>97110.291199999992</v>
      </c>
      <c r="AC606">
        <v>11.44999999999999</v>
      </c>
      <c r="AD606">
        <v>8481.2481397379997</v>
      </c>
      <c r="AE606">
        <v>30</v>
      </c>
      <c r="AF606">
        <v>254437.44419214001</v>
      </c>
      <c r="AG606">
        <v>70038995.26277037</v>
      </c>
    </row>
    <row r="607" spans="1:33" x14ac:dyDescent="0.25">
      <c r="A607" t="s">
        <v>638</v>
      </c>
      <c r="B607" t="s">
        <v>1034</v>
      </c>
      <c r="C607" s="2">
        <v>45683.737500000003</v>
      </c>
      <c r="D607" s="2">
        <v>45683.739560185182</v>
      </c>
      <c r="E607" s="2">
        <v>45684.025671296287</v>
      </c>
      <c r="F607" s="2">
        <v>45684</v>
      </c>
      <c r="G607" t="s">
        <v>1236</v>
      </c>
      <c r="H607" t="s">
        <v>1238</v>
      </c>
      <c r="I607" t="s">
        <v>1243</v>
      </c>
      <c r="J607" t="s">
        <v>1245</v>
      </c>
      <c r="K607" t="s">
        <v>1252</v>
      </c>
      <c r="L607" t="s">
        <v>1254</v>
      </c>
      <c r="M607">
        <v>8234</v>
      </c>
      <c r="N607">
        <v>258.2</v>
      </c>
      <c r="O607">
        <v>259.82</v>
      </c>
      <c r="P607">
        <v>256.72000000000003</v>
      </c>
      <c r="Q607">
        <v>2139357.88</v>
      </c>
      <c r="R607">
        <v>1069.68</v>
      </c>
      <c r="S607">
        <v>427.87</v>
      </c>
      <c r="T607">
        <v>24027.85</v>
      </c>
      <c r="U607">
        <v>245.29</v>
      </c>
      <c r="V607">
        <v>213935.79</v>
      </c>
      <c r="W607" t="s">
        <v>1262</v>
      </c>
      <c r="X607" t="s">
        <v>1264</v>
      </c>
      <c r="Y607">
        <v>120.75</v>
      </c>
      <c r="Z607" t="s">
        <v>1268</v>
      </c>
      <c r="AA607">
        <v>9735056.9700000007</v>
      </c>
      <c r="AB607">
        <v>97350.569700000007</v>
      </c>
      <c r="AC607">
        <v>14.53</v>
      </c>
      <c r="AD607">
        <v>6699.9703854094978</v>
      </c>
      <c r="AE607">
        <v>2</v>
      </c>
      <c r="AF607">
        <v>13399.940770818999</v>
      </c>
      <c r="AG607">
        <v>3481572.611074192</v>
      </c>
    </row>
    <row r="608" spans="1:33" x14ac:dyDescent="0.25">
      <c r="A608" t="s">
        <v>639</v>
      </c>
      <c r="B608" t="s">
        <v>1187</v>
      </c>
      <c r="C608" s="2">
        <v>45714.306944444441</v>
      </c>
      <c r="D608" s="2">
        <v>45714.307268518518</v>
      </c>
      <c r="E608" s="2">
        <v>45715.177407407413</v>
      </c>
      <c r="F608" s="2">
        <v>45715</v>
      </c>
      <c r="G608" t="s">
        <v>1235</v>
      </c>
      <c r="H608" t="s">
        <v>1239</v>
      </c>
      <c r="I608" t="s">
        <v>1243</v>
      </c>
      <c r="J608" t="s">
        <v>1245</v>
      </c>
      <c r="K608" t="s">
        <v>1250</v>
      </c>
      <c r="L608" t="s">
        <v>1257</v>
      </c>
      <c r="M608">
        <v>4032</v>
      </c>
      <c r="N608">
        <v>183.29</v>
      </c>
      <c r="O608">
        <v>182.69</v>
      </c>
      <c r="P608">
        <v>182.03</v>
      </c>
      <c r="Q608">
        <v>736606.08</v>
      </c>
      <c r="R608">
        <v>368.3</v>
      </c>
      <c r="S608">
        <v>147.32</v>
      </c>
      <c r="T608">
        <v>2145.5</v>
      </c>
      <c r="U608">
        <v>174.13</v>
      </c>
      <c r="V608">
        <v>73660.61</v>
      </c>
      <c r="W608" t="s">
        <v>1261</v>
      </c>
      <c r="X608" t="s">
        <v>1264</v>
      </c>
      <c r="Y608">
        <v>36.26</v>
      </c>
      <c r="Z608" t="s">
        <v>1269</v>
      </c>
      <c r="AA608">
        <v>9737202.4700000007</v>
      </c>
      <c r="AB608">
        <v>97372.024700000009</v>
      </c>
      <c r="AC608">
        <v>8.5600000000000023</v>
      </c>
      <c r="AD608">
        <v>11375.23653037383</v>
      </c>
      <c r="AE608">
        <v>10</v>
      </c>
      <c r="AF608">
        <v>113752.3653037383</v>
      </c>
      <c r="AG608">
        <v>20781419.61733995</v>
      </c>
    </row>
    <row r="609" spans="1:33" x14ac:dyDescent="0.25">
      <c r="A609" t="s">
        <v>640</v>
      </c>
      <c r="B609" t="s">
        <v>1191</v>
      </c>
      <c r="C609" s="2">
        <v>45998.765277777777</v>
      </c>
      <c r="D609" s="2">
        <v>45998.768009259264</v>
      </c>
      <c r="E609" s="2">
        <v>45998.956203703703</v>
      </c>
      <c r="F609" s="2">
        <v>46000</v>
      </c>
      <c r="G609" t="s">
        <v>1234</v>
      </c>
      <c r="H609" t="s">
        <v>1241</v>
      </c>
      <c r="I609" t="s">
        <v>1242</v>
      </c>
      <c r="J609" t="s">
        <v>1247</v>
      </c>
      <c r="K609" t="s">
        <v>1251</v>
      </c>
      <c r="L609" t="s">
        <v>1257</v>
      </c>
      <c r="M609">
        <v>1730</v>
      </c>
      <c r="N609">
        <v>273.85000000000002</v>
      </c>
      <c r="O609">
        <v>278.33999999999997</v>
      </c>
      <c r="P609">
        <v>271.66000000000003</v>
      </c>
      <c r="Q609">
        <v>481528.2</v>
      </c>
      <c r="R609">
        <v>240.76</v>
      </c>
      <c r="S609">
        <v>96.31</v>
      </c>
      <c r="T609">
        <v>11219.33</v>
      </c>
      <c r="U609">
        <v>260.16000000000003</v>
      </c>
      <c r="V609">
        <v>48152.82</v>
      </c>
      <c r="W609" t="s">
        <v>1261</v>
      </c>
      <c r="X609" t="s">
        <v>1265</v>
      </c>
      <c r="Y609">
        <v>245.9</v>
      </c>
      <c r="Z609" t="s">
        <v>1267</v>
      </c>
      <c r="AA609">
        <v>9748421.8000000007</v>
      </c>
      <c r="AB609">
        <v>97484.218000000008</v>
      </c>
      <c r="AC609">
        <v>18.17999999999995</v>
      </c>
      <c r="AD609">
        <v>5362.1682068206974</v>
      </c>
      <c r="AE609">
        <v>5</v>
      </c>
      <c r="AF609">
        <v>26810.841034103491</v>
      </c>
      <c r="AG609">
        <v>7462529.4934323626</v>
      </c>
    </row>
    <row r="610" spans="1:33" x14ac:dyDescent="0.25">
      <c r="A610" t="s">
        <v>641</v>
      </c>
      <c r="B610" t="s">
        <v>1199</v>
      </c>
      <c r="C610" s="2">
        <v>45988.081944444442</v>
      </c>
      <c r="D610" s="2">
        <v>45988.082962962973</v>
      </c>
      <c r="E610" s="2">
        <v>45988.957268518519</v>
      </c>
      <c r="F610" s="2">
        <v>45990</v>
      </c>
      <c r="G610" t="s">
        <v>1235</v>
      </c>
      <c r="H610" t="s">
        <v>1238</v>
      </c>
      <c r="I610" t="s">
        <v>1243</v>
      </c>
      <c r="J610" t="s">
        <v>1244</v>
      </c>
      <c r="K610" t="s">
        <v>1251</v>
      </c>
      <c r="L610" t="s">
        <v>1256</v>
      </c>
      <c r="M610">
        <v>4236</v>
      </c>
      <c r="N610">
        <v>84.11</v>
      </c>
      <c r="O610">
        <v>83.82</v>
      </c>
      <c r="P610">
        <v>84.28</v>
      </c>
      <c r="Q610">
        <v>355061.52</v>
      </c>
      <c r="R610">
        <v>177.53</v>
      </c>
      <c r="S610">
        <v>71.010000000000005</v>
      </c>
      <c r="T610">
        <v>-2197.1</v>
      </c>
      <c r="U610">
        <v>79.900000000000006</v>
      </c>
      <c r="V610">
        <v>35506.15</v>
      </c>
      <c r="W610" t="s">
        <v>1260</v>
      </c>
      <c r="X610" t="s">
        <v>1266</v>
      </c>
      <c r="Y610">
        <v>-54.58</v>
      </c>
      <c r="Z610" t="s">
        <v>1271</v>
      </c>
      <c r="AA610">
        <v>9746224.6999999993</v>
      </c>
      <c r="AB610">
        <v>97462.246999999988</v>
      </c>
      <c r="AC610">
        <v>3.9199999999999871</v>
      </c>
      <c r="AD610">
        <v>24862.818112244979</v>
      </c>
      <c r="AE610">
        <v>2</v>
      </c>
      <c r="AF610">
        <v>49725.636224489957</v>
      </c>
      <c r="AG610">
        <v>4168002.8283367478</v>
      </c>
    </row>
    <row r="611" spans="1:33" x14ac:dyDescent="0.25">
      <c r="A611" t="s">
        <v>642</v>
      </c>
      <c r="B611" t="s">
        <v>1114</v>
      </c>
      <c r="C611" s="2">
        <v>45950.470138888893</v>
      </c>
      <c r="D611" s="2">
        <v>45950.471041666657</v>
      </c>
      <c r="E611" s="2">
        <v>45950.904374999998</v>
      </c>
      <c r="F611" s="2">
        <v>45951</v>
      </c>
      <c r="G611" t="s">
        <v>1237</v>
      </c>
      <c r="H611" t="s">
        <v>1238</v>
      </c>
      <c r="I611" t="s">
        <v>1243</v>
      </c>
      <c r="J611" t="s">
        <v>1245</v>
      </c>
      <c r="K611" t="s">
        <v>1253</v>
      </c>
      <c r="L611" t="s">
        <v>1255</v>
      </c>
      <c r="M611">
        <v>8263</v>
      </c>
      <c r="N611">
        <v>189.78</v>
      </c>
      <c r="O611">
        <v>189.55</v>
      </c>
      <c r="P611">
        <v>191.65</v>
      </c>
      <c r="Q611">
        <v>1566251.65</v>
      </c>
      <c r="R611">
        <v>783.13</v>
      </c>
      <c r="S611">
        <v>313.25</v>
      </c>
      <c r="T611">
        <v>-18448.68</v>
      </c>
      <c r="U611">
        <v>180.29</v>
      </c>
      <c r="V611">
        <v>156625.17000000001</v>
      </c>
      <c r="W611" t="s">
        <v>1259</v>
      </c>
      <c r="X611" t="s">
        <v>1264</v>
      </c>
      <c r="Y611">
        <v>-109.57</v>
      </c>
      <c r="Z611" t="s">
        <v>1268</v>
      </c>
      <c r="AA611">
        <v>9727776.0199999996</v>
      </c>
      <c r="AB611">
        <v>97277.760200000004</v>
      </c>
      <c r="AC611">
        <v>9.2600000000000193</v>
      </c>
      <c r="AD611">
        <v>10505.15768898486</v>
      </c>
      <c r="AE611">
        <v>2</v>
      </c>
      <c r="AF611">
        <v>21010.31537796972</v>
      </c>
      <c r="AG611">
        <v>3982505.279894161</v>
      </c>
    </row>
    <row r="612" spans="1:33" x14ac:dyDescent="0.25">
      <c r="A612" t="s">
        <v>643</v>
      </c>
      <c r="B612" t="s">
        <v>1160</v>
      </c>
      <c r="C612" s="2">
        <v>45956.787499999999</v>
      </c>
      <c r="D612" s="2">
        <v>45956.787557870368</v>
      </c>
      <c r="E612" s="2">
        <v>45956.817418981482</v>
      </c>
      <c r="F612" s="2">
        <v>45958</v>
      </c>
      <c r="G612" t="s">
        <v>1231</v>
      </c>
      <c r="H612" t="s">
        <v>1239</v>
      </c>
      <c r="I612" t="s">
        <v>1243</v>
      </c>
      <c r="J612" t="s">
        <v>1247</v>
      </c>
      <c r="K612" t="s">
        <v>1251</v>
      </c>
      <c r="L612" t="s">
        <v>1254</v>
      </c>
      <c r="M612">
        <v>8483</v>
      </c>
      <c r="N612">
        <v>171.21</v>
      </c>
      <c r="O612">
        <v>174.55</v>
      </c>
      <c r="P612">
        <v>171.45</v>
      </c>
      <c r="Q612">
        <v>1480707.65</v>
      </c>
      <c r="R612">
        <v>740.35</v>
      </c>
      <c r="S612">
        <v>296.14</v>
      </c>
      <c r="T612">
        <v>25260.81</v>
      </c>
      <c r="U612">
        <v>162.65</v>
      </c>
      <c r="V612">
        <v>148070.76</v>
      </c>
      <c r="W612" t="s">
        <v>1262</v>
      </c>
      <c r="X612" t="s">
        <v>1264</v>
      </c>
      <c r="Y612">
        <v>180.81</v>
      </c>
      <c r="Z612" t="s">
        <v>1267</v>
      </c>
      <c r="AA612">
        <v>9753036.8300000001</v>
      </c>
      <c r="AB612">
        <v>97530.368300000002</v>
      </c>
      <c r="AC612">
        <v>11.900000000000009</v>
      </c>
      <c r="AD612">
        <v>8195.8292689075588</v>
      </c>
      <c r="AE612">
        <v>10</v>
      </c>
      <c r="AF612">
        <v>81958.292689075592</v>
      </c>
      <c r="AG612">
        <v>14305819.98887815</v>
      </c>
    </row>
    <row r="613" spans="1:33" x14ac:dyDescent="0.25">
      <c r="A613" t="s">
        <v>644</v>
      </c>
      <c r="B613" t="s">
        <v>1091</v>
      </c>
      <c r="C613" s="2">
        <v>45969.594444444447</v>
      </c>
      <c r="D613" s="2">
        <v>45969.59752314815</v>
      </c>
      <c r="E613" s="2">
        <v>45969.762800925928</v>
      </c>
      <c r="F613" s="2">
        <v>45971</v>
      </c>
      <c r="G613" t="s">
        <v>1235</v>
      </c>
      <c r="H613" t="s">
        <v>1240</v>
      </c>
      <c r="I613" t="s">
        <v>1242</v>
      </c>
      <c r="J613" t="s">
        <v>1246</v>
      </c>
      <c r="K613" t="s">
        <v>1250</v>
      </c>
      <c r="L613" t="s">
        <v>1257</v>
      </c>
      <c r="M613">
        <v>872</v>
      </c>
      <c r="N613">
        <v>124.36</v>
      </c>
      <c r="O613">
        <v>122.57</v>
      </c>
      <c r="P613">
        <v>123.37</v>
      </c>
      <c r="Q613">
        <v>106881.04</v>
      </c>
      <c r="R613">
        <v>53.44</v>
      </c>
      <c r="S613">
        <v>21.38</v>
      </c>
      <c r="T613">
        <v>-772.42</v>
      </c>
      <c r="U613">
        <v>118.14</v>
      </c>
      <c r="V613">
        <v>10688.1</v>
      </c>
      <c r="W613" t="s">
        <v>1260</v>
      </c>
      <c r="X613" t="s">
        <v>1264</v>
      </c>
      <c r="Y613">
        <v>-64.849999999999994</v>
      </c>
      <c r="Z613" t="s">
        <v>1268</v>
      </c>
      <c r="AA613">
        <v>9752264.4100000001</v>
      </c>
      <c r="AB613">
        <v>97522.644100000005</v>
      </c>
      <c r="AC613">
        <v>4.4299999999999926</v>
      </c>
      <c r="AD613">
        <v>22014.14088036121</v>
      </c>
      <c r="AE613">
        <v>30</v>
      </c>
      <c r="AF613">
        <v>660424.22641083633</v>
      </c>
      <c r="AG613">
        <v>80948197.431176201</v>
      </c>
    </row>
    <row r="614" spans="1:33" x14ac:dyDescent="0.25">
      <c r="A614" t="s">
        <v>645</v>
      </c>
      <c r="B614" t="s">
        <v>1145</v>
      </c>
      <c r="C614" s="2">
        <v>45699.375</v>
      </c>
      <c r="D614" s="2">
        <v>45699.376909722218</v>
      </c>
      <c r="E614" s="2">
        <v>45699.743576388893</v>
      </c>
      <c r="F614" s="2">
        <v>45701</v>
      </c>
      <c r="G614" t="s">
        <v>1231</v>
      </c>
      <c r="H614" t="s">
        <v>1239</v>
      </c>
      <c r="I614" t="s">
        <v>1243</v>
      </c>
      <c r="J614" t="s">
        <v>1245</v>
      </c>
      <c r="K614" t="s">
        <v>1251</v>
      </c>
      <c r="L614" t="s">
        <v>1255</v>
      </c>
      <c r="M614">
        <v>5768</v>
      </c>
      <c r="N614">
        <v>259.2</v>
      </c>
      <c r="O614">
        <v>259.27999999999997</v>
      </c>
      <c r="P614">
        <v>258.69</v>
      </c>
      <c r="Q614">
        <v>1495527.04</v>
      </c>
      <c r="R614">
        <v>747.76</v>
      </c>
      <c r="S614">
        <v>299.11</v>
      </c>
      <c r="T614">
        <v>2356.25</v>
      </c>
      <c r="U614">
        <v>246.24</v>
      </c>
      <c r="V614">
        <v>149552.70000000001</v>
      </c>
      <c r="W614" t="s">
        <v>1259</v>
      </c>
      <c r="X614" t="s">
        <v>1266</v>
      </c>
      <c r="Y614">
        <v>22.81</v>
      </c>
      <c r="Z614" t="s">
        <v>1269</v>
      </c>
      <c r="AA614">
        <v>9754620.6600000001</v>
      </c>
      <c r="AB614">
        <v>97546.206600000005</v>
      </c>
      <c r="AC614">
        <v>13.03999999999996</v>
      </c>
      <c r="AD614">
        <v>7480.5373159509418</v>
      </c>
      <c r="AE614">
        <v>10</v>
      </c>
      <c r="AF614">
        <v>74805.373159509414</v>
      </c>
      <c r="AG614">
        <v>19395537.152797598</v>
      </c>
    </row>
    <row r="615" spans="1:33" x14ac:dyDescent="0.25">
      <c r="A615" t="s">
        <v>646</v>
      </c>
      <c r="B615" t="s">
        <v>1056</v>
      </c>
      <c r="C615" s="2">
        <v>45794.436111111107</v>
      </c>
      <c r="D615" s="2">
        <v>45794.436585648153</v>
      </c>
      <c r="E615" s="2">
        <v>45795.215752314813</v>
      </c>
      <c r="F615" s="2">
        <v>45796</v>
      </c>
      <c r="G615" t="s">
        <v>1233</v>
      </c>
      <c r="H615" t="s">
        <v>1239</v>
      </c>
      <c r="I615" t="s">
        <v>1243</v>
      </c>
      <c r="J615" t="s">
        <v>1244</v>
      </c>
      <c r="K615" t="s">
        <v>1250</v>
      </c>
      <c r="L615" t="s">
        <v>1254</v>
      </c>
      <c r="M615">
        <v>4470</v>
      </c>
      <c r="N615">
        <v>17.829999999999998</v>
      </c>
      <c r="O615">
        <v>17.79</v>
      </c>
      <c r="P615">
        <v>17.8</v>
      </c>
      <c r="Q615">
        <v>79521.3</v>
      </c>
      <c r="R615">
        <v>39.76</v>
      </c>
      <c r="S615">
        <v>15.9</v>
      </c>
      <c r="T615">
        <v>-100.36</v>
      </c>
      <c r="U615">
        <v>16.940000000000001</v>
      </c>
      <c r="V615">
        <v>7952.13</v>
      </c>
      <c r="W615" t="s">
        <v>1259</v>
      </c>
      <c r="X615" t="s">
        <v>1264</v>
      </c>
      <c r="Y615">
        <v>-5.62</v>
      </c>
      <c r="Z615" t="s">
        <v>1267</v>
      </c>
      <c r="AA615">
        <v>9754520.3000000007</v>
      </c>
      <c r="AB615">
        <v>97545.203000000009</v>
      </c>
      <c r="AC615">
        <v>0.84999999999999787</v>
      </c>
      <c r="AD615">
        <v>114759.0623529415</v>
      </c>
      <c r="AE615">
        <v>10</v>
      </c>
      <c r="AF615">
        <v>1147590.6235294151</v>
      </c>
      <c r="AG615">
        <v>20415637.192588288</v>
      </c>
    </row>
    <row r="616" spans="1:33" x14ac:dyDescent="0.25">
      <c r="A616" t="s">
        <v>647</v>
      </c>
      <c r="B616" t="s">
        <v>1051</v>
      </c>
      <c r="C616" s="2">
        <v>45955.02847222222</v>
      </c>
      <c r="D616" s="2">
        <v>45955.029317129629</v>
      </c>
      <c r="E616" s="2">
        <v>45955.376539351862</v>
      </c>
      <c r="F616" s="2">
        <v>45957</v>
      </c>
      <c r="G616" t="s">
        <v>1236</v>
      </c>
      <c r="H616" t="s">
        <v>1240</v>
      </c>
      <c r="I616" t="s">
        <v>1243</v>
      </c>
      <c r="J616" t="s">
        <v>1246</v>
      </c>
      <c r="K616" t="s">
        <v>1251</v>
      </c>
      <c r="L616" t="s">
        <v>1256</v>
      </c>
      <c r="M616">
        <v>3401</v>
      </c>
      <c r="N616">
        <v>185.65</v>
      </c>
      <c r="O616">
        <v>183.51</v>
      </c>
      <c r="P616">
        <v>184.01</v>
      </c>
      <c r="Q616">
        <v>624117.51</v>
      </c>
      <c r="R616">
        <v>312.06</v>
      </c>
      <c r="S616">
        <v>124.82</v>
      </c>
      <c r="T616">
        <v>-2137.38</v>
      </c>
      <c r="U616">
        <v>176.37</v>
      </c>
      <c r="V616">
        <v>62411.75</v>
      </c>
      <c r="W616" t="s">
        <v>1258</v>
      </c>
      <c r="X616" t="s">
        <v>1265</v>
      </c>
      <c r="Y616">
        <v>-27.17</v>
      </c>
      <c r="Z616" t="s">
        <v>1269</v>
      </c>
      <c r="AA616">
        <v>9752382.9199999999</v>
      </c>
      <c r="AB616">
        <v>97523.829200000007</v>
      </c>
      <c r="AC616">
        <v>7.1399999999999864</v>
      </c>
      <c r="AD616">
        <v>13658.799607843161</v>
      </c>
      <c r="AE616">
        <v>30</v>
      </c>
      <c r="AF616">
        <v>409763.98823529482</v>
      </c>
      <c r="AG616">
        <v>75195789.481058955</v>
      </c>
    </row>
    <row r="617" spans="1:33" x14ac:dyDescent="0.25">
      <c r="A617" t="s">
        <v>648</v>
      </c>
      <c r="B617" t="s">
        <v>1055</v>
      </c>
      <c r="C617" s="2">
        <v>45985.67291666667</v>
      </c>
      <c r="D617" s="2">
        <v>45985.673726851863</v>
      </c>
      <c r="E617" s="2">
        <v>45986.116782407407</v>
      </c>
      <c r="F617" s="2">
        <v>45986</v>
      </c>
      <c r="G617" t="s">
        <v>1235</v>
      </c>
      <c r="H617" t="s">
        <v>1241</v>
      </c>
      <c r="I617" t="s">
        <v>1242</v>
      </c>
      <c r="J617" t="s">
        <v>1244</v>
      </c>
      <c r="K617" t="s">
        <v>1250</v>
      </c>
      <c r="L617" t="s">
        <v>1256</v>
      </c>
      <c r="M617">
        <v>7498</v>
      </c>
      <c r="N617">
        <v>266.38</v>
      </c>
      <c r="O617">
        <v>267.98</v>
      </c>
      <c r="P617">
        <v>265.14999999999998</v>
      </c>
      <c r="Q617">
        <v>2009314.04</v>
      </c>
      <c r="R617">
        <v>1004.66</v>
      </c>
      <c r="S617">
        <v>401.86</v>
      </c>
      <c r="T617">
        <v>19812.82</v>
      </c>
      <c r="U617">
        <v>253.06</v>
      </c>
      <c r="V617">
        <v>200931.4</v>
      </c>
      <c r="W617" t="s">
        <v>1262</v>
      </c>
      <c r="X617" t="s">
        <v>1263</v>
      </c>
      <c r="Y617">
        <v>106.73</v>
      </c>
      <c r="Z617" t="s">
        <v>1271</v>
      </c>
      <c r="AA617">
        <v>9772195.7400000002</v>
      </c>
      <c r="AB617">
        <v>97721.957399999999</v>
      </c>
      <c r="AC617">
        <v>14.920000000000019</v>
      </c>
      <c r="AD617">
        <v>6549.7290482573653</v>
      </c>
      <c r="AE617">
        <v>5</v>
      </c>
      <c r="AF617">
        <v>32748.645241286831</v>
      </c>
      <c r="AG617">
        <v>8775981.9517600443</v>
      </c>
    </row>
    <row r="618" spans="1:33" x14ac:dyDescent="0.25">
      <c r="A618" t="s">
        <v>649</v>
      </c>
      <c r="B618" t="s">
        <v>1149</v>
      </c>
      <c r="C618" s="2">
        <v>45698.57916666667</v>
      </c>
      <c r="D618" s="2">
        <v>45698.581157407411</v>
      </c>
      <c r="E618" s="2">
        <v>45699.186712962961</v>
      </c>
      <c r="F618" s="2">
        <v>45699</v>
      </c>
      <c r="G618" t="s">
        <v>1233</v>
      </c>
      <c r="H618" t="s">
        <v>1238</v>
      </c>
      <c r="I618" t="s">
        <v>1243</v>
      </c>
      <c r="J618" t="s">
        <v>1246</v>
      </c>
      <c r="K618" t="s">
        <v>1250</v>
      </c>
      <c r="L618" t="s">
        <v>1255</v>
      </c>
      <c r="M618">
        <v>3585</v>
      </c>
      <c r="N618">
        <v>279.58</v>
      </c>
      <c r="O618">
        <v>279.76</v>
      </c>
      <c r="P618">
        <v>280.70999999999998</v>
      </c>
      <c r="Q618">
        <v>1002939.6</v>
      </c>
      <c r="R618">
        <v>501.47</v>
      </c>
      <c r="S618">
        <v>200.59</v>
      </c>
      <c r="T618">
        <v>-4107.8100000000004</v>
      </c>
      <c r="U618">
        <v>265.60000000000002</v>
      </c>
      <c r="V618">
        <v>100293.96</v>
      </c>
      <c r="W618" t="s">
        <v>1260</v>
      </c>
      <c r="X618" t="s">
        <v>1266</v>
      </c>
      <c r="Y618">
        <v>-33.840000000000003</v>
      </c>
      <c r="Z618" t="s">
        <v>1269</v>
      </c>
      <c r="AA618">
        <v>9768087.9299999997</v>
      </c>
      <c r="AB618">
        <v>97680.879300000001</v>
      </c>
      <c r="AC618">
        <v>14.15999999999997</v>
      </c>
      <c r="AD618">
        <v>6898.3671822034057</v>
      </c>
      <c r="AE618">
        <v>2</v>
      </c>
      <c r="AF618">
        <v>13796.73436440681</v>
      </c>
      <c r="AG618">
        <v>3859774.40578645</v>
      </c>
    </row>
    <row r="619" spans="1:33" x14ac:dyDescent="0.25">
      <c r="A619" t="s">
        <v>650</v>
      </c>
      <c r="B619" t="s">
        <v>1055</v>
      </c>
      <c r="C619" s="2">
        <v>45885.393750000003</v>
      </c>
      <c r="D619" s="2">
        <v>45885.396805555552</v>
      </c>
      <c r="E619" s="2">
        <v>45885.716249999998</v>
      </c>
      <c r="F619" s="2">
        <v>45886</v>
      </c>
      <c r="G619" t="s">
        <v>1235</v>
      </c>
      <c r="H619" t="s">
        <v>1239</v>
      </c>
      <c r="I619" t="s">
        <v>1242</v>
      </c>
      <c r="J619" t="s">
        <v>1244</v>
      </c>
      <c r="K619" t="s">
        <v>1250</v>
      </c>
      <c r="L619" t="s">
        <v>1255</v>
      </c>
      <c r="M619">
        <v>3763</v>
      </c>
      <c r="N619">
        <v>375.89</v>
      </c>
      <c r="O619">
        <v>376.7</v>
      </c>
      <c r="P619">
        <v>379.37</v>
      </c>
      <c r="Q619">
        <v>1417522.1</v>
      </c>
      <c r="R619">
        <v>708.76</v>
      </c>
      <c r="S619">
        <v>283.5</v>
      </c>
      <c r="T619">
        <v>-11039.47</v>
      </c>
      <c r="U619">
        <v>357.1</v>
      </c>
      <c r="V619">
        <v>141752.21</v>
      </c>
      <c r="W619" t="s">
        <v>1262</v>
      </c>
      <c r="X619" t="s">
        <v>1266</v>
      </c>
      <c r="Y619">
        <v>-70.38</v>
      </c>
      <c r="Z619" t="s">
        <v>1269</v>
      </c>
      <c r="AA619">
        <v>9757048.4600000009</v>
      </c>
      <c r="AB619">
        <v>97570.484600000011</v>
      </c>
      <c r="AC619">
        <v>19.599999999999969</v>
      </c>
      <c r="AD619">
        <v>4978.0859489796012</v>
      </c>
      <c r="AE619">
        <v>10</v>
      </c>
      <c r="AF619">
        <v>49780.859489796007</v>
      </c>
      <c r="AG619">
        <v>18752449.769806162</v>
      </c>
    </row>
    <row r="620" spans="1:33" x14ac:dyDescent="0.25">
      <c r="A620" t="s">
        <v>651</v>
      </c>
      <c r="B620" t="s">
        <v>1141</v>
      </c>
      <c r="C620" s="2">
        <v>45661.03125</v>
      </c>
      <c r="D620" s="2">
        <v>45661.034467592603</v>
      </c>
      <c r="E620" s="2">
        <v>45661.930995370371</v>
      </c>
      <c r="F620" s="2">
        <v>45663</v>
      </c>
      <c r="G620" t="s">
        <v>1234</v>
      </c>
      <c r="H620" t="s">
        <v>1240</v>
      </c>
      <c r="I620" t="s">
        <v>1242</v>
      </c>
      <c r="J620" t="s">
        <v>1246</v>
      </c>
      <c r="K620" t="s">
        <v>1249</v>
      </c>
      <c r="L620" t="s">
        <v>1254</v>
      </c>
      <c r="M620">
        <v>5022</v>
      </c>
      <c r="N620">
        <v>20.54</v>
      </c>
      <c r="O620">
        <v>20.5</v>
      </c>
      <c r="P620">
        <v>20.67</v>
      </c>
      <c r="Q620">
        <v>102951</v>
      </c>
      <c r="R620">
        <v>51.48</v>
      </c>
      <c r="S620">
        <v>20.59</v>
      </c>
      <c r="T620">
        <v>-925.81</v>
      </c>
      <c r="U620">
        <v>19.510000000000002</v>
      </c>
      <c r="V620">
        <v>10295.1</v>
      </c>
      <c r="W620" t="s">
        <v>1259</v>
      </c>
      <c r="X620" t="s">
        <v>1263</v>
      </c>
      <c r="Y620">
        <v>-82.24</v>
      </c>
      <c r="Z620" t="s">
        <v>1270</v>
      </c>
      <c r="AA620">
        <v>9756122.6500000004</v>
      </c>
      <c r="AB620">
        <v>97561.226500000004</v>
      </c>
      <c r="AC620">
        <v>0.98999999999999844</v>
      </c>
      <c r="AD620">
        <v>98546.693434343601</v>
      </c>
      <c r="AE620">
        <v>30</v>
      </c>
      <c r="AF620">
        <v>2956400.8030303079</v>
      </c>
      <c r="AG620">
        <v>60606216.462121308</v>
      </c>
    </row>
    <row r="621" spans="1:33" x14ac:dyDescent="0.25">
      <c r="A621" t="s">
        <v>652</v>
      </c>
      <c r="B621" t="s">
        <v>1055</v>
      </c>
      <c r="C621" s="2">
        <v>45705.25277777778</v>
      </c>
      <c r="D621" s="2">
        <v>45705.255891203713</v>
      </c>
      <c r="E621" s="2">
        <v>45705.808668981481</v>
      </c>
      <c r="F621" s="2">
        <v>45707</v>
      </c>
      <c r="G621" t="s">
        <v>1237</v>
      </c>
      <c r="H621" t="s">
        <v>1240</v>
      </c>
      <c r="I621" t="s">
        <v>1243</v>
      </c>
      <c r="J621" t="s">
        <v>1246</v>
      </c>
      <c r="K621" t="s">
        <v>1251</v>
      </c>
      <c r="L621" t="s">
        <v>1257</v>
      </c>
      <c r="M621">
        <v>5265</v>
      </c>
      <c r="N621">
        <v>371.74</v>
      </c>
      <c r="O621">
        <v>374.29</v>
      </c>
      <c r="P621">
        <v>372.23</v>
      </c>
      <c r="Q621">
        <v>1970636.85</v>
      </c>
      <c r="R621">
        <v>985.32</v>
      </c>
      <c r="S621">
        <v>394.13</v>
      </c>
      <c r="T621">
        <v>9466.4500000000007</v>
      </c>
      <c r="U621">
        <v>353.15</v>
      </c>
      <c r="V621">
        <v>197063.69</v>
      </c>
      <c r="W621" t="s">
        <v>1258</v>
      </c>
      <c r="X621" t="s">
        <v>1263</v>
      </c>
      <c r="Y621">
        <v>55.34</v>
      </c>
      <c r="Z621" t="s">
        <v>1271</v>
      </c>
      <c r="AA621">
        <v>9765589.0999999996</v>
      </c>
      <c r="AB621">
        <v>97655.891000000003</v>
      </c>
      <c r="AC621">
        <v>21.14000000000004</v>
      </c>
      <c r="AD621">
        <v>4619.4839640491864</v>
      </c>
      <c r="AE621">
        <v>30</v>
      </c>
      <c r="AF621">
        <v>138584.5189214756</v>
      </c>
      <c r="AG621">
        <v>51870799.587119102</v>
      </c>
    </row>
    <row r="622" spans="1:33" x14ac:dyDescent="0.25">
      <c r="A622" t="s">
        <v>653</v>
      </c>
      <c r="B622" t="s">
        <v>1102</v>
      </c>
      <c r="C622" s="2">
        <v>45723.029861111107</v>
      </c>
      <c r="D622" s="2">
        <v>45723.033217592587</v>
      </c>
      <c r="E622" s="2">
        <v>45723.160995370366</v>
      </c>
      <c r="F622" s="2">
        <v>45724</v>
      </c>
      <c r="G622" t="s">
        <v>1234</v>
      </c>
      <c r="H622" t="s">
        <v>1240</v>
      </c>
      <c r="I622" t="s">
        <v>1242</v>
      </c>
      <c r="J622" t="s">
        <v>1248</v>
      </c>
      <c r="K622" t="s">
        <v>1250</v>
      </c>
      <c r="L622" t="s">
        <v>1254</v>
      </c>
      <c r="M622">
        <v>5451</v>
      </c>
      <c r="N622">
        <v>421.27</v>
      </c>
      <c r="O622">
        <v>425.48</v>
      </c>
      <c r="P622">
        <v>417.54</v>
      </c>
      <c r="Q622">
        <v>2319291.48</v>
      </c>
      <c r="R622">
        <v>1159.6500000000001</v>
      </c>
      <c r="S622">
        <v>463.86</v>
      </c>
      <c r="T622">
        <v>41657.43</v>
      </c>
      <c r="U622">
        <v>400.21</v>
      </c>
      <c r="V622">
        <v>231929.15</v>
      </c>
      <c r="W622" t="s">
        <v>1261</v>
      </c>
      <c r="X622" t="s">
        <v>1265</v>
      </c>
      <c r="Y622">
        <v>190.16</v>
      </c>
      <c r="Z622" t="s">
        <v>1271</v>
      </c>
      <c r="AA622">
        <v>9807246.5299999993</v>
      </c>
      <c r="AB622">
        <v>98072.465299999996</v>
      </c>
      <c r="AC622">
        <v>25.270000000000039</v>
      </c>
      <c r="AD622">
        <v>3880.9839849624</v>
      </c>
      <c r="AE622">
        <v>30</v>
      </c>
      <c r="AF622">
        <v>116429.51954887201</v>
      </c>
      <c r="AG622">
        <v>49538431.977654062</v>
      </c>
    </row>
    <row r="623" spans="1:33" x14ac:dyDescent="0.25">
      <c r="A623" t="s">
        <v>654</v>
      </c>
      <c r="B623" t="s">
        <v>1184</v>
      </c>
      <c r="C623" s="2">
        <v>45711.505555555559</v>
      </c>
      <c r="D623" s="2">
        <v>45711.508761574078</v>
      </c>
      <c r="E623" s="2">
        <v>45712.302511574067</v>
      </c>
      <c r="F623" s="2">
        <v>45713</v>
      </c>
      <c r="G623" t="s">
        <v>1232</v>
      </c>
      <c r="H623" t="s">
        <v>1238</v>
      </c>
      <c r="I623" t="s">
        <v>1243</v>
      </c>
      <c r="J623" t="s">
        <v>1245</v>
      </c>
      <c r="K623" t="s">
        <v>1251</v>
      </c>
      <c r="L623" t="s">
        <v>1257</v>
      </c>
      <c r="M623">
        <v>9467</v>
      </c>
      <c r="N623">
        <v>202.42</v>
      </c>
      <c r="O623">
        <v>202.65</v>
      </c>
      <c r="P623">
        <v>200.48</v>
      </c>
      <c r="Q623">
        <v>1918487.55</v>
      </c>
      <c r="R623">
        <v>959.24</v>
      </c>
      <c r="S623">
        <v>383.7</v>
      </c>
      <c r="T623">
        <v>19200.45</v>
      </c>
      <c r="U623">
        <v>192.3</v>
      </c>
      <c r="V623">
        <v>191848.76</v>
      </c>
      <c r="W623" t="s">
        <v>1262</v>
      </c>
      <c r="X623" t="s">
        <v>1263</v>
      </c>
      <c r="Y623">
        <v>108.24</v>
      </c>
      <c r="Z623" t="s">
        <v>1270</v>
      </c>
      <c r="AA623">
        <v>9826446.9800000004</v>
      </c>
      <c r="AB623">
        <v>98264.469800000006</v>
      </c>
      <c r="AC623">
        <v>10.349999999999991</v>
      </c>
      <c r="AD623">
        <v>9494.1516714975896</v>
      </c>
      <c r="AE623">
        <v>2</v>
      </c>
      <c r="AF623">
        <v>18988.303342995179</v>
      </c>
      <c r="AG623">
        <v>3847979.672457973</v>
      </c>
    </row>
    <row r="624" spans="1:33" x14ac:dyDescent="0.25">
      <c r="A624" t="s">
        <v>655</v>
      </c>
      <c r="B624" t="s">
        <v>1215</v>
      </c>
      <c r="C624" s="2">
        <v>45746.188888888893</v>
      </c>
      <c r="D624" s="2">
        <v>45746.191261574073</v>
      </c>
      <c r="E624" s="2">
        <v>45746.432928240742</v>
      </c>
      <c r="F624" s="2">
        <v>45747</v>
      </c>
      <c r="G624" t="s">
        <v>1235</v>
      </c>
      <c r="H624" t="s">
        <v>1241</v>
      </c>
      <c r="I624" t="s">
        <v>1243</v>
      </c>
      <c r="J624" t="s">
        <v>1244</v>
      </c>
      <c r="K624" t="s">
        <v>1252</v>
      </c>
      <c r="L624" t="s">
        <v>1257</v>
      </c>
      <c r="M624">
        <v>7326</v>
      </c>
      <c r="N624">
        <v>68.16</v>
      </c>
      <c r="O624">
        <v>68.75</v>
      </c>
      <c r="P624">
        <v>68.14</v>
      </c>
      <c r="Q624">
        <v>503662.5</v>
      </c>
      <c r="R624">
        <v>251.83</v>
      </c>
      <c r="S624">
        <v>100.73</v>
      </c>
      <c r="T624">
        <v>4116.3</v>
      </c>
      <c r="U624">
        <v>64.75</v>
      </c>
      <c r="V624">
        <v>50366.25</v>
      </c>
      <c r="W624" t="s">
        <v>1259</v>
      </c>
      <c r="X624" t="s">
        <v>1263</v>
      </c>
      <c r="Y624">
        <v>89.52</v>
      </c>
      <c r="Z624" t="s">
        <v>1267</v>
      </c>
      <c r="AA624">
        <v>9830563.2799999993</v>
      </c>
      <c r="AB624">
        <v>98305.632799999992</v>
      </c>
      <c r="AC624">
        <v>4</v>
      </c>
      <c r="AD624">
        <v>24576.408200000002</v>
      </c>
      <c r="AE624">
        <v>5</v>
      </c>
      <c r="AF624">
        <v>122882.041</v>
      </c>
      <c r="AG624">
        <v>8448140.3187500015</v>
      </c>
    </row>
    <row r="625" spans="1:33" x14ac:dyDescent="0.25">
      <c r="A625" t="s">
        <v>656</v>
      </c>
      <c r="B625" t="s">
        <v>1082</v>
      </c>
      <c r="C625" s="2">
        <v>45907.249305555553</v>
      </c>
      <c r="D625" s="2">
        <v>45907.252175925933</v>
      </c>
      <c r="E625" s="2">
        <v>45907.598009259258</v>
      </c>
      <c r="F625" s="2">
        <v>45908</v>
      </c>
      <c r="G625" t="s">
        <v>1232</v>
      </c>
      <c r="H625" t="s">
        <v>1241</v>
      </c>
      <c r="I625" t="s">
        <v>1243</v>
      </c>
      <c r="J625" t="s">
        <v>1245</v>
      </c>
      <c r="K625" t="s">
        <v>1252</v>
      </c>
      <c r="L625" t="s">
        <v>1257</v>
      </c>
      <c r="M625">
        <v>6539</v>
      </c>
      <c r="N625">
        <v>166.3</v>
      </c>
      <c r="O625">
        <v>169.24</v>
      </c>
      <c r="P625">
        <v>165.68</v>
      </c>
      <c r="Q625">
        <v>1106660.3600000001</v>
      </c>
      <c r="R625">
        <v>553.33000000000004</v>
      </c>
      <c r="S625">
        <v>221.33</v>
      </c>
      <c r="T625">
        <v>22504.18</v>
      </c>
      <c r="U625">
        <v>157.99</v>
      </c>
      <c r="V625">
        <v>110666.04</v>
      </c>
      <c r="W625" t="s">
        <v>1262</v>
      </c>
      <c r="X625" t="s">
        <v>1263</v>
      </c>
      <c r="Y625">
        <v>214.87</v>
      </c>
      <c r="Z625" t="s">
        <v>1269</v>
      </c>
      <c r="AA625">
        <v>9853067.4600000009</v>
      </c>
      <c r="AB625">
        <v>98530.674600000013</v>
      </c>
      <c r="AC625">
        <v>11.25</v>
      </c>
      <c r="AD625">
        <v>8758.2821866666673</v>
      </c>
      <c r="AE625">
        <v>5</v>
      </c>
      <c r="AF625">
        <v>43791.410933333333</v>
      </c>
      <c r="AG625">
        <v>7411258.3863573344</v>
      </c>
    </row>
    <row r="626" spans="1:33" x14ac:dyDescent="0.25">
      <c r="A626" t="s">
        <v>657</v>
      </c>
      <c r="B626" t="s">
        <v>1217</v>
      </c>
      <c r="C626" s="2">
        <v>45754.540277777778</v>
      </c>
      <c r="D626" s="2">
        <v>45754.540949074071</v>
      </c>
      <c r="E626" s="2">
        <v>45754.647893518522</v>
      </c>
      <c r="F626" s="2">
        <v>45755</v>
      </c>
      <c r="G626" t="s">
        <v>1237</v>
      </c>
      <c r="H626" t="s">
        <v>1241</v>
      </c>
      <c r="I626" t="s">
        <v>1242</v>
      </c>
      <c r="J626" t="s">
        <v>1244</v>
      </c>
      <c r="K626" t="s">
        <v>1252</v>
      </c>
      <c r="L626" t="s">
        <v>1257</v>
      </c>
      <c r="M626">
        <v>7803</v>
      </c>
      <c r="N626">
        <v>151.88</v>
      </c>
      <c r="O626">
        <v>150.32</v>
      </c>
      <c r="P626">
        <v>151.9</v>
      </c>
      <c r="Q626">
        <v>1172946.96</v>
      </c>
      <c r="R626">
        <v>586.47</v>
      </c>
      <c r="S626">
        <v>234.59</v>
      </c>
      <c r="T626">
        <v>-13149.8</v>
      </c>
      <c r="U626">
        <v>144.29</v>
      </c>
      <c r="V626">
        <v>117294.7</v>
      </c>
      <c r="W626" t="s">
        <v>1259</v>
      </c>
      <c r="X626" t="s">
        <v>1263</v>
      </c>
      <c r="Y626">
        <v>-104.02</v>
      </c>
      <c r="Z626" t="s">
        <v>1269</v>
      </c>
      <c r="AA626">
        <v>9839917.6600000001</v>
      </c>
      <c r="AB626">
        <v>98399.176600000006</v>
      </c>
      <c r="AC626">
        <v>6.0300000000000011</v>
      </c>
      <c r="AD626">
        <v>16318.27140961857</v>
      </c>
      <c r="AE626">
        <v>5</v>
      </c>
      <c r="AF626">
        <v>81591.357048092847</v>
      </c>
      <c r="AG626">
        <v>12264812.791469321</v>
      </c>
    </row>
    <row r="627" spans="1:33" x14ac:dyDescent="0.25">
      <c r="A627" t="s">
        <v>658</v>
      </c>
      <c r="B627" t="s">
        <v>1106</v>
      </c>
      <c r="C627" s="2">
        <v>45964.393750000003</v>
      </c>
      <c r="D627" s="2">
        <v>45964.395289351851</v>
      </c>
      <c r="E627" s="2">
        <v>45965.091122685182</v>
      </c>
      <c r="F627" s="2">
        <v>45966</v>
      </c>
      <c r="G627" t="s">
        <v>1233</v>
      </c>
      <c r="H627" t="s">
        <v>1239</v>
      </c>
      <c r="I627" t="s">
        <v>1242</v>
      </c>
      <c r="J627" t="s">
        <v>1246</v>
      </c>
      <c r="K627" t="s">
        <v>1250</v>
      </c>
      <c r="L627" t="s">
        <v>1257</v>
      </c>
      <c r="M627">
        <v>8809</v>
      </c>
      <c r="N627">
        <v>370.61</v>
      </c>
      <c r="O627">
        <v>367.23</v>
      </c>
      <c r="P627">
        <v>367.78</v>
      </c>
      <c r="Q627">
        <v>3234929.07</v>
      </c>
      <c r="R627">
        <v>1617.46</v>
      </c>
      <c r="S627">
        <v>646.99</v>
      </c>
      <c r="T627">
        <v>-7109.4</v>
      </c>
      <c r="U627">
        <v>352.08</v>
      </c>
      <c r="V627">
        <v>323492.90999999997</v>
      </c>
      <c r="W627" t="s">
        <v>1260</v>
      </c>
      <c r="X627" t="s">
        <v>1264</v>
      </c>
      <c r="Y627">
        <v>-14.95</v>
      </c>
      <c r="Z627" t="s">
        <v>1268</v>
      </c>
      <c r="AA627">
        <v>9832808.2599999998</v>
      </c>
      <c r="AB627">
        <v>98328.082599999994</v>
      </c>
      <c r="AC627">
        <v>15.150000000000031</v>
      </c>
      <c r="AD627">
        <v>6490.3024818481699</v>
      </c>
      <c r="AE627">
        <v>10</v>
      </c>
      <c r="AF627">
        <v>64903.024818481703</v>
      </c>
      <c r="AG627">
        <v>23834337.80409104</v>
      </c>
    </row>
    <row r="628" spans="1:33" x14ac:dyDescent="0.25">
      <c r="A628" t="s">
        <v>659</v>
      </c>
      <c r="B628" t="s">
        <v>1152</v>
      </c>
      <c r="C628" s="2">
        <v>45794.620833333327</v>
      </c>
      <c r="D628" s="2">
        <v>45794.622812499998</v>
      </c>
      <c r="E628" s="2">
        <v>45795.321423611109</v>
      </c>
      <c r="F628" s="2">
        <v>45795</v>
      </c>
      <c r="G628" t="s">
        <v>1233</v>
      </c>
      <c r="H628" t="s">
        <v>1240</v>
      </c>
      <c r="I628" t="s">
        <v>1243</v>
      </c>
      <c r="J628" t="s">
        <v>1246</v>
      </c>
      <c r="K628" t="s">
        <v>1252</v>
      </c>
      <c r="L628" t="s">
        <v>1256</v>
      </c>
      <c r="M628">
        <v>1028</v>
      </c>
      <c r="N628">
        <v>262.98</v>
      </c>
      <c r="O628">
        <v>261.06</v>
      </c>
      <c r="P628">
        <v>262.16000000000003</v>
      </c>
      <c r="Q628">
        <v>268369.68</v>
      </c>
      <c r="R628">
        <v>134.18</v>
      </c>
      <c r="S628">
        <v>53.67</v>
      </c>
      <c r="T628">
        <v>-1318.65</v>
      </c>
      <c r="U628">
        <v>249.83</v>
      </c>
      <c r="V628">
        <v>26836.97</v>
      </c>
      <c r="W628" t="s">
        <v>1262</v>
      </c>
      <c r="X628" t="s">
        <v>1266</v>
      </c>
      <c r="Y628">
        <v>-41.96</v>
      </c>
      <c r="Z628" t="s">
        <v>1269</v>
      </c>
      <c r="AA628">
        <v>9831489.6099999994</v>
      </c>
      <c r="AB628">
        <v>98314.896099999998</v>
      </c>
      <c r="AC628">
        <v>11.22999999999999</v>
      </c>
      <c r="AD628">
        <v>8754.6657257346469</v>
      </c>
      <c r="AE628">
        <v>30</v>
      </c>
      <c r="AF628">
        <v>262639.97177203943</v>
      </c>
      <c r="AG628">
        <v>68564791.030808613</v>
      </c>
    </row>
    <row r="629" spans="1:33" x14ac:dyDescent="0.25">
      <c r="A629" t="s">
        <v>660</v>
      </c>
      <c r="B629" t="s">
        <v>1201</v>
      </c>
      <c r="C629" s="2">
        <v>45758.342361111107</v>
      </c>
      <c r="D629" s="2">
        <v>45758.343263888892</v>
      </c>
      <c r="E629" s="2">
        <v>45759.167569444442</v>
      </c>
      <c r="F629" s="2">
        <v>45760</v>
      </c>
      <c r="G629" t="s">
        <v>1234</v>
      </c>
      <c r="H629" t="s">
        <v>1241</v>
      </c>
      <c r="I629" t="s">
        <v>1243</v>
      </c>
      <c r="J629" t="s">
        <v>1244</v>
      </c>
      <c r="K629" t="s">
        <v>1249</v>
      </c>
      <c r="L629" t="s">
        <v>1256</v>
      </c>
      <c r="M629">
        <v>131</v>
      </c>
      <c r="N629">
        <v>10.87</v>
      </c>
      <c r="O629">
        <v>10.96</v>
      </c>
      <c r="P629">
        <v>10.76</v>
      </c>
      <c r="Q629">
        <v>1435.76</v>
      </c>
      <c r="R629">
        <v>0.72</v>
      </c>
      <c r="S629">
        <v>0.28999999999999998</v>
      </c>
      <c r="T629">
        <v>25.19</v>
      </c>
      <c r="U629">
        <v>10.33</v>
      </c>
      <c r="V629">
        <v>143.58000000000001</v>
      </c>
      <c r="W629" t="s">
        <v>1259</v>
      </c>
      <c r="X629" t="s">
        <v>1264</v>
      </c>
      <c r="Y629">
        <v>185.87</v>
      </c>
      <c r="Z629" t="s">
        <v>1269</v>
      </c>
      <c r="AA629">
        <v>9831514.8000000007</v>
      </c>
      <c r="AB629">
        <v>98315.148000000016</v>
      </c>
      <c r="AC629">
        <v>0.63000000000000078</v>
      </c>
      <c r="AD629">
        <v>156055.7904761903</v>
      </c>
      <c r="AE629">
        <v>5</v>
      </c>
      <c r="AF629">
        <v>780278.95238095149</v>
      </c>
      <c r="AG629">
        <v>8551857.3180952296</v>
      </c>
    </row>
    <row r="630" spans="1:33" x14ac:dyDescent="0.25">
      <c r="A630" t="s">
        <v>661</v>
      </c>
      <c r="B630" t="s">
        <v>1197</v>
      </c>
      <c r="C630" s="2">
        <v>45720.228472222218</v>
      </c>
      <c r="D630" s="2">
        <v>45720.231712962966</v>
      </c>
      <c r="E630" s="2">
        <v>45720.72824074074</v>
      </c>
      <c r="F630" s="2">
        <v>45721</v>
      </c>
      <c r="G630" t="s">
        <v>1231</v>
      </c>
      <c r="H630" t="s">
        <v>1239</v>
      </c>
      <c r="I630" t="s">
        <v>1242</v>
      </c>
      <c r="J630" t="s">
        <v>1248</v>
      </c>
      <c r="K630" t="s">
        <v>1252</v>
      </c>
      <c r="L630" t="s">
        <v>1257</v>
      </c>
      <c r="M630">
        <v>9919</v>
      </c>
      <c r="N630">
        <v>109.89</v>
      </c>
      <c r="O630">
        <v>110.23</v>
      </c>
      <c r="P630">
        <v>110.07</v>
      </c>
      <c r="Q630">
        <v>1093371.3700000001</v>
      </c>
      <c r="R630">
        <v>546.69000000000005</v>
      </c>
      <c r="S630">
        <v>218.67</v>
      </c>
      <c r="T630">
        <v>821.68</v>
      </c>
      <c r="U630">
        <v>104.4</v>
      </c>
      <c r="V630">
        <v>109337.14</v>
      </c>
      <c r="W630" t="s">
        <v>1262</v>
      </c>
      <c r="X630" t="s">
        <v>1263</v>
      </c>
      <c r="Y630">
        <v>14.54</v>
      </c>
      <c r="Z630" t="s">
        <v>1268</v>
      </c>
      <c r="AA630">
        <v>9832336.4800000004</v>
      </c>
      <c r="AB630">
        <v>98323.36480000001</v>
      </c>
      <c r="AC630">
        <v>5.8299999999999983</v>
      </c>
      <c r="AD630">
        <v>16865.071149228141</v>
      </c>
      <c r="AE630">
        <v>10</v>
      </c>
      <c r="AF630">
        <v>168650.71149228141</v>
      </c>
      <c r="AG630">
        <v>18590367.927794181</v>
      </c>
    </row>
    <row r="631" spans="1:33" x14ac:dyDescent="0.25">
      <c r="A631" t="s">
        <v>662</v>
      </c>
      <c r="B631" t="s">
        <v>1187</v>
      </c>
      <c r="C631" s="2">
        <v>45952.955555555563</v>
      </c>
      <c r="D631" s="2">
        <v>45952.958587962959</v>
      </c>
      <c r="E631" s="2">
        <v>45953.441921296297</v>
      </c>
      <c r="F631" s="2">
        <v>45954</v>
      </c>
      <c r="G631" t="s">
        <v>1234</v>
      </c>
      <c r="H631" t="s">
        <v>1240</v>
      </c>
      <c r="I631" t="s">
        <v>1242</v>
      </c>
      <c r="J631" t="s">
        <v>1247</v>
      </c>
      <c r="K631" t="s">
        <v>1253</v>
      </c>
      <c r="L631" t="s">
        <v>1254</v>
      </c>
      <c r="M631">
        <v>6937</v>
      </c>
      <c r="N631">
        <v>116.81</v>
      </c>
      <c r="O631">
        <v>115.97</v>
      </c>
      <c r="P631">
        <v>116.86</v>
      </c>
      <c r="Q631">
        <v>804483.89</v>
      </c>
      <c r="R631">
        <v>402.24</v>
      </c>
      <c r="S631">
        <v>160.9</v>
      </c>
      <c r="T631">
        <v>-6737.07</v>
      </c>
      <c r="U631">
        <v>110.97</v>
      </c>
      <c r="V631">
        <v>80448.39</v>
      </c>
      <c r="W631" t="s">
        <v>1259</v>
      </c>
      <c r="X631" t="s">
        <v>1266</v>
      </c>
      <c r="Y631">
        <v>-76.16</v>
      </c>
      <c r="Z631" t="s">
        <v>1271</v>
      </c>
      <c r="AA631">
        <v>9825599.4100000001</v>
      </c>
      <c r="AB631">
        <v>98255.994100000011</v>
      </c>
      <c r="AC631">
        <v>5</v>
      </c>
      <c r="AD631">
        <v>19651.198820000001</v>
      </c>
      <c r="AE631">
        <v>30</v>
      </c>
      <c r="AF631">
        <v>589535.96460000006</v>
      </c>
      <c r="AG631">
        <v>68368485.814662009</v>
      </c>
    </row>
    <row r="632" spans="1:33" x14ac:dyDescent="0.25">
      <c r="A632" t="s">
        <v>663</v>
      </c>
      <c r="B632" t="s">
        <v>1152</v>
      </c>
      <c r="C632" s="2">
        <v>45744.106249999997</v>
      </c>
      <c r="D632" s="2">
        <v>45744.106712962966</v>
      </c>
      <c r="E632" s="2">
        <v>45745.038657407407</v>
      </c>
      <c r="F632" s="2">
        <v>45745</v>
      </c>
      <c r="G632" t="s">
        <v>1233</v>
      </c>
      <c r="H632" t="s">
        <v>1240</v>
      </c>
      <c r="I632" t="s">
        <v>1243</v>
      </c>
      <c r="J632" t="s">
        <v>1247</v>
      </c>
      <c r="K632" t="s">
        <v>1252</v>
      </c>
      <c r="L632" t="s">
        <v>1255</v>
      </c>
      <c r="M632">
        <v>2699</v>
      </c>
      <c r="N632">
        <v>492.08</v>
      </c>
      <c r="O632">
        <v>483.28</v>
      </c>
      <c r="P632">
        <v>489.88</v>
      </c>
      <c r="Q632">
        <v>1304372.72</v>
      </c>
      <c r="R632">
        <v>652.19000000000005</v>
      </c>
      <c r="S632">
        <v>260.87</v>
      </c>
      <c r="T632">
        <v>-18726.46</v>
      </c>
      <c r="U632">
        <v>467.48</v>
      </c>
      <c r="V632">
        <v>130437.27</v>
      </c>
      <c r="W632" t="s">
        <v>1261</v>
      </c>
      <c r="X632" t="s">
        <v>1265</v>
      </c>
      <c r="Y632">
        <v>-134.72999999999999</v>
      </c>
      <c r="Z632" t="s">
        <v>1270</v>
      </c>
      <c r="AA632">
        <v>9806872.9499999993</v>
      </c>
      <c r="AB632">
        <v>98068.729500000001</v>
      </c>
      <c r="AC632">
        <v>15.799999999999949</v>
      </c>
      <c r="AD632">
        <v>6206.8816139240689</v>
      </c>
      <c r="AE632">
        <v>30</v>
      </c>
      <c r="AF632">
        <v>186206.4484177221</v>
      </c>
      <c r="AG632">
        <v>89989852.391316712</v>
      </c>
    </row>
    <row r="633" spans="1:33" x14ac:dyDescent="0.25">
      <c r="A633" t="s">
        <v>664</v>
      </c>
      <c r="B633" t="s">
        <v>1062</v>
      </c>
      <c r="C633" s="2">
        <v>45898.785416666673</v>
      </c>
      <c r="D633" s="2">
        <v>45898.787708333337</v>
      </c>
      <c r="E633" s="2">
        <v>45898.903680555559</v>
      </c>
      <c r="F633" s="2">
        <v>45900</v>
      </c>
      <c r="G633" t="s">
        <v>1231</v>
      </c>
      <c r="H633" t="s">
        <v>1239</v>
      </c>
      <c r="I633" t="s">
        <v>1242</v>
      </c>
      <c r="J633" t="s">
        <v>1246</v>
      </c>
      <c r="K633" t="s">
        <v>1251</v>
      </c>
      <c r="L633" t="s">
        <v>1254</v>
      </c>
      <c r="M633">
        <v>5891</v>
      </c>
      <c r="N633">
        <v>116.81</v>
      </c>
      <c r="O633">
        <v>117.24</v>
      </c>
      <c r="P633">
        <v>117.54</v>
      </c>
      <c r="Q633">
        <v>690660.84</v>
      </c>
      <c r="R633">
        <v>345.33</v>
      </c>
      <c r="S633">
        <v>138.13</v>
      </c>
      <c r="T633">
        <v>-2250.7600000000002</v>
      </c>
      <c r="U633">
        <v>110.97</v>
      </c>
      <c r="V633">
        <v>69066.080000000002</v>
      </c>
      <c r="W633" t="s">
        <v>1262</v>
      </c>
      <c r="X633" t="s">
        <v>1263</v>
      </c>
      <c r="Y633">
        <v>-25.52</v>
      </c>
      <c r="Z633" t="s">
        <v>1269</v>
      </c>
      <c r="AA633">
        <v>9804622.1899999995</v>
      </c>
      <c r="AB633">
        <v>98046.221900000004</v>
      </c>
      <c r="AC633">
        <v>6.269999999999996</v>
      </c>
      <c r="AD633">
        <v>15637.355964912291</v>
      </c>
      <c r="AE633">
        <v>10</v>
      </c>
      <c r="AF633">
        <v>156373.55964912291</v>
      </c>
      <c r="AG633">
        <v>18333236.133263171</v>
      </c>
    </row>
    <row r="634" spans="1:33" x14ac:dyDescent="0.25">
      <c r="A634" t="s">
        <v>665</v>
      </c>
      <c r="B634" t="s">
        <v>1106</v>
      </c>
      <c r="C634" s="2">
        <v>45821.710416666669</v>
      </c>
      <c r="D634" s="2">
        <v>45821.710474537038</v>
      </c>
      <c r="E634" s="2">
        <v>45821.977141203701</v>
      </c>
      <c r="F634" s="2">
        <v>45822</v>
      </c>
      <c r="G634" t="s">
        <v>1232</v>
      </c>
      <c r="H634" t="s">
        <v>1238</v>
      </c>
      <c r="I634" t="s">
        <v>1243</v>
      </c>
      <c r="J634" t="s">
        <v>1247</v>
      </c>
      <c r="K634" t="s">
        <v>1252</v>
      </c>
      <c r="L634" t="s">
        <v>1255</v>
      </c>
      <c r="M634">
        <v>6576</v>
      </c>
      <c r="N634">
        <v>51.23</v>
      </c>
      <c r="O634">
        <v>52.21</v>
      </c>
      <c r="P634">
        <v>50.79</v>
      </c>
      <c r="Q634">
        <v>343332.96</v>
      </c>
      <c r="R634">
        <v>171.67</v>
      </c>
      <c r="S634">
        <v>68.67</v>
      </c>
      <c r="T634">
        <v>9097.58</v>
      </c>
      <c r="U634">
        <v>48.67</v>
      </c>
      <c r="V634">
        <v>34333.300000000003</v>
      </c>
      <c r="W634" t="s">
        <v>1259</v>
      </c>
      <c r="X634" t="s">
        <v>1263</v>
      </c>
      <c r="Y634">
        <v>279.58</v>
      </c>
      <c r="Z634" t="s">
        <v>1267</v>
      </c>
      <c r="AA634">
        <v>9813719.7699999996</v>
      </c>
      <c r="AB634">
        <v>98137.197700000004</v>
      </c>
      <c r="AC634">
        <v>3.5399999999999991</v>
      </c>
      <c r="AD634">
        <v>27722.37223163843</v>
      </c>
      <c r="AE634">
        <v>2</v>
      </c>
      <c r="AF634">
        <v>55444.74446327686</v>
      </c>
      <c r="AG634">
        <v>2894770.1084276852</v>
      </c>
    </row>
    <row r="635" spans="1:33" x14ac:dyDescent="0.25">
      <c r="A635" t="s">
        <v>666</v>
      </c>
      <c r="B635" t="s">
        <v>1092</v>
      </c>
      <c r="C635" s="2">
        <v>45929.56527777778</v>
      </c>
      <c r="D635" s="2">
        <v>45929.566122685188</v>
      </c>
      <c r="E635" s="2">
        <v>45930.471678240741</v>
      </c>
      <c r="F635" s="2">
        <v>45930</v>
      </c>
      <c r="G635" t="s">
        <v>1233</v>
      </c>
      <c r="H635" t="s">
        <v>1239</v>
      </c>
      <c r="I635" t="s">
        <v>1243</v>
      </c>
      <c r="J635" t="s">
        <v>1248</v>
      </c>
      <c r="K635" t="s">
        <v>1249</v>
      </c>
      <c r="L635" t="s">
        <v>1256</v>
      </c>
      <c r="M635">
        <v>5990</v>
      </c>
      <c r="N635">
        <v>489.91</v>
      </c>
      <c r="O635">
        <v>496.1</v>
      </c>
      <c r="P635">
        <v>491.66</v>
      </c>
      <c r="Q635">
        <v>2971639</v>
      </c>
      <c r="R635">
        <v>1485.82</v>
      </c>
      <c r="S635">
        <v>594.33000000000004</v>
      </c>
      <c r="T635">
        <v>24515.45</v>
      </c>
      <c r="U635">
        <v>465.41</v>
      </c>
      <c r="V635">
        <v>297163.90000000002</v>
      </c>
      <c r="W635" t="s">
        <v>1260</v>
      </c>
      <c r="X635" t="s">
        <v>1266</v>
      </c>
      <c r="Y635">
        <v>90.31</v>
      </c>
      <c r="Z635" t="s">
        <v>1269</v>
      </c>
      <c r="AA635">
        <v>9838235.2200000007</v>
      </c>
      <c r="AB635">
        <v>98382.352200000008</v>
      </c>
      <c r="AC635">
        <v>30.69</v>
      </c>
      <c r="AD635">
        <v>3205.681075268817</v>
      </c>
      <c r="AE635">
        <v>10</v>
      </c>
      <c r="AF635">
        <v>32056.810752688169</v>
      </c>
      <c r="AG635">
        <v>15903383.8144086</v>
      </c>
    </row>
    <row r="636" spans="1:33" x14ac:dyDescent="0.25">
      <c r="A636" t="s">
        <v>667</v>
      </c>
      <c r="B636" t="s">
        <v>1168</v>
      </c>
      <c r="C636" s="2">
        <v>45768.933333333327</v>
      </c>
      <c r="D636" s="2">
        <v>45768.935393518521</v>
      </c>
      <c r="E636" s="2">
        <v>45768.990254629629</v>
      </c>
      <c r="F636" s="2">
        <v>45770</v>
      </c>
      <c r="G636" t="s">
        <v>1234</v>
      </c>
      <c r="H636" t="s">
        <v>1240</v>
      </c>
      <c r="I636" t="s">
        <v>1243</v>
      </c>
      <c r="J636" t="s">
        <v>1245</v>
      </c>
      <c r="K636" t="s">
        <v>1250</v>
      </c>
      <c r="L636" t="s">
        <v>1257</v>
      </c>
      <c r="M636">
        <v>423</v>
      </c>
      <c r="N636">
        <v>138.07</v>
      </c>
      <c r="O636">
        <v>135.47</v>
      </c>
      <c r="P636">
        <v>138.96</v>
      </c>
      <c r="Q636">
        <v>57303.81</v>
      </c>
      <c r="R636">
        <v>28.65</v>
      </c>
      <c r="S636">
        <v>11.46</v>
      </c>
      <c r="T636">
        <v>-1516.38</v>
      </c>
      <c r="U636">
        <v>131.16999999999999</v>
      </c>
      <c r="V636">
        <v>5730.38</v>
      </c>
      <c r="W636" t="s">
        <v>1259</v>
      </c>
      <c r="X636" t="s">
        <v>1266</v>
      </c>
      <c r="Y636">
        <v>-251.15</v>
      </c>
      <c r="Z636" t="s">
        <v>1268</v>
      </c>
      <c r="AA636">
        <v>9836718.8399999999</v>
      </c>
      <c r="AB636">
        <v>98367.188399999999</v>
      </c>
      <c r="AC636">
        <v>4.3000000000000114</v>
      </c>
      <c r="AD636">
        <v>22876.090325581339</v>
      </c>
      <c r="AE636">
        <v>30</v>
      </c>
      <c r="AF636">
        <v>686282.70976744022</v>
      </c>
      <c r="AG636">
        <v>92970718.692195132</v>
      </c>
    </row>
    <row r="637" spans="1:33" x14ac:dyDescent="0.25">
      <c r="A637" t="s">
        <v>668</v>
      </c>
      <c r="B637" t="s">
        <v>1104</v>
      </c>
      <c r="C637" s="2">
        <v>45959.57916666667</v>
      </c>
      <c r="D637" s="2">
        <v>45959.580312500002</v>
      </c>
      <c r="E637" s="2">
        <v>45959.937951388893</v>
      </c>
      <c r="F637" s="2">
        <v>45961</v>
      </c>
      <c r="G637" t="s">
        <v>1235</v>
      </c>
      <c r="H637" t="s">
        <v>1238</v>
      </c>
      <c r="I637" t="s">
        <v>1243</v>
      </c>
      <c r="J637" t="s">
        <v>1247</v>
      </c>
      <c r="K637" t="s">
        <v>1251</v>
      </c>
      <c r="L637" t="s">
        <v>1257</v>
      </c>
      <c r="M637">
        <v>6633</v>
      </c>
      <c r="N637">
        <v>429.44</v>
      </c>
      <c r="O637">
        <v>433.83</v>
      </c>
      <c r="P637">
        <v>429.75</v>
      </c>
      <c r="Q637">
        <v>2877594.39</v>
      </c>
      <c r="R637">
        <v>1438.8</v>
      </c>
      <c r="S637">
        <v>575.52</v>
      </c>
      <c r="T637">
        <v>25048.32</v>
      </c>
      <c r="U637">
        <v>407.97</v>
      </c>
      <c r="V637">
        <v>287759.44</v>
      </c>
      <c r="W637" t="s">
        <v>1261</v>
      </c>
      <c r="X637" t="s">
        <v>1265</v>
      </c>
      <c r="Y637">
        <v>94.94</v>
      </c>
      <c r="Z637" t="s">
        <v>1267</v>
      </c>
      <c r="AA637">
        <v>9861767.1600000001</v>
      </c>
      <c r="AB637">
        <v>98617.671600000001</v>
      </c>
      <c r="AC637">
        <v>25.85999999999996</v>
      </c>
      <c r="AD637">
        <v>3813.5217169373609</v>
      </c>
      <c r="AE637">
        <v>2</v>
      </c>
      <c r="AF637">
        <v>7627.0434338747218</v>
      </c>
      <c r="AG637">
        <v>3308840.2529178699</v>
      </c>
    </row>
    <row r="638" spans="1:33" x14ac:dyDescent="0.25">
      <c r="A638" t="s">
        <v>669</v>
      </c>
      <c r="B638" t="s">
        <v>1202</v>
      </c>
      <c r="C638" s="2">
        <v>45770.691666666673</v>
      </c>
      <c r="D638" s="2">
        <v>45770.691747685189</v>
      </c>
      <c r="E638" s="2">
        <v>45771.639664351853</v>
      </c>
      <c r="F638" s="2">
        <v>45771</v>
      </c>
      <c r="G638" t="s">
        <v>1237</v>
      </c>
      <c r="H638" t="s">
        <v>1239</v>
      </c>
      <c r="I638" t="s">
        <v>1242</v>
      </c>
      <c r="J638" t="s">
        <v>1244</v>
      </c>
      <c r="K638" t="s">
        <v>1250</v>
      </c>
      <c r="L638" t="s">
        <v>1256</v>
      </c>
      <c r="M638">
        <v>554</v>
      </c>
      <c r="N638">
        <v>323.17</v>
      </c>
      <c r="O638">
        <v>323.82</v>
      </c>
      <c r="P638">
        <v>326.06</v>
      </c>
      <c r="Q638">
        <v>179396.28</v>
      </c>
      <c r="R638">
        <v>89.7</v>
      </c>
      <c r="S638">
        <v>35.880000000000003</v>
      </c>
      <c r="T638">
        <v>-1366.54</v>
      </c>
      <c r="U638">
        <v>307.01</v>
      </c>
      <c r="V638">
        <v>17939.63</v>
      </c>
      <c r="W638" t="s">
        <v>1262</v>
      </c>
      <c r="X638" t="s">
        <v>1263</v>
      </c>
      <c r="Y638">
        <v>-68.7</v>
      </c>
      <c r="Z638" t="s">
        <v>1268</v>
      </c>
      <c r="AA638">
        <v>9860400.6199999992</v>
      </c>
      <c r="AB638">
        <v>98604.006199999989</v>
      </c>
      <c r="AC638">
        <v>16.809999999999999</v>
      </c>
      <c r="AD638">
        <v>5865.7945389649003</v>
      </c>
      <c r="AE638">
        <v>10</v>
      </c>
      <c r="AF638">
        <v>58657.945389649001</v>
      </c>
      <c r="AG638">
        <v>18994615.87607614</v>
      </c>
    </row>
    <row r="639" spans="1:33" x14ac:dyDescent="0.25">
      <c r="A639" t="s">
        <v>670</v>
      </c>
      <c r="B639" t="s">
        <v>1190</v>
      </c>
      <c r="C639" s="2">
        <v>45768.809027777781</v>
      </c>
      <c r="D639" s="2">
        <v>45768.810833333337</v>
      </c>
      <c r="E639" s="2">
        <v>45769.583055555559</v>
      </c>
      <c r="F639" s="2">
        <v>45769</v>
      </c>
      <c r="G639" t="s">
        <v>1237</v>
      </c>
      <c r="H639" t="s">
        <v>1239</v>
      </c>
      <c r="I639" t="s">
        <v>1243</v>
      </c>
      <c r="J639" t="s">
        <v>1244</v>
      </c>
      <c r="K639" t="s">
        <v>1249</v>
      </c>
      <c r="L639" t="s">
        <v>1254</v>
      </c>
      <c r="M639">
        <v>1084</v>
      </c>
      <c r="N639">
        <v>298.44</v>
      </c>
      <c r="O639">
        <v>295.45999999999998</v>
      </c>
      <c r="P639">
        <v>299.67</v>
      </c>
      <c r="Q639">
        <v>320278.64</v>
      </c>
      <c r="R639">
        <v>160.13999999999999</v>
      </c>
      <c r="S639">
        <v>64.06</v>
      </c>
      <c r="T639">
        <v>-4787.84</v>
      </c>
      <c r="U639">
        <v>283.52</v>
      </c>
      <c r="V639">
        <v>32027.86</v>
      </c>
      <c r="W639" t="s">
        <v>1261</v>
      </c>
      <c r="X639" t="s">
        <v>1266</v>
      </c>
      <c r="Y639">
        <v>-140.49</v>
      </c>
      <c r="Z639" t="s">
        <v>1268</v>
      </c>
      <c r="AA639">
        <v>9855612.7799999993</v>
      </c>
      <c r="AB639">
        <v>98556.127800000002</v>
      </c>
      <c r="AC639">
        <v>11.94</v>
      </c>
      <c r="AD639">
        <v>8254.2820603015098</v>
      </c>
      <c r="AE639">
        <v>10</v>
      </c>
      <c r="AF639">
        <v>82542.820603015105</v>
      </c>
      <c r="AG639">
        <v>24388101.775366839</v>
      </c>
    </row>
    <row r="640" spans="1:33" x14ac:dyDescent="0.25">
      <c r="A640" t="s">
        <v>671</v>
      </c>
      <c r="B640" t="s">
        <v>1057</v>
      </c>
      <c r="C640" s="2">
        <v>45762.580555555563</v>
      </c>
      <c r="D640" s="2">
        <v>45762.581400462957</v>
      </c>
      <c r="E640" s="2">
        <v>45762.640428240738</v>
      </c>
      <c r="F640" s="2">
        <v>45764</v>
      </c>
      <c r="G640" t="s">
        <v>1237</v>
      </c>
      <c r="H640" t="s">
        <v>1238</v>
      </c>
      <c r="I640" t="s">
        <v>1243</v>
      </c>
      <c r="J640" t="s">
        <v>1247</v>
      </c>
      <c r="K640" t="s">
        <v>1250</v>
      </c>
      <c r="L640" t="s">
        <v>1256</v>
      </c>
      <c r="M640">
        <v>349</v>
      </c>
      <c r="N640">
        <v>50.69</v>
      </c>
      <c r="O640">
        <v>51.22</v>
      </c>
      <c r="P640">
        <v>50.48</v>
      </c>
      <c r="Q640">
        <v>17875.78</v>
      </c>
      <c r="R640">
        <v>8.94</v>
      </c>
      <c r="S640">
        <v>3.58</v>
      </c>
      <c r="T640">
        <v>245.74</v>
      </c>
      <c r="U640">
        <v>48.16</v>
      </c>
      <c r="V640">
        <v>1787.58</v>
      </c>
      <c r="W640" t="s">
        <v>1260</v>
      </c>
      <c r="X640" t="s">
        <v>1265</v>
      </c>
      <c r="Y640">
        <v>146.59</v>
      </c>
      <c r="Z640" t="s">
        <v>1269</v>
      </c>
      <c r="AA640">
        <v>9855858.5199999996</v>
      </c>
      <c r="AB640">
        <v>98558.585200000001</v>
      </c>
      <c r="AC640">
        <v>3.0600000000000018</v>
      </c>
      <c r="AD640">
        <v>32208.687973856191</v>
      </c>
      <c r="AE640">
        <v>2</v>
      </c>
      <c r="AF640">
        <v>64417.375947712382</v>
      </c>
      <c r="AG640">
        <v>3299457.9960418278</v>
      </c>
    </row>
    <row r="641" spans="1:33" x14ac:dyDescent="0.25">
      <c r="A641" t="s">
        <v>672</v>
      </c>
      <c r="B641" t="s">
        <v>1118</v>
      </c>
      <c r="C641" s="2">
        <v>45808.607638888891</v>
      </c>
      <c r="D641" s="2">
        <v>45808.608703703707</v>
      </c>
      <c r="E641" s="2">
        <v>45808.901064814818</v>
      </c>
      <c r="F641" s="2">
        <v>45809</v>
      </c>
      <c r="G641" t="s">
        <v>1231</v>
      </c>
      <c r="H641" t="s">
        <v>1241</v>
      </c>
      <c r="I641" t="s">
        <v>1243</v>
      </c>
      <c r="J641" t="s">
        <v>1247</v>
      </c>
      <c r="K641" t="s">
        <v>1250</v>
      </c>
      <c r="L641" t="s">
        <v>1256</v>
      </c>
      <c r="M641">
        <v>7819</v>
      </c>
      <c r="N641">
        <v>197.54</v>
      </c>
      <c r="O641">
        <v>195.45</v>
      </c>
      <c r="P641">
        <v>196.09</v>
      </c>
      <c r="Q641">
        <v>1528223.55</v>
      </c>
      <c r="R641">
        <v>764.11</v>
      </c>
      <c r="S641">
        <v>305.64</v>
      </c>
      <c r="T641">
        <v>-6073.91</v>
      </c>
      <c r="U641">
        <v>187.66</v>
      </c>
      <c r="V641">
        <v>152822.35999999999</v>
      </c>
      <c r="W641" t="s">
        <v>1259</v>
      </c>
      <c r="X641" t="s">
        <v>1264</v>
      </c>
      <c r="Y641">
        <v>-32.64</v>
      </c>
      <c r="Z641" t="s">
        <v>1267</v>
      </c>
      <c r="AA641">
        <v>9849784.6099999994</v>
      </c>
      <c r="AB641">
        <v>98497.846099999995</v>
      </c>
      <c r="AC641">
        <v>7.789999999999992</v>
      </c>
      <c r="AD641">
        <v>12644.13942233634</v>
      </c>
      <c r="AE641">
        <v>5</v>
      </c>
      <c r="AF641">
        <v>63220.6971116817</v>
      </c>
      <c r="AG641">
        <v>12356485.250478189</v>
      </c>
    </row>
    <row r="642" spans="1:33" x14ac:dyDescent="0.25">
      <c r="A642" t="s">
        <v>673</v>
      </c>
      <c r="B642" t="s">
        <v>1113</v>
      </c>
      <c r="C642" s="2">
        <v>45791.450694444437</v>
      </c>
      <c r="D642" s="2">
        <v>45791.453888888893</v>
      </c>
      <c r="E642" s="2">
        <v>45791.583055555559</v>
      </c>
      <c r="F642" s="2">
        <v>45792</v>
      </c>
      <c r="G642" t="s">
        <v>1234</v>
      </c>
      <c r="H642" t="s">
        <v>1240</v>
      </c>
      <c r="I642" t="s">
        <v>1242</v>
      </c>
      <c r="J642" t="s">
        <v>1245</v>
      </c>
      <c r="K642" t="s">
        <v>1249</v>
      </c>
      <c r="L642" t="s">
        <v>1257</v>
      </c>
      <c r="M642">
        <v>4561</v>
      </c>
      <c r="N642">
        <v>229.28</v>
      </c>
      <c r="O642">
        <v>225.25</v>
      </c>
      <c r="P642">
        <v>229.49</v>
      </c>
      <c r="Q642">
        <v>1027365.25</v>
      </c>
      <c r="R642">
        <v>513.67999999999995</v>
      </c>
      <c r="S642">
        <v>205.47</v>
      </c>
      <c r="T642">
        <v>-20057.79</v>
      </c>
      <c r="U642">
        <v>217.82</v>
      </c>
      <c r="V642">
        <v>102736.53</v>
      </c>
      <c r="W642" t="s">
        <v>1258</v>
      </c>
      <c r="X642" t="s">
        <v>1266</v>
      </c>
      <c r="Y642">
        <v>-184.76</v>
      </c>
      <c r="Z642" t="s">
        <v>1270</v>
      </c>
      <c r="AA642">
        <v>9829726.8200000003</v>
      </c>
      <c r="AB642">
        <v>98297.268200000006</v>
      </c>
      <c r="AC642">
        <v>7.4300000000000068</v>
      </c>
      <c r="AD642">
        <v>13229.780376850589</v>
      </c>
      <c r="AE642">
        <v>30</v>
      </c>
      <c r="AF642">
        <v>396893.41130551771</v>
      </c>
      <c r="AG642">
        <v>89400240.896567851</v>
      </c>
    </row>
    <row r="643" spans="1:33" x14ac:dyDescent="0.25">
      <c r="A643" t="s">
        <v>674</v>
      </c>
      <c r="B643" t="s">
        <v>1034</v>
      </c>
      <c r="C643" s="2">
        <v>45739.103472222218</v>
      </c>
      <c r="D643" s="2">
        <v>45739.105381944442</v>
      </c>
      <c r="E643" s="2">
        <v>45739.547743055547</v>
      </c>
      <c r="F643" s="2">
        <v>45740</v>
      </c>
      <c r="G643" t="s">
        <v>1232</v>
      </c>
      <c r="H643" t="s">
        <v>1240</v>
      </c>
      <c r="I643" t="s">
        <v>1242</v>
      </c>
      <c r="J643" t="s">
        <v>1247</v>
      </c>
      <c r="K643" t="s">
        <v>1250</v>
      </c>
      <c r="L643" t="s">
        <v>1255</v>
      </c>
      <c r="M643">
        <v>6418</v>
      </c>
      <c r="N643">
        <v>166.83</v>
      </c>
      <c r="O643">
        <v>170.01</v>
      </c>
      <c r="P643">
        <v>167.15</v>
      </c>
      <c r="Q643">
        <v>1091124.18</v>
      </c>
      <c r="R643">
        <v>545.55999999999995</v>
      </c>
      <c r="S643">
        <v>218.22</v>
      </c>
      <c r="T643">
        <v>17591.7</v>
      </c>
      <c r="U643">
        <v>158.49</v>
      </c>
      <c r="V643">
        <v>109112.42</v>
      </c>
      <c r="W643" t="s">
        <v>1261</v>
      </c>
      <c r="X643" t="s">
        <v>1266</v>
      </c>
      <c r="Y643">
        <v>171.1</v>
      </c>
      <c r="Z643" t="s">
        <v>1267</v>
      </c>
      <c r="AA643">
        <v>9847318.5199999996</v>
      </c>
      <c r="AB643">
        <v>98473.185199999993</v>
      </c>
      <c r="AC643">
        <v>11.51999999999998</v>
      </c>
      <c r="AD643">
        <v>8548.0195486111243</v>
      </c>
      <c r="AE643">
        <v>30</v>
      </c>
      <c r="AF643">
        <v>256440.58645833371</v>
      </c>
      <c r="AG643">
        <v>43597464.10378132</v>
      </c>
    </row>
    <row r="644" spans="1:33" x14ac:dyDescent="0.25">
      <c r="A644" t="s">
        <v>675</v>
      </c>
      <c r="B644" t="s">
        <v>1099</v>
      </c>
      <c r="C644" s="2">
        <v>45781.103472222218</v>
      </c>
      <c r="D644" s="2">
        <v>45781.106759259259</v>
      </c>
      <c r="E644" s="2">
        <v>45781.258842592593</v>
      </c>
      <c r="F644" s="2">
        <v>45782</v>
      </c>
      <c r="G644" t="s">
        <v>1234</v>
      </c>
      <c r="H644" t="s">
        <v>1239</v>
      </c>
      <c r="I644" t="s">
        <v>1242</v>
      </c>
      <c r="J644" t="s">
        <v>1246</v>
      </c>
      <c r="K644" t="s">
        <v>1249</v>
      </c>
      <c r="L644" t="s">
        <v>1256</v>
      </c>
      <c r="M644">
        <v>477</v>
      </c>
      <c r="N644">
        <v>87.6</v>
      </c>
      <c r="O644">
        <v>88.82</v>
      </c>
      <c r="P644">
        <v>87.37</v>
      </c>
      <c r="Q644">
        <v>42367.14</v>
      </c>
      <c r="R644">
        <v>21.18</v>
      </c>
      <c r="S644">
        <v>8.4700000000000006</v>
      </c>
      <c r="T644">
        <v>662</v>
      </c>
      <c r="U644">
        <v>83.22</v>
      </c>
      <c r="V644">
        <v>4236.71</v>
      </c>
      <c r="W644" t="s">
        <v>1262</v>
      </c>
      <c r="X644" t="s">
        <v>1263</v>
      </c>
      <c r="Y644">
        <v>165.96</v>
      </c>
      <c r="Z644" t="s">
        <v>1271</v>
      </c>
      <c r="AA644">
        <v>9847980.5199999996</v>
      </c>
      <c r="AB644">
        <v>98479.805200000003</v>
      </c>
      <c r="AC644">
        <v>5.5999999999999943</v>
      </c>
      <c r="AD644">
        <v>17585.67950000002</v>
      </c>
      <c r="AE644">
        <v>10</v>
      </c>
      <c r="AF644">
        <v>175856.79500000019</v>
      </c>
      <c r="AG644">
        <v>15619600.53190002</v>
      </c>
    </row>
    <row r="645" spans="1:33" x14ac:dyDescent="0.25">
      <c r="A645" t="s">
        <v>676</v>
      </c>
      <c r="B645" t="s">
        <v>1081</v>
      </c>
      <c r="C645" s="2">
        <v>45778.518750000003</v>
      </c>
      <c r="D645" s="2">
        <v>45778.521631944437</v>
      </c>
      <c r="E645" s="2">
        <v>45779.227881944447</v>
      </c>
      <c r="F645" s="2">
        <v>45780</v>
      </c>
      <c r="G645" t="s">
        <v>1234</v>
      </c>
      <c r="H645" t="s">
        <v>1238</v>
      </c>
      <c r="I645" t="s">
        <v>1242</v>
      </c>
      <c r="J645" t="s">
        <v>1248</v>
      </c>
      <c r="K645" t="s">
        <v>1251</v>
      </c>
      <c r="L645" t="s">
        <v>1256</v>
      </c>
      <c r="M645">
        <v>9770</v>
      </c>
      <c r="N645">
        <v>173.84</v>
      </c>
      <c r="O645">
        <v>172.38</v>
      </c>
      <c r="P645">
        <v>173.9</v>
      </c>
      <c r="Q645">
        <v>1684152.6</v>
      </c>
      <c r="R645">
        <v>842.08</v>
      </c>
      <c r="S645">
        <v>336.83</v>
      </c>
      <c r="T645">
        <v>-16029.31</v>
      </c>
      <c r="U645">
        <v>165.15</v>
      </c>
      <c r="V645">
        <v>168415.26</v>
      </c>
      <c r="W645" t="s">
        <v>1260</v>
      </c>
      <c r="X645" t="s">
        <v>1263</v>
      </c>
      <c r="Y645">
        <v>-87.41</v>
      </c>
      <c r="Z645" t="s">
        <v>1268</v>
      </c>
      <c r="AA645">
        <v>9831951.2100000009</v>
      </c>
      <c r="AB645">
        <v>98319.512100000007</v>
      </c>
      <c r="AC645">
        <v>7.2299999999999898</v>
      </c>
      <c r="AD645">
        <v>13598.82601659753</v>
      </c>
      <c r="AE645">
        <v>2</v>
      </c>
      <c r="AF645">
        <v>27197.65203319506</v>
      </c>
      <c r="AG645">
        <v>4688331.2574821645</v>
      </c>
    </row>
    <row r="646" spans="1:33" x14ac:dyDescent="0.25">
      <c r="A646" t="s">
        <v>677</v>
      </c>
      <c r="B646" t="s">
        <v>1053</v>
      </c>
      <c r="C646" s="2">
        <v>45735.337500000001</v>
      </c>
      <c r="D646" s="2">
        <v>45735.337546296287</v>
      </c>
      <c r="E646" s="2">
        <v>45736.148657407408</v>
      </c>
      <c r="F646" s="2">
        <v>45736</v>
      </c>
      <c r="G646" t="s">
        <v>1232</v>
      </c>
      <c r="H646" t="s">
        <v>1239</v>
      </c>
      <c r="I646" t="s">
        <v>1242</v>
      </c>
      <c r="J646" t="s">
        <v>1246</v>
      </c>
      <c r="K646" t="s">
        <v>1250</v>
      </c>
      <c r="L646" t="s">
        <v>1254</v>
      </c>
      <c r="M646">
        <v>6025</v>
      </c>
      <c r="N646">
        <v>411.35</v>
      </c>
      <c r="O646">
        <v>407.5</v>
      </c>
      <c r="P646">
        <v>410</v>
      </c>
      <c r="Q646">
        <v>2455187.5</v>
      </c>
      <c r="R646">
        <v>1227.5899999999999</v>
      </c>
      <c r="S646">
        <v>491.04</v>
      </c>
      <c r="T646">
        <v>-16781.13</v>
      </c>
      <c r="U646">
        <v>390.78</v>
      </c>
      <c r="V646">
        <v>245518.75</v>
      </c>
      <c r="W646" t="s">
        <v>1260</v>
      </c>
      <c r="X646" t="s">
        <v>1263</v>
      </c>
      <c r="Y646">
        <v>-60.98</v>
      </c>
      <c r="Z646" t="s">
        <v>1269</v>
      </c>
      <c r="AA646">
        <v>9815170.0800000001</v>
      </c>
      <c r="AB646">
        <v>98151.700800000006</v>
      </c>
      <c r="AC646">
        <v>16.720000000000031</v>
      </c>
      <c r="AD646">
        <v>5870.3170334928136</v>
      </c>
      <c r="AE646">
        <v>10</v>
      </c>
      <c r="AF646">
        <v>58703.170334928138</v>
      </c>
      <c r="AG646">
        <v>23921541.911483221</v>
      </c>
    </row>
    <row r="647" spans="1:33" x14ac:dyDescent="0.25">
      <c r="A647" t="s">
        <v>678</v>
      </c>
      <c r="B647" t="s">
        <v>1131</v>
      </c>
      <c r="C647" s="2">
        <v>45691.314583333333</v>
      </c>
      <c r="D647" s="2">
        <v>45691.317997685182</v>
      </c>
      <c r="E647" s="2">
        <v>45692.049942129634</v>
      </c>
      <c r="F647" s="2">
        <v>45692</v>
      </c>
      <c r="G647" t="s">
        <v>1232</v>
      </c>
      <c r="H647" t="s">
        <v>1238</v>
      </c>
      <c r="I647" t="s">
        <v>1243</v>
      </c>
      <c r="J647" t="s">
        <v>1245</v>
      </c>
      <c r="K647" t="s">
        <v>1251</v>
      </c>
      <c r="L647" t="s">
        <v>1256</v>
      </c>
      <c r="M647">
        <v>2542</v>
      </c>
      <c r="N647">
        <v>73.17</v>
      </c>
      <c r="O647">
        <v>71.91</v>
      </c>
      <c r="P647">
        <v>72.91</v>
      </c>
      <c r="Q647">
        <v>182795.22</v>
      </c>
      <c r="R647">
        <v>91.4</v>
      </c>
      <c r="S647">
        <v>36.56</v>
      </c>
      <c r="T647">
        <v>-2669.96</v>
      </c>
      <c r="U647">
        <v>69.510000000000005</v>
      </c>
      <c r="V647">
        <v>18279.52</v>
      </c>
      <c r="W647" t="s">
        <v>1259</v>
      </c>
      <c r="X647" t="s">
        <v>1264</v>
      </c>
      <c r="Y647">
        <v>-137.16</v>
      </c>
      <c r="Z647" t="s">
        <v>1268</v>
      </c>
      <c r="AA647">
        <v>9812500.1199999992</v>
      </c>
      <c r="AB647">
        <v>98125.001199999999</v>
      </c>
      <c r="AC647">
        <v>2.399999999999991</v>
      </c>
      <c r="AD647">
        <v>40885.417166666812</v>
      </c>
      <c r="AE647">
        <v>2</v>
      </c>
      <c r="AF647">
        <v>81770.834333333623</v>
      </c>
      <c r="AG647">
        <v>5880140.6969100209</v>
      </c>
    </row>
    <row r="648" spans="1:33" x14ac:dyDescent="0.25">
      <c r="A648" t="s">
        <v>679</v>
      </c>
      <c r="B648" t="s">
        <v>1224</v>
      </c>
      <c r="C648" s="2">
        <v>45873.896527777782</v>
      </c>
      <c r="D648" s="2">
        <v>45873.898518518523</v>
      </c>
      <c r="E648" s="2">
        <v>45873.968657407408</v>
      </c>
      <c r="F648" s="2">
        <v>45874</v>
      </c>
      <c r="G648" t="s">
        <v>1236</v>
      </c>
      <c r="H648" t="s">
        <v>1239</v>
      </c>
      <c r="I648" t="s">
        <v>1242</v>
      </c>
      <c r="J648" t="s">
        <v>1247</v>
      </c>
      <c r="K648" t="s">
        <v>1249</v>
      </c>
      <c r="L648" t="s">
        <v>1257</v>
      </c>
      <c r="M648">
        <v>3022</v>
      </c>
      <c r="N648">
        <v>296.32</v>
      </c>
      <c r="O648">
        <v>295.89</v>
      </c>
      <c r="P648">
        <v>293.72000000000003</v>
      </c>
      <c r="Q648">
        <v>894179.58</v>
      </c>
      <c r="R648">
        <v>447.09</v>
      </c>
      <c r="S648">
        <v>178.84</v>
      </c>
      <c r="T648">
        <v>5931.81</v>
      </c>
      <c r="U648">
        <v>281.5</v>
      </c>
      <c r="V648">
        <v>89417.96</v>
      </c>
      <c r="W648" t="s">
        <v>1259</v>
      </c>
      <c r="X648" t="s">
        <v>1263</v>
      </c>
      <c r="Y648">
        <v>73.88</v>
      </c>
      <c r="Z648" t="s">
        <v>1271</v>
      </c>
      <c r="AA648">
        <v>9818431.9299999997</v>
      </c>
      <c r="AB648">
        <v>98184.319300000003</v>
      </c>
      <c r="AC648">
        <v>14.38999999999999</v>
      </c>
      <c r="AD648">
        <v>6823.093766504524</v>
      </c>
      <c r="AE648">
        <v>10</v>
      </c>
      <c r="AF648">
        <v>68230.937665045232</v>
      </c>
      <c r="AG648">
        <v>20188852.14571023</v>
      </c>
    </row>
    <row r="649" spans="1:33" x14ac:dyDescent="0.25">
      <c r="A649" t="s">
        <v>680</v>
      </c>
      <c r="B649" t="s">
        <v>1171</v>
      </c>
      <c r="C649" s="2">
        <v>45692.04583333333</v>
      </c>
      <c r="D649" s="2">
        <v>45692.047349537039</v>
      </c>
      <c r="E649" s="2">
        <v>45692.755682870367</v>
      </c>
      <c r="F649" s="2">
        <v>45694</v>
      </c>
      <c r="G649" t="s">
        <v>1235</v>
      </c>
      <c r="H649" t="s">
        <v>1241</v>
      </c>
      <c r="I649" t="s">
        <v>1242</v>
      </c>
      <c r="J649" t="s">
        <v>1245</v>
      </c>
      <c r="K649" t="s">
        <v>1252</v>
      </c>
      <c r="L649" t="s">
        <v>1257</v>
      </c>
      <c r="M649">
        <v>5700</v>
      </c>
      <c r="N649">
        <v>37.950000000000003</v>
      </c>
      <c r="O649">
        <v>38.51</v>
      </c>
      <c r="P649">
        <v>37.9</v>
      </c>
      <c r="Q649">
        <v>219507</v>
      </c>
      <c r="R649">
        <v>109.75</v>
      </c>
      <c r="S649">
        <v>43.9</v>
      </c>
      <c r="T649">
        <v>3323.35</v>
      </c>
      <c r="U649">
        <v>36.049999999999997</v>
      </c>
      <c r="V649">
        <v>21950.7</v>
      </c>
      <c r="W649" t="s">
        <v>1258</v>
      </c>
      <c r="X649" t="s">
        <v>1264</v>
      </c>
      <c r="Y649">
        <v>160.94999999999999</v>
      </c>
      <c r="Z649" t="s">
        <v>1270</v>
      </c>
      <c r="AA649">
        <v>9821755.2799999993</v>
      </c>
      <c r="AB649">
        <v>98217.55279999999</v>
      </c>
      <c r="AC649">
        <v>2.4600000000000009</v>
      </c>
      <c r="AD649">
        <v>39925.834471544687</v>
      </c>
      <c r="AE649">
        <v>5</v>
      </c>
      <c r="AF649">
        <v>199629.17235772341</v>
      </c>
      <c r="AG649">
        <v>7687719.4274959294</v>
      </c>
    </row>
    <row r="650" spans="1:33" x14ac:dyDescent="0.25">
      <c r="A650" t="s">
        <v>681</v>
      </c>
      <c r="B650" t="s">
        <v>1098</v>
      </c>
      <c r="C650" s="2">
        <v>45798.973611111112</v>
      </c>
      <c r="D650" s="2">
        <v>45798.974085648151</v>
      </c>
      <c r="E650" s="2">
        <v>45799.536585648151</v>
      </c>
      <c r="F650" s="2">
        <v>45799</v>
      </c>
      <c r="G650" t="s">
        <v>1234</v>
      </c>
      <c r="H650" t="s">
        <v>1238</v>
      </c>
      <c r="I650" t="s">
        <v>1243</v>
      </c>
      <c r="J650" t="s">
        <v>1247</v>
      </c>
      <c r="K650" t="s">
        <v>1251</v>
      </c>
      <c r="L650" t="s">
        <v>1255</v>
      </c>
      <c r="M650">
        <v>9492</v>
      </c>
      <c r="N650">
        <v>117.02</v>
      </c>
      <c r="O650">
        <v>117.07</v>
      </c>
      <c r="P650">
        <v>116.66</v>
      </c>
      <c r="Q650">
        <v>1111228.44</v>
      </c>
      <c r="R650">
        <v>555.61</v>
      </c>
      <c r="S650">
        <v>222.25</v>
      </c>
      <c r="T650">
        <v>3113.86</v>
      </c>
      <c r="U650">
        <v>111.17</v>
      </c>
      <c r="V650">
        <v>111122.84</v>
      </c>
      <c r="W650" t="s">
        <v>1262</v>
      </c>
      <c r="X650" t="s">
        <v>1265</v>
      </c>
      <c r="Y650">
        <v>35.14</v>
      </c>
      <c r="Z650" t="s">
        <v>1267</v>
      </c>
      <c r="AA650">
        <v>9824869.1400000006</v>
      </c>
      <c r="AB650">
        <v>98248.691400000011</v>
      </c>
      <c r="AC650">
        <v>5.8999999999999906</v>
      </c>
      <c r="AD650">
        <v>16652.32057627121</v>
      </c>
      <c r="AE650">
        <v>2</v>
      </c>
      <c r="AF650">
        <v>33304.641152542419</v>
      </c>
      <c r="AG650">
        <v>3898974.3397281412</v>
      </c>
    </row>
    <row r="651" spans="1:33" x14ac:dyDescent="0.25">
      <c r="A651" t="s">
        <v>682</v>
      </c>
      <c r="B651" t="s">
        <v>1192</v>
      </c>
      <c r="C651" s="2">
        <v>45913.609722222223</v>
      </c>
      <c r="D651" s="2">
        <v>45913.611157407409</v>
      </c>
      <c r="E651" s="2">
        <v>45913.989629629628</v>
      </c>
      <c r="F651" s="2">
        <v>45914</v>
      </c>
      <c r="G651" t="s">
        <v>1234</v>
      </c>
      <c r="H651" t="s">
        <v>1241</v>
      </c>
      <c r="I651" t="s">
        <v>1243</v>
      </c>
      <c r="J651" t="s">
        <v>1247</v>
      </c>
      <c r="K651" t="s">
        <v>1252</v>
      </c>
      <c r="L651" t="s">
        <v>1256</v>
      </c>
      <c r="M651">
        <v>2289</v>
      </c>
      <c r="N651">
        <v>348.96</v>
      </c>
      <c r="O651">
        <v>352.01</v>
      </c>
      <c r="P651">
        <v>347.6</v>
      </c>
      <c r="Q651">
        <v>805750.89</v>
      </c>
      <c r="R651">
        <v>402.88</v>
      </c>
      <c r="S651">
        <v>161.15</v>
      </c>
      <c r="T651">
        <v>9530.4599999999991</v>
      </c>
      <c r="U651">
        <v>331.51</v>
      </c>
      <c r="V651">
        <v>80575.09</v>
      </c>
      <c r="W651" t="s">
        <v>1260</v>
      </c>
      <c r="X651" t="s">
        <v>1265</v>
      </c>
      <c r="Y651">
        <v>126.87</v>
      </c>
      <c r="Z651" t="s">
        <v>1271</v>
      </c>
      <c r="AA651">
        <v>9834399.5999999996</v>
      </c>
      <c r="AB651">
        <v>98343.995999999999</v>
      </c>
      <c r="AC651">
        <v>20.5</v>
      </c>
      <c r="AD651">
        <v>4797.2680975609755</v>
      </c>
      <c r="AE651">
        <v>5</v>
      </c>
      <c r="AF651">
        <v>23986.340487804879</v>
      </c>
      <c r="AG651">
        <v>8443431.7151121944</v>
      </c>
    </row>
    <row r="652" spans="1:33" x14ac:dyDescent="0.25">
      <c r="A652" t="s">
        <v>683</v>
      </c>
      <c r="B652" t="s">
        <v>1121</v>
      </c>
      <c r="C652" s="2">
        <v>45889.606249999997</v>
      </c>
      <c r="D652" s="2">
        <v>45889.607986111107</v>
      </c>
      <c r="E652" s="2">
        <v>45890.287847222222</v>
      </c>
      <c r="F652" s="2">
        <v>45890</v>
      </c>
      <c r="G652" t="s">
        <v>1233</v>
      </c>
      <c r="H652" t="s">
        <v>1240</v>
      </c>
      <c r="I652" t="s">
        <v>1243</v>
      </c>
      <c r="J652" t="s">
        <v>1247</v>
      </c>
      <c r="K652" t="s">
        <v>1252</v>
      </c>
      <c r="L652" t="s">
        <v>1256</v>
      </c>
      <c r="M652">
        <v>2148</v>
      </c>
      <c r="N652">
        <v>216.94</v>
      </c>
      <c r="O652">
        <v>215.64</v>
      </c>
      <c r="P652">
        <v>216.27</v>
      </c>
      <c r="Q652">
        <v>463194.72</v>
      </c>
      <c r="R652">
        <v>231.6</v>
      </c>
      <c r="S652">
        <v>92.64</v>
      </c>
      <c r="T652">
        <v>-1677.48</v>
      </c>
      <c r="U652">
        <v>206.09</v>
      </c>
      <c r="V652">
        <v>46319.47</v>
      </c>
      <c r="W652" t="s">
        <v>1262</v>
      </c>
      <c r="X652" t="s">
        <v>1263</v>
      </c>
      <c r="Y652">
        <v>-29.13</v>
      </c>
      <c r="Z652" t="s">
        <v>1268</v>
      </c>
      <c r="AA652">
        <v>9832722.1199999992</v>
      </c>
      <c r="AB652">
        <v>98327.2212</v>
      </c>
      <c r="AC652">
        <v>9.5499999999999829</v>
      </c>
      <c r="AD652">
        <v>10296.04410471206</v>
      </c>
      <c r="AE652">
        <v>30</v>
      </c>
      <c r="AF652">
        <v>308881.32314136182</v>
      </c>
      <c r="AG652">
        <v>66607168.522203259</v>
      </c>
    </row>
    <row r="653" spans="1:33" x14ac:dyDescent="0.25">
      <c r="A653" t="s">
        <v>684</v>
      </c>
      <c r="B653" t="s">
        <v>1100</v>
      </c>
      <c r="C653" s="2">
        <v>45926.658333333333</v>
      </c>
      <c r="D653" s="2">
        <v>45926.661782407413</v>
      </c>
      <c r="E653" s="2">
        <v>45927.226365740738</v>
      </c>
      <c r="F653" s="2">
        <v>45927</v>
      </c>
      <c r="G653" t="s">
        <v>1235</v>
      </c>
      <c r="H653" t="s">
        <v>1239</v>
      </c>
      <c r="I653" t="s">
        <v>1242</v>
      </c>
      <c r="J653" t="s">
        <v>1247</v>
      </c>
      <c r="K653" t="s">
        <v>1249</v>
      </c>
      <c r="L653" t="s">
        <v>1257</v>
      </c>
      <c r="M653">
        <v>3827</v>
      </c>
      <c r="N653">
        <v>262.77</v>
      </c>
      <c r="O653">
        <v>262.86</v>
      </c>
      <c r="P653">
        <v>261.05</v>
      </c>
      <c r="Q653">
        <v>1005965.22</v>
      </c>
      <c r="R653">
        <v>502.98</v>
      </c>
      <c r="S653">
        <v>201.19</v>
      </c>
      <c r="T653">
        <v>6222.7</v>
      </c>
      <c r="U653">
        <v>249.63</v>
      </c>
      <c r="V653">
        <v>100596.52</v>
      </c>
      <c r="W653" t="s">
        <v>1262</v>
      </c>
      <c r="X653" t="s">
        <v>1266</v>
      </c>
      <c r="Y653">
        <v>69.34</v>
      </c>
      <c r="Z653" t="s">
        <v>1271</v>
      </c>
      <c r="AA653">
        <v>9838944.8200000003</v>
      </c>
      <c r="AB653">
        <v>98389.448199999999</v>
      </c>
      <c r="AC653">
        <v>13.23000000000002</v>
      </c>
      <c r="AD653">
        <v>7436.8441572184329</v>
      </c>
      <c r="AE653">
        <v>10</v>
      </c>
      <c r="AF653">
        <v>74368.441572184325</v>
      </c>
      <c r="AG653">
        <v>19548488.551664371</v>
      </c>
    </row>
    <row r="654" spans="1:33" x14ac:dyDescent="0.25">
      <c r="A654" t="s">
        <v>685</v>
      </c>
      <c r="B654" t="s">
        <v>1050</v>
      </c>
      <c r="C654" s="2">
        <v>45685.681944444441</v>
      </c>
      <c r="D654" s="2">
        <v>45685.685208333343</v>
      </c>
      <c r="E654" s="2">
        <v>45685.957430555558</v>
      </c>
      <c r="F654" s="2">
        <v>45686</v>
      </c>
      <c r="G654" t="s">
        <v>1236</v>
      </c>
      <c r="H654" t="s">
        <v>1239</v>
      </c>
      <c r="I654" t="s">
        <v>1243</v>
      </c>
      <c r="J654" t="s">
        <v>1248</v>
      </c>
      <c r="K654" t="s">
        <v>1252</v>
      </c>
      <c r="L654" t="s">
        <v>1255</v>
      </c>
      <c r="M654">
        <v>7128</v>
      </c>
      <c r="N654">
        <v>136.72999999999999</v>
      </c>
      <c r="O654">
        <v>138.32</v>
      </c>
      <c r="P654">
        <v>135.74</v>
      </c>
      <c r="Q654">
        <v>985944.96</v>
      </c>
      <c r="R654">
        <v>492.97</v>
      </c>
      <c r="S654">
        <v>197.19</v>
      </c>
      <c r="T654">
        <v>17700.080000000002</v>
      </c>
      <c r="U654">
        <v>129.88999999999999</v>
      </c>
      <c r="V654">
        <v>98594.5</v>
      </c>
      <c r="W654" t="s">
        <v>1260</v>
      </c>
      <c r="X654" t="s">
        <v>1266</v>
      </c>
      <c r="Y654">
        <v>190.07</v>
      </c>
      <c r="Z654" t="s">
        <v>1271</v>
      </c>
      <c r="AA654">
        <v>9856644.9000000004</v>
      </c>
      <c r="AB654">
        <v>98566.449000000008</v>
      </c>
      <c r="AC654">
        <v>8.4300000000000068</v>
      </c>
      <c r="AD654">
        <v>11692.34270462633</v>
      </c>
      <c r="AE654">
        <v>10</v>
      </c>
      <c r="AF654">
        <v>116923.4270462633</v>
      </c>
      <c r="AG654">
        <v>16172848.429039139</v>
      </c>
    </row>
    <row r="655" spans="1:33" x14ac:dyDescent="0.25">
      <c r="A655" t="s">
        <v>686</v>
      </c>
      <c r="B655" t="s">
        <v>1205</v>
      </c>
      <c r="C655" s="2">
        <v>45840.195833333331</v>
      </c>
      <c r="D655" s="2">
        <v>45840.197175925918</v>
      </c>
      <c r="E655" s="2">
        <v>45840.823564814818</v>
      </c>
      <c r="F655" s="2">
        <v>45842</v>
      </c>
      <c r="G655" t="s">
        <v>1236</v>
      </c>
      <c r="H655" t="s">
        <v>1239</v>
      </c>
      <c r="I655" t="s">
        <v>1242</v>
      </c>
      <c r="J655" t="s">
        <v>1245</v>
      </c>
      <c r="K655" t="s">
        <v>1251</v>
      </c>
      <c r="L655" t="s">
        <v>1257</v>
      </c>
      <c r="M655">
        <v>5042</v>
      </c>
      <c r="N655">
        <v>405.25</v>
      </c>
      <c r="O655">
        <v>410.71</v>
      </c>
      <c r="P655">
        <v>401.31</v>
      </c>
      <c r="Q655">
        <v>2070799.82</v>
      </c>
      <c r="R655">
        <v>1035.4000000000001</v>
      </c>
      <c r="S655">
        <v>414.16</v>
      </c>
      <c r="T655">
        <v>45945.24</v>
      </c>
      <c r="U655">
        <v>384.99</v>
      </c>
      <c r="V655">
        <v>207079.98</v>
      </c>
      <c r="W655" t="s">
        <v>1259</v>
      </c>
      <c r="X655" t="s">
        <v>1265</v>
      </c>
      <c r="Y655">
        <v>234.23</v>
      </c>
      <c r="Z655" t="s">
        <v>1271</v>
      </c>
      <c r="AA655">
        <v>9902590.1400000006</v>
      </c>
      <c r="AB655">
        <v>99025.901400000002</v>
      </c>
      <c r="AC655">
        <v>25.71999999999997</v>
      </c>
      <c r="AD655">
        <v>3850.1516874028039</v>
      </c>
      <c r="AE655">
        <v>10</v>
      </c>
      <c r="AF655">
        <v>38501.516874028042</v>
      </c>
      <c r="AG655">
        <v>15812957.995332049</v>
      </c>
    </row>
    <row r="656" spans="1:33" x14ac:dyDescent="0.25">
      <c r="A656" t="s">
        <v>687</v>
      </c>
      <c r="B656" t="s">
        <v>1159</v>
      </c>
      <c r="C656" s="2">
        <v>45667.42291666667</v>
      </c>
      <c r="D656" s="2">
        <v>45667.425729166673</v>
      </c>
      <c r="E656" s="2">
        <v>45667.895173611112</v>
      </c>
      <c r="F656" s="2">
        <v>45669</v>
      </c>
      <c r="G656" t="s">
        <v>1233</v>
      </c>
      <c r="H656" t="s">
        <v>1240</v>
      </c>
      <c r="I656" t="s">
        <v>1242</v>
      </c>
      <c r="J656" t="s">
        <v>1245</v>
      </c>
      <c r="K656" t="s">
        <v>1249</v>
      </c>
      <c r="L656" t="s">
        <v>1257</v>
      </c>
      <c r="M656">
        <v>3202</v>
      </c>
      <c r="N656">
        <v>140.13999999999999</v>
      </c>
      <c r="O656">
        <v>142.69999999999999</v>
      </c>
      <c r="P656">
        <v>139.11000000000001</v>
      </c>
      <c r="Q656">
        <v>456925.4</v>
      </c>
      <c r="R656">
        <v>228.46</v>
      </c>
      <c r="S656">
        <v>91.39</v>
      </c>
      <c r="T656">
        <v>11175.33</v>
      </c>
      <c r="U656">
        <v>133.13</v>
      </c>
      <c r="V656">
        <v>45692.54</v>
      </c>
      <c r="W656" t="s">
        <v>1260</v>
      </c>
      <c r="X656" t="s">
        <v>1265</v>
      </c>
      <c r="Y656">
        <v>258.07</v>
      </c>
      <c r="Z656" t="s">
        <v>1269</v>
      </c>
      <c r="AA656">
        <v>9913765.4700000007</v>
      </c>
      <c r="AB656">
        <v>99137.654700000014</v>
      </c>
      <c r="AC656">
        <v>9.5699999999999932</v>
      </c>
      <c r="AD656">
        <v>10359.21156739813</v>
      </c>
      <c r="AE656">
        <v>30</v>
      </c>
      <c r="AF656">
        <v>310776.34702194389</v>
      </c>
      <c r="AG656">
        <v>44347784.720031388</v>
      </c>
    </row>
    <row r="657" spans="1:33" x14ac:dyDescent="0.25">
      <c r="A657" t="s">
        <v>688</v>
      </c>
      <c r="B657" t="s">
        <v>1194</v>
      </c>
      <c r="C657" s="2">
        <v>45793.085416666669</v>
      </c>
      <c r="D657" s="2">
        <v>45793.086458333331</v>
      </c>
      <c r="E657" s="2">
        <v>45793.288541666669</v>
      </c>
      <c r="F657" s="2">
        <v>45795</v>
      </c>
      <c r="G657" t="s">
        <v>1232</v>
      </c>
      <c r="H657" t="s">
        <v>1238</v>
      </c>
      <c r="I657" t="s">
        <v>1243</v>
      </c>
      <c r="J657" t="s">
        <v>1248</v>
      </c>
      <c r="K657" t="s">
        <v>1251</v>
      </c>
      <c r="L657" t="s">
        <v>1254</v>
      </c>
      <c r="M657">
        <v>1863</v>
      </c>
      <c r="N657">
        <v>274.06</v>
      </c>
      <c r="O657">
        <v>275.14</v>
      </c>
      <c r="P657">
        <v>273.27999999999997</v>
      </c>
      <c r="Q657">
        <v>512585.82</v>
      </c>
      <c r="R657">
        <v>256.29000000000002</v>
      </c>
      <c r="S657">
        <v>102.52</v>
      </c>
      <c r="T657">
        <v>3106.37</v>
      </c>
      <c r="U657">
        <v>260.36</v>
      </c>
      <c r="V657">
        <v>51258.58</v>
      </c>
      <c r="W657" t="s">
        <v>1259</v>
      </c>
      <c r="X657" t="s">
        <v>1263</v>
      </c>
      <c r="Y657">
        <v>68.06</v>
      </c>
      <c r="Z657" t="s">
        <v>1267</v>
      </c>
      <c r="AA657">
        <v>9916871.8399999999</v>
      </c>
      <c r="AB657">
        <v>99168.718399999998</v>
      </c>
      <c r="AC657">
        <v>14.779999999999969</v>
      </c>
      <c r="AD657">
        <v>6709.6561840324885</v>
      </c>
      <c r="AE657">
        <v>2</v>
      </c>
      <c r="AF657">
        <v>13419.312368064981</v>
      </c>
      <c r="AG657">
        <v>3692189.604949398</v>
      </c>
    </row>
    <row r="658" spans="1:33" x14ac:dyDescent="0.25">
      <c r="A658" t="s">
        <v>689</v>
      </c>
      <c r="B658" t="s">
        <v>1165</v>
      </c>
      <c r="C658" s="2">
        <v>45862.586805555547</v>
      </c>
      <c r="D658" s="2">
        <v>45862.590173611112</v>
      </c>
      <c r="E658" s="2">
        <v>45863.574201388888</v>
      </c>
      <c r="F658" s="2">
        <v>45864</v>
      </c>
      <c r="G658" t="s">
        <v>1234</v>
      </c>
      <c r="H658" t="s">
        <v>1241</v>
      </c>
      <c r="I658" t="s">
        <v>1243</v>
      </c>
      <c r="J658" t="s">
        <v>1245</v>
      </c>
      <c r="K658" t="s">
        <v>1253</v>
      </c>
      <c r="L658" t="s">
        <v>1255</v>
      </c>
      <c r="M658">
        <v>4623</v>
      </c>
      <c r="N658">
        <v>60.03</v>
      </c>
      <c r="O658">
        <v>60.04</v>
      </c>
      <c r="P658">
        <v>59.71</v>
      </c>
      <c r="Q658">
        <v>277564.92</v>
      </c>
      <c r="R658">
        <v>138.78</v>
      </c>
      <c r="S658">
        <v>55.51</v>
      </c>
      <c r="T658">
        <v>1331.3</v>
      </c>
      <c r="U658">
        <v>57.03</v>
      </c>
      <c r="V658">
        <v>27756.49</v>
      </c>
      <c r="W658" t="s">
        <v>1258</v>
      </c>
      <c r="X658" t="s">
        <v>1264</v>
      </c>
      <c r="Y658">
        <v>55.27</v>
      </c>
      <c r="Z658" t="s">
        <v>1270</v>
      </c>
      <c r="AA658">
        <v>9918203.1400000006</v>
      </c>
      <c r="AB658">
        <v>99182.031400000007</v>
      </c>
      <c r="AC658">
        <v>3.009999999999998</v>
      </c>
      <c r="AD658">
        <v>32950.840996677762</v>
      </c>
      <c r="AE658">
        <v>5</v>
      </c>
      <c r="AF658">
        <v>164754.2049833888</v>
      </c>
      <c r="AG658">
        <v>9891842.4672026634</v>
      </c>
    </row>
    <row r="659" spans="1:33" x14ac:dyDescent="0.25">
      <c r="A659" t="s">
        <v>690</v>
      </c>
      <c r="B659" t="s">
        <v>1120</v>
      </c>
      <c r="C659" s="2">
        <v>45667.147916666669</v>
      </c>
      <c r="D659" s="2">
        <v>45667.148553240739</v>
      </c>
      <c r="E659" s="2">
        <v>45668.115219907413</v>
      </c>
      <c r="F659" s="2">
        <v>45669</v>
      </c>
      <c r="G659" t="s">
        <v>1235</v>
      </c>
      <c r="H659" t="s">
        <v>1240</v>
      </c>
      <c r="I659" t="s">
        <v>1243</v>
      </c>
      <c r="J659" t="s">
        <v>1244</v>
      </c>
      <c r="K659" t="s">
        <v>1251</v>
      </c>
      <c r="L659" t="s">
        <v>1256</v>
      </c>
      <c r="M659">
        <v>7587</v>
      </c>
      <c r="N659">
        <v>271.70999999999998</v>
      </c>
      <c r="O659">
        <v>276.12</v>
      </c>
      <c r="P659">
        <v>274.13</v>
      </c>
      <c r="Q659">
        <v>2094922.44</v>
      </c>
      <c r="R659">
        <v>1047.46</v>
      </c>
      <c r="S659">
        <v>418.98</v>
      </c>
      <c r="T659">
        <v>13631.69</v>
      </c>
      <c r="U659">
        <v>258.12</v>
      </c>
      <c r="V659">
        <v>209492.24</v>
      </c>
      <c r="W659" t="s">
        <v>1259</v>
      </c>
      <c r="X659" t="s">
        <v>1265</v>
      </c>
      <c r="Y659">
        <v>72.59</v>
      </c>
      <c r="Z659" t="s">
        <v>1267</v>
      </c>
      <c r="AA659">
        <v>9931834.8300000001</v>
      </c>
      <c r="AB659">
        <v>99318.348299999998</v>
      </c>
      <c r="AC659">
        <v>18</v>
      </c>
      <c r="AD659">
        <v>5517.6860166666665</v>
      </c>
      <c r="AE659">
        <v>30</v>
      </c>
      <c r="AF659">
        <v>165530.58050000001</v>
      </c>
      <c r="AG659">
        <v>45706303.887659997</v>
      </c>
    </row>
    <row r="660" spans="1:33" x14ac:dyDescent="0.25">
      <c r="A660" t="s">
        <v>691</v>
      </c>
      <c r="B660" t="s">
        <v>1097</v>
      </c>
      <c r="C660" s="2">
        <v>45819.770833333343</v>
      </c>
      <c r="D660" s="2">
        <v>45819.772152777783</v>
      </c>
      <c r="E660" s="2">
        <v>45819.95548611111</v>
      </c>
      <c r="F660" s="2">
        <v>45820</v>
      </c>
      <c r="G660" t="s">
        <v>1234</v>
      </c>
      <c r="H660" t="s">
        <v>1238</v>
      </c>
      <c r="I660" t="s">
        <v>1243</v>
      </c>
      <c r="J660" t="s">
        <v>1246</v>
      </c>
      <c r="K660" t="s">
        <v>1251</v>
      </c>
      <c r="L660" t="s">
        <v>1254</v>
      </c>
      <c r="M660">
        <v>2055</v>
      </c>
      <c r="N660">
        <v>464.35</v>
      </c>
      <c r="O660">
        <v>464.22</v>
      </c>
      <c r="P660">
        <v>463.97</v>
      </c>
      <c r="Q660">
        <v>953972.1</v>
      </c>
      <c r="R660">
        <v>476.99</v>
      </c>
      <c r="S660">
        <v>190.79</v>
      </c>
      <c r="T660">
        <v>-154.03</v>
      </c>
      <c r="U660">
        <v>441.13</v>
      </c>
      <c r="V660">
        <v>95397.21</v>
      </c>
      <c r="W660" t="s">
        <v>1259</v>
      </c>
      <c r="X660" t="s">
        <v>1265</v>
      </c>
      <c r="Y660">
        <v>5.39</v>
      </c>
      <c r="Z660" t="s">
        <v>1270</v>
      </c>
      <c r="AA660">
        <v>9931680.8000000007</v>
      </c>
      <c r="AB660">
        <v>99316.808000000005</v>
      </c>
      <c r="AC660">
        <v>23.090000000000028</v>
      </c>
      <c r="AD660">
        <v>4301.2909484625316</v>
      </c>
      <c r="AE660">
        <v>2</v>
      </c>
      <c r="AF660">
        <v>8602.5818969250631</v>
      </c>
      <c r="AG660">
        <v>3993490.5681905532</v>
      </c>
    </row>
    <row r="661" spans="1:33" x14ac:dyDescent="0.25">
      <c r="A661" t="s">
        <v>692</v>
      </c>
      <c r="B661" t="s">
        <v>1070</v>
      </c>
      <c r="C661" s="2">
        <v>45836.199305555558</v>
      </c>
      <c r="D661" s="2">
        <v>45836.199432870373</v>
      </c>
      <c r="E661" s="2">
        <v>45836.238321759258</v>
      </c>
      <c r="F661" s="2">
        <v>45837</v>
      </c>
      <c r="G661" t="s">
        <v>1231</v>
      </c>
      <c r="H661" t="s">
        <v>1240</v>
      </c>
      <c r="I661" t="s">
        <v>1242</v>
      </c>
      <c r="J661" t="s">
        <v>1246</v>
      </c>
      <c r="K661" t="s">
        <v>1250</v>
      </c>
      <c r="L661" t="s">
        <v>1257</v>
      </c>
      <c r="M661">
        <v>2197</v>
      </c>
      <c r="N661">
        <v>202.2</v>
      </c>
      <c r="O661">
        <v>200.09</v>
      </c>
      <c r="P661">
        <v>203.85</v>
      </c>
      <c r="Q661">
        <v>439597.73</v>
      </c>
      <c r="R661">
        <v>219.8</v>
      </c>
      <c r="S661">
        <v>87.92</v>
      </c>
      <c r="T661">
        <v>-8568.44</v>
      </c>
      <c r="U661">
        <v>192.09</v>
      </c>
      <c r="V661">
        <v>43959.77</v>
      </c>
      <c r="W661" t="s">
        <v>1261</v>
      </c>
      <c r="X661" t="s">
        <v>1266</v>
      </c>
      <c r="Y661">
        <v>-184.45</v>
      </c>
      <c r="Z661" t="s">
        <v>1271</v>
      </c>
      <c r="AA661">
        <v>9923112.3599999994</v>
      </c>
      <c r="AB661">
        <v>99231.123599999992</v>
      </c>
      <c r="AC661">
        <v>8</v>
      </c>
      <c r="AD661">
        <v>12403.890450000001</v>
      </c>
      <c r="AE661">
        <v>30</v>
      </c>
      <c r="AF661">
        <v>372116.71350000001</v>
      </c>
      <c r="AG661">
        <v>74456833.204215005</v>
      </c>
    </row>
    <row r="662" spans="1:33" x14ac:dyDescent="0.25">
      <c r="A662" t="s">
        <v>693</v>
      </c>
      <c r="B662" t="s">
        <v>1047</v>
      </c>
      <c r="C662" s="2">
        <v>45990.666666666657</v>
      </c>
      <c r="D662" s="2">
        <v>45990.66978009259</v>
      </c>
      <c r="E662" s="2">
        <v>45991.261446759258</v>
      </c>
      <c r="F662" s="2">
        <v>45991</v>
      </c>
      <c r="G662" t="s">
        <v>1237</v>
      </c>
      <c r="H662" t="s">
        <v>1240</v>
      </c>
      <c r="I662" t="s">
        <v>1243</v>
      </c>
      <c r="J662" t="s">
        <v>1245</v>
      </c>
      <c r="K662" t="s">
        <v>1253</v>
      </c>
      <c r="L662" t="s">
        <v>1255</v>
      </c>
      <c r="M662">
        <v>2379</v>
      </c>
      <c r="N662">
        <v>394.54</v>
      </c>
      <c r="O662">
        <v>402.21</v>
      </c>
      <c r="P662">
        <v>397.34</v>
      </c>
      <c r="Q662">
        <v>956857.59</v>
      </c>
      <c r="R662">
        <v>478.43</v>
      </c>
      <c r="S662">
        <v>191.37</v>
      </c>
      <c r="T662">
        <v>10915.93</v>
      </c>
      <c r="U662">
        <v>374.81</v>
      </c>
      <c r="V662">
        <v>95685.759999999995</v>
      </c>
      <c r="W662" t="s">
        <v>1261</v>
      </c>
      <c r="X662" t="s">
        <v>1263</v>
      </c>
      <c r="Y662">
        <v>122.57</v>
      </c>
      <c r="Z662" t="s">
        <v>1267</v>
      </c>
      <c r="AA662">
        <v>9934028.2899999991</v>
      </c>
      <c r="AB662">
        <v>99340.282899999991</v>
      </c>
      <c r="AC662">
        <v>27.399999999999981</v>
      </c>
      <c r="AD662">
        <v>3625.557770072995</v>
      </c>
      <c r="AE662">
        <v>30</v>
      </c>
      <c r="AF662">
        <v>108766.7331021899</v>
      </c>
      <c r="AG662">
        <v>43747067.721031778</v>
      </c>
    </row>
    <row r="663" spans="1:33" x14ac:dyDescent="0.25">
      <c r="A663" t="s">
        <v>694</v>
      </c>
      <c r="B663" t="s">
        <v>1073</v>
      </c>
      <c r="C663" s="2">
        <v>45989.055555555547</v>
      </c>
      <c r="D663" s="2">
        <v>45989.057685185187</v>
      </c>
      <c r="E663" s="2">
        <v>45989.825740740736</v>
      </c>
      <c r="F663" s="2">
        <v>45991</v>
      </c>
      <c r="G663" t="s">
        <v>1236</v>
      </c>
      <c r="H663" t="s">
        <v>1241</v>
      </c>
      <c r="I663" t="s">
        <v>1242</v>
      </c>
      <c r="J663" t="s">
        <v>1246</v>
      </c>
      <c r="K663" t="s">
        <v>1252</v>
      </c>
      <c r="L663" t="s">
        <v>1257</v>
      </c>
      <c r="M663">
        <v>4865</v>
      </c>
      <c r="N663">
        <v>133.99</v>
      </c>
      <c r="O663">
        <v>134.51</v>
      </c>
      <c r="P663">
        <v>134.47</v>
      </c>
      <c r="Q663">
        <v>654391.15</v>
      </c>
      <c r="R663">
        <v>327.2</v>
      </c>
      <c r="S663">
        <v>130.88</v>
      </c>
      <c r="T663">
        <v>-263.48</v>
      </c>
      <c r="U663">
        <v>127.29</v>
      </c>
      <c r="V663">
        <v>65439.12</v>
      </c>
      <c r="W663" t="s">
        <v>1261</v>
      </c>
      <c r="X663" t="s">
        <v>1263</v>
      </c>
      <c r="Y663">
        <v>2.97</v>
      </c>
      <c r="Z663" t="s">
        <v>1269</v>
      </c>
      <c r="AA663">
        <v>9933764.8100000005</v>
      </c>
      <c r="AB663">
        <v>99337.648100000006</v>
      </c>
      <c r="AC663">
        <v>7.2199999999999847</v>
      </c>
      <c r="AD663">
        <v>13758.677022160689</v>
      </c>
      <c r="AE663">
        <v>5</v>
      </c>
      <c r="AF663">
        <v>68793.385110803443</v>
      </c>
      <c r="AG663">
        <v>9253398.2312541697</v>
      </c>
    </row>
    <row r="664" spans="1:33" x14ac:dyDescent="0.25">
      <c r="A664" t="s">
        <v>695</v>
      </c>
      <c r="B664" t="s">
        <v>1104</v>
      </c>
      <c r="C664" s="2">
        <v>45849.363194444442</v>
      </c>
      <c r="D664" s="2">
        <v>45849.366006944438</v>
      </c>
      <c r="E664" s="2">
        <v>45849.830590277779</v>
      </c>
      <c r="F664" s="2">
        <v>45851</v>
      </c>
      <c r="G664" t="s">
        <v>1232</v>
      </c>
      <c r="H664" t="s">
        <v>1239</v>
      </c>
      <c r="I664" t="s">
        <v>1243</v>
      </c>
      <c r="J664" t="s">
        <v>1248</v>
      </c>
      <c r="K664" t="s">
        <v>1252</v>
      </c>
      <c r="L664" t="s">
        <v>1254</v>
      </c>
      <c r="M664">
        <v>9923</v>
      </c>
      <c r="N664">
        <v>228.88</v>
      </c>
      <c r="O664">
        <v>226.36</v>
      </c>
      <c r="P664">
        <v>228.16</v>
      </c>
      <c r="Q664">
        <v>2246170.2799999998</v>
      </c>
      <c r="R664">
        <v>1123.0899999999999</v>
      </c>
      <c r="S664">
        <v>449.23</v>
      </c>
      <c r="T664">
        <v>-19433.72</v>
      </c>
      <c r="U664">
        <v>217.44</v>
      </c>
      <c r="V664">
        <v>224617.03</v>
      </c>
      <c r="W664" t="s">
        <v>1259</v>
      </c>
      <c r="X664" t="s">
        <v>1266</v>
      </c>
      <c r="Y664">
        <v>-78.89</v>
      </c>
      <c r="Z664" t="s">
        <v>1268</v>
      </c>
      <c r="AA664">
        <v>9914331.0899999999</v>
      </c>
      <c r="AB664">
        <v>99143.310899999997</v>
      </c>
      <c r="AC664">
        <v>8.9200000000000159</v>
      </c>
      <c r="AD664">
        <v>11114.72095291478</v>
      </c>
      <c r="AE664">
        <v>10</v>
      </c>
      <c r="AF664">
        <v>111147.2095291478</v>
      </c>
      <c r="AG664">
        <v>25159282.349017899</v>
      </c>
    </row>
    <row r="665" spans="1:33" x14ac:dyDescent="0.25">
      <c r="A665" t="s">
        <v>696</v>
      </c>
      <c r="B665" t="s">
        <v>1187</v>
      </c>
      <c r="C665" s="2">
        <v>45808.529166666667</v>
      </c>
      <c r="D665" s="2">
        <v>45808.529236111113</v>
      </c>
      <c r="E665" s="2">
        <v>45809.209097222221</v>
      </c>
      <c r="F665" s="2">
        <v>45809</v>
      </c>
      <c r="G665" t="s">
        <v>1231</v>
      </c>
      <c r="H665" t="s">
        <v>1240</v>
      </c>
      <c r="I665" t="s">
        <v>1243</v>
      </c>
      <c r="J665" t="s">
        <v>1246</v>
      </c>
      <c r="K665" t="s">
        <v>1252</v>
      </c>
      <c r="L665" t="s">
        <v>1254</v>
      </c>
      <c r="M665">
        <v>2390</v>
      </c>
      <c r="N665">
        <v>63.8</v>
      </c>
      <c r="O665">
        <v>64.989999999999995</v>
      </c>
      <c r="P665">
        <v>63.92</v>
      </c>
      <c r="Q665">
        <v>155326.1</v>
      </c>
      <c r="R665">
        <v>77.66</v>
      </c>
      <c r="S665">
        <v>31.07</v>
      </c>
      <c r="T665">
        <v>2448.5700000000002</v>
      </c>
      <c r="U665">
        <v>60.61</v>
      </c>
      <c r="V665">
        <v>15532.61</v>
      </c>
      <c r="W665" t="s">
        <v>1260</v>
      </c>
      <c r="X665" t="s">
        <v>1266</v>
      </c>
      <c r="Y665">
        <v>167.4</v>
      </c>
      <c r="Z665" t="s">
        <v>1267</v>
      </c>
      <c r="AA665">
        <v>9916779.6600000001</v>
      </c>
      <c r="AB665">
        <v>99167.796600000001</v>
      </c>
      <c r="AC665">
        <v>4.3799999999999946</v>
      </c>
      <c r="AD665">
        <v>22641.04945205482</v>
      </c>
      <c r="AE665">
        <v>30</v>
      </c>
      <c r="AF665">
        <v>679231.48356164456</v>
      </c>
      <c r="AG665">
        <v>44143254.116671279</v>
      </c>
    </row>
    <row r="666" spans="1:33" x14ac:dyDescent="0.25">
      <c r="A666" t="s">
        <v>697</v>
      </c>
      <c r="B666" t="s">
        <v>1095</v>
      </c>
      <c r="C666" s="2">
        <v>45803.887499999997</v>
      </c>
      <c r="D666" s="2">
        <v>45803.887685185182</v>
      </c>
      <c r="E666" s="2">
        <v>45803.89671296296</v>
      </c>
      <c r="F666" s="2">
        <v>45804</v>
      </c>
      <c r="G666" t="s">
        <v>1234</v>
      </c>
      <c r="H666" t="s">
        <v>1238</v>
      </c>
      <c r="I666" t="s">
        <v>1243</v>
      </c>
      <c r="J666" t="s">
        <v>1246</v>
      </c>
      <c r="K666" t="s">
        <v>1253</v>
      </c>
      <c r="L666" t="s">
        <v>1257</v>
      </c>
      <c r="M666">
        <v>2929</v>
      </c>
      <c r="N666">
        <v>380.89</v>
      </c>
      <c r="O666">
        <v>381.62</v>
      </c>
      <c r="P666">
        <v>379.12</v>
      </c>
      <c r="Q666">
        <v>1117764.98</v>
      </c>
      <c r="R666">
        <v>558.88</v>
      </c>
      <c r="S666">
        <v>223.55</v>
      </c>
      <c r="T666">
        <v>6540.07</v>
      </c>
      <c r="U666">
        <v>361.85</v>
      </c>
      <c r="V666">
        <v>111776.5</v>
      </c>
      <c r="W666" t="s">
        <v>1260</v>
      </c>
      <c r="X666" t="s">
        <v>1266</v>
      </c>
      <c r="Y666">
        <v>65.94</v>
      </c>
      <c r="Z666" t="s">
        <v>1268</v>
      </c>
      <c r="AA666">
        <v>9923319.7300000004</v>
      </c>
      <c r="AB666">
        <v>99233.1973</v>
      </c>
      <c r="AC666">
        <v>19.769999999999978</v>
      </c>
      <c r="AD666">
        <v>5019.3827668184167</v>
      </c>
      <c r="AE666">
        <v>2</v>
      </c>
      <c r="AF666">
        <v>10038.76553363683</v>
      </c>
      <c r="AG666">
        <v>3830993.7029464878</v>
      </c>
    </row>
    <row r="667" spans="1:33" x14ac:dyDescent="0.25">
      <c r="A667" t="s">
        <v>698</v>
      </c>
      <c r="B667" t="s">
        <v>1177</v>
      </c>
      <c r="C667" s="2">
        <v>45698.109722222223</v>
      </c>
      <c r="D667" s="2">
        <v>45698.110625000001</v>
      </c>
      <c r="E667" s="2">
        <v>45698.475208333337</v>
      </c>
      <c r="F667" s="2">
        <v>45699</v>
      </c>
      <c r="G667" t="s">
        <v>1236</v>
      </c>
      <c r="H667" t="s">
        <v>1240</v>
      </c>
      <c r="I667" t="s">
        <v>1242</v>
      </c>
      <c r="J667" t="s">
        <v>1248</v>
      </c>
      <c r="K667" t="s">
        <v>1253</v>
      </c>
      <c r="L667" t="s">
        <v>1257</v>
      </c>
      <c r="M667">
        <v>8105</v>
      </c>
      <c r="N667">
        <v>359.95</v>
      </c>
      <c r="O667">
        <v>360.65</v>
      </c>
      <c r="P667">
        <v>360.06</v>
      </c>
      <c r="Q667">
        <v>2923068.25</v>
      </c>
      <c r="R667">
        <v>1461.53</v>
      </c>
      <c r="S667">
        <v>584.61</v>
      </c>
      <c r="T667">
        <v>2735.81</v>
      </c>
      <c r="U667">
        <v>341.95</v>
      </c>
      <c r="V667">
        <v>292306.83</v>
      </c>
      <c r="W667" t="s">
        <v>1262</v>
      </c>
      <c r="X667" t="s">
        <v>1266</v>
      </c>
      <c r="Y667">
        <v>16.39</v>
      </c>
      <c r="Z667" t="s">
        <v>1271</v>
      </c>
      <c r="AA667">
        <v>9926055.5399999991</v>
      </c>
      <c r="AB667">
        <v>99260.555399999997</v>
      </c>
      <c r="AC667">
        <v>18.699999999999989</v>
      </c>
      <c r="AD667">
        <v>5308.0510909090935</v>
      </c>
      <c r="AE667">
        <v>30</v>
      </c>
      <c r="AF667">
        <v>159241.5327272728</v>
      </c>
      <c r="AG667">
        <v>57430458.778090931</v>
      </c>
    </row>
    <row r="668" spans="1:33" x14ac:dyDescent="0.25">
      <c r="A668" t="s">
        <v>699</v>
      </c>
      <c r="B668" t="s">
        <v>1170</v>
      </c>
      <c r="C668" s="2">
        <v>45867.212500000001</v>
      </c>
      <c r="D668" s="2">
        <v>45867.215671296297</v>
      </c>
      <c r="E668" s="2">
        <v>45868.158032407409</v>
      </c>
      <c r="F668" s="2">
        <v>45868</v>
      </c>
      <c r="G668" t="s">
        <v>1236</v>
      </c>
      <c r="H668" t="s">
        <v>1240</v>
      </c>
      <c r="I668" t="s">
        <v>1242</v>
      </c>
      <c r="J668" t="s">
        <v>1248</v>
      </c>
      <c r="K668" t="s">
        <v>1249</v>
      </c>
      <c r="L668" t="s">
        <v>1254</v>
      </c>
      <c r="M668">
        <v>9606</v>
      </c>
      <c r="N668">
        <v>393.82</v>
      </c>
      <c r="O668">
        <v>395.69</v>
      </c>
      <c r="P668">
        <v>389.97</v>
      </c>
      <c r="Q668">
        <v>3800998.14</v>
      </c>
      <c r="R668">
        <v>1900.5</v>
      </c>
      <c r="S668">
        <v>760.2</v>
      </c>
      <c r="T668">
        <v>52285.62</v>
      </c>
      <c r="U668">
        <v>374.13</v>
      </c>
      <c r="V668">
        <v>380099.81</v>
      </c>
      <c r="W668" t="s">
        <v>1258</v>
      </c>
      <c r="X668" t="s">
        <v>1264</v>
      </c>
      <c r="Y668">
        <v>146.68</v>
      </c>
      <c r="Z668" t="s">
        <v>1271</v>
      </c>
      <c r="AA668">
        <v>9978341.1600000001</v>
      </c>
      <c r="AB668">
        <v>99783.411600000007</v>
      </c>
      <c r="AC668">
        <v>21.56</v>
      </c>
      <c r="AD668">
        <v>4628.1730797773653</v>
      </c>
      <c r="AE668">
        <v>30</v>
      </c>
      <c r="AF668">
        <v>138845.19239332099</v>
      </c>
      <c r="AG668">
        <v>54939654.17811317</v>
      </c>
    </row>
    <row r="669" spans="1:33" x14ac:dyDescent="0.25">
      <c r="A669" t="s">
        <v>700</v>
      </c>
      <c r="B669" t="s">
        <v>1125</v>
      </c>
      <c r="C669" s="2">
        <v>45981.17291666667</v>
      </c>
      <c r="D669" s="2">
        <v>45981.175254629627</v>
      </c>
      <c r="E669" s="2">
        <v>45981.317615740743</v>
      </c>
      <c r="F669" s="2">
        <v>45982</v>
      </c>
      <c r="G669" t="s">
        <v>1231</v>
      </c>
      <c r="H669" t="s">
        <v>1241</v>
      </c>
      <c r="I669" t="s">
        <v>1242</v>
      </c>
      <c r="J669" t="s">
        <v>1246</v>
      </c>
      <c r="K669" t="s">
        <v>1253</v>
      </c>
      <c r="L669" t="s">
        <v>1257</v>
      </c>
      <c r="M669">
        <v>8639</v>
      </c>
      <c r="N669">
        <v>184.93</v>
      </c>
      <c r="O669">
        <v>186.68</v>
      </c>
      <c r="P669">
        <v>183.36</v>
      </c>
      <c r="Q669">
        <v>1612728.52</v>
      </c>
      <c r="R669">
        <v>806.36</v>
      </c>
      <c r="S669">
        <v>322.55</v>
      </c>
      <c r="T669">
        <v>27552.57</v>
      </c>
      <c r="U669">
        <v>175.68</v>
      </c>
      <c r="V669">
        <v>161272.85</v>
      </c>
      <c r="W669" t="s">
        <v>1262</v>
      </c>
      <c r="X669" t="s">
        <v>1264</v>
      </c>
      <c r="Y669">
        <v>181.06</v>
      </c>
      <c r="Z669" t="s">
        <v>1269</v>
      </c>
      <c r="AA669">
        <v>10005893.73</v>
      </c>
      <c r="AB669">
        <v>100058.93730000001</v>
      </c>
      <c r="AC669">
        <v>11</v>
      </c>
      <c r="AD669">
        <v>9096.2670272727282</v>
      </c>
      <c r="AE669">
        <v>5</v>
      </c>
      <c r="AF669">
        <v>45481.335136363639</v>
      </c>
      <c r="AG669">
        <v>8490455.6432563644</v>
      </c>
    </row>
    <row r="670" spans="1:33" x14ac:dyDescent="0.25">
      <c r="A670" t="s">
        <v>701</v>
      </c>
      <c r="B670" t="s">
        <v>1079</v>
      </c>
      <c r="C670" s="2">
        <v>45851.834722222222</v>
      </c>
      <c r="D670" s="2">
        <v>45851.836134259262</v>
      </c>
      <c r="E670" s="2">
        <v>45852.022245370368</v>
      </c>
      <c r="F670" s="2">
        <v>45852</v>
      </c>
      <c r="G670" t="s">
        <v>1234</v>
      </c>
      <c r="H670" t="s">
        <v>1239</v>
      </c>
      <c r="I670" t="s">
        <v>1243</v>
      </c>
      <c r="J670" t="s">
        <v>1245</v>
      </c>
      <c r="K670" t="s">
        <v>1250</v>
      </c>
      <c r="L670" t="s">
        <v>1256</v>
      </c>
      <c r="M670">
        <v>8968</v>
      </c>
      <c r="N670">
        <v>319.93</v>
      </c>
      <c r="O670">
        <v>323.23</v>
      </c>
      <c r="P670">
        <v>317</v>
      </c>
      <c r="Q670">
        <v>2898726.64</v>
      </c>
      <c r="R670">
        <v>1449.36</v>
      </c>
      <c r="S670">
        <v>579.75</v>
      </c>
      <c r="T670">
        <v>53841.53</v>
      </c>
      <c r="U670">
        <v>303.93</v>
      </c>
      <c r="V670">
        <v>289872.65999999997</v>
      </c>
      <c r="W670" t="s">
        <v>1259</v>
      </c>
      <c r="X670" t="s">
        <v>1266</v>
      </c>
      <c r="Y670">
        <v>196.53</v>
      </c>
      <c r="Z670" t="s">
        <v>1267</v>
      </c>
      <c r="AA670">
        <v>10059735.26</v>
      </c>
      <c r="AB670">
        <v>100597.3526</v>
      </c>
      <c r="AC670">
        <v>19.300000000000011</v>
      </c>
      <c r="AD670">
        <v>5212.2980621761626</v>
      </c>
      <c r="AE670">
        <v>10</v>
      </c>
      <c r="AF670">
        <v>52122.980621761628</v>
      </c>
      <c r="AG670">
        <v>16847711.026372012</v>
      </c>
    </row>
    <row r="671" spans="1:33" x14ac:dyDescent="0.25">
      <c r="A671" t="s">
        <v>702</v>
      </c>
      <c r="B671" t="s">
        <v>1108</v>
      </c>
      <c r="C671" s="2">
        <v>45790.740972222222</v>
      </c>
      <c r="D671" s="2">
        <v>45790.742430555547</v>
      </c>
      <c r="E671" s="2">
        <v>45790.818124999998</v>
      </c>
      <c r="F671" s="2">
        <v>45791</v>
      </c>
      <c r="G671" t="s">
        <v>1237</v>
      </c>
      <c r="H671" t="s">
        <v>1241</v>
      </c>
      <c r="I671" t="s">
        <v>1243</v>
      </c>
      <c r="J671" t="s">
        <v>1246</v>
      </c>
      <c r="K671" t="s">
        <v>1252</v>
      </c>
      <c r="L671" t="s">
        <v>1254</v>
      </c>
      <c r="M671">
        <v>5836</v>
      </c>
      <c r="N671">
        <v>497.1</v>
      </c>
      <c r="O671">
        <v>488.4</v>
      </c>
      <c r="P671">
        <v>495.89</v>
      </c>
      <c r="Q671">
        <v>2850302.4</v>
      </c>
      <c r="R671">
        <v>1425.15</v>
      </c>
      <c r="S671">
        <v>570.05999999999995</v>
      </c>
      <c r="T671">
        <v>-45706.85</v>
      </c>
      <c r="U671">
        <v>472.25</v>
      </c>
      <c r="V671">
        <v>285030.24</v>
      </c>
      <c r="W671" t="s">
        <v>1258</v>
      </c>
      <c r="X671" t="s">
        <v>1263</v>
      </c>
      <c r="Y671">
        <v>-151.04</v>
      </c>
      <c r="Z671" t="s">
        <v>1267</v>
      </c>
      <c r="AA671">
        <v>10014028.41</v>
      </c>
      <c r="AB671">
        <v>100140.2841</v>
      </c>
      <c r="AC671">
        <v>16.149999999999981</v>
      </c>
      <c r="AD671">
        <v>6200.6367863777177</v>
      </c>
      <c r="AE671">
        <v>5</v>
      </c>
      <c r="AF671">
        <v>31003.18393188859</v>
      </c>
      <c r="AG671">
        <v>15141955.032334389</v>
      </c>
    </row>
    <row r="672" spans="1:33" x14ac:dyDescent="0.25">
      <c r="A672" t="s">
        <v>703</v>
      </c>
      <c r="B672" t="s">
        <v>1060</v>
      </c>
      <c r="C672" s="2">
        <v>45873.04791666667</v>
      </c>
      <c r="D672" s="2">
        <v>45873.048437500001</v>
      </c>
      <c r="E672" s="2">
        <v>45873.588020833333</v>
      </c>
      <c r="F672" s="2">
        <v>45875</v>
      </c>
      <c r="G672" t="s">
        <v>1237</v>
      </c>
      <c r="H672" t="s">
        <v>1238</v>
      </c>
      <c r="I672" t="s">
        <v>1242</v>
      </c>
      <c r="J672" t="s">
        <v>1246</v>
      </c>
      <c r="K672" t="s">
        <v>1250</v>
      </c>
      <c r="L672" t="s">
        <v>1256</v>
      </c>
      <c r="M672">
        <v>5633</v>
      </c>
      <c r="N672">
        <v>27.58</v>
      </c>
      <c r="O672">
        <v>27.22</v>
      </c>
      <c r="P672">
        <v>27.54</v>
      </c>
      <c r="Q672">
        <v>153330.26</v>
      </c>
      <c r="R672">
        <v>76.67</v>
      </c>
      <c r="S672">
        <v>30.67</v>
      </c>
      <c r="T672">
        <v>-1909.9</v>
      </c>
      <c r="U672">
        <v>26.2</v>
      </c>
      <c r="V672">
        <v>15333.03</v>
      </c>
      <c r="W672" t="s">
        <v>1261</v>
      </c>
      <c r="X672" t="s">
        <v>1265</v>
      </c>
      <c r="Y672">
        <v>-116.19</v>
      </c>
      <c r="Z672" t="s">
        <v>1269</v>
      </c>
      <c r="AA672">
        <v>10012118.51</v>
      </c>
      <c r="AB672">
        <v>100121.1851</v>
      </c>
      <c r="AC672">
        <v>1.02</v>
      </c>
      <c r="AD672">
        <v>98158.024607843181</v>
      </c>
      <c r="AE672">
        <v>2</v>
      </c>
      <c r="AF672">
        <v>196316.04921568639</v>
      </c>
      <c r="AG672">
        <v>5343722.8596509825</v>
      </c>
    </row>
    <row r="673" spans="1:33" x14ac:dyDescent="0.25">
      <c r="A673" t="s">
        <v>704</v>
      </c>
      <c r="B673" t="s">
        <v>1142</v>
      </c>
      <c r="C673" s="2">
        <v>45726.074999999997</v>
      </c>
      <c r="D673" s="2">
        <v>45726.078020833331</v>
      </c>
      <c r="E673" s="2">
        <v>45726.930104166669</v>
      </c>
      <c r="F673" s="2">
        <v>45728</v>
      </c>
      <c r="G673" t="s">
        <v>1237</v>
      </c>
      <c r="H673" t="s">
        <v>1241</v>
      </c>
      <c r="I673" t="s">
        <v>1243</v>
      </c>
      <c r="J673" t="s">
        <v>1246</v>
      </c>
      <c r="K673" t="s">
        <v>1250</v>
      </c>
      <c r="L673" t="s">
        <v>1255</v>
      </c>
      <c r="M673">
        <v>8078</v>
      </c>
      <c r="N673">
        <v>319.2</v>
      </c>
      <c r="O673">
        <v>323.89</v>
      </c>
      <c r="P673">
        <v>317.33999999999997</v>
      </c>
      <c r="Q673">
        <v>2616383.42</v>
      </c>
      <c r="R673">
        <v>1308.19</v>
      </c>
      <c r="S673">
        <v>523.28</v>
      </c>
      <c r="T673">
        <v>51079.43</v>
      </c>
      <c r="U673">
        <v>303.24</v>
      </c>
      <c r="V673">
        <v>261638.34</v>
      </c>
      <c r="W673" t="s">
        <v>1260</v>
      </c>
      <c r="X673" t="s">
        <v>1266</v>
      </c>
      <c r="Y673">
        <v>206.4</v>
      </c>
      <c r="Z673" t="s">
        <v>1270</v>
      </c>
      <c r="AA673">
        <v>10063197.939999999</v>
      </c>
      <c r="AB673">
        <v>100631.9794</v>
      </c>
      <c r="AC673">
        <v>20.649999999999981</v>
      </c>
      <c r="AD673">
        <v>4873.2193414043631</v>
      </c>
      <c r="AE673">
        <v>5</v>
      </c>
      <c r="AF673">
        <v>24366.096707021821</v>
      </c>
      <c r="AG673">
        <v>7891935.0624372959</v>
      </c>
    </row>
    <row r="674" spans="1:33" x14ac:dyDescent="0.25">
      <c r="A674" t="s">
        <v>705</v>
      </c>
      <c r="B674" t="s">
        <v>1200</v>
      </c>
      <c r="C674" s="2">
        <v>45772.959722222222</v>
      </c>
      <c r="D674" s="2">
        <v>45772.96166666667</v>
      </c>
      <c r="E674" s="2">
        <v>45773.686666666668</v>
      </c>
      <c r="F674" s="2">
        <v>45773</v>
      </c>
      <c r="G674" t="s">
        <v>1231</v>
      </c>
      <c r="H674" t="s">
        <v>1241</v>
      </c>
      <c r="I674" t="s">
        <v>1243</v>
      </c>
      <c r="J674" t="s">
        <v>1248</v>
      </c>
      <c r="K674" t="s">
        <v>1251</v>
      </c>
      <c r="L674" t="s">
        <v>1254</v>
      </c>
      <c r="M674">
        <v>4882</v>
      </c>
      <c r="N674">
        <v>274</v>
      </c>
      <c r="O674">
        <v>271.45999999999998</v>
      </c>
      <c r="P674">
        <v>271.51</v>
      </c>
      <c r="Q674">
        <v>1325267.72</v>
      </c>
      <c r="R674">
        <v>662.63</v>
      </c>
      <c r="S674">
        <v>265.05</v>
      </c>
      <c r="T674">
        <v>-1171.78</v>
      </c>
      <c r="U674">
        <v>260.3</v>
      </c>
      <c r="V674">
        <v>132526.76999999999</v>
      </c>
      <c r="W674" t="s">
        <v>1260</v>
      </c>
      <c r="X674" t="s">
        <v>1265</v>
      </c>
      <c r="Y674">
        <v>-1.84</v>
      </c>
      <c r="Z674" t="s">
        <v>1268</v>
      </c>
      <c r="AA674">
        <v>10062026.16</v>
      </c>
      <c r="AB674">
        <v>100620.2616</v>
      </c>
      <c r="AC674">
        <v>11.15999999999997</v>
      </c>
      <c r="AD674">
        <v>9016.1524731183054</v>
      </c>
      <c r="AE674">
        <v>5</v>
      </c>
      <c r="AF674">
        <v>45080.762365591523</v>
      </c>
      <c r="AG674">
        <v>12237623.75176347</v>
      </c>
    </row>
    <row r="675" spans="1:33" x14ac:dyDescent="0.25">
      <c r="A675" t="s">
        <v>706</v>
      </c>
      <c r="B675" t="s">
        <v>1082</v>
      </c>
      <c r="C675" s="2">
        <v>45974.756944444453</v>
      </c>
      <c r="D675" s="2">
        <v>45974.760104166657</v>
      </c>
      <c r="E675" s="2">
        <v>45975.658715277779</v>
      </c>
      <c r="F675" s="2">
        <v>45976</v>
      </c>
      <c r="G675" t="s">
        <v>1235</v>
      </c>
      <c r="H675" t="s">
        <v>1241</v>
      </c>
      <c r="I675" t="s">
        <v>1243</v>
      </c>
      <c r="J675" t="s">
        <v>1245</v>
      </c>
      <c r="K675" t="s">
        <v>1250</v>
      </c>
      <c r="L675" t="s">
        <v>1257</v>
      </c>
      <c r="M675">
        <v>5846</v>
      </c>
      <c r="N675">
        <v>369.88</v>
      </c>
      <c r="O675">
        <v>371.88</v>
      </c>
      <c r="P675">
        <v>372.26</v>
      </c>
      <c r="Q675">
        <v>2174010.48</v>
      </c>
      <c r="R675">
        <v>1087.01</v>
      </c>
      <c r="S675">
        <v>434.8</v>
      </c>
      <c r="T675">
        <v>-3743.29</v>
      </c>
      <c r="U675">
        <v>351.39</v>
      </c>
      <c r="V675">
        <v>217401.05</v>
      </c>
      <c r="W675" t="s">
        <v>1261</v>
      </c>
      <c r="X675" t="s">
        <v>1264</v>
      </c>
      <c r="Y675">
        <v>-10.210000000000001</v>
      </c>
      <c r="Z675" t="s">
        <v>1269</v>
      </c>
      <c r="AA675">
        <v>10058282.869999999</v>
      </c>
      <c r="AB675">
        <v>100582.8287</v>
      </c>
      <c r="AC675">
        <v>20.490000000000009</v>
      </c>
      <c r="AD675">
        <v>4908.8740214738873</v>
      </c>
      <c r="AE675">
        <v>5</v>
      </c>
      <c r="AF675">
        <v>24544.370107369439</v>
      </c>
      <c r="AG675">
        <v>9127560.3555285465</v>
      </c>
    </row>
    <row r="676" spans="1:33" x14ac:dyDescent="0.25">
      <c r="A676" t="s">
        <v>707</v>
      </c>
      <c r="B676" t="s">
        <v>1040</v>
      </c>
      <c r="C676" s="2">
        <v>45829.7</v>
      </c>
      <c r="D676" s="2">
        <v>45829.702916666669</v>
      </c>
      <c r="E676" s="2">
        <v>45830.095972222232</v>
      </c>
      <c r="F676" s="2">
        <v>45831</v>
      </c>
      <c r="G676" t="s">
        <v>1231</v>
      </c>
      <c r="H676" t="s">
        <v>1238</v>
      </c>
      <c r="I676" t="s">
        <v>1243</v>
      </c>
      <c r="J676" t="s">
        <v>1247</v>
      </c>
      <c r="K676" t="s">
        <v>1252</v>
      </c>
      <c r="L676" t="s">
        <v>1254</v>
      </c>
      <c r="M676">
        <v>249</v>
      </c>
      <c r="N676">
        <v>483.04</v>
      </c>
      <c r="O676">
        <v>488.32</v>
      </c>
      <c r="P676">
        <v>484.3</v>
      </c>
      <c r="Q676">
        <v>121591.67999999999</v>
      </c>
      <c r="R676">
        <v>60.8</v>
      </c>
      <c r="S676">
        <v>24.32</v>
      </c>
      <c r="T676">
        <v>915.86</v>
      </c>
      <c r="U676">
        <v>458.89</v>
      </c>
      <c r="V676">
        <v>12159.17</v>
      </c>
      <c r="W676" t="s">
        <v>1259</v>
      </c>
      <c r="X676" t="s">
        <v>1264</v>
      </c>
      <c r="Y676">
        <v>83.01</v>
      </c>
      <c r="Z676" t="s">
        <v>1271</v>
      </c>
      <c r="AA676">
        <v>10059198.73</v>
      </c>
      <c r="AB676">
        <v>100591.98729999999</v>
      </c>
      <c r="AC676">
        <v>29.43000000000001</v>
      </c>
      <c r="AD676">
        <v>3418.008402990145</v>
      </c>
      <c r="AE676">
        <v>2</v>
      </c>
      <c r="AF676">
        <v>6836.01680598029</v>
      </c>
      <c r="AG676">
        <v>3338163.7266962952</v>
      </c>
    </row>
    <row r="677" spans="1:33" x14ac:dyDescent="0.25">
      <c r="A677" t="s">
        <v>708</v>
      </c>
      <c r="B677" t="s">
        <v>1142</v>
      </c>
      <c r="C677" s="2">
        <v>45682.461805555547</v>
      </c>
      <c r="D677" s="2">
        <v>45682.464965277781</v>
      </c>
      <c r="E677" s="2">
        <v>45683.060798611114</v>
      </c>
      <c r="F677" s="2">
        <v>45683</v>
      </c>
      <c r="G677" t="s">
        <v>1236</v>
      </c>
      <c r="H677" t="s">
        <v>1241</v>
      </c>
      <c r="I677" t="s">
        <v>1242</v>
      </c>
      <c r="J677" t="s">
        <v>1247</v>
      </c>
      <c r="K677" t="s">
        <v>1253</v>
      </c>
      <c r="L677" t="s">
        <v>1257</v>
      </c>
      <c r="M677">
        <v>2058</v>
      </c>
      <c r="N677">
        <v>154.66999999999999</v>
      </c>
      <c r="O677">
        <v>156.44</v>
      </c>
      <c r="P677">
        <v>154.12</v>
      </c>
      <c r="Q677">
        <v>321953.52</v>
      </c>
      <c r="R677">
        <v>160.97999999999999</v>
      </c>
      <c r="S677">
        <v>64.39</v>
      </c>
      <c r="T677">
        <v>4549.1899999999996</v>
      </c>
      <c r="U677">
        <v>146.94</v>
      </c>
      <c r="V677">
        <v>32195.35</v>
      </c>
      <c r="W677" t="s">
        <v>1260</v>
      </c>
      <c r="X677" t="s">
        <v>1263</v>
      </c>
      <c r="Y677">
        <v>150.53</v>
      </c>
      <c r="Z677" t="s">
        <v>1269</v>
      </c>
      <c r="AA677">
        <v>10063747.92</v>
      </c>
      <c r="AB677">
        <v>100637.4792</v>
      </c>
      <c r="AC677">
        <v>9.5</v>
      </c>
      <c r="AD677">
        <v>10593.418863157891</v>
      </c>
      <c r="AE677">
        <v>5</v>
      </c>
      <c r="AF677">
        <v>52967.094315789451</v>
      </c>
      <c r="AG677">
        <v>8286172.2347621014</v>
      </c>
    </row>
    <row r="678" spans="1:33" x14ac:dyDescent="0.25">
      <c r="A678" t="s">
        <v>709</v>
      </c>
      <c r="B678" t="s">
        <v>1199</v>
      </c>
      <c r="C678" s="2">
        <v>45714.848611111112</v>
      </c>
      <c r="D678" s="2">
        <v>45714.85015046296</v>
      </c>
      <c r="E678" s="2">
        <v>45715.069594907407</v>
      </c>
      <c r="F678" s="2">
        <v>45716</v>
      </c>
      <c r="G678" t="s">
        <v>1235</v>
      </c>
      <c r="H678" t="s">
        <v>1238</v>
      </c>
      <c r="I678" t="s">
        <v>1242</v>
      </c>
      <c r="J678" t="s">
        <v>1248</v>
      </c>
      <c r="K678" t="s">
        <v>1250</v>
      </c>
      <c r="L678" t="s">
        <v>1255</v>
      </c>
      <c r="M678">
        <v>1446</v>
      </c>
      <c r="N678">
        <v>221.2</v>
      </c>
      <c r="O678">
        <v>218.08</v>
      </c>
      <c r="P678">
        <v>219.67</v>
      </c>
      <c r="Q678">
        <v>315343.68</v>
      </c>
      <c r="R678">
        <v>157.66999999999999</v>
      </c>
      <c r="S678">
        <v>63.07</v>
      </c>
      <c r="T678">
        <v>-2519.88</v>
      </c>
      <c r="U678">
        <v>210.14</v>
      </c>
      <c r="V678">
        <v>31534.37</v>
      </c>
      <c r="W678" t="s">
        <v>1261</v>
      </c>
      <c r="X678" t="s">
        <v>1263</v>
      </c>
      <c r="Y678">
        <v>-72.38</v>
      </c>
      <c r="Z678" t="s">
        <v>1271</v>
      </c>
      <c r="AA678">
        <v>10061228.039999999</v>
      </c>
      <c r="AB678">
        <v>100612.2804</v>
      </c>
      <c r="AC678">
        <v>7.9400000000000261</v>
      </c>
      <c r="AD678">
        <v>12671.571838790889</v>
      </c>
      <c r="AE678">
        <v>2</v>
      </c>
      <c r="AF678">
        <v>25343.143677581778</v>
      </c>
      <c r="AG678">
        <v>5526832.7732070349</v>
      </c>
    </row>
    <row r="679" spans="1:33" x14ac:dyDescent="0.25">
      <c r="A679" t="s">
        <v>710</v>
      </c>
      <c r="B679" t="s">
        <v>1129</v>
      </c>
      <c r="C679" s="2">
        <v>45907.865972222222</v>
      </c>
      <c r="D679" s="2">
        <v>45907.868680555563</v>
      </c>
      <c r="E679" s="2">
        <v>45908.781875000001</v>
      </c>
      <c r="F679" s="2">
        <v>45909</v>
      </c>
      <c r="G679" t="s">
        <v>1233</v>
      </c>
      <c r="H679" t="s">
        <v>1240</v>
      </c>
      <c r="I679" t="s">
        <v>1243</v>
      </c>
      <c r="J679" t="s">
        <v>1244</v>
      </c>
      <c r="K679" t="s">
        <v>1252</v>
      </c>
      <c r="L679" t="s">
        <v>1255</v>
      </c>
      <c r="M679">
        <v>6272</v>
      </c>
      <c r="N679">
        <v>370</v>
      </c>
      <c r="O679">
        <v>373.16</v>
      </c>
      <c r="P679">
        <v>371.92</v>
      </c>
      <c r="Q679">
        <v>2340459.52</v>
      </c>
      <c r="R679">
        <v>1170.23</v>
      </c>
      <c r="S679">
        <v>468.09</v>
      </c>
      <c r="T679">
        <v>6138.96</v>
      </c>
      <c r="U679">
        <v>351.5</v>
      </c>
      <c r="V679">
        <v>234045.95</v>
      </c>
      <c r="W679" t="s">
        <v>1258</v>
      </c>
      <c r="X679" t="s">
        <v>1265</v>
      </c>
      <c r="Y679">
        <v>33.340000000000003</v>
      </c>
      <c r="Z679" t="s">
        <v>1270</v>
      </c>
      <c r="AA679">
        <v>10067367</v>
      </c>
      <c r="AB679">
        <v>100673.67</v>
      </c>
      <c r="AC679">
        <v>21.660000000000029</v>
      </c>
      <c r="AD679">
        <v>4647.9072022160608</v>
      </c>
      <c r="AE679">
        <v>30</v>
      </c>
      <c r="AF679">
        <v>139437.21606648181</v>
      </c>
      <c r="AG679">
        <v>52032391.547368363</v>
      </c>
    </row>
    <row r="680" spans="1:33" x14ac:dyDescent="0.25">
      <c r="A680" t="s">
        <v>711</v>
      </c>
      <c r="B680" t="s">
        <v>1155</v>
      </c>
      <c r="C680" s="2">
        <v>46001.328472222223</v>
      </c>
      <c r="D680" s="2">
        <v>46001.329976851863</v>
      </c>
      <c r="E680" s="2">
        <v>46001.472337962958</v>
      </c>
      <c r="F680" s="2">
        <v>46003</v>
      </c>
      <c r="G680" t="s">
        <v>1232</v>
      </c>
      <c r="H680" t="s">
        <v>1240</v>
      </c>
      <c r="I680" t="s">
        <v>1242</v>
      </c>
      <c r="J680" t="s">
        <v>1247</v>
      </c>
      <c r="K680" t="s">
        <v>1251</v>
      </c>
      <c r="L680" t="s">
        <v>1257</v>
      </c>
      <c r="M680">
        <v>2506</v>
      </c>
      <c r="N680">
        <v>129.21</v>
      </c>
      <c r="O680">
        <v>131.27000000000001</v>
      </c>
      <c r="P680">
        <v>129.88</v>
      </c>
      <c r="Q680">
        <v>328962.62</v>
      </c>
      <c r="R680">
        <v>164.48</v>
      </c>
      <c r="S680">
        <v>65.790000000000006</v>
      </c>
      <c r="T680">
        <v>3253.07</v>
      </c>
      <c r="U680">
        <v>122.75</v>
      </c>
      <c r="V680">
        <v>32896.26</v>
      </c>
      <c r="W680" t="s">
        <v>1259</v>
      </c>
      <c r="X680" t="s">
        <v>1264</v>
      </c>
      <c r="Y680">
        <v>107.02</v>
      </c>
      <c r="Z680" t="s">
        <v>1268</v>
      </c>
      <c r="AA680">
        <v>10070620.07</v>
      </c>
      <c r="AB680">
        <v>100706.2007</v>
      </c>
      <c r="AC680">
        <v>8.5200000000000102</v>
      </c>
      <c r="AD680">
        <v>11819.976607981211</v>
      </c>
      <c r="AE680">
        <v>30</v>
      </c>
      <c r="AF680">
        <v>354599.29823943629</v>
      </c>
      <c r="AG680">
        <v>46548249.879890807</v>
      </c>
    </row>
    <row r="681" spans="1:33" x14ac:dyDescent="0.25">
      <c r="A681" t="s">
        <v>712</v>
      </c>
      <c r="B681" t="s">
        <v>1047</v>
      </c>
      <c r="C681" s="2">
        <v>45952.450694444437</v>
      </c>
      <c r="D681" s="2">
        <v>45952.451655092591</v>
      </c>
      <c r="E681" s="2">
        <v>45953.101655092592</v>
      </c>
      <c r="F681" s="2">
        <v>45954</v>
      </c>
      <c r="G681" t="s">
        <v>1237</v>
      </c>
      <c r="H681" t="s">
        <v>1240</v>
      </c>
      <c r="I681" t="s">
        <v>1243</v>
      </c>
      <c r="J681" t="s">
        <v>1244</v>
      </c>
      <c r="K681" t="s">
        <v>1250</v>
      </c>
      <c r="L681" t="s">
        <v>1256</v>
      </c>
      <c r="M681">
        <v>8842</v>
      </c>
      <c r="N681">
        <v>353.2</v>
      </c>
      <c r="O681">
        <v>356.82</v>
      </c>
      <c r="P681">
        <v>349.73</v>
      </c>
      <c r="Q681">
        <v>3155002.44</v>
      </c>
      <c r="R681">
        <v>1577.5</v>
      </c>
      <c r="S681">
        <v>631</v>
      </c>
      <c r="T681">
        <v>60481.279999999999</v>
      </c>
      <c r="U681">
        <v>335.54</v>
      </c>
      <c r="V681">
        <v>315500.24</v>
      </c>
      <c r="W681" t="s">
        <v>1261</v>
      </c>
      <c r="X681" t="s">
        <v>1264</v>
      </c>
      <c r="Y681">
        <v>202.73</v>
      </c>
      <c r="Z681" t="s">
        <v>1271</v>
      </c>
      <c r="AA681">
        <v>10131101.35</v>
      </c>
      <c r="AB681">
        <v>101311.0135</v>
      </c>
      <c r="AC681">
        <v>21.279999999999969</v>
      </c>
      <c r="AD681">
        <v>4760.8558975563974</v>
      </c>
      <c r="AE681">
        <v>30</v>
      </c>
      <c r="AF681">
        <v>142825.6769266919</v>
      </c>
      <c r="AG681">
        <v>50963058.040982217</v>
      </c>
    </row>
    <row r="682" spans="1:33" x14ac:dyDescent="0.25">
      <c r="A682" t="s">
        <v>713</v>
      </c>
      <c r="B682" t="s">
        <v>1082</v>
      </c>
      <c r="C682" s="2">
        <v>45899.115277777782</v>
      </c>
      <c r="D682" s="2">
        <v>45899.117974537039</v>
      </c>
      <c r="E682" s="2">
        <v>45899.736724537041</v>
      </c>
      <c r="F682" s="2">
        <v>45900</v>
      </c>
      <c r="G682" t="s">
        <v>1237</v>
      </c>
      <c r="H682" t="s">
        <v>1238</v>
      </c>
      <c r="I682" t="s">
        <v>1243</v>
      </c>
      <c r="J682" t="s">
        <v>1246</v>
      </c>
      <c r="K682" t="s">
        <v>1249</v>
      </c>
      <c r="L682" t="s">
        <v>1256</v>
      </c>
      <c r="M682">
        <v>5136</v>
      </c>
      <c r="N682">
        <v>348.4</v>
      </c>
      <c r="O682">
        <v>342.88</v>
      </c>
      <c r="P682">
        <v>348.34</v>
      </c>
      <c r="Q682">
        <v>1761031.68</v>
      </c>
      <c r="R682">
        <v>880.52</v>
      </c>
      <c r="S682">
        <v>352.21</v>
      </c>
      <c r="T682">
        <v>-29275.29</v>
      </c>
      <c r="U682">
        <v>330.98</v>
      </c>
      <c r="V682">
        <v>176103.17</v>
      </c>
      <c r="W682" t="s">
        <v>1261</v>
      </c>
      <c r="X682" t="s">
        <v>1263</v>
      </c>
      <c r="Y682">
        <v>-156.74</v>
      </c>
      <c r="Z682" t="s">
        <v>1269</v>
      </c>
      <c r="AA682">
        <v>10101826.060000001</v>
      </c>
      <c r="AB682">
        <v>101018.26059999999</v>
      </c>
      <c r="AC682">
        <v>11.899999999999981</v>
      </c>
      <c r="AD682">
        <v>8488.9294621848912</v>
      </c>
      <c r="AE682">
        <v>2</v>
      </c>
      <c r="AF682">
        <v>16977.858924369779</v>
      </c>
      <c r="AG682">
        <v>5821368.2679879107</v>
      </c>
    </row>
    <row r="683" spans="1:33" x14ac:dyDescent="0.25">
      <c r="A683" t="s">
        <v>714</v>
      </c>
      <c r="B683" t="s">
        <v>1093</v>
      </c>
      <c r="C683" s="2">
        <v>45793.513888888891</v>
      </c>
      <c r="D683" s="2">
        <v>45793.515277777777</v>
      </c>
      <c r="E683" s="2">
        <v>45793.599999999999</v>
      </c>
      <c r="F683" s="2">
        <v>45794</v>
      </c>
      <c r="G683" t="s">
        <v>1237</v>
      </c>
      <c r="H683" t="s">
        <v>1241</v>
      </c>
      <c r="I683" t="s">
        <v>1243</v>
      </c>
      <c r="J683" t="s">
        <v>1246</v>
      </c>
      <c r="K683" t="s">
        <v>1250</v>
      </c>
      <c r="L683" t="s">
        <v>1257</v>
      </c>
      <c r="M683">
        <v>5214</v>
      </c>
      <c r="N683">
        <v>29.49</v>
      </c>
      <c r="O683">
        <v>30.06</v>
      </c>
      <c r="P683">
        <v>29.45</v>
      </c>
      <c r="Q683">
        <v>156732.84</v>
      </c>
      <c r="R683">
        <v>78.37</v>
      </c>
      <c r="S683">
        <v>31.35</v>
      </c>
      <c r="T683">
        <v>3070.82</v>
      </c>
      <c r="U683">
        <v>28.02</v>
      </c>
      <c r="V683">
        <v>15673.28</v>
      </c>
      <c r="W683" t="s">
        <v>1262</v>
      </c>
      <c r="X683" t="s">
        <v>1264</v>
      </c>
      <c r="Y683">
        <v>207.13</v>
      </c>
      <c r="Z683" t="s">
        <v>1268</v>
      </c>
      <c r="AA683">
        <v>10104896.880000001</v>
      </c>
      <c r="AB683">
        <v>101048.9688</v>
      </c>
      <c r="AC683">
        <v>2.0399999999999991</v>
      </c>
      <c r="AD683">
        <v>49533.808235294149</v>
      </c>
      <c r="AE683">
        <v>5</v>
      </c>
      <c r="AF683">
        <v>247669.04117647081</v>
      </c>
      <c r="AG683">
        <v>7444931.3777647102</v>
      </c>
    </row>
    <row r="684" spans="1:33" x14ac:dyDescent="0.25">
      <c r="A684" t="s">
        <v>715</v>
      </c>
      <c r="B684" t="s">
        <v>1219</v>
      </c>
      <c r="C684" s="2">
        <v>46001.081944444442</v>
      </c>
      <c r="D684" s="2">
        <v>46001.08390046296</v>
      </c>
      <c r="E684" s="2">
        <v>46001.928344907406</v>
      </c>
      <c r="F684" s="2">
        <v>46002</v>
      </c>
      <c r="G684" t="s">
        <v>1233</v>
      </c>
      <c r="H684" t="s">
        <v>1241</v>
      </c>
      <c r="I684" t="s">
        <v>1243</v>
      </c>
      <c r="J684" t="s">
        <v>1245</v>
      </c>
      <c r="K684" t="s">
        <v>1251</v>
      </c>
      <c r="L684" t="s">
        <v>1256</v>
      </c>
      <c r="M684">
        <v>2436</v>
      </c>
      <c r="N684">
        <v>156.16999999999999</v>
      </c>
      <c r="O684">
        <v>157.69999999999999</v>
      </c>
      <c r="P684">
        <v>155.16</v>
      </c>
      <c r="Q684">
        <v>384157.2</v>
      </c>
      <c r="R684">
        <v>192.08</v>
      </c>
      <c r="S684">
        <v>76.83</v>
      </c>
      <c r="T684">
        <v>5918.53</v>
      </c>
      <c r="U684">
        <v>148.36000000000001</v>
      </c>
      <c r="V684">
        <v>38415.72</v>
      </c>
      <c r="W684" t="s">
        <v>1262</v>
      </c>
      <c r="X684" t="s">
        <v>1265</v>
      </c>
      <c r="Y684">
        <v>163.69999999999999</v>
      </c>
      <c r="Z684" t="s">
        <v>1269</v>
      </c>
      <c r="AA684">
        <v>10110815.41</v>
      </c>
      <c r="AB684">
        <v>101108.1541</v>
      </c>
      <c r="AC684">
        <v>9.339999999999975</v>
      </c>
      <c r="AD684">
        <v>10825.28416488226</v>
      </c>
      <c r="AE684">
        <v>5</v>
      </c>
      <c r="AF684">
        <v>54126.420824411303</v>
      </c>
      <c r="AG684">
        <v>8535736.5640096609</v>
      </c>
    </row>
    <row r="685" spans="1:33" x14ac:dyDescent="0.25">
      <c r="A685" t="s">
        <v>716</v>
      </c>
      <c r="B685" t="s">
        <v>1175</v>
      </c>
      <c r="C685" s="2">
        <v>45908.540972222218</v>
      </c>
      <c r="D685" s="2">
        <v>45908.543136574073</v>
      </c>
      <c r="E685" s="2">
        <v>45908.867442129631</v>
      </c>
      <c r="F685" s="2">
        <v>45909</v>
      </c>
      <c r="G685" t="s">
        <v>1235</v>
      </c>
      <c r="H685" t="s">
        <v>1240</v>
      </c>
      <c r="I685" t="s">
        <v>1243</v>
      </c>
      <c r="J685" t="s">
        <v>1245</v>
      </c>
      <c r="K685" t="s">
        <v>1251</v>
      </c>
      <c r="L685" t="s">
        <v>1257</v>
      </c>
      <c r="M685">
        <v>1466</v>
      </c>
      <c r="N685">
        <v>438.57</v>
      </c>
      <c r="O685">
        <v>436.95</v>
      </c>
      <c r="P685">
        <v>435.23</v>
      </c>
      <c r="Q685">
        <v>640568.69999999995</v>
      </c>
      <c r="R685">
        <v>320.27999999999997</v>
      </c>
      <c r="S685">
        <v>128.11000000000001</v>
      </c>
      <c r="T685">
        <v>2073.13</v>
      </c>
      <c r="U685">
        <v>416.64</v>
      </c>
      <c r="V685">
        <v>64056.87</v>
      </c>
      <c r="W685" t="s">
        <v>1259</v>
      </c>
      <c r="X685" t="s">
        <v>1265</v>
      </c>
      <c r="Y685">
        <v>39.520000000000003</v>
      </c>
      <c r="Z685" t="s">
        <v>1270</v>
      </c>
      <c r="AA685">
        <v>10112888.539999999</v>
      </c>
      <c r="AB685">
        <v>101128.8854</v>
      </c>
      <c r="AC685">
        <v>20.309999999999999</v>
      </c>
      <c r="AD685">
        <v>4979.2656523879859</v>
      </c>
      <c r="AE685">
        <v>30</v>
      </c>
      <c r="AF685">
        <v>149377.96957163961</v>
      </c>
      <c r="AG685">
        <v>65270703.804327913</v>
      </c>
    </row>
    <row r="686" spans="1:33" x14ac:dyDescent="0.25">
      <c r="A686" t="s">
        <v>717</v>
      </c>
      <c r="B686" t="s">
        <v>1210</v>
      </c>
      <c r="C686" s="2">
        <v>45707.384027777778</v>
      </c>
      <c r="D686" s="2">
        <v>45707.384363425917</v>
      </c>
      <c r="E686" s="2">
        <v>45708.079502314817</v>
      </c>
      <c r="F686" s="2">
        <v>45708</v>
      </c>
      <c r="G686" t="s">
        <v>1236</v>
      </c>
      <c r="H686" t="s">
        <v>1241</v>
      </c>
      <c r="I686" t="s">
        <v>1242</v>
      </c>
      <c r="J686" t="s">
        <v>1246</v>
      </c>
      <c r="K686" t="s">
        <v>1253</v>
      </c>
      <c r="L686" t="s">
        <v>1254</v>
      </c>
      <c r="M686">
        <v>231</v>
      </c>
      <c r="N686">
        <v>166.96</v>
      </c>
      <c r="O686">
        <v>168.59</v>
      </c>
      <c r="P686">
        <v>167.47</v>
      </c>
      <c r="Q686">
        <v>38944.29</v>
      </c>
      <c r="R686">
        <v>19.47</v>
      </c>
      <c r="S686">
        <v>7.79</v>
      </c>
      <c r="T686">
        <v>231.46</v>
      </c>
      <c r="U686">
        <v>158.61000000000001</v>
      </c>
      <c r="V686">
        <v>3894.43</v>
      </c>
      <c r="W686" t="s">
        <v>1261</v>
      </c>
      <c r="X686" t="s">
        <v>1263</v>
      </c>
      <c r="Y686">
        <v>66.88</v>
      </c>
      <c r="Z686" t="s">
        <v>1270</v>
      </c>
      <c r="AA686">
        <v>10113120</v>
      </c>
      <c r="AB686">
        <v>101131.2</v>
      </c>
      <c r="AC686">
        <v>9.9799999999999898</v>
      </c>
      <c r="AD686">
        <v>10133.386773547099</v>
      </c>
      <c r="AE686">
        <v>5</v>
      </c>
      <c r="AF686">
        <v>50666.933867735497</v>
      </c>
      <c r="AG686">
        <v>8541938.3807615284</v>
      </c>
    </row>
    <row r="687" spans="1:33" x14ac:dyDescent="0.25">
      <c r="A687" t="s">
        <v>718</v>
      </c>
      <c r="B687" t="s">
        <v>1106</v>
      </c>
      <c r="C687" s="2">
        <v>45705.417361111111</v>
      </c>
      <c r="D687" s="2">
        <v>45705.419548611113</v>
      </c>
      <c r="E687" s="2">
        <v>45705.909131944441</v>
      </c>
      <c r="F687" s="2">
        <v>45707</v>
      </c>
      <c r="G687" t="s">
        <v>1233</v>
      </c>
      <c r="H687" t="s">
        <v>1240</v>
      </c>
      <c r="I687" t="s">
        <v>1243</v>
      </c>
      <c r="J687" t="s">
        <v>1245</v>
      </c>
      <c r="K687" t="s">
        <v>1249</v>
      </c>
      <c r="L687" t="s">
        <v>1256</v>
      </c>
      <c r="M687">
        <v>7538</v>
      </c>
      <c r="N687">
        <v>150.36000000000001</v>
      </c>
      <c r="O687">
        <v>147.41999999999999</v>
      </c>
      <c r="P687">
        <v>150.94999999999999</v>
      </c>
      <c r="Q687">
        <v>1111251.96</v>
      </c>
      <c r="R687">
        <v>555.63</v>
      </c>
      <c r="S687">
        <v>222.25</v>
      </c>
      <c r="T687">
        <v>-27387.02</v>
      </c>
      <c r="U687">
        <v>142.84</v>
      </c>
      <c r="V687">
        <v>111125.2</v>
      </c>
      <c r="W687" t="s">
        <v>1262</v>
      </c>
      <c r="X687" t="s">
        <v>1266</v>
      </c>
      <c r="Y687">
        <v>-233.85</v>
      </c>
      <c r="Z687" t="s">
        <v>1267</v>
      </c>
      <c r="AA687">
        <v>10085732.98</v>
      </c>
      <c r="AB687">
        <v>100857.32980000001</v>
      </c>
      <c r="AC687">
        <v>4.5799999999999841</v>
      </c>
      <c r="AD687">
        <v>22021.25104803501</v>
      </c>
      <c r="AE687">
        <v>30</v>
      </c>
      <c r="AF687">
        <v>660637.53144105035</v>
      </c>
      <c r="AG687">
        <v>97391184.885039628</v>
      </c>
    </row>
    <row r="688" spans="1:33" x14ac:dyDescent="0.25">
      <c r="A688" t="s">
        <v>719</v>
      </c>
      <c r="B688" t="s">
        <v>1212</v>
      </c>
      <c r="C688" s="2">
        <v>45685.961805555547</v>
      </c>
      <c r="D688" s="2">
        <v>45685.96298611111</v>
      </c>
      <c r="E688" s="2">
        <v>45685.978263888886</v>
      </c>
      <c r="F688" s="2">
        <v>45686</v>
      </c>
      <c r="G688" t="s">
        <v>1236</v>
      </c>
      <c r="H688" t="s">
        <v>1238</v>
      </c>
      <c r="I688" t="s">
        <v>1242</v>
      </c>
      <c r="J688" t="s">
        <v>1247</v>
      </c>
      <c r="K688" t="s">
        <v>1249</v>
      </c>
      <c r="L688" t="s">
        <v>1255</v>
      </c>
      <c r="M688">
        <v>4707</v>
      </c>
      <c r="N688">
        <v>45.82</v>
      </c>
      <c r="O688">
        <v>45.26</v>
      </c>
      <c r="P688">
        <v>45.89</v>
      </c>
      <c r="Q688">
        <v>213038.82</v>
      </c>
      <c r="R688">
        <v>106.52</v>
      </c>
      <c r="S688">
        <v>42.61</v>
      </c>
      <c r="T688">
        <v>-3114.54</v>
      </c>
      <c r="U688">
        <v>43.53</v>
      </c>
      <c r="V688">
        <v>21303.88</v>
      </c>
      <c r="W688" t="s">
        <v>1259</v>
      </c>
      <c r="X688" t="s">
        <v>1264</v>
      </c>
      <c r="Y688">
        <v>-137.28</v>
      </c>
      <c r="Z688" t="s">
        <v>1268</v>
      </c>
      <c r="AA688">
        <v>10082618.439999999</v>
      </c>
      <c r="AB688">
        <v>100826.1844</v>
      </c>
      <c r="AC688">
        <v>1.7299999999999971</v>
      </c>
      <c r="AD688">
        <v>58281.03144508681</v>
      </c>
      <c r="AE688">
        <v>2</v>
      </c>
      <c r="AF688">
        <v>116562.06289017361</v>
      </c>
      <c r="AG688">
        <v>5275598.9664092576</v>
      </c>
    </row>
    <row r="689" spans="1:33" x14ac:dyDescent="0.25">
      <c r="A689" t="s">
        <v>720</v>
      </c>
      <c r="B689" t="s">
        <v>1130</v>
      </c>
      <c r="C689" s="2">
        <v>45883.071527777778</v>
      </c>
      <c r="D689" s="2">
        <v>45883.073310185187</v>
      </c>
      <c r="E689" s="2">
        <v>45883.651087962957</v>
      </c>
      <c r="F689" s="2">
        <v>45884</v>
      </c>
      <c r="G689" t="s">
        <v>1237</v>
      </c>
      <c r="H689" t="s">
        <v>1239</v>
      </c>
      <c r="I689" t="s">
        <v>1242</v>
      </c>
      <c r="J689" t="s">
        <v>1248</v>
      </c>
      <c r="K689" t="s">
        <v>1252</v>
      </c>
      <c r="L689" t="s">
        <v>1256</v>
      </c>
      <c r="M689">
        <v>5276</v>
      </c>
      <c r="N689">
        <v>159.56</v>
      </c>
      <c r="O689">
        <v>156.52000000000001</v>
      </c>
      <c r="P689">
        <v>160.47</v>
      </c>
      <c r="Q689">
        <v>825799.52</v>
      </c>
      <c r="R689">
        <v>412.9</v>
      </c>
      <c r="S689">
        <v>165.16</v>
      </c>
      <c r="T689">
        <v>-21418.26</v>
      </c>
      <c r="U689">
        <v>151.58000000000001</v>
      </c>
      <c r="V689">
        <v>82579.95</v>
      </c>
      <c r="W689" t="s">
        <v>1262</v>
      </c>
      <c r="X689" t="s">
        <v>1266</v>
      </c>
      <c r="Y689">
        <v>-246.15</v>
      </c>
      <c r="Z689" t="s">
        <v>1268</v>
      </c>
      <c r="AA689">
        <v>10061200.18</v>
      </c>
      <c r="AB689">
        <v>100612.0018</v>
      </c>
      <c r="AC689">
        <v>4.9399999999999977</v>
      </c>
      <c r="AD689">
        <v>20366.801983805679</v>
      </c>
      <c r="AE689">
        <v>10</v>
      </c>
      <c r="AF689">
        <v>203668.01983805679</v>
      </c>
      <c r="AG689">
        <v>31878118.465052649</v>
      </c>
    </row>
    <row r="690" spans="1:33" x14ac:dyDescent="0.25">
      <c r="A690" t="s">
        <v>721</v>
      </c>
      <c r="B690" t="s">
        <v>1079</v>
      </c>
      <c r="C690" s="2">
        <v>45710.919444444437</v>
      </c>
      <c r="D690" s="2">
        <v>45710.921018518522</v>
      </c>
      <c r="E690" s="2">
        <v>45711.380046296297</v>
      </c>
      <c r="F690" s="2">
        <v>45711</v>
      </c>
      <c r="G690" t="s">
        <v>1235</v>
      </c>
      <c r="H690" t="s">
        <v>1240</v>
      </c>
      <c r="I690" t="s">
        <v>1242</v>
      </c>
      <c r="J690" t="s">
        <v>1248</v>
      </c>
      <c r="K690" t="s">
        <v>1252</v>
      </c>
      <c r="L690" t="s">
        <v>1256</v>
      </c>
      <c r="M690">
        <v>1112</v>
      </c>
      <c r="N690">
        <v>433.33</v>
      </c>
      <c r="O690">
        <v>434.47</v>
      </c>
      <c r="P690">
        <v>429.37</v>
      </c>
      <c r="Q690">
        <v>483130.64</v>
      </c>
      <c r="R690">
        <v>241.57</v>
      </c>
      <c r="S690">
        <v>96.63</v>
      </c>
      <c r="T690">
        <v>5333</v>
      </c>
      <c r="U690">
        <v>411.66</v>
      </c>
      <c r="V690">
        <v>48313.06</v>
      </c>
      <c r="W690" t="s">
        <v>1258</v>
      </c>
      <c r="X690" t="s">
        <v>1264</v>
      </c>
      <c r="Y690">
        <v>118.78</v>
      </c>
      <c r="Z690" t="s">
        <v>1268</v>
      </c>
      <c r="AA690">
        <v>10066533.18</v>
      </c>
      <c r="AB690">
        <v>100665.3318</v>
      </c>
      <c r="AC690">
        <v>22.81</v>
      </c>
      <c r="AD690">
        <v>4413.2105129329238</v>
      </c>
      <c r="AE690">
        <v>30</v>
      </c>
      <c r="AF690">
        <v>132396.31538798771</v>
      </c>
      <c r="AG690">
        <v>57522227.146619022</v>
      </c>
    </row>
    <row r="691" spans="1:33" x14ac:dyDescent="0.25">
      <c r="A691" t="s">
        <v>722</v>
      </c>
      <c r="B691" t="s">
        <v>1115</v>
      </c>
      <c r="C691" s="2">
        <v>45852.828472222223</v>
      </c>
      <c r="D691" s="2">
        <v>45852.829641203702</v>
      </c>
      <c r="E691" s="2">
        <v>45853.219224537039</v>
      </c>
      <c r="F691" s="2">
        <v>45853</v>
      </c>
      <c r="G691" t="s">
        <v>1237</v>
      </c>
      <c r="H691" t="s">
        <v>1238</v>
      </c>
      <c r="I691" t="s">
        <v>1243</v>
      </c>
      <c r="J691" t="s">
        <v>1244</v>
      </c>
      <c r="K691" t="s">
        <v>1249</v>
      </c>
      <c r="L691" t="s">
        <v>1256</v>
      </c>
      <c r="M691">
        <v>5729</v>
      </c>
      <c r="N691">
        <v>200</v>
      </c>
      <c r="O691">
        <v>202.42</v>
      </c>
      <c r="P691">
        <v>199.09</v>
      </c>
      <c r="Q691">
        <v>1159664.18</v>
      </c>
      <c r="R691">
        <v>579.83000000000004</v>
      </c>
      <c r="S691">
        <v>231.93</v>
      </c>
      <c r="T691">
        <v>18265.810000000001</v>
      </c>
      <c r="U691">
        <v>190</v>
      </c>
      <c r="V691">
        <v>115966.42</v>
      </c>
      <c r="W691" t="s">
        <v>1262</v>
      </c>
      <c r="X691" t="s">
        <v>1266</v>
      </c>
      <c r="Y691">
        <v>167.26</v>
      </c>
      <c r="Z691" t="s">
        <v>1268</v>
      </c>
      <c r="AA691">
        <v>10084798.99</v>
      </c>
      <c r="AB691">
        <v>100847.9899</v>
      </c>
      <c r="AC691">
        <v>12.419999999999989</v>
      </c>
      <c r="AD691">
        <v>8119.8059500805239</v>
      </c>
      <c r="AE691">
        <v>2</v>
      </c>
      <c r="AF691">
        <v>16239.61190016105</v>
      </c>
      <c r="AG691">
        <v>3287222.2408305989</v>
      </c>
    </row>
    <row r="692" spans="1:33" x14ac:dyDescent="0.25">
      <c r="A692" t="s">
        <v>723</v>
      </c>
      <c r="B692" t="s">
        <v>1036</v>
      </c>
      <c r="C692" s="2">
        <v>45810.487500000003</v>
      </c>
      <c r="D692" s="2">
        <v>45810.488310185188</v>
      </c>
      <c r="E692" s="2">
        <v>45811.066782407397</v>
      </c>
      <c r="F692" s="2">
        <v>45812</v>
      </c>
      <c r="G692" t="s">
        <v>1236</v>
      </c>
      <c r="H692" t="s">
        <v>1240</v>
      </c>
      <c r="I692" t="s">
        <v>1243</v>
      </c>
      <c r="J692" t="s">
        <v>1247</v>
      </c>
      <c r="K692" t="s">
        <v>1253</v>
      </c>
      <c r="L692" t="s">
        <v>1257</v>
      </c>
      <c r="M692">
        <v>3635</v>
      </c>
      <c r="N692">
        <v>397.91</v>
      </c>
      <c r="O692">
        <v>392.16</v>
      </c>
      <c r="P692">
        <v>401.07</v>
      </c>
      <c r="Q692">
        <v>1425501.6</v>
      </c>
      <c r="R692">
        <v>712.75</v>
      </c>
      <c r="S692">
        <v>285.10000000000002</v>
      </c>
      <c r="T692">
        <v>-33385.699999999997</v>
      </c>
      <c r="U692">
        <v>378.01</v>
      </c>
      <c r="V692">
        <v>142550.16</v>
      </c>
      <c r="W692" t="s">
        <v>1260</v>
      </c>
      <c r="X692" t="s">
        <v>1263</v>
      </c>
      <c r="Y692">
        <v>-222.16</v>
      </c>
      <c r="Z692" t="s">
        <v>1270</v>
      </c>
      <c r="AA692">
        <v>10051413.289999999</v>
      </c>
      <c r="AB692">
        <v>100514.1329</v>
      </c>
      <c r="AC692">
        <v>14.150000000000031</v>
      </c>
      <c r="AD692">
        <v>7103.4722897526326</v>
      </c>
      <c r="AE692">
        <v>30</v>
      </c>
      <c r="AF692">
        <v>213104.168692579</v>
      </c>
      <c r="AG692">
        <v>83570930.794481769</v>
      </c>
    </row>
    <row r="693" spans="1:33" x14ac:dyDescent="0.25">
      <c r="A693" t="s">
        <v>724</v>
      </c>
      <c r="B693" t="s">
        <v>1036</v>
      </c>
      <c r="C693" s="2">
        <v>45704.98541666667</v>
      </c>
      <c r="D693" s="2">
        <v>45704.987638888888</v>
      </c>
      <c r="E693" s="2">
        <v>45705.07236111111</v>
      </c>
      <c r="F693" s="2">
        <v>45705</v>
      </c>
      <c r="G693" t="s">
        <v>1231</v>
      </c>
      <c r="H693" t="s">
        <v>1241</v>
      </c>
      <c r="I693" t="s">
        <v>1242</v>
      </c>
      <c r="J693" t="s">
        <v>1248</v>
      </c>
      <c r="K693" t="s">
        <v>1250</v>
      </c>
      <c r="L693" t="s">
        <v>1256</v>
      </c>
      <c r="M693">
        <v>9265</v>
      </c>
      <c r="N693">
        <v>489.38</v>
      </c>
      <c r="O693">
        <v>480.69</v>
      </c>
      <c r="P693">
        <v>490.66</v>
      </c>
      <c r="Q693">
        <v>4453592.8499999996</v>
      </c>
      <c r="R693">
        <v>2226.8000000000002</v>
      </c>
      <c r="S693">
        <v>890.72</v>
      </c>
      <c r="T693">
        <v>-95489.57</v>
      </c>
      <c r="U693">
        <v>464.91</v>
      </c>
      <c r="V693">
        <v>445359.28</v>
      </c>
      <c r="W693" t="s">
        <v>1258</v>
      </c>
      <c r="X693" t="s">
        <v>1266</v>
      </c>
      <c r="Y693">
        <v>-203.2</v>
      </c>
      <c r="Z693" t="s">
        <v>1268</v>
      </c>
      <c r="AA693">
        <v>9955923.7200000007</v>
      </c>
      <c r="AB693">
        <v>99559.237200000003</v>
      </c>
      <c r="AC693">
        <v>15.779999999999969</v>
      </c>
      <c r="AD693">
        <v>6309.2038783270073</v>
      </c>
      <c r="AE693">
        <v>5</v>
      </c>
      <c r="AF693">
        <v>31546.01939163504</v>
      </c>
      <c r="AG693">
        <v>15163856.061365049</v>
      </c>
    </row>
    <row r="694" spans="1:33" x14ac:dyDescent="0.25">
      <c r="A694" t="s">
        <v>725</v>
      </c>
      <c r="B694" t="s">
        <v>1034</v>
      </c>
      <c r="C694" s="2">
        <v>45699.186111111107</v>
      </c>
      <c r="D694" s="2">
        <v>45699.186701388891</v>
      </c>
      <c r="E694" s="2">
        <v>45700.03392361111</v>
      </c>
      <c r="F694" s="2">
        <v>45701</v>
      </c>
      <c r="G694" t="s">
        <v>1235</v>
      </c>
      <c r="H694" t="s">
        <v>1240</v>
      </c>
      <c r="I694" t="s">
        <v>1242</v>
      </c>
      <c r="J694" t="s">
        <v>1244</v>
      </c>
      <c r="K694" t="s">
        <v>1249</v>
      </c>
      <c r="L694" t="s">
        <v>1254</v>
      </c>
      <c r="M694">
        <v>6418</v>
      </c>
      <c r="N694">
        <v>22.96</v>
      </c>
      <c r="O694">
        <v>23.01</v>
      </c>
      <c r="P694">
        <v>22.84</v>
      </c>
      <c r="Q694">
        <v>147678.18</v>
      </c>
      <c r="R694">
        <v>73.84</v>
      </c>
      <c r="S694">
        <v>29.54</v>
      </c>
      <c r="T694">
        <v>987.68</v>
      </c>
      <c r="U694">
        <v>21.81</v>
      </c>
      <c r="V694">
        <v>14767.82</v>
      </c>
      <c r="W694" t="s">
        <v>1259</v>
      </c>
      <c r="X694" t="s">
        <v>1264</v>
      </c>
      <c r="Y694">
        <v>74.430000000000007</v>
      </c>
      <c r="Z694" t="s">
        <v>1268</v>
      </c>
      <c r="AA694">
        <v>9956911.4000000004</v>
      </c>
      <c r="AB694">
        <v>99569.114000000001</v>
      </c>
      <c r="AC694">
        <v>1.2000000000000031</v>
      </c>
      <c r="AD694">
        <v>82974.261666666469</v>
      </c>
      <c r="AE694">
        <v>30</v>
      </c>
      <c r="AF694">
        <v>2489227.849999994</v>
      </c>
      <c r="AG694">
        <v>57277132.828499869</v>
      </c>
    </row>
    <row r="695" spans="1:33" x14ac:dyDescent="0.25">
      <c r="A695" t="s">
        <v>726</v>
      </c>
      <c r="B695" t="s">
        <v>1066</v>
      </c>
      <c r="C695" s="2">
        <v>45664.411111111112</v>
      </c>
      <c r="D695" s="2">
        <v>45664.413611111107</v>
      </c>
      <c r="E695" s="2">
        <v>45665.203194444453</v>
      </c>
      <c r="F695" s="2">
        <v>45665</v>
      </c>
      <c r="G695" t="s">
        <v>1233</v>
      </c>
      <c r="H695" t="s">
        <v>1240</v>
      </c>
      <c r="I695" t="s">
        <v>1243</v>
      </c>
      <c r="J695" t="s">
        <v>1244</v>
      </c>
      <c r="K695" t="s">
        <v>1253</v>
      </c>
      <c r="L695" t="s">
        <v>1256</v>
      </c>
      <c r="M695">
        <v>6199</v>
      </c>
      <c r="N695">
        <v>406.81</v>
      </c>
      <c r="O695">
        <v>402.55</v>
      </c>
      <c r="P695">
        <v>403.09</v>
      </c>
      <c r="Q695">
        <v>2495407.4500000002</v>
      </c>
      <c r="R695">
        <v>1247.7</v>
      </c>
      <c r="S695">
        <v>499.08</v>
      </c>
      <c r="T695">
        <v>-5094.24</v>
      </c>
      <c r="U695">
        <v>386.47</v>
      </c>
      <c r="V695">
        <v>249540.75</v>
      </c>
      <c r="W695" t="s">
        <v>1258</v>
      </c>
      <c r="X695" t="s">
        <v>1266</v>
      </c>
      <c r="Y695">
        <v>-13.4</v>
      </c>
      <c r="Z695" t="s">
        <v>1268</v>
      </c>
      <c r="AA695">
        <v>9951817.1600000001</v>
      </c>
      <c r="AB695">
        <v>99518.171600000001</v>
      </c>
      <c r="AC695">
        <v>16.079999999999981</v>
      </c>
      <c r="AD695">
        <v>6188.9410199005033</v>
      </c>
      <c r="AE695">
        <v>30</v>
      </c>
      <c r="AF695">
        <v>185668.23059701509</v>
      </c>
      <c r="AG695">
        <v>74740746.226828426</v>
      </c>
    </row>
    <row r="696" spans="1:33" x14ac:dyDescent="0.25">
      <c r="A696" t="s">
        <v>727</v>
      </c>
      <c r="B696" t="s">
        <v>1225</v>
      </c>
      <c r="C696" s="2">
        <v>45851.027083333327</v>
      </c>
      <c r="D696" s="2">
        <v>45851.027326388888</v>
      </c>
      <c r="E696" s="2">
        <v>45851.305104166669</v>
      </c>
      <c r="F696" s="2">
        <v>45852</v>
      </c>
      <c r="G696" t="s">
        <v>1233</v>
      </c>
      <c r="H696" t="s">
        <v>1239</v>
      </c>
      <c r="I696" t="s">
        <v>1243</v>
      </c>
      <c r="J696" t="s">
        <v>1247</v>
      </c>
      <c r="K696" t="s">
        <v>1252</v>
      </c>
      <c r="L696" t="s">
        <v>1254</v>
      </c>
      <c r="M696">
        <v>2304</v>
      </c>
      <c r="N696">
        <v>386.27</v>
      </c>
      <c r="O696">
        <v>388.35</v>
      </c>
      <c r="P696">
        <v>390.05</v>
      </c>
      <c r="Q696">
        <v>894758.40000000002</v>
      </c>
      <c r="R696">
        <v>447.38</v>
      </c>
      <c r="S696">
        <v>178.95</v>
      </c>
      <c r="T696">
        <v>-4543.13</v>
      </c>
      <c r="U696">
        <v>366.96</v>
      </c>
      <c r="V696">
        <v>89475.839999999997</v>
      </c>
      <c r="W696" t="s">
        <v>1259</v>
      </c>
      <c r="X696" t="s">
        <v>1263</v>
      </c>
      <c r="Y696">
        <v>-43.58</v>
      </c>
      <c r="Z696" t="s">
        <v>1269</v>
      </c>
      <c r="AA696">
        <v>9947274.0299999993</v>
      </c>
      <c r="AB696">
        <v>99472.74029999999</v>
      </c>
      <c r="AC696">
        <v>21.39000000000004</v>
      </c>
      <c r="AD696">
        <v>4650.4319915848428</v>
      </c>
      <c r="AE696">
        <v>10</v>
      </c>
      <c r="AF696">
        <v>46504.319915848428</v>
      </c>
      <c r="AG696">
        <v>18059952.63931974</v>
      </c>
    </row>
    <row r="697" spans="1:33" x14ac:dyDescent="0.25">
      <c r="A697" t="s">
        <v>728</v>
      </c>
      <c r="B697" t="s">
        <v>1044</v>
      </c>
      <c r="C697" s="2">
        <v>45846.640972222223</v>
      </c>
      <c r="D697" s="2">
        <v>45846.642604166656</v>
      </c>
      <c r="E697" s="2">
        <v>45847.000937500001</v>
      </c>
      <c r="F697" s="2">
        <v>45848</v>
      </c>
      <c r="G697" t="s">
        <v>1232</v>
      </c>
      <c r="H697" t="s">
        <v>1238</v>
      </c>
      <c r="I697" t="s">
        <v>1242</v>
      </c>
      <c r="J697" t="s">
        <v>1246</v>
      </c>
      <c r="K697" t="s">
        <v>1253</v>
      </c>
      <c r="L697" t="s">
        <v>1254</v>
      </c>
      <c r="M697">
        <v>9985</v>
      </c>
      <c r="N697">
        <v>347.09</v>
      </c>
      <c r="O697">
        <v>342.11</v>
      </c>
      <c r="P697">
        <v>350.37</v>
      </c>
      <c r="Q697">
        <v>3415968.35</v>
      </c>
      <c r="R697">
        <v>1707.98</v>
      </c>
      <c r="S697">
        <v>683.19</v>
      </c>
      <c r="T697">
        <v>-84867.27</v>
      </c>
      <c r="U697">
        <v>329.74</v>
      </c>
      <c r="V697">
        <v>341596.84</v>
      </c>
      <c r="W697" t="s">
        <v>1262</v>
      </c>
      <c r="X697" t="s">
        <v>1263</v>
      </c>
      <c r="Y697">
        <v>-235.75</v>
      </c>
      <c r="Z697" t="s">
        <v>1269</v>
      </c>
      <c r="AA697">
        <v>9862406.7599999998</v>
      </c>
      <c r="AB697">
        <v>98624.067599999995</v>
      </c>
      <c r="AC697">
        <v>12.37</v>
      </c>
      <c r="AD697">
        <v>7972.8429749393663</v>
      </c>
      <c r="AE697">
        <v>2</v>
      </c>
      <c r="AF697">
        <v>15945.685949878731</v>
      </c>
      <c r="AG697">
        <v>5455178.620313013</v>
      </c>
    </row>
    <row r="698" spans="1:33" x14ac:dyDescent="0.25">
      <c r="A698" t="s">
        <v>729</v>
      </c>
      <c r="B698" t="s">
        <v>1150</v>
      </c>
      <c r="C698" s="2">
        <v>45660.048611111109</v>
      </c>
      <c r="D698" s="2">
        <v>45660.050092592603</v>
      </c>
      <c r="E698" s="2">
        <v>45660.715370370373</v>
      </c>
      <c r="F698" s="2">
        <v>45661</v>
      </c>
      <c r="G698" t="s">
        <v>1235</v>
      </c>
      <c r="H698" t="s">
        <v>1241</v>
      </c>
      <c r="I698" t="s">
        <v>1242</v>
      </c>
      <c r="J698" t="s">
        <v>1246</v>
      </c>
      <c r="K698" t="s">
        <v>1249</v>
      </c>
      <c r="L698" t="s">
        <v>1254</v>
      </c>
      <c r="M698">
        <v>541</v>
      </c>
      <c r="N698">
        <v>309.52</v>
      </c>
      <c r="O698">
        <v>310.13</v>
      </c>
      <c r="P698">
        <v>310.10000000000002</v>
      </c>
      <c r="Q698">
        <v>167780.33</v>
      </c>
      <c r="R698">
        <v>83.89</v>
      </c>
      <c r="S698">
        <v>33.56</v>
      </c>
      <c r="T698">
        <v>-101.22</v>
      </c>
      <c r="U698">
        <v>294.04000000000002</v>
      </c>
      <c r="V698">
        <v>16778.03</v>
      </c>
      <c r="W698" t="s">
        <v>1262</v>
      </c>
      <c r="X698" t="s">
        <v>1263</v>
      </c>
      <c r="Y698">
        <v>0.97</v>
      </c>
      <c r="Z698" t="s">
        <v>1269</v>
      </c>
      <c r="AA698">
        <v>9862305.5399999991</v>
      </c>
      <c r="AB698">
        <v>98623.055399999997</v>
      </c>
      <c r="AC698">
        <v>16.089999999999971</v>
      </c>
      <c r="AD698">
        <v>6129.462734617784</v>
      </c>
      <c r="AE698">
        <v>5</v>
      </c>
      <c r="AF698">
        <v>30647.31367308892</v>
      </c>
      <c r="AG698">
        <v>9504651.3894350659</v>
      </c>
    </row>
    <row r="699" spans="1:33" x14ac:dyDescent="0.25">
      <c r="A699" t="s">
        <v>730</v>
      </c>
      <c r="B699" t="s">
        <v>1126</v>
      </c>
      <c r="C699" s="2">
        <v>45839.51458333333</v>
      </c>
      <c r="D699" s="2">
        <v>45839.515983796293</v>
      </c>
      <c r="E699" s="2">
        <v>45840.144456018519</v>
      </c>
      <c r="F699" s="2">
        <v>45840</v>
      </c>
      <c r="G699" t="s">
        <v>1233</v>
      </c>
      <c r="H699" t="s">
        <v>1238</v>
      </c>
      <c r="I699" t="s">
        <v>1243</v>
      </c>
      <c r="J699" t="s">
        <v>1247</v>
      </c>
      <c r="K699" t="s">
        <v>1249</v>
      </c>
      <c r="L699" t="s">
        <v>1257</v>
      </c>
      <c r="M699">
        <v>7723</v>
      </c>
      <c r="N699">
        <v>30.92</v>
      </c>
      <c r="O699">
        <v>31.52</v>
      </c>
      <c r="P699">
        <v>30.65</v>
      </c>
      <c r="Q699">
        <v>243428.96</v>
      </c>
      <c r="R699">
        <v>121.71</v>
      </c>
      <c r="S699">
        <v>48.69</v>
      </c>
      <c r="T699">
        <v>6548.61</v>
      </c>
      <c r="U699">
        <v>29.37</v>
      </c>
      <c r="V699">
        <v>24342.9</v>
      </c>
      <c r="W699" t="s">
        <v>1261</v>
      </c>
      <c r="X699" t="s">
        <v>1266</v>
      </c>
      <c r="Y699">
        <v>283.85000000000002</v>
      </c>
      <c r="Z699" t="s">
        <v>1270</v>
      </c>
      <c r="AA699">
        <v>9868854.1500000004</v>
      </c>
      <c r="AB699">
        <v>98688.541500000007</v>
      </c>
      <c r="AC699">
        <v>2.149999999999999</v>
      </c>
      <c r="AD699">
        <v>45901.647209302362</v>
      </c>
      <c r="AE699">
        <v>2</v>
      </c>
      <c r="AF699">
        <v>91803.294418604724</v>
      </c>
      <c r="AG699">
        <v>2893639.8400744209</v>
      </c>
    </row>
    <row r="700" spans="1:33" x14ac:dyDescent="0.25">
      <c r="A700" t="s">
        <v>731</v>
      </c>
      <c r="B700" t="s">
        <v>1132</v>
      </c>
      <c r="C700" s="2">
        <v>45798.852777777778</v>
      </c>
      <c r="D700" s="2">
        <v>45798.853310185194</v>
      </c>
      <c r="E700" s="2">
        <v>45799.687337962961</v>
      </c>
      <c r="F700" s="2">
        <v>45800</v>
      </c>
      <c r="G700" t="s">
        <v>1236</v>
      </c>
      <c r="H700" t="s">
        <v>1239</v>
      </c>
      <c r="I700" t="s">
        <v>1243</v>
      </c>
      <c r="J700" t="s">
        <v>1247</v>
      </c>
      <c r="K700" t="s">
        <v>1250</v>
      </c>
      <c r="L700" t="s">
        <v>1254</v>
      </c>
      <c r="M700">
        <v>9258</v>
      </c>
      <c r="N700">
        <v>20.170000000000002</v>
      </c>
      <c r="O700">
        <v>20.420000000000002</v>
      </c>
      <c r="P700">
        <v>20.149999999999999</v>
      </c>
      <c r="Q700">
        <v>189048.36</v>
      </c>
      <c r="R700">
        <v>94.52</v>
      </c>
      <c r="S700">
        <v>37.81</v>
      </c>
      <c r="T700">
        <v>2367.33</v>
      </c>
      <c r="U700">
        <v>19.16</v>
      </c>
      <c r="V700">
        <v>18904.84</v>
      </c>
      <c r="W700" t="s">
        <v>1258</v>
      </c>
      <c r="X700" t="s">
        <v>1266</v>
      </c>
      <c r="Y700">
        <v>134</v>
      </c>
      <c r="Z700" t="s">
        <v>1267</v>
      </c>
      <c r="AA700">
        <v>9871221.4800000004</v>
      </c>
      <c r="AB700">
        <v>98712.214800000002</v>
      </c>
      <c r="AC700">
        <v>1.260000000000002</v>
      </c>
      <c r="AD700">
        <v>78343.027619047527</v>
      </c>
      <c r="AE700">
        <v>10</v>
      </c>
      <c r="AF700">
        <v>783430.27619047533</v>
      </c>
      <c r="AG700">
        <v>15997646.239809509</v>
      </c>
    </row>
    <row r="701" spans="1:33" x14ac:dyDescent="0.25">
      <c r="A701" t="s">
        <v>732</v>
      </c>
      <c r="B701" t="s">
        <v>1035</v>
      </c>
      <c r="C701" s="2">
        <v>45986.438194444447</v>
      </c>
      <c r="D701" s="2">
        <v>45986.44021990741</v>
      </c>
      <c r="E701" s="2">
        <v>45986.672858796293</v>
      </c>
      <c r="F701" s="2">
        <v>45987</v>
      </c>
      <c r="G701" t="s">
        <v>1232</v>
      </c>
      <c r="H701" t="s">
        <v>1241</v>
      </c>
      <c r="I701" t="s">
        <v>1242</v>
      </c>
      <c r="J701" t="s">
        <v>1248</v>
      </c>
      <c r="K701" t="s">
        <v>1252</v>
      </c>
      <c r="L701" t="s">
        <v>1254</v>
      </c>
      <c r="M701">
        <v>2376</v>
      </c>
      <c r="N701">
        <v>86.78</v>
      </c>
      <c r="O701">
        <v>85.82</v>
      </c>
      <c r="P701">
        <v>87.42</v>
      </c>
      <c r="Q701">
        <v>203908.32</v>
      </c>
      <c r="R701">
        <v>101.95</v>
      </c>
      <c r="S701">
        <v>40.78</v>
      </c>
      <c r="T701">
        <v>-3944.33</v>
      </c>
      <c r="U701">
        <v>82.44</v>
      </c>
      <c r="V701">
        <v>20390.830000000002</v>
      </c>
      <c r="W701" t="s">
        <v>1262</v>
      </c>
      <c r="X701" t="s">
        <v>1266</v>
      </c>
      <c r="Y701">
        <v>-183.02</v>
      </c>
      <c r="Z701" t="s">
        <v>1267</v>
      </c>
      <c r="AA701">
        <v>9867277.1500000004</v>
      </c>
      <c r="AB701">
        <v>98672.771500000003</v>
      </c>
      <c r="AC701">
        <v>3.379999999999995</v>
      </c>
      <c r="AD701">
        <v>29193.12766272193</v>
      </c>
      <c r="AE701">
        <v>5</v>
      </c>
      <c r="AF701">
        <v>145965.63831360961</v>
      </c>
      <c r="AG701">
        <v>12526771.080073981</v>
      </c>
    </row>
    <row r="702" spans="1:33" x14ac:dyDescent="0.25">
      <c r="A702" t="s">
        <v>733</v>
      </c>
      <c r="B702" t="s">
        <v>1226</v>
      </c>
      <c r="C702" s="2">
        <v>45775.240972222222</v>
      </c>
      <c r="D702" s="2">
        <v>45775.241736111107</v>
      </c>
      <c r="E702" s="2">
        <v>45776.007708333331</v>
      </c>
      <c r="F702" s="2">
        <v>45777</v>
      </c>
      <c r="G702" t="s">
        <v>1232</v>
      </c>
      <c r="H702" t="s">
        <v>1239</v>
      </c>
      <c r="I702" t="s">
        <v>1242</v>
      </c>
      <c r="J702" t="s">
        <v>1246</v>
      </c>
      <c r="K702" t="s">
        <v>1249</v>
      </c>
      <c r="L702" t="s">
        <v>1254</v>
      </c>
      <c r="M702">
        <v>7702</v>
      </c>
      <c r="N702">
        <v>431.35</v>
      </c>
      <c r="O702">
        <v>428.82</v>
      </c>
      <c r="P702">
        <v>435.32</v>
      </c>
      <c r="Q702">
        <v>3302771.64</v>
      </c>
      <c r="R702">
        <v>1651.39</v>
      </c>
      <c r="S702">
        <v>660.55</v>
      </c>
      <c r="T702">
        <v>-52374.94</v>
      </c>
      <c r="U702">
        <v>409.78</v>
      </c>
      <c r="V702">
        <v>330277.15999999997</v>
      </c>
      <c r="W702" t="s">
        <v>1262</v>
      </c>
      <c r="X702" t="s">
        <v>1264</v>
      </c>
      <c r="Y702">
        <v>-149.32</v>
      </c>
      <c r="Z702" t="s">
        <v>1271</v>
      </c>
      <c r="AA702">
        <v>9814902.2100000009</v>
      </c>
      <c r="AB702">
        <v>98149.022100000017</v>
      </c>
      <c r="AC702">
        <v>19.04000000000002</v>
      </c>
      <c r="AD702">
        <v>5154.8856144957936</v>
      </c>
      <c r="AE702">
        <v>10</v>
      </c>
      <c r="AF702">
        <v>51548.856144957943</v>
      </c>
      <c r="AG702">
        <v>22105180.49208086</v>
      </c>
    </row>
    <row r="703" spans="1:33" x14ac:dyDescent="0.25">
      <c r="A703" t="s">
        <v>734</v>
      </c>
      <c r="B703" t="s">
        <v>1222</v>
      </c>
      <c r="C703" s="2">
        <v>45704.604166666657</v>
      </c>
      <c r="D703" s="2">
        <v>45704.606134259258</v>
      </c>
      <c r="E703" s="2">
        <v>45705.220023148147</v>
      </c>
      <c r="F703" s="2">
        <v>45706</v>
      </c>
      <c r="G703" t="s">
        <v>1235</v>
      </c>
      <c r="H703" t="s">
        <v>1239</v>
      </c>
      <c r="I703" t="s">
        <v>1243</v>
      </c>
      <c r="J703" t="s">
        <v>1247</v>
      </c>
      <c r="K703" t="s">
        <v>1252</v>
      </c>
      <c r="L703" t="s">
        <v>1257</v>
      </c>
      <c r="M703">
        <v>7657</v>
      </c>
      <c r="N703">
        <v>266.05</v>
      </c>
      <c r="O703">
        <v>266.56</v>
      </c>
      <c r="P703">
        <v>265.91000000000003</v>
      </c>
      <c r="Q703">
        <v>2041049.92</v>
      </c>
      <c r="R703">
        <v>1020.52</v>
      </c>
      <c r="S703">
        <v>408.21</v>
      </c>
      <c r="T703">
        <v>3548.32</v>
      </c>
      <c r="U703">
        <v>252.75</v>
      </c>
      <c r="V703">
        <v>204104.99</v>
      </c>
      <c r="W703" t="s">
        <v>1260</v>
      </c>
      <c r="X703" t="s">
        <v>1266</v>
      </c>
      <c r="Y703">
        <v>24.44</v>
      </c>
      <c r="Z703" t="s">
        <v>1270</v>
      </c>
      <c r="AA703">
        <v>9818450.5299999993</v>
      </c>
      <c r="AB703">
        <v>98184.50529999999</v>
      </c>
      <c r="AC703">
        <v>13.81</v>
      </c>
      <c r="AD703">
        <v>7109.6672918175218</v>
      </c>
      <c r="AE703">
        <v>10</v>
      </c>
      <c r="AF703">
        <v>71096.672918175216</v>
      </c>
      <c r="AG703">
        <v>18951529.133068789</v>
      </c>
    </row>
    <row r="704" spans="1:33" x14ac:dyDescent="0.25">
      <c r="A704" t="s">
        <v>735</v>
      </c>
      <c r="B704" t="s">
        <v>1198</v>
      </c>
      <c r="C704" s="2">
        <v>45958.925694444442</v>
      </c>
      <c r="D704" s="2">
        <v>45958.926886574067</v>
      </c>
      <c r="E704" s="2">
        <v>45959.318553240737</v>
      </c>
      <c r="F704" s="2">
        <v>45960</v>
      </c>
      <c r="G704" t="s">
        <v>1234</v>
      </c>
      <c r="H704" t="s">
        <v>1241</v>
      </c>
      <c r="I704" t="s">
        <v>1243</v>
      </c>
      <c r="J704" t="s">
        <v>1245</v>
      </c>
      <c r="K704" t="s">
        <v>1249</v>
      </c>
      <c r="L704" t="s">
        <v>1254</v>
      </c>
      <c r="M704">
        <v>5940</v>
      </c>
      <c r="N704">
        <v>218.99</v>
      </c>
      <c r="O704">
        <v>214.7</v>
      </c>
      <c r="P704">
        <v>217.16</v>
      </c>
      <c r="Q704">
        <v>1275318</v>
      </c>
      <c r="R704">
        <v>637.66</v>
      </c>
      <c r="S704">
        <v>255.06</v>
      </c>
      <c r="T704">
        <v>-15505.12</v>
      </c>
      <c r="U704">
        <v>208.04</v>
      </c>
      <c r="V704">
        <v>127531.8</v>
      </c>
      <c r="W704" t="s">
        <v>1262</v>
      </c>
      <c r="X704" t="s">
        <v>1264</v>
      </c>
      <c r="Y704">
        <v>-113.28</v>
      </c>
      <c r="Z704" t="s">
        <v>1269</v>
      </c>
      <c r="AA704">
        <v>9802945.4100000001</v>
      </c>
      <c r="AB704">
        <v>98029.454100000003</v>
      </c>
      <c r="AC704">
        <v>6.6599999999999966</v>
      </c>
      <c r="AD704">
        <v>14719.13725225226</v>
      </c>
      <c r="AE704">
        <v>5</v>
      </c>
      <c r="AF704">
        <v>73595.686261261304</v>
      </c>
      <c r="AG704">
        <v>15800993.8402928</v>
      </c>
    </row>
    <row r="705" spans="1:33" x14ac:dyDescent="0.25">
      <c r="A705" t="s">
        <v>736</v>
      </c>
      <c r="B705" t="s">
        <v>1048</v>
      </c>
      <c r="C705" s="2">
        <v>45768.638194444437</v>
      </c>
      <c r="D705" s="2">
        <v>45768.638321759259</v>
      </c>
      <c r="E705" s="2">
        <v>45769.165405092594</v>
      </c>
      <c r="F705" s="2">
        <v>45770</v>
      </c>
      <c r="G705" t="s">
        <v>1237</v>
      </c>
      <c r="H705" t="s">
        <v>1238</v>
      </c>
      <c r="I705" t="s">
        <v>1243</v>
      </c>
      <c r="J705" t="s">
        <v>1247</v>
      </c>
      <c r="K705" t="s">
        <v>1250</v>
      </c>
      <c r="L705" t="s">
        <v>1256</v>
      </c>
      <c r="M705">
        <v>348</v>
      </c>
      <c r="N705">
        <v>486.37</v>
      </c>
      <c r="O705">
        <v>484.07</v>
      </c>
      <c r="P705">
        <v>487.75</v>
      </c>
      <c r="Q705">
        <v>168456.36</v>
      </c>
      <c r="R705">
        <v>84.23</v>
      </c>
      <c r="S705">
        <v>33.69</v>
      </c>
      <c r="T705">
        <v>-1398.56</v>
      </c>
      <c r="U705">
        <v>462.05</v>
      </c>
      <c r="V705">
        <v>16845.64</v>
      </c>
      <c r="W705" t="s">
        <v>1259</v>
      </c>
      <c r="X705" t="s">
        <v>1265</v>
      </c>
      <c r="Y705">
        <v>-75.45</v>
      </c>
      <c r="Z705" t="s">
        <v>1268</v>
      </c>
      <c r="AA705">
        <v>9801546.8499999996</v>
      </c>
      <c r="AB705">
        <v>98015.468500000003</v>
      </c>
      <c r="AC705">
        <v>22.019999999999978</v>
      </c>
      <c r="AD705">
        <v>4451.202020890104</v>
      </c>
      <c r="AE705">
        <v>2</v>
      </c>
      <c r="AF705">
        <v>8902.404041780208</v>
      </c>
      <c r="AG705">
        <v>4309386.7245045453</v>
      </c>
    </row>
    <row r="706" spans="1:33" x14ac:dyDescent="0.25">
      <c r="A706" t="s">
        <v>737</v>
      </c>
      <c r="B706" t="s">
        <v>1146</v>
      </c>
      <c r="C706" s="2">
        <v>45859.763888888891</v>
      </c>
      <c r="D706" s="2">
        <v>45859.765648148154</v>
      </c>
      <c r="E706" s="2">
        <v>45860.265648148154</v>
      </c>
      <c r="F706" s="2">
        <v>45861</v>
      </c>
      <c r="G706" t="s">
        <v>1234</v>
      </c>
      <c r="H706" t="s">
        <v>1241</v>
      </c>
      <c r="I706" t="s">
        <v>1243</v>
      </c>
      <c r="J706" t="s">
        <v>1244</v>
      </c>
      <c r="K706" t="s">
        <v>1253</v>
      </c>
      <c r="L706" t="s">
        <v>1255</v>
      </c>
      <c r="M706">
        <v>6140</v>
      </c>
      <c r="N706">
        <v>470.3</v>
      </c>
      <c r="O706">
        <v>468.05</v>
      </c>
      <c r="P706">
        <v>469.58</v>
      </c>
      <c r="Q706">
        <v>2873827</v>
      </c>
      <c r="R706">
        <v>1436.91</v>
      </c>
      <c r="S706">
        <v>574.77</v>
      </c>
      <c r="T706">
        <v>-11405.88</v>
      </c>
      <c r="U706">
        <v>446.78</v>
      </c>
      <c r="V706">
        <v>287382.7</v>
      </c>
      <c r="W706" t="s">
        <v>1261</v>
      </c>
      <c r="X706" t="s">
        <v>1265</v>
      </c>
      <c r="Y706">
        <v>-32.58</v>
      </c>
      <c r="Z706" t="s">
        <v>1269</v>
      </c>
      <c r="AA706">
        <v>9790140.9700000007</v>
      </c>
      <c r="AB706">
        <v>97901.409700000004</v>
      </c>
      <c r="AC706">
        <v>21.270000000000039</v>
      </c>
      <c r="AD706">
        <v>4602.7931217677396</v>
      </c>
      <c r="AE706">
        <v>5</v>
      </c>
      <c r="AF706">
        <v>23013.965608838698</v>
      </c>
      <c r="AG706">
        <v>10771686.60321695</v>
      </c>
    </row>
    <row r="707" spans="1:33" x14ac:dyDescent="0.25">
      <c r="A707" t="s">
        <v>738</v>
      </c>
      <c r="B707" t="s">
        <v>1131</v>
      </c>
      <c r="C707" s="2">
        <v>45870.793749999997</v>
      </c>
      <c r="D707" s="2">
        <v>45870.79614583333</v>
      </c>
      <c r="E707" s="2">
        <v>45871.789895833332</v>
      </c>
      <c r="F707" s="2">
        <v>45872</v>
      </c>
      <c r="G707" t="s">
        <v>1236</v>
      </c>
      <c r="H707" t="s">
        <v>1240</v>
      </c>
      <c r="I707" t="s">
        <v>1242</v>
      </c>
      <c r="J707" t="s">
        <v>1245</v>
      </c>
      <c r="K707" t="s">
        <v>1253</v>
      </c>
      <c r="L707" t="s">
        <v>1254</v>
      </c>
      <c r="M707">
        <v>399</v>
      </c>
      <c r="N707">
        <v>231.96</v>
      </c>
      <c r="O707">
        <v>235.48</v>
      </c>
      <c r="P707">
        <v>234.24</v>
      </c>
      <c r="Q707">
        <v>93956.52</v>
      </c>
      <c r="R707">
        <v>46.98</v>
      </c>
      <c r="S707">
        <v>18.79</v>
      </c>
      <c r="T707">
        <v>428.99</v>
      </c>
      <c r="U707">
        <v>220.36</v>
      </c>
      <c r="V707">
        <v>9395.65</v>
      </c>
      <c r="W707" t="s">
        <v>1259</v>
      </c>
      <c r="X707" t="s">
        <v>1264</v>
      </c>
      <c r="Y707">
        <v>52.94</v>
      </c>
      <c r="Z707" t="s">
        <v>1268</v>
      </c>
      <c r="AA707">
        <v>9790569.9600000009</v>
      </c>
      <c r="AB707">
        <v>97905.699600000007</v>
      </c>
      <c r="AC707">
        <v>15.11999999999998</v>
      </c>
      <c r="AD707">
        <v>6475.2446825396928</v>
      </c>
      <c r="AE707">
        <v>30</v>
      </c>
      <c r="AF707">
        <v>194257.34047619079</v>
      </c>
      <c r="AG707">
        <v>45743718.535333402</v>
      </c>
    </row>
    <row r="708" spans="1:33" x14ac:dyDescent="0.25">
      <c r="A708" t="s">
        <v>739</v>
      </c>
      <c r="B708" t="s">
        <v>1036</v>
      </c>
      <c r="C708" s="2">
        <v>45800.454861111109</v>
      </c>
      <c r="D708" s="2">
        <v>45800.457708333342</v>
      </c>
      <c r="E708" s="2">
        <v>45800.682708333326</v>
      </c>
      <c r="F708" s="2">
        <v>45801</v>
      </c>
      <c r="G708" t="s">
        <v>1235</v>
      </c>
      <c r="H708" t="s">
        <v>1240</v>
      </c>
      <c r="I708" t="s">
        <v>1243</v>
      </c>
      <c r="J708" t="s">
        <v>1247</v>
      </c>
      <c r="K708" t="s">
        <v>1250</v>
      </c>
      <c r="L708" t="s">
        <v>1257</v>
      </c>
      <c r="M708">
        <v>7006</v>
      </c>
      <c r="N708">
        <v>399.07</v>
      </c>
      <c r="O708">
        <v>406.29</v>
      </c>
      <c r="P708">
        <v>397.82</v>
      </c>
      <c r="Q708">
        <v>2846467.74</v>
      </c>
      <c r="R708">
        <v>1423.23</v>
      </c>
      <c r="S708">
        <v>569.29</v>
      </c>
      <c r="T708">
        <v>57348.3</v>
      </c>
      <c r="U708">
        <v>379.12</v>
      </c>
      <c r="V708">
        <v>284646.77</v>
      </c>
      <c r="W708" t="s">
        <v>1262</v>
      </c>
      <c r="X708" t="s">
        <v>1266</v>
      </c>
      <c r="Y708">
        <v>212.91</v>
      </c>
      <c r="Z708" t="s">
        <v>1269</v>
      </c>
      <c r="AA708">
        <v>9847918.2599999998</v>
      </c>
      <c r="AB708">
        <v>98479.1826</v>
      </c>
      <c r="AC708">
        <v>27.170000000000019</v>
      </c>
      <c r="AD708">
        <v>3624.5558557232221</v>
      </c>
      <c r="AE708">
        <v>30</v>
      </c>
      <c r="AF708">
        <v>108736.67567169671</v>
      </c>
      <c r="AG708">
        <v>44178623.958653636</v>
      </c>
    </row>
    <row r="709" spans="1:33" x14ac:dyDescent="0.25">
      <c r="A709" t="s">
        <v>740</v>
      </c>
      <c r="B709" t="s">
        <v>1081</v>
      </c>
      <c r="C709" s="2">
        <v>45842.456944444442</v>
      </c>
      <c r="D709" s="2">
        <v>45842.460023148153</v>
      </c>
      <c r="E709" s="2">
        <v>45843.320439814823</v>
      </c>
      <c r="F709" s="2">
        <v>45843</v>
      </c>
      <c r="G709" t="s">
        <v>1237</v>
      </c>
      <c r="H709" t="s">
        <v>1240</v>
      </c>
      <c r="I709" t="s">
        <v>1242</v>
      </c>
      <c r="J709" t="s">
        <v>1248</v>
      </c>
      <c r="K709" t="s">
        <v>1251</v>
      </c>
      <c r="L709" t="s">
        <v>1255</v>
      </c>
      <c r="M709">
        <v>8969</v>
      </c>
      <c r="N709">
        <v>81.760000000000005</v>
      </c>
      <c r="O709">
        <v>81.03</v>
      </c>
      <c r="P709">
        <v>81.67</v>
      </c>
      <c r="Q709">
        <v>726758.07</v>
      </c>
      <c r="R709">
        <v>363.38</v>
      </c>
      <c r="S709">
        <v>145.35</v>
      </c>
      <c r="T709">
        <v>-6248.89</v>
      </c>
      <c r="U709">
        <v>77.67</v>
      </c>
      <c r="V709">
        <v>72675.81</v>
      </c>
      <c r="W709" t="s">
        <v>1259</v>
      </c>
      <c r="X709" t="s">
        <v>1265</v>
      </c>
      <c r="Y709">
        <v>-78.36</v>
      </c>
      <c r="Z709" t="s">
        <v>1271</v>
      </c>
      <c r="AA709">
        <v>9841669.3699999992</v>
      </c>
      <c r="AB709">
        <v>98416.693699999989</v>
      </c>
      <c r="AC709">
        <v>3.359999999999999</v>
      </c>
      <c r="AD709">
        <v>29290.682648809521</v>
      </c>
      <c r="AE709">
        <v>30</v>
      </c>
      <c r="AF709">
        <v>878720.47946428566</v>
      </c>
      <c r="AG709">
        <v>71202720.450991064</v>
      </c>
    </row>
    <row r="710" spans="1:33" x14ac:dyDescent="0.25">
      <c r="A710" t="s">
        <v>741</v>
      </c>
      <c r="B710" t="s">
        <v>1227</v>
      </c>
      <c r="C710" s="2">
        <v>45777.236111111109</v>
      </c>
      <c r="D710" s="2">
        <v>45777.236747685187</v>
      </c>
      <c r="E710" s="2">
        <v>45778.130497685182</v>
      </c>
      <c r="F710" s="2">
        <v>45778</v>
      </c>
      <c r="G710" t="s">
        <v>1237</v>
      </c>
      <c r="H710" t="s">
        <v>1241</v>
      </c>
      <c r="I710" t="s">
        <v>1243</v>
      </c>
      <c r="J710" t="s">
        <v>1246</v>
      </c>
      <c r="K710" t="s">
        <v>1249</v>
      </c>
      <c r="L710" t="s">
        <v>1254</v>
      </c>
      <c r="M710">
        <v>7211</v>
      </c>
      <c r="N710">
        <v>320.17</v>
      </c>
      <c r="O710">
        <v>320.04000000000002</v>
      </c>
      <c r="P710">
        <v>322.19</v>
      </c>
      <c r="Q710">
        <v>2307808.44</v>
      </c>
      <c r="R710">
        <v>1153.9000000000001</v>
      </c>
      <c r="S710">
        <v>461.56</v>
      </c>
      <c r="T710">
        <v>-17119.11</v>
      </c>
      <c r="U710">
        <v>304.16000000000003</v>
      </c>
      <c r="V710">
        <v>230780.84</v>
      </c>
      <c r="W710" t="s">
        <v>1258</v>
      </c>
      <c r="X710" t="s">
        <v>1265</v>
      </c>
      <c r="Y710">
        <v>-66.73</v>
      </c>
      <c r="Z710" t="s">
        <v>1267</v>
      </c>
      <c r="AA710">
        <v>9824550.2599999998</v>
      </c>
      <c r="AB710">
        <v>98245.502600000007</v>
      </c>
      <c r="AC710">
        <v>15.88</v>
      </c>
      <c r="AD710">
        <v>6186.744496221665</v>
      </c>
      <c r="AE710">
        <v>5</v>
      </c>
      <c r="AF710">
        <v>30933.722481108329</v>
      </c>
      <c r="AG710">
        <v>9900028.5428539086</v>
      </c>
    </row>
    <row r="711" spans="1:33" x14ac:dyDescent="0.25">
      <c r="A711" t="s">
        <v>742</v>
      </c>
      <c r="B711" t="s">
        <v>1227</v>
      </c>
      <c r="C711" s="2">
        <v>45807.625694444447</v>
      </c>
      <c r="D711" s="2">
        <v>45807.625925925917</v>
      </c>
      <c r="E711" s="2">
        <v>45808.233564814807</v>
      </c>
      <c r="F711" s="2">
        <v>45809</v>
      </c>
      <c r="G711" t="s">
        <v>1236</v>
      </c>
      <c r="H711" t="s">
        <v>1238</v>
      </c>
      <c r="I711" t="s">
        <v>1242</v>
      </c>
      <c r="J711" t="s">
        <v>1246</v>
      </c>
      <c r="K711" t="s">
        <v>1251</v>
      </c>
      <c r="L711" t="s">
        <v>1256</v>
      </c>
      <c r="M711">
        <v>335</v>
      </c>
      <c r="N711">
        <v>63.31</v>
      </c>
      <c r="O711">
        <v>62.76</v>
      </c>
      <c r="P711">
        <v>63.29</v>
      </c>
      <c r="Q711">
        <v>21024.6</v>
      </c>
      <c r="R711">
        <v>10.51</v>
      </c>
      <c r="S711">
        <v>4.2</v>
      </c>
      <c r="T711">
        <v>-192.26</v>
      </c>
      <c r="U711">
        <v>60.14</v>
      </c>
      <c r="V711">
        <v>2102.46</v>
      </c>
      <c r="W711" t="s">
        <v>1259</v>
      </c>
      <c r="X711" t="s">
        <v>1266</v>
      </c>
      <c r="Y711">
        <v>-83.74</v>
      </c>
      <c r="Z711" t="s">
        <v>1270</v>
      </c>
      <c r="AA711">
        <v>9824358</v>
      </c>
      <c r="AB711">
        <v>98243.58</v>
      </c>
      <c r="AC711">
        <v>2.619999999999997</v>
      </c>
      <c r="AD711">
        <v>37497.549618320649</v>
      </c>
      <c r="AE711">
        <v>2</v>
      </c>
      <c r="AF711">
        <v>74995.099236641297</v>
      </c>
      <c r="AG711">
        <v>4706692.428091608</v>
      </c>
    </row>
    <row r="712" spans="1:33" x14ac:dyDescent="0.25">
      <c r="A712" t="s">
        <v>743</v>
      </c>
      <c r="B712" t="s">
        <v>1221</v>
      </c>
      <c r="C712" s="2">
        <v>45999.268055555563</v>
      </c>
      <c r="D712" s="2">
        <v>45999.271469907413</v>
      </c>
      <c r="E712" s="2">
        <v>45999.383969907409</v>
      </c>
      <c r="F712" s="2">
        <v>46001</v>
      </c>
      <c r="G712" t="s">
        <v>1235</v>
      </c>
      <c r="H712" t="s">
        <v>1239</v>
      </c>
      <c r="I712" t="s">
        <v>1243</v>
      </c>
      <c r="J712" t="s">
        <v>1245</v>
      </c>
      <c r="K712" t="s">
        <v>1249</v>
      </c>
      <c r="L712" t="s">
        <v>1254</v>
      </c>
      <c r="M712">
        <v>1230</v>
      </c>
      <c r="N712">
        <v>460.32</v>
      </c>
      <c r="O712">
        <v>464.25</v>
      </c>
      <c r="P712">
        <v>463.62</v>
      </c>
      <c r="Q712">
        <v>571027.5</v>
      </c>
      <c r="R712">
        <v>285.51</v>
      </c>
      <c r="S712">
        <v>114.21</v>
      </c>
      <c r="T712">
        <v>375.18</v>
      </c>
      <c r="U712">
        <v>437.3</v>
      </c>
      <c r="V712">
        <v>57102.75</v>
      </c>
      <c r="W712" t="s">
        <v>1259</v>
      </c>
      <c r="X712" t="s">
        <v>1264</v>
      </c>
      <c r="Y712">
        <v>13.59</v>
      </c>
      <c r="Z712" t="s">
        <v>1271</v>
      </c>
      <c r="AA712">
        <v>9824733.1799999997</v>
      </c>
      <c r="AB712">
        <v>98247.3318</v>
      </c>
      <c r="AC712">
        <v>26.949999999999989</v>
      </c>
      <c r="AD712">
        <v>3645.5410686456421</v>
      </c>
      <c r="AE712">
        <v>10</v>
      </c>
      <c r="AF712">
        <v>36455.410686456416</v>
      </c>
      <c r="AG712">
        <v>16924424.411187399</v>
      </c>
    </row>
    <row r="713" spans="1:33" x14ac:dyDescent="0.25">
      <c r="A713" t="s">
        <v>744</v>
      </c>
      <c r="B713" t="s">
        <v>1175</v>
      </c>
      <c r="C713" s="2">
        <v>45806.715277777781</v>
      </c>
      <c r="D713" s="2">
        <v>45806.716493055559</v>
      </c>
      <c r="E713" s="2">
        <v>45807.108854166669</v>
      </c>
      <c r="F713" s="2">
        <v>45807</v>
      </c>
      <c r="G713" t="s">
        <v>1235</v>
      </c>
      <c r="H713" t="s">
        <v>1238</v>
      </c>
      <c r="I713" t="s">
        <v>1242</v>
      </c>
      <c r="J713" t="s">
        <v>1248</v>
      </c>
      <c r="K713" t="s">
        <v>1252</v>
      </c>
      <c r="L713" t="s">
        <v>1254</v>
      </c>
      <c r="M713">
        <v>113</v>
      </c>
      <c r="N713">
        <v>348.99</v>
      </c>
      <c r="O713">
        <v>349</v>
      </c>
      <c r="P713">
        <v>351.72</v>
      </c>
      <c r="Q713">
        <v>39437</v>
      </c>
      <c r="R713">
        <v>19.72</v>
      </c>
      <c r="S713">
        <v>7.89</v>
      </c>
      <c r="T713">
        <v>-334.97</v>
      </c>
      <c r="U713">
        <v>331.54</v>
      </c>
      <c r="V713">
        <v>3943.7</v>
      </c>
      <c r="W713" t="s">
        <v>1261</v>
      </c>
      <c r="X713" t="s">
        <v>1264</v>
      </c>
      <c r="Y713">
        <v>-77.33</v>
      </c>
      <c r="Z713" t="s">
        <v>1269</v>
      </c>
      <c r="AA713">
        <v>9824398.2100000009</v>
      </c>
      <c r="AB713">
        <v>98243.982100000008</v>
      </c>
      <c r="AC713">
        <v>17.45999999999998</v>
      </c>
      <c r="AD713">
        <v>5626.803098510889</v>
      </c>
      <c r="AE713">
        <v>2</v>
      </c>
      <c r="AF713">
        <v>11253.60619702178</v>
      </c>
      <c r="AG713">
        <v>3927508.5627605999</v>
      </c>
    </row>
    <row r="714" spans="1:33" x14ac:dyDescent="0.25">
      <c r="A714" t="s">
        <v>745</v>
      </c>
      <c r="B714" t="s">
        <v>1061</v>
      </c>
      <c r="C714" s="2">
        <v>45766.265972222223</v>
      </c>
      <c r="D714" s="2">
        <v>45766.269259259258</v>
      </c>
      <c r="E714" s="2">
        <v>45766.549814814818</v>
      </c>
      <c r="F714" s="2">
        <v>45767</v>
      </c>
      <c r="G714" t="s">
        <v>1235</v>
      </c>
      <c r="H714" t="s">
        <v>1240</v>
      </c>
      <c r="I714" t="s">
        <v>1242</v>
      </c>
      <c r="J714" t="s">
        <v>1244</v>
      </c>
      <c r="K714" t="s">
        <v>1252</v>
      </c>
      <c r="L714" t="s">
        <v>1256</v>
      </c>
      <c r="M714">
        <v>2263</v>
      </c>
      <c r="N714">
        <v>112.04</v>
      </c>
      <c r="O714">
        <v>110.7</v>
      </c>
      <c r="P714">
        <v>112.46</v>
      </c>
      <c r="Q714">
        <v>250514.1</v>
      </c>
      <c r="R714">
        <v>125.26</v>
      </c>
      <c r="S714">
        <v>50.1</v>
      </c>
      <c r="T714">
        <v>-4158.24</v>
      </c>
      <c r="U714">
        <v>106.44</v>
      </c>
      <c r="V714">
        <v>25051.41</v>
      </c>
      <c r="W714" t="s">
        <v>1258</v>
      </c>
      <c r="X714" t="s">
        <v>1266</v>
      </c>
      <c r="Y714">
        <v>-156.5</v>
      </c>
      <c r="Z714" t="s">
        <v>1267</v>
      </c>
      <c r="AA714">
        <v>9820239.9700000007</v>
      </c>
      <c r="AB714">
        <v>98202.399700000009</v>
      </c>
      <c r="AC714">
        <v>4.2600000000000051</v>
      </c>
      <c r="AD714">
        <v>23052.206502347392</v>
      </c>
      <c r="AE714">
        <v>30</v>
      </c>
      <c r="AF714">
        <v>691566.19507042179</v>
      </c>
      <c r="AG714">
        <v>76556377.794295698</v>
      </c>
    </row>
    <row r="715" spans="1:33" x14ac:dyDescent="0.25">
      <c r="A715" t="s">
        <v>746</v>
      </c>
      <c r="B715" t="s">
        <v>1183</v>
      </c>
      <c r="C715" s="2">
        <v>45883.638194444437</v>
      </c>
      <c r="D715" s="2">
        <v>45883.639884259261</v>
      </c>
      <c r="E715" s="2">
        <v>45884.030162037037</v>
      </c>
      <c r="F715" s="2">
        <v>45885</v>
      </c>
      <c r="G715" t="s">
        <v>1237</v>
      </c>
      <c r="H715" t="s">
        <v>1239</v>
      </c>
      <c r="I715" t="s">
        <v>1242</v>
      </c>
      <c r="J715" t="s">
        <v>1246</v>
      </c>
      <c r="K715" t="s">
        <v>1252</v>
      </c>
      <c r="L715" t="s">
        <v>1256</v>
      </c>
      <c r="M715">
        <v>4960</v>
      </c>
      <c r="N715">
        <v>378.38</v>
      </c>
      <c r="O715">
        <v>385.74</v>
      </c>
      <c r="P715">
        <v>382.04</v>
      </c>
      <c r="Q715">
        <v>1913270.4</v>
      </c>
      <c r="R715">
        <v>956.64</v>
      </c>
      <c r="S715">
        <v>382.65</v>
      </c>
      <c r="T715">
        <v>17012.71</v>
      </c>
      <c r="U715">
        <v>359.46</v>
      </c>
      <c r="V715">
        <v>191327.04</v>
      </c>
      <c r="W715" t="s">
        <v>1258</v>
      </c>
      <c r="X715" t="s">
        <v>1264</v>
      </c>
      <c r="Y715">
        <v>96.85</v>
      </c>
      <c r="Z715" t="s">
        <v>1269</v>
      </c>
      <c r="AA715">
        <v>9837252.6799999997</v>
      </c>
      <c r="AB715">
        <v>98372.526799999992</v>
      </c>
      <c r="AC715">
        <v>26.28000000000003</v>
      </c>
      <c r="AD715">
        <v>3743.2468340943642</v>
      </c>
      <c r="AE715">
        <v>10</v>
      </c>
      <c r="AF715">
        <v>37432.46834094364</v>
      </c>
      <c r="AG715">
        <v>14439200.337835601</v>
      </c>
    </row>
    <row r="716" spans="1:33" x14ac:dyDescent="0.25">
      <c r="A716" t="s">
        <v>747</v>
      </c>
      <c r="B716" t="s">
        <v>1132</v>
      </c>
      <c r="C716" s="2">
        <v>45748.65347222222</v>
      </c>
      <c r="D716" s="2">
        <v>45748.655868055554</v>
      </c>
      <c r="E716" s="2">
        <v>45749.523923611108</v>
      </c>
      <c r="F716" s="2">
        <v>45750</v>
      </c>
      <c r="G716" t="s">
        <v>1232</v>
      </c>
      <c r="H716" t="s">
        <v>1241</v>
      </c>
      <c r="I716" t="s">
        <v>1243</v>
      </c>
      <c r="J716" t="s">
        <v>1248</v>
      </c>
      <c r="K716" t="s">
        <v>1253</v>
      </c>
      <c r="L716" t="s">
        <v>1255</v>
      </c>
      <c r="M716">
        <v>696</v>
      </c>
      <c r="N716">
        <v>444.71</v>
      </c>
      <c r="O716">
        <v>443.54</v>
      </c>
      <c r="P716">
        <v>440.68</v>
      </c>
      <c r="Q716">
        <v>308703.84000000003</v>
      </c>
      <c r="R716">
        <v>154.35</v>
      </c>
      <c r="S716">
        <v>61.74</v>
      </c>
      <c r="T716">
        <v>1774.47</v>
      </c>
      <c r="U716">
        <v>422.47</v>
      </c>
      <c r="V716">
        <v>30870.38</v>
      </c>
      <c r="W716" t="s">
        <v>1260</v>
      </c>
      <c r="X716" t="s">
        <v>1265</v>
      </c>
      <c r="Y716">
        <v>64.900000000000006</v>
      </c>
      <c r="Z716" t="s">
        <v>1270</v>
      </c>
      <c r="AA716">
        <v>9839027.1500000004</v>
      </c>
      <c r="AB716">
        <v>98390.271500000003</v>
      </c>
      <c r="AC716">
        <v>21.06999999999999</v>
      </c>
      <c r="AD716">
        <v>4669.6854057902246</v>
      </c>
      <c r="AE716">
        <v>5</v>
      </c>
      <c r="AF716">
        <v>23348.427028951119</v>
      </c>
      <c r="AG716">
        <v>10355961.324420979</v>
      </c>
    </row>
    <row r="717" spans="1:33" x14ac:dyDescent="0.25">
      <c r="A717" t="s">
        <v>748</v>
      </c>
      <c r="B717" t="s">
        <v>1042</v>
      </c>
      <c r="C717" s="2">
        <v>45956.145138888889</v>
      </c>
      <c r="D717" s="2">
        <v>45956.145590277767</v>
      </c>
      <c r="E717" s="2">
        <v>45956.24628472222</v>
      </c>
      <c r="F717" s="2">
        <v>45958</v>
      </c>
      <c r="G717" t="s">
        <v>1236</v>
      </c>
      <c r="H717" t="s">
        <v>1240</v>
      </c>
      <c r="I717" t="s">
        <v>1242</v>
      </c>
      <c r="J717" t="s">
        <v>1248</v>
      </c>
      <c r="K717" t="s">
        <v>1249</v>
      </c>
      <c r="L717" t="s">
        <v>1257</v>
      </c>
      <c r="M717">
        <v>9011</v>
      </c>
      <c r="N717">
        <v>251.04</v>
      </c>
      <c r="O717">
        <v>251.2</v>
      </c>
      <c r="P717">
        <v>253.05</v>
      </c>
      <c r="Q717">
        <v>2263563.2000000002</v>
      </c>
      <c r="R717">
        <v>1131.78</v>
      </c>
      <c r="S717">
        <v>452.71</v>
      </c>
      <c r="T717">
        <v>-18254.84</v>
      </c>
      <c r="U717">
        <v>238.49</v>
      </c>
      <c r="V717">
        <v>226356.32</v>
      </c>
      <c r="W717" t="s">
        <v>1258</v>
      </c>
      <c r="X717" t="s">
        <v>1264</v>
      </c>
      <c r="Y717">
        <v>-73.11</v>
      </c>
      <c r="Z717" t="s">
        <v>1268</v>
      </c>
      <c r="AA717">
        <v>9820772.3100000005</v>
      </c>
      <c r="AB717">
        <v>98207.723100000003</v>
      </c>
      <c r="AC717">
        <v>12.70999999999998</v>
      </c>
      <c r="AD717">
        <v>7726.8074822974158</v>
      </c>
      <c r="AE717">
        <v>30</v>
      </c>
      <c r="AF717">
        <v>231804.2244689225</v>
      </c>
      <c r="AG717">
        <v>58229221.186593316</v>
      </c>
    </row>
    <row r="718" spans="1:33" x14ac:dyDescent="0.25">
      <c r="A718" t="s">
        <v>749</v>
      </c>
      <c r="B718" t="s">
        <v>1103</v>
      </c>
      <c r="C718" s="2">
        <v>45715.87777777778</v>
      </c>
      <c r="D718" s="2">
        <v>45715.878472222219</v>
      </c>
      <c r="E718" s="2">
        <v>45715.888888888891</v>
      </c>
      <c r="F718" s="2">
        <v>45717</v>
      </c>
      <c r="G718" t="s">
        <v>1234</v>
      </c>
      <c r="H718" t="s">
        <v>1238</v>
      </c>
      <c r="I718" t="s">
        <v>1242</v>
      </c>
      <c r="J718" t="s">
        <v>1248</v>
      </c>
      <c r="K718" t="s">
        <v>1252</v>
      </c>
      <c r="L718" t="s">
        <v>1255</v>
      </c>
      <c r="M718">
        <v>8702</v>
      </c>
      <c r="N718">
        <v>334.73</v>
      </c>
      <c r="O718">
        <v>332.7</v>
      </c>
      <c r="P718">
        <v>335.19</v>
      </c>
      <c r="Q718">
        <v>2895155.4</v>
      </c>
      <c r="R718">
        <v>1447.58</v>
      </c>
      <c r="S718">
        <v>579.03</v>
      </c>
      <c r="T718">
        <v>-23694.59</v>
      </c>
      <c r="U718">
        <v>317.99</v>
      </c>
      <c r="V718">
        <v>289515.53999999998</v>
      </c>
      <c r="W718" t="s">
        <v>1262</v>
      </c>
      <c r="X718" t="s">
        <v>1264</v>
      </c>
      <c r="Y718">
        <v>-74.290000000000006</v>
      </c>
      <c r="Z718" t="s">
        <v>1269</v>
      </c>
      <c r="AA718">
        <v>9797077.7200000007</v>
      </c>
      <c r="AB718">
        <v>97970.777200000011</v>
      </c>
      <c r="AC718">
        <v>14.70999999999998</v>
      </c>
      <c r="AD718">
        <v>6660.1480081577256</v>
      </c>
      <c r="AE718">
        <v>2</v>
      </c>
      <c r="AF718">
        <v>13320.296016315449</v>
      </c>
      <c r="AG718">
        <v>4431662.4846281502</v>
      </c>
    </row>
    <row r="719" spans="1:33" x14ac:dyDescent="0.25">
      <c r="A719" t="s">
        <v>750</v>
      </c>
      <c r="B719" t="s">
        <v>1210</v>
      </c>
      <c r="C719" s="2">
        <v>45924.277777777781</v>
      </c>
      <c r="D719" s="2">
        <v>45924.278437499997</v>
      </c>
      <c r="E719" s="2">
        <v>45924.965937499997</v>
      </c>
      <c r="F719" s="2">
        <v>45925</v>
      </c>
      <c r="G719" t="s">
        <v>1231</v>
      </c>
      <c r="H719" t="s">
        <v>1240</v>
      </c>
      <c r="I719" t="s">
        <v>1243</v>
      </c>
      <c r="J719" t="s">
        <v>1244</v>
      </c>
      <c r="K719" t="s">
        <v>1251</v>
      </c>
      <c r="L719" t="s">
        <v>1256</v>
      </c>
      <c r="M719">
        <v>1258</v>
      </c>
      <c r="N719">
        <v>471.01</v>
      </c>
      <c r="O719">
        <v>476.64</v>
      </c>
      <c r="P719">
        <v>469.5</v>
      </c>
      <c r="Q719">
        <v>599613.12</v>
      </c>
      <c r="R719">
        <v>299.81</v>
      </c>
      <c r="S719">
        <v>119.92</v>
      </c>
      <c r="T719">
        <v>8562.39</v>
      </c>
      <c r="U719">
        <v>447.46</v>
      </c>
      <c r="V719">
        <v>59961.31</v>
      </c>
      <c r="W719" t="s">
        <v>1261</v>
      </c>
      <c r="X719" t="s">
        <v>1266</v>
      </c>
      <c r="Y719">
        <v>152.08000000000001</v>
      </c>
      <c r="Z719" t="s">
        <v>1267</v>
      </c>
      <c r="AA719">
        <v>9805640.1099999994</v>
      </c>
      <c r="AB719">
        <v>98056.401100000003</v>
      </c>
      <c r="AC719">
        <v>29.18000000000001</v>
      </c>
      <c r="AD719">
        <v>3360.3975702535981</v>
      </c>
      <c r="AE719">
        <v>30</v>
      </c>
      <c r="AF719">
        <v>100811.9271076079</v>
      </c>
      <c r="AG719">
        <v>48050996.936570249</v>
      </c>
    </row>
    <row r="720" spans="1:33" x14ac:dyDescent="0.25">
      <c r="A720" t="s">
        <v>751</v>
      </c>
      <c r="B720" t="s">
        <v>1228</v>
      </c>
      <c r="C720" s="2">
        <v>45796.4375</v>
      </c>
      <c r="D720" s="2">
        <v>45796.439421296287</v>
      </c>
      <c r="E720" s="2">
        <v>45797.170671296299</v>
      </c>
      <c r="F720" s="2">
        <v>45798</v>
      </c>
      <c r="G720" t="s">
        <v>1235</v>
      </c>
      <c r="H720" t="s">
        <v>1241</v>
      </c>
      <c r="I720" t="s">
        <v>1243</v>
      </c>
      <c r="J720" t="s">
        <v>1248</v>
      </c>
      <c r="K720" t="s">
        <v>1251</v>
      </c>
      <c r="L720" t="s">
        <v>1256</v>
      </c>
      <c r="M720">
        <v>7351</v>
      </c>
      <c r="N720">
        <v>85.01</v>
      </c>
      <c r="O720">
        <v>86.65</v>
      </c>
      <c r="P720">
        <v>85.79</v>
      </c>
      <c r="Q720">
        <v>636964.15</v>
      </c>
      <c r="R720">
        <v>318.48</v>
      </c>
      <c r="S720">
        <v>127.39</v>
      </c>
      <c r="T720">
        <v>5875.99</v>
      </c>
      <c r="U720">
        <v>80.760000000000005</v>
      </c>
      <c r="V720">
        <v>63696.42</v>
      </c>
      <c r="W720" t="s">
        <v>1261</v>
      </c>
      <c r="X720" t="s">
        <v>1263</v>
      </c>
      <c r="Y720">
        <v>100.24</v>
      </c>
      <c r="Z720" t="s">
        <v>1270</v>
      </c>
      <c r="AA720">
        <v>9811516.0999999996</v>
      </c>
      <c r="AB720">
        <v>98115.160999999993</v>
      </c>
      <c r="AC720">
        <v>5.8900000000000006</v>
      </c>
      <c r="AD720">
        <v>16657.922071307301</v>
      </c>
      <c r="AE720">
        <v>5</v>
      </c>
      <c r="AF720">
        <v>83289.610356536505</v>
      </c>
      <c r="AG720">
        <v>7217044.7373938886</v>
      </c>
    </row>
    <row r="721" spans="1:33" x14ac:dyDescent="0.25">
      <c r="A721" t="s">
        <v>752</v>
      </c>
      <c r="B721" t="s">
        <v>1118</v>
      </c>
      <c r="C721" s="2">
        <v>45970.324305555558</v>
      </c>
      <c r="D721" s="2">
        <v>45970.325856481482</v>
      </c>
      <c r="E721" s="2">
        <v>45970.347384259258</v>
      </c>
      <c r="F721" s="2">
        <v>45972</v>
      </c>
      <c r="G721" t="s">
        <v>1235</v>
      </c>
      <c r="H721" t="s">
        <v>1239</v>
      </c>
      <c r="I721" t="s">
        <v>1243</v>
      </c>
      <c r="J721" t="s">
        <v>1246</v>
      </c>
      <c r="K721" t="s">
        <v>1249</v>
      </c>
      <c r="L721" t="s">
        <v>1257</v>
      </c>
      <c r="M721">
        <v>6436</v>
      </c>
      <c r="N721">
        <v>202.84</v>
      </c>
      <c r="O721">
        <v>201.23</v>
      </c>
      <c r="P721">
        <v>204.14</v>
      </c>
      <c r="Q721">
        <v>1295116.28</v>
      </c>
      <c r="R721">
        <v>647.55999999999995</v>
      </c>
      <c r="S721">
        <v>259.02</v>
      </c>
      <c r="T721">
        <v>-19635.34</v>
      </c>
      <c r="U721">
        <v>192.7</v>
      </c>
      <c r="V721">
        <v>129511.63</v>
      </c>
      <c r="W721" t="s">
        <v>1258</v>
      </c>
      <c r="X721" t="s">
        <v>1266</v>
      </c>
      <c r="Y721">
        <v>-142.55000000000001</v>
      </c>
      <c r="Z721" t="s">
        <v>1270</v>
      </c>
      <c r="AA721">
        <v>9791880.7599999998</v>
      </c>
      <c r="AB721">
        <v>97918.8076</v>
      </c>
      <c r="AC721">
        <v>8.5300000000000011</v>
      </c>
      <c r="AD721">
        <v>11479.3443845252</v>
      </c>
      <c r="AE721">
        <v>10</v>
      </c>
      <c r="AF721">
        <v>114793.443845252</v>
      </c>
      <c r="AG721">
        <v>23099884.70498006</v>
      </c>
    </row>
    <row r="722" spans="1:33" x14ac:dyDescent="0.25">
      <c r="A722" t="s">
        <v>753</v>
      </c>
      <c r="B722" t="s">
        <v>1154</v>
      </c>
      <c r="C722" s="2">
        <v>45994.8125</v>
      </c>
      <c r="D722" s="2">
        <v>45994.81354166667</v>
      </c>
      <c r="E722" s="2">
        <v>45995.714930555558</v>
      </c>
      <c r="F722" s="2">
        <v>45995</v>
      </c>
      <c r="G722" t="s">
        <v>1232</v>
      </c>
      <c r="H722" t="s">
        <v>1239</v>
      </c>
      <c r="I722" t="s">
        <v>1242</v>
      </c>
      <c r="J722" t="s">
        <v>1248</v>
      </c>
      <c r="K722" t="s">
        <v>1249</v>
      </c>
      <c r="L722" t="s">
        <v>1254</v>
      </c>
      <c r="M722">
        <v>5597</v>
      </c>
      <c r="N722">
        <v>36.78</v>
      </c>
      <c r="O722">
        <v>37.31</v>
      </c>
      <c r="P722">
        <v>37.119999999999997</v>
      </c>
      <c r="Q722">
        <v>208824.07</v>
      </c>
      <c r="R722">
        <v>104.41</v>
      </c>
      <c r="S722">
        <v>41.76</v>
      </c>
      <c r="T722">
        <v>917.26</v>
      </c>
      <c r="U722">
        <v>34.94</v>
      </c>
      <c r="V722">
        <v>20882.41</v>
      </c>
      <c r="W722" t="s">
        <v>1261</v>
      </c>
      <c r="X722" t="s">
        <v>1263</v>
      </c>
      <c r="Y722">
        <v>51.19</v>
      </c>
      <c r="Z722" t="s">
        <v>1268</v>
      </c>
      <c r="AA722">
        <v>9792798.0199999996</v>
      </c>
      <c r="AB722">
        <v>97927.980199999991</v>
      </c>
      <c r="AC722">
        <v>2.370000000000005</v>
      </c>
      <c r="AD722">
        <v>41319.822869198229</v>
      </c>
      <c r="AE722">
        <v>10</v>
      </c>
      <c r="AF722">
        <v>413198.22869198228</v>
      </c>
      <c r="AG722">
        <v>15416425.912497859</v>
      </c>
    </row>
    <row r="723" spans="1:33" x14ac:dyDescent="0.25">
      <c r="A723" t="s">
        <v>754</v>
      </c>
      <c r="B723" t="s">
        <v>1155</v>
      </c>
      <c r="C723" s="2">
        <v>45848.261111111111</v>
      </c>
      <c r="D723" s="2">
        <v>45848.262881944444</v>
      </c>
      <c r="E723" s="2">
        <v>45848.27815972222</v>
      </c>
      <c r="F723" s="2">
        <v>45849</v>
      </c>
      <c r="G723" t="s">
        <v>1236</v>
      </c>
      <c r="H723" t="s">
        <v>1239</v>
      </c>
      <c r="I723" t="s">
        <v>1242</v>
      </c>
      <c r="J723" t="s">
        <v>1248</v>
      </c>
      <c r="K723" t="s">
        <v>1250</v>
      </c>
      <c r="L723" t="s">
        <v>1255</v>
      </c>
      <c r="M723">
        <v>6173</v>
      </c>
      <c r="N723">
        <v>209.18</v>
      </c>
      <c r="O723">
        <v>208.23</v>
      </c>
      <c r="P723">
        <v>209.13</v>
      </c>
      <c r="Q723">
        <v>1285403.79</v>
      </c>
      <c r="R723">
        <v>642.70000000000005</v>
      </c>
      <c r="S723">
        <v>257.08</v>
      </c>
      <c r="T723">
        <v>-6455.48</v>
      </c>
      <c r="U723">
        <v>198.72</v>
      </c>
      <c r="V723">
        <v>128540.38</v>
      </c>
      <c r="W723" t="s">
        <v>1260</v>
      </c>
      <c r="X723" t="s">
        <v>1266</v>
      </c>
      <c r="Y723">
        <v>-43.04</v>
      </c>
      <c r="Z723" t="s">
        <v>1271</v>
      </c>
      <c r="AA723">
        <v>9786342.5399999991</v>
      </c>
      <c r="AB723">
        <v>97863.425399999993</v>
      </c>
      <c r="AC723">
        <v>9.5099999999999909</v>
      </c>
      <c r="AD723">
        <v>10290.581009463731</v>
      </c>
      <c r="AE723">
        <v>10</v>
      </c>
      <c r="AF723">
        <v>102905.8100946373</v>
      </c>
      <c r="AG723">
        <v>21428076.836006321</v>
      </c>
    </row>
    <row r="724" spans="1:33" x14ac:dyDescent="0.25">
      <c r="A724" t="s">
        <v>755</v>
      </c>
      <c r="B724" t="s">
        <v>1067</v>
      </c>
      <c r="C724" s="2">
        <v>45691.018055555563</v>
      </c>
      <c r="D724" s="2">
        <v>45691.018078703702</v>
      </c>
      <c r="E724" s="2">
        <v>45691.281273148154</v>
      </c>
      <c r="F724" s="2">
        <v>45692</v>
      </c>
      <c r="G724" t="s">
        <v>1232</v>
      </c>
      <c r="H724" t="s">
        <v>1241</v>
      </c>
      <c r="I724" t="s">
        <v>1242</v>
      </c>
      <c r="J724" t="s">
        <v>1246</v>
      </c>
      <c r="K724" t="s">
        <v>1252</v>
      </c>
      <c r="L724" t="s">
        <v>1257</v>
      </c>
      <c r="M724">
        <v>4055</v>
      </c>
      <c r="N724">
        <v>366.42</v>
      </c>
      <c r="O724">
        <v>359.86</v>
      </c>
      <c r="P724">
        <v>363.43</v>
      </c>
      <c r="Q724">
        <v>1459232.3</v>
      </c>
      <c r="R724">
        <v>729.62</v>
      </c>
      <c r="S724">
        <v>291.85000000000002</v>
      </c>
      <c r="T724">
        <v>-15497.82</v>
      </c>
      <c r="U724">
        <v>348.1</v>
      </c>
      <c r="V724">
        <v>145923.23000000001</v>
      </c>
      <c r="W724" t="s">
        <v>1261</v>
      </c>
      <c r="X724" t="s">
        <v>1264</v>
      </c>
      <c r="Y724">
        <v>-98.23</v>
      </c>
      <c r="Z724" t="s">
        <v>1271</v>
      </c>
      <c r="AA724">
        <v>9770844.7200000007</v>
      </c>
      <c r="AB724">
        <v>97708.44720000001</v>
      </c>
      <c r="AC724">
        <v>11.759999999999989</v>
      </c>
      <c r="AD724">
        <v>8308.541428571436</v>
      </c>
      <c r="AE724">
        <v>5</v>
      </c>
      <c r="AF724">
        <v>41542.70714285718</v>
      </c>
      <c r="AG724">
        <v>14949558.592428589</v>
      </c>
    </row>
    <row r="725" spans="1:33" x14ac:dyDescent="0.25">
      <c r="A725" t="s">
        <v>756</v>
      </c>
      <c r="B725" t="s">
        <v>1190</v>
      </c>
      <c r="C725" s="2">
        <v>45982.863194444442</v>
      </c>
      <c r="D725" s="2">
        <v>45982.86513888889</v>
      </c>
      <c r="E725" s="2">
        <v>45982.943611111114</v>
      </c>
      <c r="F725" s="2">
        <v>45983</v>
      </c>
      <c r="G725" t="s">
        <v>1234</v>
      </c>
      <c r="H725" t="s">
        <v>1239</v>
      </c>
      <c r="I725" t="s">
        <v>1243</v>
      </c>
      <c r="J725" t="s">
        <v>1246</v>
      </c>
      <c r="K725" t="s">
        <v>1249</v>
      </c>
      <c r="L725" t="s">
        <v>1257</v>
      </c>
      <c r="M725">
        <v>607</v>
      </c>
      <c r="N725">
        <v>437.54</v>
      </c>
      <c r="O725">
        <v>433.96</v>
      </c>
      <c r="P725">
        <v>434.16</v>
      </c>
      <c r="Q725">
        <v>263413.71999999997</v>
      </c>
      <c r="R725">
        <v>131.71</v>
      </c>
      <c r="S725">
        <v>52.68</v>
      </c>
      <c r="T725">
        <v>-305.79000000000002</v>
      </c>
      <c r="U725">
        <v>415.66</v>
      </c>
      <c r="V725">
        <v>26341.37</v>
      </c>
      <c r="W725" t="s">
        <v>1261</v>
      </c>
      <c r="X725" t="s">
        <v>1266</v>
      </c>
      <c r="Y725">
        <v>-4.6100000000000003</v>
      </c>
      <c r="Z725" t="s">
        <v>1268</v>
      </c>
      <c r="AA725">
        <v>9770538.9299999997</v>
      </c>
      <c r="AB725">
        <v>97705.389299999995</v>
      </c>
      <c r="AC725">
        <v>18.299999999999951</v>
      </c>
      <c r="AD725">
        <v>5339.0923114754232</v>
      </c>
      <c r="AE725">
        <v>10</v>
      </c>
      <c r="AF725">
        <v>53390.92311475423</v>
      </c>
      <c r="AG725">
        <v>23169524.99487875</v>
      </c>
    </row>
    <row r="726" spans="1:33" x14ac:dyDescent="0.25">
      <c r="A726" t="s">
        <v>757</v>
      </c>
      <c r="B726" t="s">
        <v>1077</v>
      </c>
      <c r="C726" s="2">
        <v>45734.972222222219</v>
      </c>
      <c r="D726" s="2">
        <v>45734.973506944443</v>
      </c>
      <c r="E726" s="2">
        <v>45735.686701388891</v>
      </c>
      <c r="F726" s="2">
        <v>45735</v>
      </c>
      <c r="G726" t="s">
        <v>1235</v>
      </c>
      <c r="H726" t="s">
        <v>1239</v>
      </c>
      <c r="I726" t="s">
        <v>1243</v>
      </c>
      <c r="J726" t="s">
        <v>1245</v>
      </c>
      <c r="K726" t="s">
        <v>1251</v>
      </c>
      <c r="L726" t="s">
        <v>1255</v>
      </c>
      <c r="M726">
        <v>6877</v>
      </c>
      <c r="N726">
        <v>127.8</v>
      </c>
      <c r="O726">
        <v>129.83000000000001</v>
      </c>
      <c r="P726">
        <v>127.14</v>
      </c>
      <c r="Q726">
        <v>892840.91</v>
      </c>
      <c r="R726">
        <v>446.42</v>
      </c>
      <c r="S726">
        <v>178.57</v>
      </c>
      <c r="T726">
        <v>17874.14</v>
      </c>
      <c r="U726">
        <v>121.41</v>
      </c>
      <c r="V726">
        <v>89284.09</v>
      </c>
      <c r="W726" t="s">
        <v>1260</v>
      </c>
      <c r="X726" t="s">
        <v>1264</v>
      </c>
      <c r="Y726">
        <v>211.58</v>
      </c>
      <c r="Z726" t="s">
        <v>1270</v>
      </c>
      <c r="AA726">
        <v>9788413.0700000003</v>
      </c>
      <c r="AB726">
        <v>97884.130700000009</v>
      </c>
      <c r="AC726">
        <v>8.4200000000000159</v>
      </c>
      <c r="AD726">
        <v>11625.19366983371</v>
      </c>
      <c r="AE726">
        <v>10</v>
      </c>
      <c r="AF726">
        <v>116251.9366983371</v>
      </c>
      <c r="AG726">
        <v>15092988.94154511</v>
      </c>
    </row>
    <row r="727" spans="1:33" x14ac:dyDescent="0.25">
      <c r="A727" t="s">
        <v>758</v>
      </c>
      <c r="B727" t="s">
        <v>1097</v>
      </c>
      <c r="C727" s="2">
        <v>45738.191666666673</v>
      </c>
      <c r="D727" s="2">
        <v>45738.193599537037</v>
      </c>
      <c r="E727" s="2">
        <v>45738.206793981481</v>
      </c>
      <c r="F727" s="2">
        <v>45740</v>
      </c>
      <c r="G727" t="s">
        <v>1236</v>
      </c>
      <c r="H727" t="s">
        <v>1238</v>
      </c>
      <c r="I727" t="s">
        <v>1243</v>
      </c>
      <c r="J727" t="s">
        <v>1248</v>
      </c>
      <c r="K727" t="s">
        <v>1253</v>
      </c>
      <c r="L727" t="s">
        <v>1255</v>
      </c>
      <c r="M727">
        <v>3080</v>
      </c>
      <c r="N727">
        <v>187.6</v>
      </c>
      <c r="O727">
        <v>191.24</v>
      </c>
      <c r="P727">
        <v>186.82</v>
      </c>
      <c r="Q727">
        <v>589019.19999999995</v>
      </c>
      <c r="R727">
        <v>294.51</v>
      </c>
      <c r="S727">
        <v>117.8</v>
      </c>
      <c r="T727">
        <v>13201.29</v>
      </c>
      <c r="U727">
        <v>178.22</v>
      </c>
      <c r="V727">
        <v>58901.919999999998</v>
      </c>
      <c r="W727" t="s">
        <v>1260</v>
      </c>
      <c r="X727" t="s">
        <v>1264</v>
      </c>
      <c r="Y727">
        <v>236.59</v>
      </c>
      <c r="Z727" t="s">
        <v>1271</v>
      </c>
      <c r="AA727">
        <v>9801614.3599999994</v>
      </c>
      <c r="AB727">
        <v>98016.143599999996</v>
      </c>
      <c r="AC727">
        <v>13.02000000000001</v>
      </c>
      <c r="AD727">
        <v>7528.1216282642026</v>
      </c>
      <c r="AE727">
        <v>2</v>
      </c>
      <c r="AF727">
        <v>15056.243256528411</v>
      </c>
      <c r="AG727">
        <v>2879355.9603784918</v>
      </c>
    </row>
    <row r="728" spans="1:33" x14ac:dyDescent="0.25">
      <c r="A728" t="s">
        <v>759</v>
      </c>
      <c r="B728" t="s">
        <v>1073</v>
      </c>
      <c r="C728" s="2">
        <v>45692.116666666669</v>
      </c>
      <c r="D728" s="2">
        <v>45692.117685185192</v>
      </c>
      <c r="E728" s="2">
        <v>45692.706574074073</v>
      </c>
      <c r="F728" s="2">
        <v>45694</v>
      </c>
      <c r="G728" t="s">
        <v>1236</v>
      </c>
      <c r="H728" t="s">
        <v>1241</v>
      </c>
      <c r="I728" t="s">
        <v>1242</v>
      </c>
      <c r="J728" t="s">
        <v>1247</v>
      </c>
      <c r="K728" t="s">
        <v>1249</v>
      </c>
      <c r="L728" t="s">
        <v>1255</v>
      </c>
      <c r="M728">
        <v>5811</v>
      </c>
      <c r="N728">
        <v>444.42</v>
      </c>
      <c r="O728">
        <v>444.69</v>
      </c>
      <c r="P728">
        <v>443.28</v>
      </c>
      <c r="Q728">
        <v>2584093.59</v>
      </c>
      <c r="R728">
        <v>1292.05</v>
      </c>
      <c r="S728">
        <v>516.82000000000005</v>
      </c>
      <c r="T728">
        <v>6384.64</v>
      </c>
      <c r="U728">
        <v>422.2</v>
      </c>
      <c r="V728">
        <v>258409.36</v>
      </c>
      <c r="W728" t="s">
        <v>1260</v>
      </c>
      <c r="X728" t="s">
        <v>1264</v>
      </c>
      <c r="Y728">
        <v>31.81</v>
      </c>
      <c r="Z728" t="s">
        <v>1269</v>
      </c>
      <c r="AA728">
        <v>9807999</v>
      </c>
      <c r="AB728">
        <v>98079.99</v>
      </c>
      <c r="AC728">
        <v>22.490000000000009</v>
      </c>
      <c r="AD728">
        <v>4361.0489106269433</v>
      </c>
      <c r="AE728">
        <v>5</v>
      </c>
      <c r="AF728">
        <v>21805.244553134718</v>
      </c>
      <c r="AG728">
        <v>9696574.2003334779</v>
      </c>
    </row>
    <row r="729" spans="1:33" x14ac:dyDescent="0.25">
      <c r="A729" t="s">
        <v>760</v>
      </c>
      <c r="B729" t="s">
        <v>1225</v>
      </c>
      <c r="C729" s="2">
        <v>45704.92083333333</v>
      </c>
      <c r="D729" s="2">
        <v>45704.923414351862</v>
      </c>
      <c r="E729" s="2">
        <v>45705.767858796287</v>
      </c>
      <c r="F729" s="2">
        <v>45705</v>
      </c>
      <c r="G729" t="s">
        <v>1237</v>
      </c>
      <c r="H729" t="s">
        <v>1240</v>
      </c>
      <c r="I729" t="s">
        <v>1242</v>
      </c>
      <c r="J729" t="s">
        <v>1244</v>
      </c>
      <c r="K729" t="s">
        <v>1251</v>
      </c>
      <c r="L729" t="s">
        <v>1257</v>
      </c>
      <c r="M729">
        <v>219</v>
      </c>
      <c r="N729">
        <v>249.61</v>
      </c>
      <c r="O729">
        <v>245.97</v>
      </c>
      <c r="P729">
        <v>251.08</v>
      </c>
      <c r="Q729">
        <v>53867.43</v>
      </c>
      <c r="R729">
        <v>26.93</v>
      </c>
      <c r="S729">
        <v>10.77</v>
      </c>
      <c r="T729">
        <v>-1156.79</v>
      </c>
      <c r="U729">
        <v>237.13</v>
      </c>
      <c r="V729">
        <v>5386.74</v>
      </c>
      <c r="W729" t="s">
        <v>1261</v>
      </c>
      <c r="X729" t="s">
        <v>1263</v>
      </c>
      <c r="Y729">
        <v>-203.52</v>
      </c>
      <c r="Z729" t="s">
        <v>1271</v>
      </c>
      <c r="AA729">
        <v>9806842.2100000009</v>
      </c>
      <c r="AB729">
        <v>98068.422100000011</v>
      </c>
      <c r="AC729">
        <v>8.8400000000000034</v>
      </c>
      <c r="AD729">
        <v>11093.71290723982</v>
      </c>
      <c r="AE729">
        <v>30</v>
      </c>
      <c r="AF729">
        <v>332811.3872171946</v>
      </c>
      <c r="AG729">
        <v>81861616.913813353</v>
      </c>
    </row>
    <row r="730" spans="1:33" x14ac:dyDescent="0.25">
      <c r="A730" t="s">
        <v>761</v>
      </c>
      <c r="B730" t="s">
        <v>1204</v>
      </c>
      <c r="C730" s="2">
        <v>45720.211111111108</v>
      </c>
      <c r="D730" s="2">
        <v>45720.211226851847</v>
      </c>
      <c r="E730" s="2">
        <v>45721.100115740737</v>
      </c>
      <c r="F730" s="2">
        <v>45721</v>
      </c>
      <c r="G730" t="s">
        <v>1234</v>
      </c>
      <c r="H730" t="s">
        <v>1239</v>
      </c>
      <c r="I730" t="s">
        <v>1243</v>
      </c>
      <c r="J730" t="s">
        <v>1248</v>
      </c>
      <c r="K730" t="s">
        <v>1250</v>
      </c>
      <c r="L730" t="s">
        <v>1255</v>
      </c>
      <c r="M730">
        <v>6710</v>
      </c>
      <c r="N730">
        <v>478.25</v>
      </c>
      <c r="O730">
        <v>480.28</v>
      </c>
      <c r="P730">
        <v>476.94</v>
      </c>
      <c r="Q730">
        <v>3222678.8</v>
      </c>
      <c r="R730">
        <v>1611.34</v>
      </c>
      <c r="S730">
        <v>644.54</v>
      </c>
      <c r="T730">
        <v>20155.52</v>
      </c>
      <c r="U730">
        <v>454.34</v>
      </c>
      <c r="V730">
        <v>322267.88</v>
      </c>
      <c r="W730" t="s">
        <v>1261</v>
      </c>
      <c r="X730" t="s">
        <v>1263</v>
      </c>
      <c r="Y730">
        <v>70.03</v>
      </c>
      <c r="Z730" t="s">
        <v>1271</v>
      </c>
      <c r="AA730">
        <v>9826997.7300000004</v>
      </c>
      <c r="AB730">
        <v>98269.977300000013</v>
      </c>
      <c r="AC730">
        <v>25.94</v>
      </c>
      <c r="AD730">
        <v>3788.3568735543572</v>
      </c>
      <c r="AE730">
        <v>10</v>
      </c>
      <c r="AF730">
        <v>37883.568735543573</v>
      </c>
      <c r="AG730">
        <v>18194720.392306872</v>
      </c>
    </row>
    <row r="731" spans="1:33" x14ac:dyDescent="0.25">
      <c r="A731" t="s">
        <v>762</v>
      </c>
      <c r="B731" t="s">
        <v>1144</v>
      </c>
      <c r="C731" s="2">
        <v>45957.150694444441</v>
      </c>
      <c r="D731" s="2">
        <v>45957.15351851852</v>
      </c>
      <c r="E731" s="2">
        <v>45957.851435185177</v>
      </c>
      <c r="F731" s="2">
        <v>45958</v>
      </c>
      <c r="G731" t="s">
        <v>1236</v>
      </c>
      <c r="H731" t="s">
        <v>1241</v>
      </c>
      <c r="I731" t="s">
        <v>1243</v>
      </c>
      <c r="J731" t="s">
        <v>1246</v>
      </c>
      <c r="K731" t="s">
        <v>1250</v>
      </c>
      <c r="L731" t="s">
        <v>1254</v>
      </c>
      <c r="M731">
        <v>4746</v>
      </c>
      <c r="N731">
        <v>218.26</v>
      </c>
      <c r="O731">
        <v>217.63</v>
      </c>
      <c r="P731">
        <v>217.35</v>
      </c>
      <c r="Q731">
        <v>1032871.98</v>
      </c>
      <c r="R731">
        <v>516.44000000000005</v>
      </c>
      <c r="S731">
        <v>206.57</v>
      </c>
      <c r="T731">
        <v>605.87</v>
      </c>
      <c r="U731">
        <v>207.35</v>
      </c>
      <c r="V731">
        <v>103287.2</v>
      </c>
      <c r="W731" t="s">
        <v>1261</v>
      </c>
      <c r="X731" t="s">
        <v>1266</v>
      </c>
      <c r="Y731">
        <v>12.88</v>
      </c>
      <c r="Z731" t="s">
        <v>1270</v>
      </c>
      <c r="AA731">
        <v>9827603.5999999996</v>
      </c>
      <c r="AB731">
        <v>98276.035999999993</v>
      </c>
      <c r="AC731">
        <v>10.28</v>
      </c>
      <c r="AD731">
        <v>9559.9256809338513</v>
      </c>
      <c r="AE731">
        <v>5</v>
      </c>
      <c r="AF731">
        <v>47799.62840466926</v>
      </c>
      <c r="AG731">
        <v>10402633.129708171</v>
      </c>
    </row>
    <row r="732" spans="1:33" x14ac:dyDescent="0.25">
      <c r="A732" t="s">
        <v>763</v>
      </c>
      <c r="B732" t="s">
        <v>1065</v>
      </c>
      <c r="C732" s="2">
        <v>45952.547222222223</v>
      </c>
      <c r="D732" s="2">
        <v>45952.547592592593</v>
      </c>
      <c r="E732" s="2">
        <v>45952.717037037037</v>
      </c>
      <c r="F732" s="2">
        <v>45954</v>
      </c>
      <c r="G732" t="s">
        <v>1234</v>
      </c>
      <c r="H732" t="s">
        <v>1238</v>
      </c>
      <c r="I732" t="s">
        <v>1243</v>
      </c>
      <c r="J732" t="s">
        <v>1247</v>
      </c>
      <c r="K732" t="s">
        <v>1252</v>
      </c>
      <c r="L732" t="s">
        <v>1255</v>
      </c>
      <c r="M732">
        <v>7695</v>
      </c>
      <c r="N732">
        <v>324.45</v>
      </c>
      <c r="O732">
        <v>320.73</v>
      </c>
      <c r="P732">
        <v>325.72000000000003</v>
      </c>
      <c r="Q732">
        <v>2468017.35</v>
      </c>
      <c r="R732">
        <v>1234.01</v>
      </c>
      <c r="S732">
        <v>493.6</v>
      </c>
      <c r="T732">
        <v>-40125.660000000003</v>
      </c>
      <c r="U732">
        <v>308.23</v>
      </c>
      <c r="V732">
        <v>246801.74</v>
      </c>
      <c r="W732" t="s">
        <v>1262</v>
      </c>
      <c r="X732" t="s">
        <v>1263</v>
      </c>
      <c r="Y732">
        <v>-153.19999999999999</v>
      </c>
      <c r="Z732" t="s">
        <v>1267</v>
      </c>
      <c r="AA732">
        <v>9787477.9399999995</v>
      </c>
      <c r="AB732">
        <v>97874.779399999999</v>
      </c>
      <c r="AC732">
        <v>12.5</v>
      </c>
      <c r="AD732">
        <v>7829.982352</v>
      </c>
      <c r="AE732">
        <v>2</v>
      </c>
      <c r="AF732">
        <v>15659.964704</v>
      </c>
      <c r="AG732">
        <v>5022620.4795139199</v>
      </c>
    </row>
    <row r="733" spans="1:33" x14ac:dyDescent="0.25">
      <c r="A733" t="s">
        <v>764</v>
      </c>
      <c r="B733" t="s">
        <v>1119</v>
      </c>
      <c r="C733" s="2">
        <v>45661.383333333331</v>
      </c>
      <c r="D733" s="2">
        <v>45661.384351851862</v>
      </c>
      <c r="E733" s="2">
        <v>45661.635740740741</v>
      </c>
      <c r="F733" s="2">
        <v>45662</v>
      </c>
      <c r="G733" t="s">
        <v>1231</v>
      </c>
      <c r="H733" t="s">
        <v>1239</v>
      </c>
      <c r="I733" t="s">
        <v>1242</v>
      </c>
      <c r="J733" t="s">
        <v>1245</v>
      </c>
      <c r="K733" t="s">
        <v>1251</v>
      </c>
      <c r="L733" t="s">
        <v>1256</v>
      </c>
      <c r="M733">
        <v>7850</v>
      </c>
      <c r="N733">
        <v>357.73</v>
      </c>
      <c r="O733">
        <v>356.02</v>
      </c>
      <c r="P733">
        <v>360.34</v>
      </c>
      <c r="Q733">
        <v>2794757</v>
      </c>
      <c r="R733">
        <v>1397.38</v>
      </c>
      <c r="S733">
        <v>558.95000000000005</v>
      </c>
      <c r="T733">
        <v>-35868.33</v>
      </c>
      <c r="U733">
        <v>339.84</v>
      </c>
      <c r="V733">
        <v>279475.7</v>
      </c>
      <c r="W733" t="s">
        <v>1262</v>
      </c>
      <c r="X733" t="s">
        <v>1266</v>
      </c>
      <c r="Y733">
        <v>-119.89</v>
      </c>
      <c r="Z733" t="s">
        <v>1267</v>
      </c>
      <c r="AA733">
        <v>9751609.6099999994</v>
      </c>
      <c r="AB733">
        <v>97516.096099999995</v>
      </c>
      <c r="AC733">
        <v>16.18000000000001</v>
      </c>
      <c r="AD733">
        <v>6026.9527873918387</v>
      </c>
      <c r="AE733">
        <v>10</v>
      </c>
      <c r="AF733">
        <v>60269.527873918392</v>
      </c>
      <c r="AG733">
        <v>21457157.31367242</v>
      </c>
    </row>
    <row r="734" spans="1:33" x14ac:dyDescent="0.25">
      <c r="A734" t="s">
        <v>765</v>
      </c>
      <c r="B734" t="s">
        <v>1200</v>
      </c>
      <c r="C734" s="2">
        <v>45896.477083333331</v>
      </c>
      <c r="D734" s="2">
        <v>45896.480358796303</v>
      </c>
      <c r="E734" s="2">
        <v>45896.911608796298</v>
      </c>
      <c r="F734" s="2">
        <v>45897</v>
      </c>
      <c r="G734" t="s">
        <v>1233</v>
      </c>
      <c r="H734" t="s">
        <v>1241</v>
      </c>
      <c r="I734" t="s">
        <v>1242</v>
      </c>
      <c r="J734" t="s">
        <v>1246</v>
      </c>
      <c r="K734" t="s">
        <v>1249</v>
      </c>
      <c r="L734" t="s">
        <v>1257</v>
      </c>
      <c r="M734">
        <v>5506</v>
      </c>
      <c r="N734">
        <v>356.71</v>
      </c>
      <c r="O734">
        <v>354.43</v>
      </c>
      <c r="P734">
        <v>359.54</v>
      </c>
      <c r="Q734">
        <v>1951491.58</v>
      </c>
      <c r="R734">
        <v>975.75</v>
      </c>
      <c r="S734">
        <v>390.3</v>
      </c>
      <c r="T734">
        <v>-29501.71</v>
      </c>
      <c r="U734">
        <v>338.87</v>
      </c>
      <c r="V734">
        <v>195149.16</v>
      </c>
      <c r="W734" t="s">
        <v>1258</v>
      </c>
      <c r="X734" t="s">
        <v>1266</v>
      </c>
      <c r="Y734">
        <v>-142.13</v>
      </c>
      <c r="Z734" t="s">
        <v>1269</v>
      </c>
      <c r="AA734">
        <v>9722107.9000000004</v>
      </c>
      <c r="AB734">
        <v>97221.079000000012</v>
      </c>
      <c r="AC734">
        <v>15.56</v>
      </c>
      <c r="AD734">
        <v>6248.1413239074554</v>
      </c>
      <c r="AE734">
        <v>5</v>
      </c>
      <c r="AF734">
        <v>31240.706619537279</v>
      </c>
      <c r="AG734">
        <v>11072643.647162599</v>
      </c>
    </row>
    <row r="735" spans="1:33" x14ac:dyDescent="0.25">
      <c r="A735" t="s">
        <v>766</v>
      </c>
      <c r="B735" t="s">
        <v>1095</v>
      </c>
      <c r="C735" s="2">
        <v>45861.463888888888</v>
      </c>
      <c r="D735" s="2">
        <v>45861.465555555558</v>
      </c>
      <c r="E735" s="2">
        <v>45862.369722222233</v>
      </c>
      <c r="F735" s="2">
        <v>45863</v>
      </c>
      <c r="G735" t="s">
        <v>1237</v>
      </c>
      <c r="H735" t="s">
        <v>1240</v>
      </c>
      <c r="I735" t="s">
        <v>1243</v>
      </c>
      <c r="J735" t="s">
        <v>1248</v>
      </c>
      <c r="K735" t="s">
        <v>1253</v>
      </c>
      <c r="L735" t="s">
        <v>1256</v>
      </c>
      <c r="M735">
        <v>8578</v>
      </c>
      <c r="N735">
        <v>114.95</v>
      </c>
      <c r="O735">
        <v>115.32</v>
      </c>
      <c r="P735">
        <v>116.01</v>
      </c>
      <c r="Q735">
        <v>989214.96</v>
      </c>
      <c r="R735">
        <v>494.61</v>
      </c>
      <c r="S735">
        <v>197.84</v>
      </c>
      <c r="T735">
        <v>-6611.27</v>
      </c>
      <c r="U735">
        <v>109.2</v>
      </c>
      <c r="V735">
        <v>98921.5</v>
      </c>
      <c r="W735" t="s">
        <v>1262</v>
      </c>
      <c r="X735" t="s">
        <v>1263</v>
      </c>
      <c r="Y735">
        <v>-59.48</v>
      </c>
      <c r="Z735" t="s">
        <v>1270</v>
      </c>
      <c r="AA735">
        <v>9715496.6300000008</v>
      </c>
      <c r="AB735">
        <v>97154.966300000015</v>
      </c>
      <c r="AC735">
        <v>6.1199999999999903</v>
      </c>
      <c r="AD735">
        <v>15874.994493464081</v>
      </c>
      <c r="AE735">
        <v>30</v>
      </c>
      <c r="AF735">
        <v>476249.83480392251</v>
      </c>
      <c r="AG735">
        <v>54921130.949588344</v>
      </c>
    </row>
    <row r="736" spans="1:33" x14ac:dyDescent="0.25">
      <c r="A736" t="s">
        <v>767</v>
      </c>
      <c r="B736" t="s">
        <v>1203</v>
      </c>
      <c r="C736" s="2">
        <v>45822.689583333333</v>
      </c>
      <c r="D736" s="2">
        <v>45822.690046296288</v>
      </c>
      <c r="E736" s="2">
        <v>45823.43240740741</v>
      </c>
      <c r="F736" s="2">
        <v>45824</v>
      </c>
      <c r="G736" t="s">
        <v>1232</v>
      </c>
      <c r="H736" t="s">
        <v>1238</v>
      </c>
      <c r="I736" t="s">
        <v>1242</v>
      </c>
      <c r="J736" t="s">
        <v>1246</v>
      </c>
      <c r="K736" t="s">
        <v>1249</v>
      </c>
      <c r="L736" t="s">
        <v>1254</v>
      </c>
      <c r="M736">
        <v>4004</v>
      </c>
      <c r="N736">
        <v>282.58</v>
      </c>
      <c r="O736">
        <v>283.3</v>
      </c>
      <c r="P736">
        <v>282.41000000000003</v>
      </c>
      <c r="Q736">
        <v>1134333.2</v>
      </c>
      <c r="R736">
        <v>567.16999999999996</v>
      </c>
      <c r="S736">
        <v>226.87</v>
      </c>
      <c r="T736">
        <v>2769.52</v>
      </c>
      <c r="U736">
        <v>268.45</v>
      </c>
      <c r="V736">
        <v>113433.32</v>
      </c>
      <c r="W736" t="s">
        <v>1260</v>
      </c>
      <c r="X736" t="s">
        <v>1264</v>
      </c>
      <c r="Y736">
        <v>31.51</v>
      </c>
      <c r="Z736" t="s">
        <v>1271</v>
      </c>
      <c r="AA736">
        <v>9718266.1500000004</v>
      </c>
      <c r="AB736">
        <v>97182.661500000002</v>
      </c>
      <c r="AC736">
        <v>14.850000000000019</v>
      </c>
      <c r="AD736">
        <v>6544.2869696969601</v>
      </c>
      <c r="AE736">
        <v>2</v>
      </c>
      <c r="AF736">
        <v>13088.57393939392</v>
      </c>
      <c r="AG736">
        <v>3707992.9970302982</v>
      </c>
    </row>
    <row r="737" spans="1:33" x14ac:dyDescent="0.25">
      <c r="A737" t="s">
        <v>768</v>
      </c>
      <c r="B737" t="s">
        <v>1174</v>
      </c>
      <c r="C737" s="2">
        <v>45728.713194444441</v>
      </c>
      <c r="D737" s="2">
        <v>45728.716666666667</v>
      </c>
      <c r="E737" s="2">
        <v>45728.961111111108</v>
      </c>
      <c r="F737" s="2">
        <v>45730</v>
      </c>
      <c r="G737" t="s">
        <v>1234</v>
      </c>
      <c r="H737" t="s">
        <v>1239</v>
      </c>
      <c r="I737" t="s">
        <v>1243</v>
      </c>
      <c r="J737" t="s">
        <v>1248</v>
      </c>
      <c r="K737" t="s">
        <v>1253</v>
      </c>
      <c r="L737" t="s">
        <v>1256</v>
      </c>
      <c r="M737">
        <v>2971</v>
      </c>
      <c r="N737">
        <v>146.96</v>
      </c>
      <c r="O737">
        <v>148.29</v>
      </c>
      <c r="P737">
        <v>146.96</v>
      </c>
      <c r="Q737">
        <v>440569.59</v>
      </c>
      <c r="R737">
        <v>220.28</v>
      </c>
      <c r="S737">
        <v>88.11</v>
      </c>
      <c r="T737">
        <v>3643.04</v>
      </c>
      <c r="U737">
        <v>139.61000000000001</v>
      </c>
      <c r="V737">
        <v>44056.959999999999</v>
      </c>
      <c r="W737" t="s">
        <v>1258</v>
      </c>
      <c r="X737" t="s">
        <v>1266</v>
      </c>
      <c r="Y737">
        <v>90.5</v>
      </c>
      <c r="Z737" t="s">
        <v>1269</v>
      </c>
      <c r="AA737">
        <v>9721909.1899999995</v>
      </c>
      <c r="AB737">
        <v>97219.091899999999</v>
      </c>
      <c r="AC737">
        <v>8.6799999999999784</v>
      </c>
      <c r="AD737">
        <v>11200.356209677449</v>
      </c>
      <c r="AE737">
        <v>10</v>
      </c>
      <c r="AF737">
        <v>112003.56209677451</v>
      </c>
      <c r="AG737">
        <v>16609008.22333069</v>
      </c>
    </row>
    <row r="738" spans="1:33" x14ac:dyDescent="0.25">
      <c r="A738" t="s">
        <v>769</v>
      </c>
      <c r="B738" t="s">
        <v>1229</v>
      </c>
      <c r="C738" s="2">
        <v>45799.236805555563</v>
      </c>
      <c r="D738" s="2">
        <v>45799.237326388888</v>
      </c>
      <c r="E738" s="2">
        <v>45799.749826388892</v>
      </c>
      <c r="F738" s="2">
        <v>45801</v>
      </c>
      <c r="G738" t="s">
        <v>1231</v>
      </c>
      <c r="H738" t="s">
        <v>1240</v>
      </c>
      <c r="I738" t="s">
        <v>1243</v>
      </c>
      <c r="J738" t="s">
        <v>1245</v>
      </c>
      <c r="K738" t="s">
        <v>1250</v>
      </c>
      <c r="L738" t="s">
        <v>1255</v>
      </c>
      <c r="M738">
        <v>3979</v>
      </c>
      <c r="N738">
        <v>123.75</v>
      </c>
      <c r="O738">
        <v>125.51</v>
      </c>
      <c r="P738">
        <v>123.06</v>
      </c>
      <c r="Q738">
        <v>499404.29</v>
      </c>
      <c r="R738">
        <v>249.7</v>
      </c>
      <c r="S738">
        <v>99.88</v>
      </c>
      <c r="T738">
        <v>9398.9699999999993</v>
      </c>
      <c r="U738">
        <v>117.56</v>
      </c>
      <c r="V738">
        <v>49940.43</v>
      </c>
      <c r="W738" t="s">
        <v>1259</v>
      </c>
      <c r="X738" t="s">
        <v>1265</v>
      </c>
      <c r="Y738">
        <v>199.09</v>
      </c>
      <c r="Z738" t="s">
        <v>1271</v>
      </c>
      <c r="AA738">
        <v>9731308.1600000001</v>
      </c>
      <c r="AB738">
        <v>97313.081600000005</v>
      </c>
      <c r="AC738">
        <v>7.9500000000000028</v>
      </c>
      <c r="AD738">
        <v>12240.639194968549</v>
      </c>
      <c r="AE738">
        <v>30</v>
      </c>
      <c r="AF738">
        <v>367219.17584905651</v>
      </c>
      <c r="AG738">
        <v>46089678.760815077</v>
      </c>
    </row>
    <row r="739" spans="1:33" x14ac:dyDescent="0.25">
      <c r="A739" t="s">
        <v>770</v>
      </c>
      <c r="B739" t="s">
        <v>1179</v>
      </c>
      <c r="C739" s="2">
        <v>45919.351388888892</v>
      </c>
      <c r="D739" s="2">
        <v>45919.35260416667</v>
      </c>
      <c r="E739" s="2">
        <v>45920.331770833327</v>
      </c>
      <c r="F739" s="2">
        <v>45920</v>
      </c>
      <c r="G739" t="s">
        <v>1231</v>
      </c>
      <c r="H739" t="s">
        <v>1239</v>
      </c>
      <c r="I739" t="s">
        <v>1242</v>
      </c>
      <c r="J739" t="s">
        <v>1245</v>
      </c>
      <c r="K739" t="s">
        <v>1250</v>
      </c>
      <c r="L739" t="s">
        <v>1255</v>
      </c>
      <c r="M739">
        <v>1305</v>
      </c>
      <c r="N739">
        <v>215.44</v>
      </c>
      <c r="O739">
        <v>211.73</v>
      </c>
      <c r="P739">
        <v>216.85</v>
      </c>
      <c r="Q739">
        <v>276307.65000000002</v>
      </c>
      <c r="R739">
        <v>138.15</v>
      </c>
      <c r="S739">
        <v>55.26</v>
      </c>
      <c r="T739">
        <v>-6875.01</v>
      </c>
      <c r="U739">
        <v>204.67</v>
      </c>
      <c r="V739">
        <v>27630.77</v>
      </c>
      <c r="W739" t="s">
        <v>1258</v>
      </c>
      <c r="X739" t="s">
        <v>1263</v>
      </c>
      <c r="Y739">
        <v>-236.11</v>
      </c>
      <c r="Z739" t="s">
        <v>1269</v>
      </c>
      <c r="AA739">
        <v>9724433.1500000004</v>
      </c>
      <c r="AB739">
        <v>97244.3315</v>
      </c>
      <c r="AC739">
        <v>7.0600000000000023</v>
      </c>
      <c r="AD739">
        <v>13773.984631728041</v>
      </c>
      <c r="AE739">
        <v>10</v>
      </c>
      <c r="AF739">
        <v>137739.8463172804</v>
      </c>
      <c r="AG739">
        <v>29163657.66075778</v>
      </c>
    </row>
    <row r="740" spans="1:33" x14ac:dyDescent="0.25">
      <c r="A740" t="s">
        <v>771</v>
      </c>
      <c r="B740" t="s">
        <v>1112</v>
      </c>
      <c r="C740" s="2">
        <v>45849.281944444447</v>
      </c>
      <c r="D740" s="2">
        <v>45849.285069444442</v>
      </c>
      <c r="E740" s="2">
        <v>45849.847569444442</v>
      </c>
      <c r="F740" s="2">
        <v>45851</v>
      </c>
      <c r="G740" t="s">
        <v>1237</v>
      </c>
      <c r="H740" t="s">
        <v>1238</v>
      </c>
      <c r="I740" t="s">
        <v>1243</v>
      </c>
      <c r="J740" t="s">
        <v>1245</v>
      </c>
      <c r="K740" t="s">
        <v>1250</v>
      </c>
      <c r="L740" t="s">
        <v>1256</v>
      </c>
      <c r="M740">
        <v>4562</v>
      </c>
      <c r="N740">
        <v>480.24</v>
      </c>
      <c r="O740">
        <v>474.57</v>
      </c>
      <c r="P740">
        <v>484.95</v>
      </c>
      <c r="Q740">
        <v>2164988.34</v>
      </c>
      <c r="R740">
        <v>1082.49</v>
      </c>
      <c r="S740">
        <v>433</v>
      </c>
      <c r="T740">
        <v>-48869.05</v>
      </c>
      <c r="U740">
        <v>456.23</v>
      </c>
      <c r="V740">
        <v>216498.83</v>
      </c>
      <c r="W740" t="s">
        <v>1258</v>
      </c>
      <c r="X740" t="s">
        <v>1264</v>
      </c>
      <c r="Y740">
        <v>-214.04</v>
      </c>
      <c r="Z740" t="s">
        <v>1271</v>
      </c>
      <c r="AA740">
        <v>9675564.0999999996</v>
      </c>
      <c r="AB740">
        <v>96755.641000000003</v>
      </c>
      <c r="AC740">
        <v>18.339999999999971</v>
      </c>
      <c r="AD740">
        <v>5275.6619956379573</v>
      </c>
      <c r="AE740">
        <v>2</v>
      </c>
      <c r="AF740">
        <v>10551.323991275911</v>
      </c>
      <c r="AG740">
        <v>5007341.8265398107</v>
      </c>
    </row>
    <row r="741" spans="1:33" x14ac:dyDescent="0.25">
      <c r="A741" t="s">
        <v>772</v>
      </c>
      <c r="B741" t="s">
        <v>1180</v>
      </c>
      <c r="C741" s="2">
        <v>45908.956250000003</v>
      </c>
      <c r="D741" s="2">
        <v>45908.95888888889</v>
      </c>
      <c r="E741" s="2">
        <v>45909.079722222217</v>
      </c>
      <c r="F741" s="2">
        <v>45909</v>
      </c>
      <c r="G741" t="s">
        <v>1234</v>
      </c>
      <c r="H741" t="s">
        <v>1240</v>
      </c>
      <c r="I741" t="s">
        <v>1242</v>
      </c>
      <c r="J741" t="s">
        <v>1245</v>
      </c>
      <c r="K741" t="s">
        <v>1252</v>
      </c>
      <c r="L741" t="s">
        <v>1254</v>
      </c>
      <c r="M741">
        <v>5510</v>
      </c>
      <c r="N741">
        <v>355.41</v>
      </c>
      <c r="O741">
        <v>360.42</v>
      </c>
      <c r="P741">
        <v>352.18</v>
      </c>
      <c r="Q741">
        <v>1985914.2</v>
      </c>
      <c r="R741">
        <v>992.96</v>
      </c>
      <c r="S741">
        <v>397.18</v>
      </c>
      <c r="T741">
        <v>44012.26</v>
      </c>
      <c r="U741">
        <v>337.64</v>
      </c>
      <c r="V741">
        <v>198591.42</v>
      </c>
      <c r="W741" t="s">
        <v>1261</v>
      </c>
      <c r="X741" t="s">
        <v>1265</v>
      </c>
      <c r="Y741">
        <v>233.97</v>
      </c>
      <c r="Z741" t="s">
        <v>1267</v>
      </c>
      <c r="AA741">
        <v>9719576.3599999994</v>
      </c>
      <c r="AB741">
        <v>97195.763599999991</v>
      </c>
      <c r="AC741">
        <v>22.78000000000003</v>
      </c>
      <c r="AD741">
        <v>4266.7148200175534</v>
      </c>
      <c r="AE741">
        <v>30</v>
      </c>
      <c r="AF741">
        <v>128001.44460052661</v>
      </c>
      <c r="AG741">
        <v>46134280.662921801</v>
      </c>
    </row>
    <row r="742" spans="1:33" x14ac:dyDescent="0.25">
      <c r="A742" t="s">
        <v>773</v>
      </c>
      <c r="B742" t="s">
        <v>1176</v>
      </c>
      <c r="C742" s="2">
        <v>45749.520833333343</v>
      </c>
      <c r="D742" s="2">
        <v>45749.521886574083</v>
      </c>
      <c r="E742" s="2">
        <v>45749.800358796303</v>
      </c>
      <c r="F742" s="2">
        <v>45750</v>
      </c>
      <c r="G742" t="s">
        <v>1231</v>
      </c>
      <c r="H742" t="s">
        <v>1239</v>
      </c>
      <c r="I742" t="s">
        <v>1243</v>
      </c>
      <c r="J742" t="s">
        <v>1245</v>
      </c>
      <c r="K742" t="s">
        <v>1251</v>
      </c>
      <c r="L742" t="s">
        <v>1255</v>
      </c>
      <c r="M742">
        <v>1280</v>
      </c>
      <c r="N742">
        <v>288.63</v>
      </c>
      <c r="O742">
        <v>291.66000000000003</v>
      </c>
      <c r="P742">
        <v>289.92</v>
      </c>
      <c r="Q742">
        <v>373324.79999999999</v>
      </c>
      <c r="R742">
        <v>186.66</v>
      </c>
      <c r="S742">
        <v>74.66</v>
      </c>
      <c r="T742">
        <v>1965.88</v>
      </c>
      <c r="U742">
        <v>274.2</v>
      </c>
      <c r="V742">
        <v>37332.480000000003</v>
      </c>
      <c r="W742" t="s">
        <v>1259</v>
      </c>
      <c r="X742" t="s">
        <v>1266</v>
      </c>
      <c r="Y742">
        <v>60.02</v>
      </c>
      <c r="Z742" t="s">
        <v>1270</v>
      </c>
      <c r="AA742">
        <v>9721542.2400000002</v>
      </c>
      <c r="AB742">
        <v>97215.42240000001</v>
      </c>
      <c r="AC742">
        <v>17.46000000000004</v>
      </c>
      <c r="AD742">
        <v>5567.893608247412</v>
      </c>
      <c r="AE742">
        <v>10</v>
      </c>
      <c r="AF742">
        <v>55678.936082474123</v>
      </c>
      <c r="AG742">
        <v>16239318.4978144</v>
      </c>
    </row>
    <row r="743" spans="1:33" x14ac:dyDescent="0.25">
      <c r="A743" t="s">
        <v>774</v>
      </c>
      <c r="B743" t="s">
        <v>1197</v>
      </c>
      <c r="C743" s="2">
        <v>45754.932638888888</v>
      </c>
      <c r="D743" s="2">
        <v>45754.933055555557</v>
      </c>
      <c r="E743" s="2">
        <v>45755.840694444443</v>
      </c>
      <c r="F743" s="2">
        <v>45755</v>
      </c>
      <c r="G743" t="s">
        <v>1231</v>
      </c>
      <c r="H743" t="s">
        <v>1239</v>
      </c>
      <c r="I743" t="s">
        <v>1243</v>
      </c>
      <c r="J743" t="s">
        <v>1247</v>
      </c>
      <c r="K743" t="s">
        <v>1252</v>
      </c>
      <c r="L743" t="s">
        <v>1255</v>
      </c>
      <c r="M743">
        <v>6036</v>
      </c>
      <c r="N743">
        <v>163.41</v>
      </c>
      <c r="O743">
        <v>161.71</v>
      </c>
      <c r="P743">
        <v>164.72</v>
      </c>
      <c r="Q743">
        <v>976081.56</v>
      </c>
      <c r="R743">
        <v>488.04</v>
      </c>
      <c r="S743">
        <v>195.22</v>
      </c>
      <c r="T743">
        <v>-18851.62</v>
      </c>
      <c r="U743">
        <v>155.24</v>
      </c>
      <c r="V743">
        <v>97608.16</v>
      </c>
      <c r="W743" t="s">
        <v>1258</v>
      </c>
      <c r="X743" t="s">
        <v>1266</v>
      </c>
      <c r="Y743">
        <v>-182.73</v>
      </c>
      <c r="Z743" t="s">
        <v>1271</v>
      </c>
      <c r="AA743">
        <v>9702690.6199999992</v>
      </c>
      <c r="AB743">
        <v>97026.906199999998</v>
      </c>
      <c r="AC743">
        <v>6.4699999999999989</v>
      </c>
      <c r="AD743">
        <v>14996.430633693981</v>
      </c>
      <c r="AE743">
        <v>10</v>
      </c>
      <c r="AF743">
        <v>149964.3063369398</v>
      </c>
      <c r="AG743">
        <v>24250727.977746539</v>
      </c>
    </row>
    <row r="744" spans="1:33" x14ac:dyDescent="0.25">
      <c r="A744" t="s">
        <v>775</v>
      </c>
      <c r="B744" t="s">
        <v>1121</v>
      </c>
      <c r="C744" s="2">
        <v>45998.105555555558</v>
      </c>
      <c r="D744" s="2">
        <v>45998.10796296296</v>
      </c>
      <c r="E744" s="2">
        <v>45998.934351851851</v>
      </c>
      <c r="F744" s="2">
        <v>46000</v>
      </c>
      <c r="G744" t="s">
        <v>1236</v>
      </c>
      <c r="H744" t="s">
        <v>1238</v>
      </c>
      <c r="I744" t="s">
        <v>1242</v>
      </c>
      <c r="J744" t="s">
        <v>1248</v>
      </c>
      <c r="K744" t="s">
        <v>1250</v>
      </c>
      <c r="L744" t="s">
        <v>1257</v>
      </c>
      <c r="M744">
        <v>5813</v>
      </c>
      <c r="N744">
        <v>130.09</v>
      </c>
      <c r="O744">
        <v>130.41999999999999</v>
      </c>
      <c r="P744">
        <v>129.72</v>
      </c>
      <c r="Q744">
        <v>758131.46</v>
      </c>
      <c r="R744">
        <v>379.07</v>
      </c>
      <c r="S744">
        <v>151.63</v>
      </c>
      <c r="T744">
        <v>3538.4</v>
      </c>
      <c r="U744">
        <v>123.59</v>
      </c>
      <c r="V744">
        <v>75813.149999999994</v>
      </c>
      <c r="W744" t="s">
        <v>1261</v>
      </c>
      <c r="X744" t="s">
        <v>1263</v>
      </c>
      <c r="Y744">
        <v>53.96</v>
      </c>
      <c r="Z744" t="s">
        <v>1268</v>
      </c>
      <c r="AA744">
        <v>9706229.0199999996</v>
      </c>
      <c r="AB744">
        <v>97062.290200000003</v>
      </c>
      <c r="AC744">
        <v>6.8299999999999841</v>
      </c>
      <c r="AD744">
        <v>14211.16986822844</v>
      </c>
      <c r="AE744">
        <v>2</v>
      </c>
      <c r="AF744">
        <v>28422.339736456881</v>
      </c>
      <c r="AG744">
        <v>3706841.5484287059</v>
      </c>
    </row>
    <row r="745" spans="1:33" x14ac:dyDescent="0.25">
      <c r="A745" t="s">
        <v>776</v>
      </c>
      <c r="B745" t="s">
        <v>1039</v>
      </c>
      <c r="C745" s="2">
        <v>45665.167361111111</v>
      </c>
      <c r="D745" s="2">
        <v>45665.168923611112</v>
      </c>
      <c r="E745" s="2">
        <v>45665.83489583333</v>
      </c>
      <c r="F745" s="2">
        <v>45666</v>
      </c>
      <c r="G745" t="s">
        <v>1237</v>
      </c>
      <c r="H745" t="s">
        <v>1241</v>
      </c>
      <c r="I745" t="s">
        <v>1243</v>
      </c>
      <c r="J745" t="s">
        <v>1246</v>
      </c>
      <c r="K745" t="s">
        <v>1250</v>
      </c>
      <c r="L745" t="s">
        <v>1257</v>
      </c>
      <c r="M745">
        <v>5709</v>
      </c>
      <c r="N745">
        <v>498.9</v>
      </c>
      <c r="O745">
        <v>489.41</v>
      </c>
      <c r="P745">
        <v>497.76</v>
      </c>
      <c r="Q745">
        <v>2794041.69</v>
      </c>
      <c r="R745">
        <v>1397.02</v>
      </c>
      <c r="S745">
        <v>558.80999999999995</v>
      </c>
      <c r="T745">
        <v>-49625.98</v>
      </c>
      <c r="U745">
        <v>473.95</v>
      </c>
      <c r="V745">
        <v>279404.17</v>
      </c>
      <c r="W745" t="s">
        <v>1261</v>
      </c>
      <c r="X745" t="s">
        <v>1266</v>
      </c>
      <c r="Y745">
        <v>-167.75</v>
      </c>
      <c r="Z745" t="s">
        <v>1270</v>
      </c>
      <c r="AA745">
        <v>9656603.0399999991</v>
      </c>
      <c r="AB745">
        <v>96566.030399999989</v>
      </c>
      <c r="AC745">
        <v>15.46000000000004</v>
      </c>
      <c r="AD745">
        <v>6246.1856662354312</v>
      </c>
      <c r="AE745">
        <v>5</v>
      </c>
      <c r="AF745">
        <v>31230.928331177161</v>
      </c>
      <c r="AG745">
        <v>15284728.63456141</v>
      </c>
    </row>
    <row r="746" spans="1:33" x14ac:dyDescent="0.25">
      <c r="A746" t="s">
        <v>777</v>
      </c>
      <c r="B746" t="s">
        <v>1169</v>
      </c>
      <c r="C746" s="2">
        <v>45746.769444444442</v>
      </c>
      <c r="D746" s="2">
        <v>45746.770578703698</v>
      </c>
      <c r="E746" s="2">
        <v>45747.001134259262</v>
      </c>
      <c r="F746" s="2">
        <v>45747</v>
      </c>
      <c r="G746" t="s">
        <v>1233</v>
      </c>
      <c r="H746" t="s">
        <v>1238</v>
      </c>
      <c r="I746" t="s">
        <v>1242</v>
      </c>
      <c r="J746" t="s">
        <v>1245</v>
      </c>
      <c r="K746" t="s">
        <v>1253</v>
      </c>
      <c r="L746" t="s">
        <v>1255</v>
      </c>
      <c r="M746">
        <v>128</v>
      </c>
      <c r="N746">
        <v>436.42</v>
      </c>
      <c r="O746">
        <v>428.22</v>
      </c>
      <c r="P746">
        <v>436.59</v>
      </c>
      <c r="Q746">
        <v>54812.160000000003</v>
      </c>
      <c r="R746">
        <v>27.41</v>
      </c>
      <c r="S746">
        <v>10.96</v>
      </c>
      <c r="T746">
        <v>-1109.73</v>
      </c>
      <c r="U746">
        <v>414.6</v>
      </c>
      <c r="V746">
        <v>5481.22</v>
      </c>
      <c r="W746" t="s">
        <v>1258</v>
      </c>
      <c r="X746" t="s">
        <v>1265</v>
      </c>
      <c r="Y746">
        <v>-191.71</v>
      </c>
      <c r="Z746" t="s">
        <v>1269</v>
      </c>
      <c r="AA746">
        <v>9655493.3100000005</v>
      </c>
      <c r="AB746">
        <v>96554.933100000009</v>
      </c>
      <c r="AC746">
        <v>13.62</v>
      </c>
      <c r="AD746">
        <v>7089.2021365638748</v>
      </c>
      <c r="AE746">
        <v>2</v>
      </c>
      <c r="AF746">
        <v>14178.40427312775</v>
      </c>
      <c r="AG746">
        <v>6071476.2778387656</v>
      </c>
    </row>
    <row r="747" spans="1:33" x14ac:dyDescent="0.25">
      <c r="A747" t="s">
        <v>778</v>
      </c>
      <c r="B747" t="s">
        <v>1120</v>
      </c>
      <c r="C747" s="2">
        <v>45832.599305555559</v>
      </c>
      <c r="D747" s="2">
        <v>45832.602754629632</v>
      </c>
      <c r="E747" s="2">
        <v>45833.180532407408</v>
      </c>
      <c r="F747" s="2">
        <v>45833</v>
      </c>
      <c r="G747" t="s">
        <v>1233</v>
      </c>
      <c r="H747" t="s">
        <v>1241</v>
      </c>
      <c r="I747" t="s">
        <v>1242</v>
      </c>
      <c r="J747" t="s">
        <v>1247</v>
      </c>
      <c r="K747" t="s">
        <v>1251</v>
      </c>
      <c r="L747" t="s">
        <v>1255</v>
      </c>
      <c r="M747">
        <v>3082</v>
      </c>
      <c r="N747">
        <v>465.3</v>
      </c>
      <c r="O747">
        <v>469.52</v>
      </c>
      <c r="P747">
        <v>462.98</v>
      </c>
      <c r="Q747">
        <v>1447060.64</v>
      </c>
      <c r="R747">
        <v>723.53</v>
      </c>
      <c r="S747">
        <v>289.41000000000003</v>
      </c>
      <c r="T747">
        <v>19143.34</v>
      </c>
      <c r="U747">
        <v>442.03</v>
      </c>
      <c r="V747">
        <v>144706.06</v>
      </c>
      <c r="W747" t="s">
        <v>1261</v>
      </c>
      <c r="X747" t="s">
        <v>1264</v>
      </c>
      <c r="Y747">
        <v>141.26</v>
      </c>
      <c r="Z747" t="s">
        <v>1267</v>
      </c>
      <c r="AA747">
        <v>9674636.6500000004</v>
      </c>
      <c r="AB747">
        <v>96746.366500000004</v>
      </c>
      <c r="AC747">
        <v>27.490000000000009</v>
      </c>
      <c r="AD747">
        <v>3519.329447071661</v>
      </c>
      <c r="AE747">
        <v>5</v>
      </c>
      <c r="AF747">
        <v>17596.647235358301</v>
      </c>
      <c r="AG747">
        <v>8261977.8099454306</v>
      </c>
    </row>
    <row r="748" spans="1:33" x14ac:dyDescent="0.25">
      <c r="A748" t="s">
        <v>779</v>
      </c>
      <c r="B748" t="s">
        <v>1070</v>
      </c>
      <c r="C748" s="2">
        <v>45825.106944444437</v>
      </c>
      <c r="D748" s="2">
        <v>45825.108912037038</v>
      </c>
      <c r="E748" s="2">
        <v>45825.574884259258</v>
      </c>
      <c r="F748" s="2">
        <v>45826</v>
      </c>
      <c r="G748" t="s">
        <v>1235</v>
      </c>
      <c r="H748" t="s">
        <v>1238</v>
      </c>
      <c r="I748" t="s">
        <v>1243</v>
      </c>
      <c r="J748" t="s">
        <v>1246</v>
      </c>
      <c r="K748" t="s">
        <v>1249</v>
      </c>
      <c r="L748" t="s">
        <v>1256</v>
      </c>
      <c r="M748">
        <v>2706</v>
      </c>
      <c r="N748">
        <v>426.89</v>
      </c>
      <c r="O748">
        <v>425.06</v>
      </c>
      <c r="P748">
        <v>430.47</v>
      </c>
      <c r="Q748">
        <v>1150212.3600000001</v>
      </c>
      <c r="R748">
        <v>575.11</v>
      </c>
      <c r="S748">
        <v>230.04</v>
      </c>
      <c r="T748">
        <v>-15444.61</v>
      </c>
      <c r="U748">
        <v>405.55</v>
      </c>
      <c r="V748">
        <v>115021.24</v>
      </c>
      <c r="W748" t="s">
        <v>1261</v>
      </c>
      <c r="X748" t="s">
        <v>1263</v>
      </c>
      <c r="Y748">
        <v>-125.68</v>
      </c>
      <c r="Z748" t="s">
        <v>1267</v>
      </c>
      <c r="AA748">
        <v>9659192.0399999991</v>
      </c>
      <c r="AB748">
        <v>96591.920399999988</v>
      </c>
      <c r="AC748">
        <v>19.509999999999991</v>
      </c>
      <c r="AD748">
        <v>4950.8928959507957</v>
      </c>
      <c r="AE748">
        <v>2</v>
      </c>
      <c r="AF748">
        <v>9901.7857919015914</v>
      </c>
      <c r="AG748">
        <v>4208853.0687056901</v>
      </c>
    </row>
    <row r="749" spans="1:33" x14ac:dyDescent="0.25">
      <c r="A749" t="s">
        <v>780</v>
      </c>
      <c r="B749" t="s">
        <v>1111</v>
      </c>
      <c r="C749" s="2">
        <v>45994.539583333331</v>
      </c>
      <c r="D749" s="2">
        <v>45994.540972222218</v>
      </c>
      <c r="E749" s="2">
        <v>45995.160416666673</v>
      </c>
      <c r="F749" s="2">
        <v>45995</v>
      </c>
      <c r="G749" t="s">
        <v>1236</v>
      </c>
      <c r="H749" t="s">
        <v>1239</v>
      </c>
      <c r="I749" t="s">
        <v>1243</v>
      </c>
      <c r="J749" t="s">
        <v>1245</v>
      </c>
      <c r="K749" t="s">
        <v>1249</v>
      </c>
      <c r="L749" t="s">
        <v>1254</v>
      </c>
      <c r="M749">
        <v>1319</v>
      </c>
      <c r="N749">
        <v>282.07</v>
      </c>
      <c r="O749">
        <v>279.41000000000003</v>
      </c>
      <c r="P749">
        <v>279.39</v>
      </c>
      <c r="Q749">
        <v>368541.79</v>
      </c>
      <c r="R749">
        <v>184.27</v>
      </c>
      <c r="S749">
        <v>73.709999999999994</v>
      </c>
      <c r="T749">
        <v>-231.6</v>
      </c>
      <c r="U749">
        <v>267.97000000000003</v>
      </c>
      <c r="V749">
        <v>36854.18</v>
      </c>
      <c r="W749" t="s">
        <v>1259</v>
      </c>
      <c r="X749" t="s">
        <v>1264</v>
      </c>
      <c r="Y749">
        <v>0.72</v>
      </c>
      <c r="Z749" t="s">
        <v>1268</v>
      </c>
      <c r="AA749">
        <v>9658960.4399999995</v>
      </c>
      <c r="AB749">
        <v>96589.604399999997</v>
      </c>
      <c r="AC749">
        <v>11.44</v>
      </c>
      <c r="AD749">
        <v>8443.1472377622395</v>
      </c>
      <c r="AE749">
        <v>10</v>
      </c>
      <c r="AF749">
        <v>84431.472377622398</v>
      </c>
      <c r="AG749">
        <v>23590997.697031479</v>
      </c>
    </row>
    <row r="750" spans="1:33" x14ac:dyDescent="0.25">
      <c r="A750" t="s">
        <v>781</v>
      </c>
      <c r="B750" t="s">
        <v>1126</v>
      </c>
      <c r="C750" s="2">
        <v>45950.361111111109</v>
      </c>
      <c r="D750" s="2">
        <v>45950.364166666674</v>
      </c>
      <c r="E750" s="2">
        <v>45951.338472222233</v>
      </c>
      <c r="F750" s="2">
        <v>45951</v>
      </c>
      <c r="G750" t="s">
        <v>1234</v>
      </c>
      <c r="H750" t="s">
        <v>1241</v>
      </c>
      <c r="I750" t="s">
        <v>1243</v>
      </c>
      <c r="J750" t="s">
        <v>1248</v>
      </c>
      <c r="K750" t="s">
        <v>1252</v>
      </c>
      <c r="L750" t="s">
        <v>1255</v>
      </c>
      <c r="M750">
        <v>5246</v>
      </c>
      <c r="N750">
        <v>248.39</v>
      </c>
      <c r="O750">
        <v>252.86</v>
      </c>
      <c r="P750">
        <v>246.06</v>
      </c>
      <c r="Q750">
        <v>1326503.56</v>
      </c>
      <c r="R750">
        <v>663.25</v>
      </c>
      <c r="S750">
        <v>265.3</v>
      </c>
      <c r="T750">
        <v>34744.25</v>
      </c>
      <c r="U750">
        <v>235.97</v>
      </c>
      <c r="V750">
        <v>132650.35999999999</v>
      </c>
      <c r="W750" t="s">
        <v>1262</v>
      </c>
      <c r="X750" t="s">
        <v>1266</v>
      </c>
      <c r="Y750">
        <v>276.36</v>
      </c>
      <c r="Z750" t="s">
        <v>1268</v>
      </c>
      <c r="AA750">
        <v>9693704.6899999995</v>
      </c>
      <c r="AB750">
        <v>96937.046900000001</v>
      </c>
      <c r="AC750">
        <v>16.890000000000011</v>
      </c>
      <c r="AD750">
        <v>5739.3159798697407</v>
      </c>
      <c r="AE750">
        <v>5</v>
      </c>
      <c r="AF750">
        <v>28696.579899348701</v>
      </c>
      <c r="AG750">
        <v>7256217.1933493139</v>
      </c>
    </row>
    <row r="751" spans="1:33" x14ac:dyDescent="0.25">
      <c r="A751" t="s">
        <v>782</v>
      </c>
      <c r="B751" t="s">
        <v>1046</v>
      </c>
      <c r="C751" s="2">
        <v>45695.511805555558</v>
      </c>
      <c r="D751" s="2">
        <v>45695.51494212963</v>
      </c>
      <c r="E751" s="2">
        <v>45696.246192129627</v>
      </c>
      <c r="F751" s="2">
        <v>45697</v>
      </c>
      <c r="G751" t="s">
        <v>1237</v>
      </c>
      <c r="H751" t="s">
        <v>1240</v>
      </c>
      <c r="I751" t="s">
        <v>1243</v>
      </c>
      <c r="J751" t="s">
        <v>1247</v>
      </c>
      <c r="K751" t="s">
        <v>1251</v>
      </c>
      <c r="L751" t="s">
        <v>1257</v>
      </c>
      <c r="M751">
        <v>6617</v>
      </c>
      <c r="N751">
        <v>396.31</v>
      </c>
      <c r="O751">
        <v>391.57</v>
      </c>
      <c r="P751">
        <v>394.57</v>
      </c>
      <c r="Q751">
        <v>2591018.69</v>
      </c>
      <c r="R751">
        <v>1295.51</v>
      </c>
      <c r="S751">
        <v>518.20000000000005</v>
      </c>
      <c r="T751">
        <v>-21664.71</v>
      </c>
      <c r="U751">
        <v>376.49</v>
      </c>
      <c r="V751">
        <v>259101.87</v>
      </c>
      <c r="W751" t="s">
        <v>1258</v>
      </c>
      <c r="X751" t="s">
        <v>1264</v>
      </c>
      <c r="Y751">
        <v>-76.03</v>
      </c>
      <c r="Z751" t="s">
        <v>1268</v>
      </c>
      <c r="AA751">
        <v>9672039.9800000004</v>
      </c>
      <c r="AB751">
        <v>96720.399799999999</v>
      </c>
      <c r="AC751">
        <v>15.079999999999981</v>
      </c>
      <c r="AD751">
        <v>6413.819615384622</v>
      </c>
      <c r="AE751">
        <v>30</v>
      </c>
      <c r="AF751">
        <v>192414.58846153869</v>
      </c>
      <c r="AG751">
        <v>75343780.403884694</v>
      </c>
    </row>
    <row r="752" spans="1:33" x14ac:dyDescent="0.25">
      <c r="A752" t="s">
        <v>783</v>
      </c>
      <c r="B752" t="s">
        <v>1215</v>
      </c>
      <c r="C752" s="2">
        <v>45967.908333333333</v>
      </c>
      <c r="D752" s="2">
        <v>45967.908622685187</v>
      </c>
      <c r="E752" s="2">
        <v>45968.905150462961</v>
      </c>
      <c r="F752" s="2">
        <v>45969</v>
      </c>
      <c r="G752" t="s">
        <v>1231</v>
      </c>
      <c r="H752" t="s">
        <v>1240</v>
      </c>
      <c r="I752" t="s">
        <v>1242</v>
      </c>
      <c r="J752" t="s">
        <v>1248</v>
      </c>
      <c r="K752" t="s">
        <v>1253</v>
      </c>
      <c r="L752" t="s">
        <v>1255</v>
      </c>
      <c r="M752">
        <v>6891</v>
      </c>
      <c r="N752">
        <v>41.66</v>
      </c>
      <c r="O752">
        <v>41.14</v>
      </c>
      <c r="P752">
        <v>41.28</v>
      </c>
      <c r="Q752">
        <v>283495.74</v>
      </c>
      <c r="R752">
        <v>141.75</v>
      </c>
      <c r="S752">
        <v>56.7</v>
      </c>
      <c r="T752">
        <v>-1163.19</v>
      </c>
      <c r="U752">
        <v>39.58</v>
      </c>
      <c r="V752">
        <v>28349.57</v>
      </c>
      <c r="W752" t="s">
        <v>1260</v>
      </c>
      <c r="X752" t="s">
        <v>1265</v>
      </c>
      <c r="Y752">
        <v>-33.909999999999997</v>
      </c>
      <c r="Z752" t="s">
        <v>1270</v>
      </c>
      <c r="AA752">
        <v>9670876.7899999991</v>
      </c>
      <c r="AB752">
        <v>96708.767899999992</v>
      </c>
      <c r="AC752">
        <v>1.5600000000000021</v>
      </c>
      <c r="AD752">
        <v>61992.799935897339</v>
      </c>
      <c r="AE752">
        <v>30</v>
      </c>
      <c r="AF752">
        <v>1859783.9980769199</v>
      </c>
      <c r="AG752">
        <v>76511513.680884495</v>
      </c>
    </row>
    <row r="753" spans="1:33" x14ac:dyDescent="0.25">
      <c r="A753" t="s">
        <v>784</v>
      </c>
      <c r="B753" t="s">
        <v>1065</v>
      </c>
      <c r="C753" s="2">
        <v>45797.821527777778</v>
      </c>
      <c r="D753" s="2">
        <v>45797.824537037042</v>
      </c>
      <c r="E753" s="2">
        <v>45798.215509259258</v>
      </c>
      <c r="F753" s="2">
        <v>45798</v>
      </c>
      <c r="G753" t="s">
        <v>1231</v>
      </c>
      <c r="H753" t="s">
        <v>1239</v>
      </c>
      <c r="I753" t="s">
        <v>1242</v>
      </c>
      <c r="J753" t="s">
        <v>1248</v>
      </c>
      <c r="K753" t="s">
        <v>1253</v>
      </c>
      <c r="L753" t="s">
        <v>1256</v>
      </c>
      <c r="M753">
        <v>627</v>
      </c>
      <c r="N753">
        <v>247.69</v>
      </c>
      <c r="O753">
        <v>249.61</v>
      </c>
      <c r="P753">
        <v>249.15</v>
      </c>
      <c r="Q753">
        <v>156505.47</v>
      </c>
      <c r="R753">
        <v>78.25</v>
      </c>
      <c r="S753">
        <v>31.3</v>
      </c>
      <c r="T753">
        <v>178.87</v>
      </c>
      <c r="U753">
        <v>235.31</v>
      </c>
      <c r="V753">
        <v>15650.55</v>
      </c>
      <c r="W753" t="s">
        <v>1261</v>
      </c>
      <c r="X753" t="s">
        <v>1264</v>
      </c>
      <c r="Y753">
        <v>18.46</v>
      </c>
      <c r="Z753" t="s">
        <v>1270</v>
      </c>
      <c r="AA753">
        <v>9671055.6600000001</v>
      </c>
      <c r="AB753">
        <v>96710.556599999996</v>
      </c>
      <c r="AC753">
        <v>14.30000000000001</v>
      </c>
      <c r="AD753">
        <v>6762.9759860139802</v>
      </c>
      <c r="AE753">
        <v>10</v>
      </c>
      <c r="AF753">
        <v>67629.759860139806</v>
      </c>
      <c r="AG753">
        <v>16881064.358689498</v>
      </c>
    </row>
    <row r="754" spans="1:33" x14ac:dyDescent="0.25">
      <c r="A754" t="s">
        <v>785</v>
      </c>
      <c r="B754" t="s">
        <v>1101</v>
      </c>
      <c r="C754" s="2">
        <v>45701.688194444447</v>
      </c>
      <c r="D754" s="2">
        <v>45701.69091435185</v>
      </c>
      <c r="E754" s="2">
        <v>45702.166608796288</v>
      </c>
      <c r="F754" s="2">
        <v>45702</v>
      </c>
      <c r="G754" t="s">
        <v>1231</v>
      </c>
      <c r="H754" t="s">
        <v>1240</v>
      </c>
      <c r="I754" t="s">
        <v>1243</v>
      </c>
      <c r="J754" t="s">
        <v>1245</v>
      </c>
      <c r="K754" t="s">
        <v>1250</v>
      </c>
      <c r="L754" t="s">
        <v>1255</v>
      </c>
      <c r="M754">
        <v>1968</v>
      </c>
      <c r="N754">
        <v>349.88</v>
      </c>
      <c r="O754">
        <v>344.35</v>
      </c>
      <c r="P754">
        <v>350.94</v>
      </c>
      <c r="Q754">
        <v>677680.8</v>
      </c>
      <c r="R754">
        <v>338.84</v>
      </c>
      <c r="S754">
        <v>135.54</v>
      </c>
      <c r="T754">
        <v>-13443.5</v>
      </c>
      <c r="U754">
        <v>332.39</v>
      </c>
      <c r="V754">
        <v>67768.08</v>
      </c>
      <c r="W754" t="s">
        <v>1261</v>
      </c>
      <c r="X754" t="s">
        <v>1266</v>
      </c>
      <c r="Y754">
        <v>-187.78</v>
      </c>
      <c r="Z754" t="s">
        <v>1271</v>
      </c>
      <c r="AA754">
        <v>9657612.1600000001</v>
      </c>
      <c r="AB754">
        <v>96576.121599999999</v>
      </c>
      <c r="AC754">
        <v>11.96000000000004</v>
      </c>
      <c r="AD754">
        <v>8074.9265551839217</v>
      </c>
      <c r="AE754">
        <v>30</v>
      </c>
      <c r="AF754">
        <v>242247.79665551771</v>
      </c>
      <c r="AG754">
        <v>83418028.77832751</v>
      </c>
    </row>
    <row r="755" spans="1:33" x14ac:dyDescent="0.25">
      <c r="A755" t="s">
        <v>786</v>
      </c>
      <c r="B755" t="s">
        <v>1125</v>
      </c>
      <c r="C755" s="2">
        <v>45890.512499999997</v>
      </c>
      <c r="D755" s="2">
        <v>45890.515682870369</v>
      </c>
      <c r="E755" s="2">
        <v>45890.655960648153</v>
      </c>
      <c r="F755" s="2">
        <v>45891</v>
      </c>
      <c r="G755" t="s">
        <v>1231</v>
      </c>
      <c r="H755" t="s">
        <v>1239</v>
      </c>
      <c r="I755" t="s">
        <v>1243</v>
      </c>
      <c r="J755" t="s">
        <v>1244</v>
      </c>
      <c r="K755" t="s">
        <v>1251</v>
      </c>
      <c r="L755" t="s">
        <v>1257</v>
      </c>
      <c r="M755">
        <v>8256</v>
      </c>
      <c r="N755">
        <v>104.53</v>
      </c>
      <c r="O755">
        <v>103.6</v>
      </c>
      <c r="P755">
        <v>104.32</v>
      </c>
      <c r="Q755">
        <v>855321.59999999998</v>
      </c>
      <c r="R755">
        <v>427.66</v>
      </c>
      <c r="S755">
        <v>171.06</v>
      </c>
      <c r="T755">
        <v>-6543.04</v>
      </c>
      <c r="U755">
        <v>99.3</v>
      </c>
      <c r="V755">
        <v>85532.160000000003</v>
      </c>
      <c r="W755" t="s">
        <v>1261</v>
      </c>
      <c r="X755" t="s">
        <v>1264</v>
      </c>
      <c r="Y755">
        <v>-69.02</v>
      </c>
      <c r="Z755" t="s">
        <v>1271</v>
      </c>
      <c r="AA755">
        <v>9651069.1199999992</v>
      </c>
      <c r="AB755">
        <v>96510.691199999987</v>
      </c>
      <c r="AC755">
        <v>4.2999999999999972</v>
      </c>
      <c r="AD755">
        <v>22444.346790697691</v>
      </c>
      <c r="AE755">
        <v>10</v>
      </c>
      <c r="AF755">
        <v>224443.4679069769</v>
      </c>
      <c r="AG755">
        <v>23252343.275162801</v>
      </c>
    </row>
    <row r="756" spans="1:33" x14ac:dyDescent="0.25">
      <c r="A756" t="s">
        <v>787</v>
      </c>
      <c r="B756" t="s">
        <v>1038</v>
      </c>
      <c r="C756" s="2">
        <v>45778.37222222222</v>
      </c>
      <c r="D756" s="2">
        <v>45778.373356481483</v>
      </c>
      <c r="E756" s="2">
        <v>45778.401134259257</v>
      </c>
      <c r="F756" s="2">
        <v>45779</v>
      </c>
      <c r="G756" t="s">
        <v>1234</v>
      </c>
      <c r="H756" t="s">
        <v>1239</v>
      </c>
      <c r="I756" t="s">
        <v>1243</v>
      </c>
      <c r="J756" t="s">
        <v>1248</v>
      </c>
      <c r="K756" t="s">
        <v>1250</v>
      </c>
      <c r="L756" t="s">
        <v>1257</v>
      </c>
      <c r="M756">
        <v>6789</v>
      </c>
      <c r="N756">
        <v>427.69</v>
      </c>
      <c r="O756">
        <v>427.94</v>
      </c>
      <c r="P756">
        <v>431.55</v>
      </c>
      <c r="Q756">
        <v>2905284.66</v>
      </c>
      <c r="R756">
        <v>1452.64</v>
      </c>
      <c r="S756">
        <v>581.05999999999995</v>
      </c>
      <c r="T756">
        <v>-26541.99</v>
      </c>
      <c r="U756">
        <v>406.31</v>
      </c>
      <c r="V756">
        <v>290528.46999999997</v>
      </c>
      <c r="W756" t="s">
        <v>1261</v>
      </c>
      <c r="X756" t="s">
        <v>1264</v>
      </c>
      <c r="Y756">
        <v>-83.65</v>
      </c>
      <c r="Z756" t="s">
        <v>1267</v>
      </c>
      <c r="AA756">
        <v>9624527.1300000008</v>
      </c>
      <c r="AB756">
        <v>96245.271300000008</v>
      </c>
      <c r="AC756">
        <v>21.63</v>
      </c>
      <c r="AD756">
        <v>4449.6195700416101</v>
      </c>
      <c r="AE756">
        <v>10</v>
      </c>
      <c r="AF756">
        <v>44496.195700416101</v>
      </c>
      <c r="AG756">
        <v>19041701.98803607</v>
      </c>
    </row>
    <row r="757" spans="1:33" x14ac:dyDescent="0.25">
      <c r="A757" t="s">
        <v>788</v>
      </c>
      <c r="B757" t="s">
        <v>1170</v>
      </c>
      <c r="C757" s="2">
        <v>45865.806944444441</v>
      </c>
      <c r="D757" s="2">
        <v>45865.807743055557</v>
      </c>
      <c r="E757" s="2">
        <v>45865.849409722221</v>
      </c>
      <c r="F757" s="2">
        <v>45866</v>
      </c>
      <c r="G757" t="s">
        <v>1236</v>
      </c>
      <c r="H757" t="s">
        <v>1238</v>
      </c>
      <c r="I757" t="s">
        <v>1243</v>
      </c>
      <c r="J757" t="s">
        <v>1248</v>
      </c>
      <c r="K757" t="s">
        <v>1249</v>
      </c>
      <c r="L757" t="s">
        <v>1256</v>
      </c>
      <c r="M757">
        <v>3422</v>
      </c>
      <c r="N757">
        <v>399.56</v>
      </c>
      <c r="O757">
        <v>397.72</v>
      </c>
      <c r="P757">
        <v>402.02</v>
      </c>
      <c r="Q757">
        <v>1360997.84</v>
      </c>
      <c r="R757">
        <v>680.5</v>
      </c>
      <c r="S757">
        <v>272.2</v>
      </c>
      <c r="T757">
        <v>-15667.3</v>
      </c>
      <c r="U757">
        <v>379.58</v>
      </c>
      <c r="V757">
        <v>136099.78</v>
      </c>
      <c r="W757" t="s">
        <v>1261</v>
      </c>
      <c r="X757" t="s">
        <v>1266</v>
      </c>
      <c r="Y757">
        <v>-106.96</v>
      </c>
      <c r="Z757" t="s">
        <v>1268</v>
      </c>
      <c r="AA757">
        <v>9608859.8300000001</v>
      </c>
      <c r="AB757">
        <v>96088.598299999998</v>
      </c>
      <c r="AC757">
        <v>18.14000000000004</v>
      </c>
      <c r="AD757">
        <v>5297.0561356118942</v>
      </c>
      <c r="AE757">
        <v>2</v>
      </c>
      <c r="AF757">
        <v>10594.11227122379</v>
      </c>
      <c r="AG757">
        <v>4213490.3325111251</v>
      </c>
    </row>
    <row r="758" spans="1:33" x14ac:dyDescent="0.25">
      <c r="A758" t="s">
        <v>789</v>
      </c>
      <c r="B758" t="s">
        <v>1109</v>
      </c>
      <c r="C758" s="2">
        <v>45893.92291666667</v>
      </c>
      <c r="D758" s="2">
        <v>45893.926018518519</v>
      </c>
      <c r="E758" s="2">
        <v>45894.811435185176</v>
      </c>
      <c r="F758" s="2">
        <v>45894</v>
      </c>
      <c r="G758" t="s">
        <v>1234</v>
      </c>
      <c r="H758" t="s">
        <v>1241</v>
      </c>
      <c r="I758" t="s">
        <v>1242</v>
      </c>
      <c r="J758" t="s">
        <v>1245</v>
      </c>
      <c r="K758" t="s">
        <v>1251</v>
      </c>
      <c r="L758" t="s">
        <v>1256</v>
      </c>
      <c r="M758">
        <v>4575</v>
      </c>
      <c r="N758">
        <v>121.46</v>
      </c>
      <c r="O758">
        <v>121.83</v>
      </c>
      <c r="P758">
        <v>122.29</v>
      </c>
      <c r="Q758">
        <v>557372.25</v>
      </c>
      <c r="R758">
        <v>278.69</v>
      </c>
      <c r="S758">
        <v>111.47</v>
      </c>
      <c r="T758">
        <v>-2494.66</v>
      </c>
      <c r="U758">
        <v>115.39</v>
      </c>
      <c r="V758">
        <v>55737.23</v>
      </c>
      <c r="W758" t="s">
        <v>1260</v>
      </c>
      <c r="X758" t="s">
        <v>1266</v>
      </c>
      <c r="Y758">
        <v>-37.619999999999997</v>
      </c>
      <c r="Z758" t="s">
        <v>1267</v>
      </c>
      <c r="AA758">
        <v>9606365.1699999999</v>
      </c>
      <c r="AB758">
        <v>96063.651700000002</v>
      </c>
      <c r="AC758">
        <v>6.4399999999999977</v>
      </c>
      <c r="AD758">
        <v>14916.716102484481</v>
      </c>
      <c r="AE758">
        <v>5</v>
      </c>
      <c r="AF758">
        <v>74583.580512422399</v>
      </c>
      <c r="AG758">
        <v>9086517.6138284206</v>
      </c>
    </row>
    <row r="759" spans="1:33" x14ac:dyDescent="0.25">
      <c r="A759" t="s">
        <v>790</v>
      </c>
      <c r="B759" t="s">
        <v>1167</v>
      </c>
      <c r="C759" s="2">
        <v>45695.111805555563</v>
      </c>
      <c r="D759" s="2">
        <v>45695.113877314812</v>
      </c>
      <c r="E759" s="2">
        <v>45695.395127314812</v>
      </c>
      <c r="F759" s="2">
        <v>45697</v>
      </c>
      <c r="G759" t="s">
        <v>1236</v>
      </c>
      <c r="H759" t="s">
        <v>1240</v>
      </c>
      <c r="I759" t="s">
        <v>1242</v>
      </c>
      <c r="J759" t="s">
        <v>1244</v>
      </c>
      <c r="K759" t="s">
        <v>1251</v>
      </c>
      <c r="L759" t="s">
        <v>1255</v>
      </c>
      <c r="M759">
        <v>1169</v>
      </c>
      <c r="N759">
        <v>27.55</v>
      </c>
      <c r="O759">
        <v>27.91</v>
      </c>
      <c r="P759">
        <v>27.48</v>
      </c>
      <c r="Q759">
        <v>32626.79</v>
      </c>
      <c r="R759">
        <v>16.309999999999999</v>
      </c>
      <c r="S759">
        <v>6.53</v>
      </c>
      <c r="T759">
        <v>479.83</v>
      </c>
      <c r="U759">
        <v>26.17</v>
      </c>
      <c r="V759">
        <v>3262.68</v>
      </c>
      <c r="W759" t="s">
        <v>1261</v>
      </c>
      <c r="X759" t="s">
        <v>1265</v>
      </c>
      <c r="Y759">
        <v>156.47999999999999</v>
      </c>
      <c r="Z759" t="s">
        <v>1270</v>
      </c>
      <c r="AA759">
        <v>9606845</v>
      </c>
      <c r="AB759">
        <v>96068.45</v>
      </c>
      <c r="AC759">
        <v>1.739999999999998</v>
      </c>
      <c r="AD759">
        <v>55211.752873563273</v>
      </c>
      <c r="AE759">
        <v>30</v>
      </c>
      <c r="AF759">
        <v>1656352.5862068981</v>
      </c>
      <c r="AG759">
        <v>46228800.681034528</v>
      </c>
    </row>
    <row r="760" spans="1:33" x14ac:dyDescent="0.25">
      <c r="A760" t="s">
        <v>791</v>
      </c>
      <c r="B760" t="s">
        <v>1043</v>
      </c>
      <c r="C760" s="2">
        <v>45850.818055555559</v>
      </c>
      <c r="D760" s="2">
        <v>45850.820370370369</v>
      </c>
      <c r="E760" s="2">
        <v>45851.603009259263</v>
      </c>
      <c r="F760" s="2">
        <v>45851</v>
      </c>
      <c r="G760" t="s">
        <v>1236</v>
      </c>
      <c r="H760" t="s">
        <v>1238</v>
      </c>
      <c r="I760" t="s">
        <v>1242</v>
      </c>
      <c r="J760" t="s">
        <v>1245</v>
      </c>
      <c r="K760" t="s">
        <v>1250</v>
      </c>
      <c r="L760" t="s">
        <v>1255</v>
      </c>
      <c r="M760">
        <v>2885</v>
      </c>
      <c r="N760">
        <v>477.78</v>
      </c>
      <c r="O760">
        <v>480.71</v>
      </c>
      <c r="P760">
        <v>475.32</v>
      </c>
      <c r="Q760">
        <v>1386848.35</v>
      </c>
      <c r="R760">
        <v>693.42</v>
      </c>
      <c r="S760">
        <v>277.37</v>
      </c>
      <c r="T760">
        <v>14579.36</v>
      </c>
      <c r="U760">
        <v>453.89</v>
      </c>
      <c r="V760">
        <v>138684.84</v>
      </c>
      <c r="W760" t="s">
        <v>1259</v>
      </c>
      <c r="X760" t="s">
        <v>1265</v>
      </c>
      <c r="Y760">
        <v>113.4</v>
      </c>
      <c r="Z760" t="s">
        <v>1269</v>
      </c>
      <c r="AA760">
        <v>9621424.3599999994</v>
      </c>
      <c r="AB760">
        <v>96214.243600000002</v>
      </c>
      <c r="AC760">
        <v>26.81999999999999</v>
      </c>
      <c r="AD760">
        <v>3587.406547352723</v>
      </c>
      <c r="AE760">
        <v>2</v>
      </c>
      <c r="AF760">
        <v>7174.813094705446</v>
      </c>
      <c r="AG760">
        <v>3449004.4027558551</v>
      </c>
    </row>
    <row r="761" spans="1:33" x14ac:dyDescent="0.25">
      <c r="A761" t="s">
        <v>792</v>
      </c>
      <c r="B761" t="s">
        <v>1102</v>
      </c>
      <c r="C761" s="2">
        <v>45802.737500000003</v>
      </c>
      <c r="D761" s="2">
        <v>45802.739710648151</v>
      </c>
      <c r="E761" s="2">
        <v>45803.473043981481</v>
      </c>
      <c r="F761" s="2">
        <v>45803</v>
      </c>
      <c r="G761" t="s">
        <v>1236</v>
      </c>
      <c r="H761" t="s">
        <v>1240</v>
      </c>
      <c r="I761" t="s">
        <v>1243</v>
      </c>
      <c r="J761" t="s">
        <v>1246</v>
      </c>
      <c r="K761" t="s">
        <v>1250</v>
      </c>
      <c r="L761" t="s">
        <v>1257</v>
      </c>
      <c r="M761">
        <v>4020</v>
      </c>
      <c r="N761">
        <v>332.04</v>
      </c>
      <c r="O761">
        <v>331.7</v>
      </c>
      <c r="P761">
        <v>330.89</v>
      </c>
      <c r="Q761">
        <v>1333434</v>
      </c>
      <c r="R761">
        <v>666.72</v>
      </c>
      <c r="S761">
        <v>266.69</v>
      </c>
      <c r="T761">
        <v>2322.79</v>
      </c>
      <c r="U761">
        <v>315.44</v>
      </c>
      <c r="V761">
        <v>133343.4</v>
      </c>
      <c r="W761" t="s">
        <v>1262</v>
      </c>
      <c r="X761" t="s">
        <v>1263</v>
      </c>
      <c r="Y761">
        <v>24.48</v>
      </c>
      <c r="Z761" t="s">
        <v>1269</v>
      </c>
      <c r="AA761">
        <v>9623747.1500000004</v>
      </c>
      <c r="AB761">
        <v>96237.4715</v>
      </c>
      <c r="AC761">
        <v>16.259999999999991</v>
      </c>
      <c r="AD761">
        <v>5918.6636838868426</v>
      </c>
      <c r="AE761">
        <v>30</v>
      </c>
      <c r="AF761">
        <v>177559.91051660531</v>
      </c>
      <c r="AG761">
        <v>58896622.318357967</v>
      </c>
    </row>
    <row r="762" spans="1:33" x14ac:dyDescent="0.25">
      <c r="A762" t="s">
        <v>793</v>
      </c>
      <c r="B762" t="s">
        <v>1065</v>
      </c>
      <c r="C762" s="2">
        <v>45828.5625</v>
      </c>
      <c r="D762" s="2">
        <v>45828.562615740739</v>
      </c>
      <c r="E762" s="2">
        <v>45829.234837962962</v>
      </c>
      <c r="F762" s="2">
        <v>45829</v>
      </c>
      <c r="G762" t="s">
        <v>1234</v>
      </c>
      <c r="H762" t="s">
        <v>1240</v>
      </c>
      <c r="I762" t="s">
        <v>1243</v>
      </c>
      <c r="J762" t="s">
        <v>1244</v>
      </c>
      <c r="K762" t="s">
        <v>1249</v>
      </c>
      <c r="L762" t="s">
        <v>1254</v>
      </c>
      <c r="M762">
        <v>9263</v>
      </c>
      <c r="N762">
        <v>239.96</v>
      </c>
      <c r="O762">
        <v>237.37</v>
      </c>
      <c r="P762">
        <v>239.03</v>
      </c>
      <c r="Q762">
        <v>2198758.31</v>
      </c>
      <c r="R762">
        <v>1099.3800000000001</v>
      </c>
      <c r="S762">
        <v>439.75</v>
      </c>
      <c r="T762">
        <v>-16915.71</v>
      </c>
      <c r="U762">
        <v>227.96</v>
      </c>
      <c r="V762">
        <v>219875.83</v>
      </c>
      <c r="W762" t="s">
        <v>1261</v>
      </c>
      <c r="X762" t="s">
        <v>1263</v>
      </c>
      <c r="Y762">
        <v>-69.45</v>
      </c>
      <c r="Z762" t="s">
        <v>1269</v>
      </c>
      <c r="AA762">
        <v>9606831.4399999995</v>
      </c>
      <c r="AB762">
        <v>96068.314400000003</v>
      </c>
      <c r="AC762">
        <v>9.4099999999999966</v>
      </c>
      <c r="AD762">
        <v>10209.172624867169</v>
      </c>
      <c r="AE762">
        <v>30</v>
      </c>
      <c r="AF762">
        <v>306275.17874601512</v>
      </c>
      <c r="AG762">
        <v>72700539.178941593</v>
      </c>
    </row>
    <row r="763" spans="1:33" x14ac:dyDescent="0.25">
      <c r="A763" t="s">
        <v>794</v>
      </c>
      <c r="B763" t="s">
        <v>1101</v>
      </c>
      <c r="C763" s="2">
        <v>45743.849305555559</v>
      </c>
      <c r="D763" s="2">
        <v>45743.850069444437</v>
      </c>
      <c r="E763" s="2">
        <v>45744.119513888887</v>
      </c>
      <c r="F763" s="2">
        <v>45744</v>
      </c>
      <c r="G763" t="s">
        <v>1232</v>
      </c>
      <c r="H763" t="s">
        <v>1238</v>
      </c>
      <c r="I763" t="s">
        <v>1242</v>
      </c>
      <c r="J763" t="s">
        <v>1245</v>
      </c>
      <c r="K763" t="s">
        <v>1249</v>
      </c>
      <c r="L763" t="s">
        <v>1254</v>
      </c>
      <c r="M763">
        <v>2393</v>
      </c>
      <c r="N763">
        <v>107.06</v>
      </c>
      <c r="O763">
        <v>105.18</v>
      </c>
      <c r="P763">
        <v>106.21</v>
      </c>
      <c r="Q763">
        <v>251695.74</v>
      </c>
      <c r="R763">
        <v>125.85</v>
      </c>
      <c r="S763">
        <v>50.34</v>
      </c>
      <c r="T763">
        <v>-2640.98</v>
      </c>
      <c r="U763">
        <v>101.71</v>
      </c>
      <c r="V763">
        <v>25169.57</v>
      </c>
      <c r="W763" t="s">
        <v>1260</v>
      </c>
      <c r="X763" t="s">
        <v>1265</v>
      </c>
      <c r="Y763">
        <v>-96.98</v>
      </c>
      <c r="Z763" t="s">
        <v>1269</v>
      </c>
      <c r="AA763">
        <v>9604190.4600000009</v>
      </c>
      <c r="AB763">
        <v>96041.904600000009</v>
      </c>
      <c r="AC763">
        <v>3.4700000000000131</v>
      </c>
      <c r="AD763">
        <v>27677.782305475401</v>
      </c>
      <c r="AE763">
        <v>2</v>
      </c>
      <c r="AF763">
        <v>55355.564610950802</v>
      </c>
      <c r="AG763">
        <v>5822298.2857798059</v>
      </c>
    </row>
    <row r="764" spans="1:33" x14ac:dyDescent="0.25">
      <c r="A764" t="s">
        <v>795</v>
      </c>
      <c r="B764" t="s">
        <v>1068</v>
      </c>
      <c r="C764" s="2">
        <v>45963.747916666667</v>
      </c>
      <c r="D764" s="2">
        <v>45963.748020833344</v>
      </c>
      <c r="E764" s="2">
        <v>45964.321631944447</v>
      </c>
      <c r="F764" s="2">
        <v>45964</v>
      </c>
      <c r="G764" t="s">
        <v>1235</v>
      </c>
      <c r="H764" t="s">
        <v>1239</v>
      </c>
      <c r="I764" t="s">
        <v>1242</v>
      </c>
      <c r="J764" t="s">
        <v>1244</v>
      </c>
      <c r="K764" t="s">
        <v>1252</v>
      </c>
      <c r="L764" t="s">
        <v>1255</v>
      </c>
      <c r="M764">
        <v>5700</v>
      </c>
      <c r="N764">
        <v>281.45999999999998</v>
      </c>
      <c r="O764">
        <v>284.98</v>
      </c>
      <c r="P764">
        <v>283.14</v>
      </c>
      <c r="Q764">
        <v>1624386</v>
      </c>
      <c r="R764">
        <v>812.19</v>
      </c>
      <c r="S764">
        <v>324.88</v>
      </c>
      <c r="T764">
        <v>9350.93</v>
      </c>
      <c r="U764">
        <v>267.39</v>
      </c>
      <c r="V764">
        <v>162438.6</v>
      </c>
      <c r="W764" t="s">
        <v>1261</v>
      </c>
      <c r="X764" t="s">
        <v>1265</v>
      </c>
      <c r="Y764">
        <v>64.989999999999995</v>
      </c>
      <c r="Z764" t="s">
        <v>1267</v>
      </c>
      <c r="AA764">
        <v>9613541.3900000006</v>
      </c>
      <c r="AB764">
        <v>96135.413900000014</v>
      </c>
      <c r="AC764">
        <v>17.590000000000028</v>
      </c>
      <c r="AD764">
        <v>5465.3447356452443</v>
      </c>
      <c r="AE764">
        <v>10</v>
      </c>
      <c r="AF764">
        <v>54653.447356452452</v>
      </c>
      <c r="AG764">
        <v>15575139.42764182</v>
      </c>
    </row>
    <row r="765" spans="1:33" x14ac:dyDescent="0.25">
      <c r="A765" t="s">
        <v>796</v>
      </c>
      <c r="B765" t="s">
        <v>1057</v>
      </c>
      <c r="C765" s="2">
        <v>46001.122916666667</v>
      </c>
      <c r="D765" s="2">
        <v>46001.123449074083</v>
      </c>
      <c r="E765" s="2">
        <v>46001.913032407407</v>
      </c>
      <c r="F765" s="2">
        <v>46003</v>
      </c>
      <c r="G765" t="s">
        <v>1234</v>
      </c>
      <c r="H765" t="s">
        <v>1239</v>
      </c>
      <c r="I765" t="s">
        <v>1242</v>
      </c>
      <c r="J765" t="s">
        <v>1245</v>
      </c>
      <c r="K765" t="s">
        <v>1253</v>
      </c>
      <c r="L765" t="s">
        <v>1255</v>
      </c>
      <c r="M765">
        <v>8793</v>
      </c>
      <c r="N765">
        <v>466.31</v>
      </c>
      <c r="O765">
        <v>467.43</v>
      </c>
      <c r="P765">
        <v>467.72</v>
      </c>
      <c r="Q765">
        <v>4110111.99</v>
      </c>
      <c r="R765">
        <v>2055.06</v>
      </c>
      <c r="S765">
        <v>822.02</v>
      </c>
      <c r="T765">
        <v>-5427.05</v>
      </c>
      <c r="U765">
        <v>442.99</v>
      </c>
      <c r="V765">
        <v>411011.2</v>
      </c>
      <c r="W765" t="s">
        <v>1262</v>
      </c>
      <c r="X765" t="s">
        <v>1264</v>
      </c>
      <c r="Y765">
        <v>-6.2</v>
      </c>
      <c r="Z765" t="s">
        <v>1270</v>
      </c>
      <c r="AA765">
        <v>9608114.3399999999</v>
      </c>
      <c r="AB765">
        <v>96081.143400000001</v>
      </c>
      <c r="AC765">
        <v>24.44</v>
      </c>
      <c r="AD765">
        <v>3931.3070130932902</v>
      </c>
      <c r="AE765">
        <v>10</v>
      </c>
      <c r="AF765">
        <v>39313.070130932902</v>
      </c>
      <c r="AG765">
        <v>18376108.371301971</v>
      </c>
    </row>
    <row r="766" spans="1:33" x14ac:dyDescent="0.25">
      <c r="A766" t="s">
        <v>797</v>
      </c>
      <c r="B766" t="s">
        <v>1158</v>
      </c>
      <c r="C766" s="2">
        <v>45782.625</v>
      </c>
      <c r="D766" s="2">
        <v>45782.625231481477</v>
      </c>
      <c r="E766" s="2">
        <v>45783.434953703712</v>
      </c>
      <c r="F766" s="2">
        <v>45783</v>
      </c>
      <c r="G766" t="s">
        <v>1232</v>
      </c>
      <c r="H766" t="s">
        <v>1239</v>
      </c>
      <c r="I766" t="s">
        <v>1242</v>
      </c>
      <c r="J766" t="s">
        <v>1246</v>
      </c>
      <c r="K766" t="s">
        <v>1251</v>
      </c>
      <c r="L766" t="s">
        <v>1257</v>
      </c>
      <c r="M766">
        <v>4393</v>
      </c>
      <c r="N766">
        <v>489.07</v>
      </c>
      <c r="O766">
        <v>480.54</v>
      </c>
      <c r="P766">
        <v>490.8</v>
      </c>
      <c r="Q766">
        <v>2111012.2200000002</v>
      </c>
      <c r="R766">
        <v>1055.51</v>
      </c>
      <c r="S766">
        <v>422.2</v>
      </c>
      <c r="T766">
        <v>-46549.89</v>
      </c>
      <c r="U766">
        <v>464.62</v>
      </c>
      <c r="V766">
        <v>211101.22</v>
      </c>
      <c r="W766" t="s">
        <v>1260</v>
      </c>
      <c r="X766" t="s">
        <v>1266</v>
      </c>
      <c r="Y766">
        <v>-209.05</v>
      </c>
      <c r="Z766" t="s">
        <v>1270</v>
      </c>
      <c r="AA766">
        <v>9561564.4499999993</v>
      </c>
      <c r="AB766">
        <v>95615.644499999995</v>
      </c>
      <c r="AC766">
        <v>15.920000000000019</v>
      </c>
      <c r="AD766">
        <v>6006.0078203517523</v>
      </c>
      <c r="AE766">
        <v>10</v>
      </c>
      <c r="AF766">
        <v>60060.078203517522</v>
      </c>
      <c r="AG766">
        <v>28861269.979918309</v>
      </c>
    </row>
    <row r="767" spans="1:33" x14ac:dyDescent="0.25">
      <c r="A767" t="s">
        <v>798</v>
      </c>
      <c r="B767" t="s">
        <v>1110</v>
      </c>
      <c r="C767" s="2">
        <v>45668.705555555563</v>
      </c>
      <c r="D767" s="2">
        <v>45668.707858796297</v>
      </c>
      <c r="E767" s="2">
        <v>45669.180775462963</v>
      </c>
      <c r="F767" s="2">
        <v>45670</v>
      </c>
      <c r="G767" t="s">
        <v>1236</v>
      </c>
      <c r="H767" t="s">
        <v>1239</v>
      </c>
      <c r="I767" t="s">
        <v>1243</v>
      </c>
      <c r="J767" t="s">
        <v>1245</v>
      </c>
      <c r="K767" t="s">
        <v>1252</v>
      </c>
      <c r="L767" t="s">
        <v>1255</v>
      </c>
      <c r="M767">
        <v>4965</v>
      </c>
      <c r="N767">
        <v>104.49</v>
      </c>
      <c r="O767">
        <v>105.97</v>
      </c>
      <c r="P767">
        <v>103.99</v>
      </c>
      <c r="Q767">
        <v>526141.05000000005</v>
      </c>
      <c r="R767">
        <v>263.07</v>
      </c>
      <c r="S767">
        <v>105.23</v>
      </c>
      <c r="T767">
        <v>9462.4</v>
      </c>
      <c r="U767">
        <v>99.27</v>
      </c>
      <c r="V767">
        <v>52614.11</v>
      </c>
      <c r="W767" t="s">
        <v>1260</v>
      </c>
      <c r="X767" t="s">
        <v>1266</v>
      </c>
      <c r="Y767">
        <v>190.4</v>
      </c>
      <c r="Z767" t="s">
        <v>1271</v>
      </c>
      <c r="AA767">
        <v>9571026.8499999996</v>
      </c>
      <c r="AB767">
        <v>95710.268499999991</v>
      </c>
      <c r="AC767">
        <v>6.7000000000000028</v>
      </c>
      <c r="AD767">
        <v>14285.11470149253</v>
      </c>
      <c r="AE767">
        <v>10</v>
      </c>
      <c r="AF767">
        <v>142851.14701492529</v>
      </c>
      <c r="AG767">
        <v>15137936.04917164</v>
      </c>
    </row>
    <row r="768" spans="1:33" x14ac:dyDescent="0.25">
      <c r="A768" t="s">
        <v>799</v>
      </c>
      <c r="B768" t="s">
        <v>1156</v>
      </c>
      <c r="C768" s="2">
        <v>45969.256944444453</v>
      </c>
      <c r="D768" s="2">
        <v>45969.258680555547</v>
      </c>
      <c r="E768" s="2">
        <v>45969.491319444453</v>
      </c>
      <c r="F768" s="2">
        <v>45971</v>
      </c>
      <c r="G768" t="s">
        <v>1235</v>
      </c>
      <c r="H768" t="s">
        <v>1241</v>
      </c>
      <c r="I768" t="s">
        <v>1242</v>
      </c>
      <c r="J768" t="s">
        <v>1247</v>
      </c>
      <c r="K768" t="s">
        <v>1253</v>
      </c>
      <c r="L768" t="s">
        <v>1257</v>
      </c>
      <c r="M768">
        <v>4689</v>
      </c>
      <c r="N768">
        <v>401.82</v>
      </c>
      <c r="O768">
        <v>399.14</v>
      </c>
      <c r="P768">
        <v>397.97</v>
      </c>
      <c r="Q768">
        <v>1871567.46</v>
      </c>
      <c r="R768">
        <v>935.78</v>
      </c>
      <c r="S768">
        <v>374.31</v>
      </c>
      <c r="T768">
        <v>4176.04</v>
      </c>
      <c r="U768">
        <v>381.73</v>
      </c>
      <c r="V768">
        <v>187156.75</v>
      </c>
      <c r="W768" t="s">
        <v>1261</v>
      </c>
      <c r="X768" t="s">
        <v>1264</v>
      </c>
      <c r="Y768">
        <v>29.4</v>
      </c>
      <c r="Z768" t="s">
        <v>1267</v>
      </c>
      <c r="AA768">
        <v>9575202.8900000006</v>
      </c>
      <c r="AB768">
        <v>95752.028900000005</v>
      </c>
      <c r="AC768">
        <v>17.409999999999972</v>
      </c>
      <c r="AD768">
        <v>5499.8293452039161</v>
      </c>
      <c r="AE768">
        <v>5</v>
      </c>
      <c r="AF768">
        <v>27499.146726019579</v>
      </c>
      <c r="AG768">
        <v>10976009.424223449</v>
      </c>
    </row>
    <row r="769" spans="1:33" x14ac:dyDescent="0.25">
      <c r="A769" t="s">
        <v>800</v>
      </c>
      <c r="B769" t="s">
        <v>1109</v>
      </c>
      <c r="C769" s="2">
        <v>45706.560416666667</v>
      </c>
      <c r="D769" s="2">
        <v>45706.560960648138</v>
      </c>
      <c r="E769" s="2">
        <v>45707.199155092603</v>
      </c>
      <c r="F769" s="2">
        <v>45707</v>
      </c>
      <c r="G769" t="s">
        <v>1232</v>
      </c>
      <c r="H769" t="s">
        <v>1240</v>
      </c>
      <c r="I769" t="s">
        <v>1243</v>
      </c>
      <c r="J769" t="s">
        <v>1246</v>
      </c>
      <c r="K769" t="s">
        <v>1251</v>
      </c>
      <c r="L769" t="s">
        <v>1254</v>
      </c>
      <c r="M769">
        <v>6223</v>
      </c>
      <c r="N769">
        <v>142.79</v>
      </c>
      <c r="O769">
        <v>143.02000000000001</v>
      </c>
      <c r="P769">
        <v>141.63999999999999</v>
      </c>
      <c r="Q769">
        <v>890013.46</v>
      </c>
      <c r="R769">
        <v>445.01</v>
      </c>
      <c r="S769">
        <v>178</v>
      </c>
      <c r="T769">
        <v>7964.73</v>
      </c>
      <c r="U769">
        <v>135.65</v>
      </c>
      <c r="V769">
        <v>89001.35</v>
      </c>
      <c r="W769" t="s">
        <v>1262</v>
      </c>
      <c r="X769" t="s">
        <v>1263</v>
      </c>
      <c r="Y769">
        <v>97.43</v>
      </c>
      <c r="Z769" t="s">
        <v>1270</v>
      </c>
      <c r="AA769">
        <v>9583167.6199999992</v>
      </c>
      <c r="AB769">
        <v>95831.676199999987</v>
      </c>
      <c r="AC769">
        <v>7.3700000000000054</v>
      </c>
      <c r="AD769">
        <v>13002.94113975576</v>
      </c>
      <c r="AE769">
        <v>30</v>
      </c>
      <c r="AF769">
        <v>390088.23419267283</v>
      </c>
      <c r="AG769">
        <v>55790419.254236057</v>
      </c>
    </row>
    <row r="770" spans="1:33" x14ac:dyDescent="0.25">
      <c r="A770" t="s">
        <v>801</v>
      </c>
      <c r="B770" t="s">
        <v>1076</v>
      </c>
      <c r="C770" s="2">
        <v>45833.502083333333</v>
      </c>
      <c r="D770" s="2">
        <v>45833.504583333342</v>
      </c>
      <c r="E770" s="2">
        <v>45833.955277777779</v>
      </c>
      <c r="F770" s="2">
        <v>45834</v>
      </c>
      <c r="G770" t="s">
        <v>1234</v>
      </c>
      <c r="H770" t="s">
        <v>1238</v>
      </c>
      <c r="I770" t="s">
        <v>1242</v>
      </c>
      <c r="J770" t="s">
        <v>1248</v>
      </c>
      <c r="K770" t="s">
        <v>1252</v>
      </c>
      <c r="L770" t="s">
        <v>1254</v>
      </c>
      <c r="M770">
        <v>9116</v>
      </c>
      <c r="N770">
        <v>20.09</v>
      </c>
      <c r="O770">
        <v>20.22</v>
      </c>
      <c r="P770">
        <v>20.05</v>
      </c>
      <c r="Q770">
        <v>184325.52</v>
      </c>
      <c r="R770">
        <v>92.16</v>
      </c>
      <c r="S770">
        <v>36.869999999999997</v>
      </c>
      <c r="T770">
        <v>1420.69</v>
      </c>
      <c r="U770">
        <v>19.09</v>
      </c>
      <c r="V770">
        <v>18432.55</v>
      </c>
      <c r="W770" t="s">
        <v>1260</v>
      </c>
      <c r="X770" t="s">
        <v>1266</v>
      </c>
      <c r="Y770">
        <v>84.79</v>
      </c>
      <c r="Z770" t="s">
        <v>1271</v>
      </c>
      <c r="AA770">
        <v>9584588.3100000005</v>
      </c>
      <c r="AB770">
        <v>95845.883100000006</v>
      </c>
      <c r="AC770">
        <v>1.129999999999999</v>
      </c>
      <c r="AD770">
        <v>84819.365575221324</v>
      </c>
      <c r="AE770">
        <v>2</v>
      </c>
      <c r="AF770">
        <v>169638.73115044259</v>
      </c>
      <c r="AG770">
        <v>3430095.1438619499</v>
      </c>
    </row>
    <row r="771" spans="1:33" x14ac:dyDescent="0.25">
      <c r="A771" t="s">
        <v>802</v>
      </c>
      <c r="B771" t="s">
        <v>1048</v>
      </c>
      <c r="C771" s="2">
        <v>45942.407638888893</v>
      </c>
      <c r="D771" s="2">
        <v>45942.410949074067</v>
      </c>
      <c r="E771" s="2">
        <v>45943.324837962973</v>
      </c>
      <c r="F771" s="2">
        <v>45944</v>
      </c>
      <c r="G771" t="s">
        <v>1233</v>
      </c>
      <c r="H771" t="s">
        <v>1241</v>
      </c>
      <c r="I771" t="s">
        <v>1242</v>
      </c>
      <c r="J771" t="s">
        <v>1246</v>
      </c>
      <c r="K771" t="s">
        <v>1251</v>
      </c>
      <c r="L771" t="s">
        <v>1257</v>
      </c>
      <c r="M771">
        <v>662</v>
      </c>
      <c r="N771">
        <v>178.34</v>
      </c>
      <c r="O771">
        <v>181.45</v>
      </c>
      <c r="P771">
        <v>178.23</v>
      </c>
      <c r="Q771">
        <v>120119.9</v>
      </c>
      <c r="R771">
        <v>60.06</v>
      </c>
      <c r="S771">
        <v>24.02</v>
      </c>
      <c r="T771">
        <v>2047.56</v>
      </c>
      <c r="U771">
        <v>169.42</v>
      </c>
      <c r="V771">
        <v>12011.99</v>
      </c>
      <c r="W771" t="s">
        <v>1262</v>
      </c>
      <c r="X771" t="s">
        <v>1266</v>
      </c>
      <c r="Y771">
        <v>180.67</v>
      </c>
      <c r="Z771" t="s">
        <v>1267</v>
      </c>
      <c r="AA771">
        <v>9586635.8699999992</v>
      </c>
      <c r="AB771">
        <v>95866.358699999997</v>
      </c>
      <c r="AC771">
        <v>12.03</v>
      </c>
      <c r="AD771">
        <v>7968.9408728179542</v>
      </c>
      <c r="AE771">
        <v>5</v>
      </c>
      <c r="AF771">
        <v>39844.704364089768</v>
      </c>
      <c r="AG771">
        <v>7229821.6068640882</v>
      </c>
    </row>
    <row r="772" spans="1:33" x14ac:dyDescent="0.25">
      <c r="A772" t="s">
        <v>803</v>
      </c>
      <c r="B772" t="s">
        <v>1219</v>
      </c>
      <c r="C772" s="2">
        <v>45860.22152777778</v>
      </c>
      <c r="D772" s="2">
        <v>45860.223530092589</v>
      </c>
      <c r="E772" s="2">
        <v>45860.570057870369</v>
      </c>
      <c r="F772" s="2">
        <v>45861</v>
      </c>
      <c r="G772" t="s">
        <v>1235</v>
      </c>
      <c r="H772" t="s">
        <v>1240</v>
      </c>
      <c r="I772" t="s">
        <v>1242</v>
      </c>
      <c r="J772" t="s">
        <v>1246</v>
      </c>
      <c r="K772" t="s">
        <v>1252</v>
      </c>
      <c r="L772" t="s">
        <v>1257</v>
      </c>
      <c r="M772">
        <v>2791</v>
      </c>
      <c r="N772">
        <v>293.44</v>
      </c>
      <c r="O772">
        <v>293.86</v>
      </c>
      <c r="P772">
        <v>290.82</v>
      </c>
      <c r="Q772">
        <v>820163.26</v>
      </c>
      <c r="R772">
        <v>410.08</v>
      </c>
      <c r="S772">
        <v>164.03</v>
      </c>
      <c r="T772">
        <v>7910.53</v>
      </c>
      <c r="U772">
        <v>278.77</v>
      </c>
      <c r="V772">
        <v>82016.33</v>
      </c>
      <c r="W772" t="s">
        <v>1258</v>
      </c>
      <c r="X772" t="s">
        <v>1263</v>
      </c>
      <c r="Y772">
        <v>104.53</v>
      </c>
      <c r="Z772" t="s">
        <v>1268</v>
      </c>
      <c r="AA772">
        <v>9594546.4000000004</v>
      </c>
      <c r="AB772">
        <v>95945.464000000007</v>
      </c>
      <c r="AC772">
        <v>15.09000000000003</v>
      </c>
      <c r="AD772">
        <v>6358.2149768058189</v>
      </c>
      <c r="AE772">
        <v>30</v>
      </c>
      <c r="AF772">
        <v>190746.4493041746</v>
      </c>
      <c r="AG772">
        <v>56052751.592524737</v>
      </c>
    </row>
    <row r="773" spans="1:33" x14ac:dyDescent="0.25">
      <c r="A773" t="s">
        <v>804</v>
      </c>
      <c r="B773" t="s">
        <v>1155</v>
      </c>
      <c r="C773" s="2">
        <v>45661.779861111107</v>
      </c>
      <c r="D773" s="2">
        <v>45661.781377314823</v>
      </c>
      <c r="E773" s="2">
        <v>45662.682766203703</v>
      </c>
      <c r="F773" s="2">
        <v>45663</v>
      </c>
      <c r="G773" t="s">
        <v>1234</v>
      </c>
      <c r="H773" t="s">
        <v>1239</v>
      </c>
      <c r="I773" t="s">
        <v>1242</v>
      </c>
      <c r="J773" t="s">
        <v>1245</v>
      </c>
      <c r="K773" t="s">
        <v>1253</v>
      </c>
      <c r="L773" t="s">
        <v>1257</v>
      </c>
      <c r="M773">
        <v>5584</v>
      </c>
      <c r="N773">
        <v>383.72</v>
      </c>
      <c r="O773">
        <v>388.81</v>
      </c>
      <c r="P773">
        <v>384.04</v>
      </c>
      <c r="Q773">
        <v>2171115.04</v>
      </c>
      <c r="R773">
        <v>1085.56</v>
      </c>
      <c r="S773">
        <v>434.22</v>
      </c>
      <c r="T773">
        <v>25115.9</v>
      </c>
      <c r="U773">
        <v>364.53</v>
      </c>
      <c r="V773">
        <v>217111.5</v>
      </c>
      <c r="W773" t="s">
        <v>1260</v>
      </c>
      <c r="X773" t="s">
        <v>1264</v>
      </c>
      <c r="Y773">
        <v>124.21</v>
      </c>
      <c r="Z773" t="s">
        <v>1268</v>
      </c>
      <c r="AA773">
        <v>9619662.3000000007</v>
      </c>
      <c r="AB773">
        <v>96196.623000000007</v>
      </c>
      <c r="AC773">
        <v>24.28000000000003</v>
      </c>
      <c r="AD773">
        <v>3961.9696457990071</v>
      </c>
      <c r="AE773">
        <v>10</v>
      </c>
      <c r="AF773">
        <v>39619.696457990067</v>
      </c>
      <c r="AG773">
        <v>15404534.179831119</v>
      </c>
    </row>
    <row r="774" spans="1:33" x14ac:dyDescent="0.25">
      <c r="A774" t="s">
        <v>805</v>
      </c>
      <c r="B774" t="s">
        <v>1132</v>
      </c>
      <c r="C774" s="2">
        <v>45693.743750000001</v>
      </c>
      <c r="D774" s="2">
        <v>45693.746145833327</v>
      </c>
      <c r="E774" s="2">
        <v>45694.154479166667</v>
      </c>
      <c r="F774" s="2">
        <v>45694</v>
      </c>
      <c r="G774" t="s">
        <v>1233</v>
      </c>
      <c r="H774" t="s">
        <v>1239</v>
      </c>
      <c r="I774" t="s">
        <v>1243</v>
      </c>
      <c r="J774" t="s">
        <v>1245</v>
      </c>
      <c r="K774" t="s">
        <v>1250</v>
      </c>
      <c r="L774" t="s">
        <v>1254</v>
      </c>
      <c r="M774">
        <v>2256</v>
      </c>
      <c r="N774">
        <v>83.97</v>
      </c>
      <c r="O774">
        <v>84.43</v>
      </c>
      <c r="P774">
        <v>84.6</v>
      </c>
      <c r="Q774">
        <v>190474.08</v>
      </c>
      <c r="R774">
        <v>95.24</v>
      </c>
      <c r="S774">
        <v>38.090000000000003</v>
      </c>
      <c r="T774">
        <v>-516.85</v>
      </c>
      <c r="U774">
        <v>79.77</v>
      </c>
      <c r="V774">
        <v>19047.41</v>
      </c>
      <c r="W774" t="s">
        <v>1260</v>
      </c>
      <c r="X774" t="s">
        <v>1263</v>
      </c>
      <c r="Y774">
        <v>-20.09</v>
      </c>
      <c r="Z774" t="s">
        <v>1271</v>
      </c>
      <c r="AA774">
        <v>9619145.4499999993</v>
      </c>
      <c r="AB774">
        <v>96191.454499999993</v>
      </c>
      <c r="AC774">
        <v>4.6600000000000108</v>
      </c>
      <c r="AD774">
        <v>20641.943025751021</v>
      </c>
      <c r="AE774">
        <v>10</v>
      </c>
      <c r="AF774">
        <v>206419.43025751019</v>
      </c>
      <c r="AG774">
        <v>17427992.496641591</v>
      </c>
    </row>
    <row r="775" spans="1:33" x14ac:dyDescent="0.25">
      <c r="A775" t="s">
        <v>806</v>
      </c>
      <c r="B775" t="s">
        <v>1207</v>
      </c>
      <c r="C775" s="2">
        <v>45740.240277777782</v>
      </c>
      <c r="D775" s="2">
        <v>45740.240833333337</v>
      </c>
      <c r="E775" s="2">
        <v>45740.450555555559</v>
      </c>
      <c r="F775" s="2">
        <v>45741</v>
      </c>
      <c r="G775" t="s">
        <v>1234</v>
      </c>
      <c r="H775" t="s">
        <v>1238</v>
      </c>
      <c r="I775" t="s">
        <v>1243</v>
      </c>
      <c r="J775" t="s">
        <v>1248</v>
      </c>
      <c r="K775" t="s">
        <v>1250</v>
      </c>
      <c r="L775" t="s">
        <v>1255</v>
      </c>
      <c r="M775">
        <v>1144</v>
      </c>
      <c r="N775">
        <v>332.04</v>
      </c>
      <c r="O775">
        <v>335.59</v>
      </c>
      <c r="P775">
        <v>332.29</v>
      </c>
      <c r="Q775">
        <v>383914.96</v>
      </c>
      <c r="R775">
        <v>191.96</v>
      </c>
      <c r="S775">
        <v>76.78</v>
      </c>
      <c r="T775">
        <v>3506.46</v>
      </c>
      <c r="U775">
        <v>315.44</v>
      </c>
      <c r="V775">
        <v>38391.5</v>
      </c>
      <c r="W775" t="s">
        <v>1259</v>
      </c>
      <c r="X775" t="s">
        <v>1263</v>
      </c>
      <c r="Y775">
        <v>99.31</v>
      </c>
      <c r="Z775" t="s">
        <v>1270</v>
      </c>
      <c r="AA775">
        <v>9622651.9100000001</v>
      </c>
      <c r="AB775">
        <v>96226.519100000005</v>
      </c>
      <c r="AC775">
        <v>20.149999999999981</v>
      </c>
      <c r="AD775">
        <v>4775.5096327543479</v>
      </c>
      <c r="AE775">
        <v>2</v>
      </c>
      <c r="AF775">
        <v>9551.0192655086958</v>
      </c>
      <c r="AG775">
        <v>3205226.5553120631</v>
      </c>
    </row>
    <row r="776" spans="1:33" x14ac:dyDescent="0.25">
      <c r="A776" t="s">
        <v>807</v>
      </c>
      <c r="B776" t="s">
        <v>1118</v>
      </c>
      <c r="C776" s="2">
        <v>45706.724999999999</v>
      </c>
      <c r="D776" s="2">
        <v>45706.727743055562</v>
      </c>
      <c r="E776" s="2">
        <v>45706.861076388886</v>
      </c>
      <c r="F776" s="2">
        <v>45707</v>
      </c>
      <c r="G776" t="s">
        <v>1235</v>
      </c>
      <c r="H776" t="s">
        <v>1239</v>
      </c>
      <c r="I776" t="s">
        <v>1242</v>
      </c>
      <c r="J776" t="s">
        <v>1244</v>
      </c>
      <c r="K776" t="s">
        <v>1250</v>
      </c>
      <c r="L776" t="s">
        <v>1257</v>
      </c>
      <c r="M776">
        <v>5255</v>
      </c>
      <c r="N776">
        <v>471.98</v>
      </c>
      <c r="O776">
        <v>478.98</v>
      </c>
      <c r="P776">
        <v>470.37</v>
      </c>
      <c r="Q776">
        <v>2517039.9</v>
      </c>
      <c r="R776">
        <v>1258.52</v>
      </c>
      <c r="S776">
        <v>503.41</v>
      </c>
      <c r="T776">
        <v>43483.62</v>
      </c>
      <c r="U776">
        <v>448.38</v>
      </c>
      <c r="V776">
        <v>251703.99</v>
      </c>
      <c r="W776" t="s">
        <v>1258</v>
      </c>
      <c r="X776" t="s">
        <v>1263</v>
      </c>
      <c r="Y776">
        <v>183.05</v>
      </c>
      <c r="Z776" t="s">
        <v>1267</v>
      </c>
      <c r="AA776">
        <v>9666135.5299999993</v>
      </c>
      <c r="AB776">
        <v>96661.355299999996</v>
      </c>
      <c r="AC776">
        <v>30.600000000000019</v>
      </c>
      <c r="AD776">
        <v>3158.867820261436</v>
      </c>
      <c r="AE776">
        <v>10</v>
      </c>
      <c r="AF776">
        <v>31588.678202614359</v>
      </c>
      <c r="AG776">
        <v>15130345.08548823</v>
      </c>
    </row>
    <row r="777" spans="1:33" x14ac:dyDescent="0.25">
      <c r="A777" t="s">
        <v>808</v>
      </c>
      <c r="B777" t="s">
        <v>1150</v>
      </c>
      <c r="C777" s="2">
        <v>45930.231944444437</v>
      </c>
      <c r="D777" s="2">
        <v>45930.231956018521</v>
      </c>
      <c r="E777" s="2">
        <v>45930.586817129632</v>
      </c>
      <c r="F777" s="2">
        <v>45932</v>
      </c>
      <c r="G777" t="s">
        <v>1237</v>
      </c>
      <c r="H777" t="s">
        <v>1240</v>
      </c>
      <c r="I777" t="s">
        <v>1242</v>
      </c>
      <c r="J777" t="s">
        <v>1248</v>
      </c>
      <c r="K777" t="s">
        <v>1250</v>
      </c>
      <c r="L777" t="s">
        <v>1254</v>
      </c>
      <c r="M777">
        <v>5004</v>
      </c>
      <c r="N777">
        <v>38.549999999999997</v>
      </c>
      <c r="O777">
        <v>38.5</v>
      </c>
      <c r="P777">
        <v>38.17</v>
      </c>
      <c r="Q777">
        <v>192654</v>
      </c>
      <c r="R777">
        <v>96.33</v>
      </c>
      <c r="S777">
        <v>38.53</v>
      </c>
      <c r="T777">
        <v>1516.46</v>
      </c>
      <c r="U777">
        <v>36.619999999999997</v>
      </c>
      <c r="V777">
        <v>19265.400000000001</v>
      </c>
      <c r="W777" t="s">
        <v>1262</v>
      </c>
      <c r="X777" t="s">
        <v>1264</v>
      </c>
      <c r="Y777">
        <v>86.46</v>
      </c>
      <c r="Z777" t="s">
        <v>1271</v>
      </c>
      <c r="AA777">
        <v>9667651.9900000002</v>
      </c>
      <c r="AB777">
        <v>96676.519899999999</v>
      </c>
      <c r="AC777">
        <v>1.880000000000003</v>
      </c>
      <c r="AD777">
        <v>51423.680797872272</v>
      </c>
      <c r="AE777">
        <v>30</v>
      </c>
      <c r="AF777">
        <v>1542710.423936168</v>
      </c>
      <c r="AG777">
        <v>59394351.321542479</v>
      </c>
    </row>
    <row r="778" spans="1:33" x14ac:dyDescent="0.25">
      <c r="A778" t="s">
        <v>809</v>
      </c>
      <c r="B778" t="s">
        <v>1076</v>
      </c>
      <c r="C778" s="2">
        <v>45978.293749999997</v>
      </c>
      <c r="D778" s="2">
        <v>45978.294618055559</v>
      </c>
      <c r="E778" s="2">
        <v>45978.925173611111</v>
      </c>
      <c r="F778" s="2">
        <v>45980</v>
      </c>
      <c r="G778" t="s">
        <v>1237</v>
      </c>
      <c r="H778" t="s">
        <v>1241</v>
      </c>
      <c r="I778" t="s">
        <v>1243</v>
      </c>
      <c r="J778" t="s">
        <v>1247</v>
      </c>
      <c r="K778" t="s">
        <v>1251</v>
      </c>
      <c r="L778" t="s">
        <v>1255</v>
      </c>
      <c r="M778">
        <v>1345</v>
      </c>
      <c r="N778">
        <v>87.66</v>
      </c>
      <c r="O778">
        <v>87.54</v>
      </c>
      <c r="P778">
        <v>86.95</v>
      </c>
      <c r="Q778">
        <v>117741.3</v>
      </c>
      <c r="R778">
        <v>58.87</v>
      </c>
      <c r="S778">
        <v>23.55</v>
      </c>
      <c r="T778">
        <v>711.13</v>
      </c>
      <c r="U778">
        <v>83.28</v>
      </c>
      <c r="V778">
        <v>11774.13</v>
      </c>
      <c r="W778" t="s">
        <v>1260</v>
      </c>
      <c r="X778" t="s">
        <v>1264</v>
      </c>
      <c r="Y778">
        <v>67.86</v>
      </c>
      <c r="Z778" t="s">
        <v>1269</v>
      </c>
      <c r="AA778">
        <v>9668363.1199999992</v>
      </c>
      <c r="AB778">
        <v>96683.631199999989</v>
      </c>
      <c r="AC778">
        <v>4.2600000000000051</v>
      </c>
      <c r="AD778">
        <v>22695.688075117341</v>
      </c>
      <c r="AE778">
        <v>5</v>
      </c>
      <c r="AF778">
        <v>113478.4403755867</v>
      </c>
      <c r="AG778">
        <v>9933902.6704788618</v>
      </c>
    </row>
    <row r="779" spans="1:33" x14ac:dyDescent="0.25">
      <c r="A779" t="s">
        <v>810</v>
      </c>
      <c r="B779" t="s">
        <v>1140</v>
      </c>
      <c r="C779" s="2">
        <v>45725.443749999999</v>
      </c>
      <c r="D779" s="2">
        <v>45725.444907407407</v>
      </c>
      <c r="E779" s="2">
        <v>45726.170601851853</v>
      </c>
      <c r="F779" s="2">
        <v>45726</v>
      </c>
      <c r="G779" t="s">
        <v>1235</v>
      </c>
      <c r="H779" t="s">
        <v>1239</v>
      </c>
      <c r="I779" t="s">
        <v>1242</v>
      </c>
      <c r="J779" t="s">
        <v>1248</v>
      </c>
      <c r="K779" t="s">
        <v>1253</v>
      </c>
      <c r="L779" t="s">
        <v>1257</v>
      </c>
      <c r="M779">
        <v>7913</v>
      </c>
      <c r="N779">
        <v>140.76</v>
      </c>
      <c r="O779">
        <v>140.04</v>
      </c>
      <c r="P779">
        <v>141.4</v>
      </c>
      <c r="Q779">
        <v>1108136.52</v>
      </c>
      <c r="R779">
        <v>554.07000000000005</v>
      </c>
      <c r="S779">
        <v>221.63</v>
      </c>
      <c r="T779">
        <v>-11537.38</v>
      </c>
      <c r="U779">
        <v>133.72</v>
      </c>
      <c r="V779">
        <v>110813.65</v>
      </c>
      <c r="W779" t="s">
        <v>1262</v>
      </c>
      <c r="X779" t="s">
        <v>1266</v>
      </c>
      <c r="Y779">
        <v>-96.18</v>
      </c>
      <c r="Z779" t="s">
        <v>1267</v>
      </c>
      <c r="AA779">
        <v>9656825.7400000002</v>
      </c>
      <c r="AB779">
        <v>96568.257400000002</v>
      </c>
      <c r="AC779">
        <v>6.3199999999999932</v>
      </c>
      <c r="AD779">
        <v>15279.78756329116</v>
      </c>
      <c r="AE779">
        <v>10</v>
      </c>
      <c r="AF779">
        <v>152797.8756329116</v>
      </c>
      <c r="AG779">
        <v>21397814.50363294</v>
      </c>
    </row>
    <row r="780" spans="1:33" x14ac:dyDescent="0.25">
      <c r="A780" t="s">
        <v>811</v>
      </c>
      <c r="B780" t="s">
        <v>1162</v>
      </c>
      <c r="C780" s="2">
        <v>45681.856249999997</v>
      </c>
      <c r="D780" s="2">
        <v>45681.856863425928</v>
      </c>
      <c r="E780" s="2">
        <v>45681.992974537039</v>
      </c>
      <c r="F780" s="2">
        <v>45683</v>
      </c>
      <c r="G780" t="s">
        <v>1235</v>
      </c>
      <c r="H780" t="s">
        <v>1241</v>
      </c>
      <c r="I780" t="s">
        <v>1243</v>
      </c>
      <c r="J780" t="s">
        <v>1248</v>
      </c>
      <c r="K780" t="s">
        <v>1250</v>
      </c>
      <c r="L780" t="s">
        <v>1257</v>
      </c>
      <c r="M780">
        <v>5969</v>
      </c>
      <c r="N780">
        <v>290.48</v>
      </c>
      <c r="O780">
        <v>294.75</v>
      </c>
      <c r="P780">
        <v>293.20999999999998</v>
      </c>
      <c r="Q780">
        <v>1759362.75</v>
      </c>
      <c r="R780">
        <v>879.68</v>
      </c>
      <c r="S780">
        <v>351.87</v>
      </c>
      <c r="T780">
        <v>7960.71</v>
      </c>
      <c r="U780">
        <v>275.95999999999998</v>
      </c>
      <c r="V780">
        <v>175936.28</v>
      </c>
      <c r="W780" t="s">
        <v>1262</v>
      </c>
      <c r="X780" t="s">
        <v>1263</v>
      </c>
      <c r="Y780">
        <v>52.52</v>
      </c>
      <c r="Z780" t="s">
        <v>1267</v>
      </c>
      <c r="AA780">
        <v>9664786.4499999993</v>
      </c>
      <c r="AB780">
        <v>96647.864499999996</v>
      </c>
      <c r="AC780">
        <v>18.79000000000002</v>
      </c>
      <c r="AD780">
        <v>5143.5798030867427</v>
      </c>
      <c r="AE780">
        <v>5</v>
      </c>
      <c r="AF780">
        <v>25717.899015433719</v>
      </c>
      <c r="AG780">
        <v>7580350.734799088</v>
      </c>
    </row>
    <row r="781" spans="1:33" x14ac:dyDescent="0.25">
      <c r="A781" t="s">
        <v>812</v>
      </c>
      <c r="B781" t="s">
        <v>1115</v>
      </c>
      <c r="C781" s="2">
        <v>45924.865972222222</v>
      </c>
      <c r="D781" s="2">
        <v>45924.867581018523</v>
      </c>
      <c r="E781" s="2">
        <v>45925.632164351853</v>
      </c>
      <c r="F781" s="2">
        <v>45925</v>
      </c>
      <c r="G781" t="s">
        <v>1232</v>
      </c>
      <c r="H781" t="s">
        <v>1240</v>
      </c>
      <c r="I781" t="s">
        <v>1242</v>
      </c>
      <c r="J781" t="s">
        <v>1248</v>
      </c>
      <c r="K781" t="s">
        <v>1250</v>
      </c>
      <c r="L781" t="s">
        <v>1256</v>
      </c>
      <c r="M781">
        <v>9510</v>
      </c>
      <c r="N781">
        <v>479.55</v>
      </c>
      <c r="O781">
        <v>476.7</v>
      </c>
      <c r="P781">
        <v>478.52</v>
      </c>
      <c r="Q781">
        <v>4533417</v>
      </c>
      <c r="R781">
        <v>2266.71</v>
      </c>
      <c r="S781">
        <v>906.68</v>
      </c>
      <c r="T781">
        <v>-20481.59</v>
      </c>
      <c r="U781">
        <v>455.57</v>
      </c>
      <c r="V781">
        <v>453341.7</v>
      </c>
      <c r="W781" t="s">
        <v>1259</v>
      </c>
      <c r="X781" t="s">
        <v>1266</v>
      </c>
      <c r="Y781">
        <v>-38.03</v>
      </c>
      <c r="Z781" t="s">
        <v>1269</v>
      </c>
      <c r="AA781">
        <v>9644304.8599999994</v>
      </c>
      <c r="AB781">
        <v>96443.048599999995</v>
      </c>
      <c r="AC781">
        <v>21.13</v>
      </c>
      <c r="AD781">
        <v>4564.2711121628026</v>
      </c>
      <c r="AE781">
        <v>30</v>
      </c>
      <c r="AF781">
        <v>136928.1333648841</v>
      </c>
      <c r="AG781">
        <v>65273641.17504023</v>
      </c>
    </row>
    <row r="782" spans="1:33" x14ac:dyDescent="0.25">
      <c r="A782" t="s">
        <v>813</v>
      </c>
      <c r="B782" t="s">
        <v>1168</v>
      </c>
      <c r="C782" s="2">
        <v>45896.788194444453</v>
      </c>
      <c r="D782" s="2">
        <v>45896.789965277778</v>
      </c>
      <c r="E782" s="2">
        <v>45897.094826388893</v>
      </c>
      <c r="F782" s="2">
        <v>45897</v>
      </c>
      <c r="G782" t="s">
        <v>1237</v>
      </c>
      <c r="H782" t="s">
        <v>1239</v>
      </c>
      <c r="I782" t="s">
        <v>1242</v>
      </c>
      <c r="J782" t="s">
        <v>1248</v>
      </c>
      <c r="K782" t="s">
        <v>1249</v>
      </c>
      <c r="L782" t="s">
        <v>1256</v>
      </c>
      <c r="M782">
        <v>3930</v>
      </c>
      <c r="N782">
        <v>98.08</v>
      </c>
      <c r="O782">
        <v>96.35</v>
      </c>
      <c r="P782">
        <v>97.15</v>
      </c>
      <c r="Q782">
        <v>378655.5</v>
      </c>
      <c r="R782">
        <v>189.33</v>
      </c>
      <c r="S782">
        <v>75.73</v>
      </c>
      <c r="T782">
        <v>-3409.06</v>
      </c>
      <c r="U782">
        <v>93.18</v>
      </c>
      <c r="V782">
        <v>37865.550000000003</v>
      </c>
      <c r="W782" t="s">
        <v>1260</v>
      </c>
      <c r="X782" t="s">
        <v>1266</v>
      </c>
      <c r="Y782">
        <v>-82.35</v>
      </c>
      <c r="Z782" t="s">
        <v>1270</v>
      </c>
      <c r="AA782">
        <v>9640895.8000000007</v>
      </c>
      <c r="AB782">
        <v>96408.958000000013</v>
      </c>
      <c r="AC782">
        <v>3.1699999999999871</v>
      </c>
      <c r="AD782">
        <v>30412.920504731981</v>
      </c>
      <c r="AE782">
        <v>10</v>
      </c>
      <c r="AF782">
        <v>304129.20504731982</v>
      </c>
      <c r="AG782">
        <v>29302848.906309258</v>
      </c>
    </row>
    <row r="783" spans="1:33" x14ac:dyDescent="0.25">
      <c r="A783" t="s">
        <v>814</v>
      </c>
      <c r="B783" t="s">
        <v>1182</v>
      </c>
      <c r="C783" s="2">
        <v>45658.701388888891</v>
      </c>
      <c r="D783" s="2">
        <v>45658.702280092592</v>
      </c>
      <c r="E783" s="2">
        <v>45658.740474537037</v>
      </c>
      <c r="F783" s="2">
        <v>45660</v>
      </c>
      <c r="G783" t="s">
        <v>1232</v>
      </c>
      <c r="H783" t="s">
        <v>1238</v>
      </c>
      <c r="I783" t="s">
        <v>1243</v>
      </c>
      <c r="J783" t="s">
        <v>1246</v>
      </c>
      <c r="K783" t="s">
        <v>1250</v>
      </c>
      <c r="L783" t="s">
        <v>1255</v>
      </c>
      <c r="M783">
        <v>8607</v>
      </c>
      <c r="N783">
        <v>456.12</v>
      </c>
      <c r="O783">
        <v>455.96</v>
      </c>
      <c r="P783">
        <v>459.08</v>
      </c>
      <c r="Q783">
        <v>3924447.72</v>
      </c>
      <c r="R783">
        <v>1962.22</v>
      </c>
      <c r="S783">
        <v>784.89</v>
      </c>
      <c r="T783">
        <v>-29600.95</v>
      </c>
      <c r="U783">
        <v>433.31</v>
      </c>
      <c r="V783">
        <v>392444.77</v>
      </c>
      <c r="W783" t="s">
        <v>1261</v>
      </c>
      <c r="X783" t="s">
        <v>1264</v>
      </c>
      <c r="Y783">
        <v>-67.959999999999994</v>
      </c>
      <c r="Z783" t="s">
        <v>1268</v>
      </c>
      <c r="AA783">
        <v>9611294.8499999996</v>
      </c>
      <c r="AB783">
        <v>96112.948499999999</v>
      </c>
      <c r="AC783">
        <v>22.649999999999981</v>
      </c>
      <c r="AD783">
        <v>4243.3972847682162</v>
      </c>
      <c r="AE783">
        <v>2</v>
      </c>
      <c r="AF783">
        <v>8486.7945695364324</v>
      </c>
      <c r="AG783">
        <v>3869638.8519258322</v>
      </c>
    </row>
    <row r="784" spans="1:33" x14ac:dyDescent="0.25">
      <c r="A784" t="s">
        <v>815</v>
      </c>
      <c r="B784" t="s">
        <v>1133</v>
      </c>
      <c r="C784" s="2">
        <v>45728.337500000001</v>
      </c>
      <c r="D784" s="2">
        <v>45728.33766203704</v>
      </c>
      <c r="E784" s="2">
        <v>45728.72446759259</v>
      </c>
      <c r="F784" s="2">
        <v>45730</v>
      </c>
      <c r="G784" t="s">
        <v>1237</v>
      </c>
      <c r="H784" t="s">
        <v>1240</v>
      </c>
      <c r="I784" t="s">
        <v>1243</v>
      </c>
      <c r="J784" t="s">
        <v>1247</v>
      </c>
      <c r="K784" t="s">
        <v>1251</v>
      </c>
      <c r="L784" t="s">
        <v>1257</v>
      </c>
      <c r="M784">
        <v>5967</v>
      </c>
      <c r="N784">
        <v>193.3</v>
      </c>
      <c r="O784">
        <v>190.44</v>
      </c>
      <c r="P784">
        <v>192.91</v>
      </c>
      <c r="Q784">
        <v>1136355.48</v>
      </c>
      <c r="R784">
        <v>568.17999999999995</v>
      </c>
      <c r="S784">
        <v>227.27</v>
      </c>
      <c r="T784">
        <v>-15533.94</v>
      </c>
      <c r="U784">
        <v>183.63</v>
      </c>
      <c r="V784">
        <v>113635.55</v>
      </c>
      <c r="W784" t="s">
        <v>1260</v>
      </c>
      <c r="X784" t="s">
        <v>1265</v>
      </c>
      <c r="Y784">
        <v>-128.04</v>
      </c>
      <c r="Z784" t="s">
        <v>1270</v>
      </c>
      <c r="AA784">
        <v>9595760.9100000001</v>
      </c>
      <c r="AB784">
        <v>95957.609100000001</v>
      </c>
      <c r="AC784">
        <v>6.8100000000000023</v>
      </c>
      <c r="AD784">
        <v>14090.69149779735</v>
      </c>
      <c r="AE784">
        <v>30</v>
      </c>
      <c r="AF784">
        <v>422720.7449339205</v>
      </c>
      <c r="AG784">
        <v>80502938.66521582</v>
      </c>
    </row>
    <row r="785" spans="1:33" x14ac:dyDescent="0.25">
      <c r="A785" t="s">
        <v>816</v>
      </c>
      <c r="B785" t="s">
        <v>1189</v>
      </c>
      <c r="C785" s="2">
        <v>45720.803472222222</v>
      </c>
      <c r="D785" s="2">
        <v>45720.805543981478</v>
      </c>
      <c r="E785" s="2">
        <v>45721.002071759263</v>
      </c>
      <c r="F785" s="2">
        <v>45722</v>
      </c>
      <c r="G785" t="s">
        <v>1232</v>
      </c>
      <c r="H785" t="s">
        <v>1239</v>
      </c>
      <c r="I785" t="s">
        <v>1243</v>
      </c>
      <c r="J785" t="s">
        <v>1247</v>
      </c>
      <c r="K785" t="s">
        <v>1252</v>
      </c>
      <c r="L785" t="s">
        <v>1255</v>
      </c>
      <c r="M785">
        <v>3908</v>
      </c>
      <c r="N785">
        <v>216.5</v>
      </c>
      <c r="O785">
        <v>212.69</v>
      </c>
      <c r="P785">
        <v>218.21</v>
      </c>
      <c r="Q785">
        <v>831192.52</v>
      </c>
      <c r="R785">
        <v>415.6</v>
      </c>
      <c r="S785">
        <v>166.24</v>
      </c>
      <c r="T785">
        <v>-22154</v>
      </c>
      <c r="U785">
        <v>205.67</v>
      </c>
      <c r="V785">
        <v>83119.25</v>
      </c>
      <c r="W785" t="s">
        <v>1258</v>
      </c>
      <c r="X785" t="s">
        <v>1265</v>
      </c>
      <c r="Y785">
        <v>-252.97</v>
      </c>
      <c r="Z785" t="s">
        <v>1269</v>
      </c>
      <c r="AA785">
        <v>9573606.9100000001</v>
      </c>
      <c r="AB785">
        <v>95736.069100000008</v>
      </c>
      <c r="AC785">
        <v>7.0200000000000102</v>
      </c>
      <c r="AD785">
        <v>13637.61668091166</v>
      </c>
      <c r="AE785">
        <v>10</v>
      </c>
      <c r="AF785">
        <v>136376.16680911661</v>
      </c>
      <c r="AG785">
        <v>29005846.91863101</v>
      </c>
    </row>
    <row r="786" spans="1:33" x14ac:dyDescent="0.25">
      <c r="A786" t="s">
        <v>817</v>
      </c>
      <c r="B786" t="s">
        <v>1182</v>
      </c>
      <c r="C786" s="2">
        <v>45923.457638888889</v>
      </c>
      <c r="D786" s="2">
        <v>45923.45884259259</v>
      </c>
      <c r="E786" s="2">
        <v>45924.13453703704</v>
      </c>
      <c r="F786" s="2">
        <v>45924</v>
      </c>
      <c r="G786" t="s">
        <v>1236</v>
      </c>
      <c r="H786" t="s">
        <v>1241</v>
      </c>
      <c r="I786" t="s">
        <v>1242</v>
      </c>
      <c r="J786" t="s">
        <v>1246</v>
      </c>
      <c r="K786" t="s">
        <v>1250</v>
      </c>
      <c r="L786" t="s">
        <v>1255</v>
      </c>
      <c r="M786">
        <v>3841</v>
      </c>
      <c r="N786">
        <v>381.28</v>
      </c>
      <c r="O786">
        <v>388.9</v>
      </c>
      <c r="P786">
        <v>380.11</v>
      </c>
      <c r="Q786">
        <v>1493764.9</v>
      </c>
      <c r="R786">
        <v>746.88</v>
      </c>
      <c r="S786">
        <v>298.75</v>
      </c>
      <c r="T786">
        <v>32716.76</v>
      </c>
      <c r="U786">
        <v>362.22</v>
      </c>
      <c r="V786">
        <v>149376.49</v>
      </c>
      <c r="W786" t="s">
        <v>1258</v>
      </c>
      <c r="X786" t="s">
        <v>1266</v>
      </c>
      <c r="Y786">
        <v>231.25</v>
      </c>
      <c r="Z786" t="s">
        <v>1271</v>
      </c>
      <c r="AA786">
        <v>9606323.6699999999</v>
      </c>
      <c r="AB786">
        <v>96063.236699999994</v>
      </c>
      <c r="AC786">
        <v>26.67999999999995</v>
      </c>
      <c r="AD786">
        <v>3600.5710907046541</v>
      </c>
      <c r="AE786">
        <v>5</v>
      </c>
      <c r="AF786">
        <v>18002.855453523269</v>
      </c>
      <c r="AG786">
        <v>7001310.4858751986</v>
      </c>
    </row>
    <row r="787" spans="1:33" x14ac:dyDescent="0.25">
      <c r="A787" t="s">
        <v>818</v>
      </c>
      <c r="B787" t="s">
        <v>1067</v>
      </c>
      <c r="C787" s="2">
        <v>45857.724999999999</v>
      </c>
      <c r="D787" s="2">
        <v>45857.725856481477</v>
      </c>
      <c r="E787" s="2">
        <v>45858.578634259262</v>
      </c>
      <c r="F787" s="2">
        <v>45859</v>
      </c>
      <c r="G787" t="s">
        <v>1231</v>
      </c>
      <c r="H787" t="s">
        <v>1240</v>
      </c>
      <c r="I787" t="s">
        <v>1243</v>
      </c>
      <c r="J787" t="s">
        <v>1244</v>
      </c>
      <c r="K787" t="s">
        <v>1252</v>
      </c>
      <c r="L787" t="s">
        <v>1257</v>
      </c>
      <c r="M787">
        <v>1334</v>
      </c>
      <c r="N787">
        <v>303.57</v>
      </c>
      <c r="O787">
        <v>305.70999999999998</v>
      </c>
      <c r="P787">
        <v>303.02999999999997</v>
      </c>
      <c r="Q787">
        <v>407817.14</v>
      </c>
      <c r="R787">
        <v>203.91</v>
      </c>
      <c r="S787">
        <v>81.56</v>
      </c>
      <c r="T787">
        <v>3289.65</v>
      </c>
      <c r="U787">
        <v>288.39</v>
      </c>
      <c r="V787">
        <v>40781.71</v>
      </c>
      <c r="W787" t="s">
        <v>1260</v>
      </c>
      <c r="X787" t="s">
        <v>1263</v>
      </c>
      <c r="Y787">
        <v>88.44</v>
      </c>
      <c r="Z787" t="s">
        <v>1271</v>
      </c>
      <c r="AA787">
        <v>9609613.3200000003</v>
      </c>
      <c r="AB787">
        <v>96096.133200000011</v>
      </c>
      <c r="AC787">
        <v>17.31999999999999</v>
      </c>
      <c r="AD787">
        <v>5548.2755889145528</v>
      </c>
      <c r="AE787">
        <v>30</v>
      </c>
      <c r="AF787">
        <v>166448.26766743659</v>
      </c>
      <c r="AG787">
        <v>50884899.908612043</v>
      </c>
    </row>
    <row r="788" spans="1:33" x14ac:dyDescent="0.25">
      <c r="A788" t="s">
        <v>819</v>
      </c>
      <c r="B788" t="s">
        <v>1111</v>
      </c>
      <c r="C788" s="2">
        <v>45824.157638888893</v>
      </c>
      <c r="D788" s="2">
        <v>45824.158796296288</v>
      </c>
      <c r="E788" s="2">
        <v>45824.587268518517</v>
      </c>
      <c r="F788" s="2">
        <v>45825</v>
      </c>
      <c r="G788" t="s">
        <v>1232</v>
      </c>
      <c r="H788" t="s">
        <v>1241</v>
      </c>
      <c r="I788" t="s">
        <v>1242</v>
      </c>
      <c r="J788" t="s">
        <v>1247</v>
      </c>
      <c r="K788" t="s">
        <v>1251</v>
      </c>
      <c r="L788" t="s">
        <v>1254</v>
      </c>
      <c r="M788">
        <v>94</v>
      </c>
      <c r="N788">
        <v>397.31</v>
      </c>
      <c r="O788">
        <v>398.19</v>
      </c>
      <c r="P788">
        <v>396.94</v>
      </c>
      <c r="Q788">
        <v>37429.86</v>
      </c>
      <c r="R788">
        <v>18.71</v>
      </c>
      <c r="S788">
        <v>7.49</v>
      </c>
      <c r="T788">
        <v>91.3</v>
      </c>
      <c r="U788">
        <v>377.44</v>
      </c>
      <c r="V788">
        <v>3742.99</v>
      </c>
      <c r="W788" t="s">
        <v>1258</v>
      </c>
      <c r="X788" t="s">
        <v>1263</v>
      </c>
      <c r="Y788">
        <v>31.49</v>
      </c>
      <c r="Z788" t="s">
        <v>1267</v>
      </c>
      <c r="AA788">
        <v>9609704.6199999992</v>
      </c>
      <c r="AB788">
        <v>96097.046199999997</v>
      </c>
      <c r="AC788">
        <v>20.75</v>
      </c>
      <c r="AD788">
        <v>4631.1829493975902</v>
      </c>
      <c r="AE788">
        <v>5</v>
      </c>
      <c r="AF788">
        <v>23155.91474698795</v>
      </c>
      <c r="AG788">
        <v>9220453.6931031309</v>
      </c>
    </row>
    <row r="789" spans="1:33" x14ac:dyDescent="0.25">
      <c r="A789" t="s">
        <v>820</v>
      </c>
      <c r="B789" t="s">
        <v>1106</v>
      </c>
      <c r="C789" s="2">
        <v>45666.186111111107</v>
      </c>
      <c r="D789" s="2">
        <v>45666.187557870369</v>
      </c>
      <c r="E789" s="2">
        <v>45666.397280092591</v>
      </c>
      <c r="F789" s="2">
        <v>45668</v>
      </c>
      <c r="G789" t="s">
        <v>1232</v>
      </c>
      <c r="H789" t="s">
        <v>1241</v>
      </c>
      <c r="I789" t="s">
        <v>1242</v>
      </c>
      <c r="J789" t="s">
        <v>1244</v>
      </c>
      <c r="K789" t="s">
        <v>1249</v>
      </c>
      <c r="L789" t="s">
        <v>1256</v>
      </c>
      <c r="M789">
        <v>4176</v>
      </c>
      <c r="N789">
        <v>145.29</v>
      </c>
      <c r="O789">
        <v>147.19</v>
      </c>
      <c r="P789">
        <v>145.02000000000001</v>
      </c>
      <c r="Q789">
        <v>614665.43999999994</v>
      </c>
      <c r="R789">
        <v>307.33</v>
      </c>
      <c r="S789">
        <v>122.93</v>
      </c>
      <c r="T789">
        <v>8631.66</v>
      </c>
      <c r="U789">
        <v>138.03</v>
      </c>
      <c r="V789">
        <v>61466.54</v>
      </c>
      <c r="W789" t="s">
        <v>1258</v>
      </c>
      <c r="X789" t="s">
        <v>1263</v>
      </c>
      <c r="Y789">
        <v>149.63</v>
      </c>
      <c r="Z789" t="s">
        <v>1271</v>
      </c>
      <c r="AA789">
        <v>9618336.2799999993</v>
      </c>
      <c r="AB789">
        <v>96183.362799999988</v>
      </c>
      <c r="AC789">
        <v>9.1599999999999966</v>
      </c>
      <c r="AD789">
        <v>10500.36711790393</v>
      </c>
      <c r="AE789">
        <v>5</v>
      </c>
      <c r="AF789">
        <v>52501.835589519651</v>
      </c>
      <c r="AG789">
        <v>7727745.1804213971</v>
      </c>
    </row>
    <row r="790" spans="1:33" x14ac:dyDescent="0.25">
      <c r="A790" t="s">
        <v>821</v>
      </c>
      <c r="B790" t="s">
        <v>1172</v>
      </c>
      <c r="C790" s="2">
        <v>45935.722916666673</v>
      </c>
      <c r="D790" s="2">
        <v>45935.723506944443</v>
      </c>
      <c r="E790" s="2">
        <v>45936.233229166668</v>
      </c>
      <c r="F790" s="2">
        <v>45936</v>
      </c>
      <c r="G790" t="s">
        <v>1234</v>
      </c>
      <c r="H790" t="s">
        <v>1239</v>
      </c>
      <c r="I790" t="s">
        <v>1243</v>
      </c>
      <c r="J790" t="s">
        <v>1247</v>
      </c>
      <c r="K790" t="s">
        <v>1253</v>
      </c>
      <c r="L790" t="s">
        <v>1256</v>
      </c>
      <c r="M790">
        <v>5524</v>
      </c>
      <c r="N790">
        <v>352.85</v>
      </c>
      <c r="O790">
        <v>356.2</v>
      </c>
      <c r="P790">
        <v>353.94</v>
      </c>
      <c r="Q790">
        <v>1967648.8</v>
      </c>
      <c r="R790">
        <v>983.82</v>
      </c>
      <c r="S790">
        <v>393.53</v>
      </c>
      <c r="T790">
        <v>11106.89</v>
      </c>
      <c r="U790">
        <v>335.21</v>
      </c>
      <c r="V790">
        <v>196764.88</v>
      </c>
      <c r="W790" t="s">
        <v>1258</v>
      </c>
      <c r="X790" t="s">
        <v>1263</v>
      </c>
      <c r="Y790">
        <v>63.85</v>
      </c>
      <c r="Z790" t="s">
        <v>1271</v>
      </c>
      <c r="AA790">
        <v>9629443.1699999999</v>
      </c>
      <c r="AB790">
        <v>96294.431700000001</v>
      </c>
      <c r="AC790">
        <v>20.990000000000009</v>
      </c>
      <c r="AD790">
        <v>4587.6337160552621</v>
      </c>
      <c r="AE790">
        <v>10</v>
      </c>
      <c r="AF790">
        <v>45876.337160552619</v>
      </c>
      <c r="AG790">
        <v>16341151.29658884</v>
      </c>
    </row>
    <row r="791" spans="1:33" x14ac:dyDescent="0.25">
      <c r="A791" t="s">
        <v>822</v>
      </c>
      <c r="B791" t="s">
        <v>1068</v>
      </c>
      <c r="C791" s="2">
        <v>45817.696527777778</v>
      </c>
      <c r="D791" s="2">
        <v>45817.699942129628</v>
      </c>
      <c r="E791" s="2">
        <v>45817.906192129631</v>
      </c>
      <c r="F791" s="2">
        <v>45819</v>
      </c>
      <c r="G791" t="s">
        <v>1237</v>
      </c>
      <c r="H791" t="s">
        <v>1240</v>
      </c>
      <c r="I791" t="s">
        <v>1242</v>
      </c>
      <c r="J791" t="s">
        <v>1246</v>
      </c>
      <c r="K791" t="s">
        <v>1251</v>
      </c>
      <c r="L791" t="s">
        <v>1257</v>
      </c>
      <c r="M791">
        <v>2773</v>
      </c>
      <c r="N791">
        <v>82.26</v>
      </c>
      <c r="O791">
        <v>83.52</v>
      </c>
      <c r="P791">
        <v>82.17</v>
      </c>
      <c r="Q791">
        <v>231600.96</v>
      </c>
      <c r="R791">
        <v>115.8</v>
      </c>
      <c r="S791">
        <v>46.32</v>
      </c>
      <c r="T791">
        <v>3581.43</v>
      </c>
      <c r="U791">
        <v>78.150000000000006</v>
      </c>
      <c r="V791">
        <v>23160.1</v>
      </c>
      <c r="W791" t="s">
        <v>1258</v>
      </c>
      <c r="X791" t="s">
        <v>1264</v>
      </c>
      <c r="Y791">
        <v>164.29</v>
      </c>
      <c r="Z791" t="s">
        <v>1268</v>
      </c>
      <c r="AA791">
        <v>9633024.5999999996</v>
      </c>
      <c r="AB791">
        <v>96330.245999999999</v>
      </c>
      <c r="AC791">
        <v>5.3699999999999903</v>
      </c>
      <c r="AD791">
        <v>17938.593296089421</v>
      </c>
      <c r="AE791">
        <v>30</v>
      </c>
      <c r="AF791">
        <v>538157.79888268257</v>
      </c>
      <c r="AG791">
        <v>44946939.36268165</v>
      </c>
    </row>
    <row r="792" spans="1:33" x14ac:dyDescent="0.25">
      <c r="A792" t="s">
        <v>823</v>
      </c>
      <c r="B792" t="s">
        <v>1218</v>
      </c>
      <c r="C792" s="2">
        <v>45768.261111111111</v>
      </c>
      <c r="D792" s="2">
        <v>45768.261250000003</v>
      </c>
      <c r="E792" s="2">
        <v>45768.769583333327</v>
      </c>
      <c r="F792" s="2">
        <v>45770</v>
      </c>
      <c r="G792" t="s">
        <v>1231</v>
      </c>
      <c r="H792" t="s">
        <v>1239</v>
      </c>
      <c r="I792" t="s">
        <v>1243</v>
      </c>
      <c r="J792" t="s">
        <v>1245</v>
      </c>
      <c r="K792" t="s">
        <v>1251</v>
      </c>
      <c r="L792" t="s">
        <v>1257</v>
      </c>
      <c r="M792">
        <v>9221</v>
      </c>
      <c r="N792">
        <v>480.46</v>
      </c>
      <c r="O792">
        <v>481.99</v>
      </c>
      <c r="P792">
        <v>477.06</v>
      </c>
      <c r="Q792">
        <v>4444429.79</v>
      </c>
      <c r="R792">
        <v>2222.21</v>
      </c>
      <c r="S792">
        <v>888.89</v>
      </c>
      <c r="T792">
        <v>42348.43</v>
      </c>
      <c r="U792">
        <v>456.44</v>
      </c>
      <c r="V792">
        <v>444442.98</v>
      </c>
      <c r="W792" t="s">
        <v>1261</v>
      </c>
      <c r="X792" t="s">
        <v>1264</v>
      </c>
      <c r="Y792">
        <v>103.34</v>
      </c>
      <c r="Z792" t="s">
        <v>1271</v>
      </c>
      <c r="AA792">
        <v>9675373.0299999993</v>
      </c>
      <c r="AB792">
        <v>96753.730299999996</v>
      </c>
      <c r="AC792">
        <v>25.550000000000011</v>
      </c>
      <c r="AD792">
        <v>3786.8387592954969</v>
      </c>
      <c r="AE792">
        <v>10</v>
      </c>
      <c r="AF792">
        <v>37868.387592954969</v>
      </c>
      <c r="AG792">
        <v>18252184.13592837</v>
      </c>
    </row>
    <row r="793" spans="1:33" x14ac:dyDescent="0.25">
      <c r="A793" t="s">
        <v>824</v>
      </c>
      <c r="B793" t="s">
        <v>1226</v>
      </c>
      <c r="C793" s="2">
        <v>45871.426388888889</v>
      </c>
      <c r="D793" s="2">
        <v>45871.426759259259</v>
      </c>
      <c r="E793" s="2">
        <v>45872.351064814808</v>
      </c>
      <c r="F793" s="2">
        <v>45873</v>
      </c>
      <c r="G793" t="s">
        <v>1233</v>
      </c>
      <c r="H793" t="s">
        <v>1241</v>
      </c>
      <c r="I793" t="s">
        <v>1242</v>
      </c>
      <c r="J793" t="s">
        <v>1244</v>
      </c>
      <c r="K793" t="s">
        <v>1253</v>
      </c>
      <c r="L793" t="s">
        <v>1256</v>
      </c>
      <c r="M793">
        <v>8135</v>
      </c>
      <c r="N793">
        <v>310.45</v>
      </c>
      <c r="O793">
        <v>304.24</v>
      </c>
      <c r="P793">
        <v>308.47000000000003</v>
      </c>
      <c r="Q793">
        <v>2474992.4</v>
      </c>
      <c r="R793">
        <v>1237.5</v>
      </c>
      <c r="S793">
        <v>495</v>
      </c>
      <c r="T793">
        <v>-36143.550000000003</v>
      </c>
      <c r="U793">
        <v>294.93</v>
      </c>
      <c r="V793">
        <v>247499.24</v>
      </c>
      <c r="W793" t="s">
        <v>1261</v>
      </c>
      <c r="X793" t="s">
        <v>1264</v>
      </c>
      <c r="Y793">
        <v>-137.13</v>
      </c>
      <c r="Z793" t="s">
        <v>1270</v>
      </c>
      <c r="AA793">
        <v>9639229.4800000004</v>
      </c>
      <c r="AB793">
        <v>96392.294800000003</v>
      </c>
      <c r="AC793">
        <v>9.3100000000000023</v>
      </c>
      <c r="AD793">
        <v>10353.629946294301</v>
      </c>
      <c r="AE793">
        <v>5</v>
      </c>
      <c r="AF793">
        <v>51768.149731471502</v>
      </c>
      <c r="AG793">
        <v>15749941.87430289</v>
      </c>
    </row>
    <row r="794" spans="1:33" x14ac:dyDescent="0.25">
      <c r="A794" t="s">
        <v>825</v>
      </c>
      <c r="B794" t="s">
        <v>1213</v>
      </c>
      <c r="C794" s="2">
        <v>45950.119444444441</v>
      </c>
      <c r="D794" s="2">
        <v>45950.122430555559</v>
      </c>
      <c r="E794" s="2">
        <v>45950.327291666668</v>
      </c>
      <c r="F794" s="2">
        <v>45951</v>
      </c>
      <c r="G794" t="s">
        <v>1232</v>
      </c>
      <c r="H794" t="s">
        <v>1240</v>
      </c>
      <c r="I794" t="s">
        <v>1243</v>
      </c>
      <c r="J794" t="s">
        <v>1246</v>
      </c>
      <c r="K794" t="s">
        <v>1250</v>
      </c>
      <c r="L794" t="s">
        <v>1256</v>
      </c>
      <c r="M794">
        <v>2333</v>
      </c>
      <c r="N794">
        <v>164.97</v>
      </c>
      <c r="O794">
        <v>163.88</v>
      </c>
      <c r="P794">
        <v>165.87</v>
      </c>
      <c r="Q794">
        <v>382332.04</v>
      </c>
      <c r="R794">
        <v>191.17</v>
      </c>
      <c r="S794">
        <v>76.47</v>
      </c>
      <c r="T794">
        <v>-4910.3100000000004</v>
      </c>
      <c r="U794">
        <v>156.72</v>
      </c>
      <c r="V794">
        <v>38233.199999999997</v>
      </c>
      <c r="W794" t="s">
        <v>1259</v>
      </c>
      <c r="X794" t="s">
        <v>1264</v>
      </c>
      <c r="Y794">
        <v>-119.97</v>
      </c>
      <c r="Z794" t="s">
        <v>1270</v>
      </c>
      <c r="AA794">
        <v>9634319.1699999999</v>
      </c>
      <c r="AB794">
        <v>96343.191699999996</v>
      </c>
      <c r="AC794">
        <v>7.1599999999999966</v>
      </c>
      <c r="AD794">
        <v>13455.75303072626</v>
      </c>
      <c r="AE794">
        <v>30</v>
      </c>
      <c r="AF794">
        <v>403672.59092178778</v>
      </c>
      <c r="AG794">
        <v>66153864.200262591</v>
      </c>
    </row>
    <row r="795" spans="1:33" x14ac:dyDescent="0.25">
      <c r="A795" t="s">
        <v>826</v>
      </c>
      <c r="B795" t="s">
        <v>1104</v>
      </c>
      <c r="C795" s="2">
        <v>45957.663194444453</v>
      </c>
      <c r="D795" s="2">
        <v>45957.665937500002</v>
      </c>
      <c r="E795" s="2">
        <v>45958.289548611108</v>
      </c>
      <c r="F795" s="2">
        <v>45958</v>
      </c>
      <c r="G795" t="s">
        <v>1232</v>
      </c>
      <c r="H795" t="s">
        <v>1239</v>
      </c>
      <c r="I795" t="s">
        <v>1242</v>
      </c>
      <c r="J795" t="s">
        <v>1245</v>
      </c>
      <c r="K795" t="s">
        <v>1250</v>
      </c>
      <c r="L795" t="s">
        <v>1257</v>
      </c>
      <c r="M795">
        <v>7285</v>
      </c>
      <c r="N795">
        <v>483.03</v>
      </c>
      <c r="O795">
        <v>479.27</v>
      </c>
      <c r="P795">
        <v>480.62</v>
      </c>
      <c r="Q795">
        <v>3491481.95</v>
      </c>
      <c r="R795">
        <v>1745.74</v>
      </c>
      <c r="S795">
        <v>698.3</v>
      </c>
      <c r="T795">
        <v>-12278.79</v>
      </c>
      <c r="U795">
        <v>458.88</v>
      </c>
      <c r="V795">
        <v>349148.2</v>
      </c>
      <c r="W795" t="s">
        <v>1258</v>
      </c>
      <c r="X795" t="s">
        <v>1266</v>
      </c>
      <c r="Y795">
        <v>-28.09</v>
      </c>
      <c r="Z795" t="s">
        <v>1269</v>
      </c>
      <c r="AA795">
        <v>9622040.3800000008</v>
      </c>
      <c r="AB795">
        <v>96220.403800000015</v>
      </c>
      <c r="AC795">
        <v>20.38999999999999</v>
      </c>
      <c r="AD795">
        <v>4718.9996959293812</v>
      </c>
      <c r="AE795">
        <v>10</v>
      </c>
      <c r="AF795">
        <v>47189.996959293807</v>
      </c>
      <c r="AG795">
        <v>22616749.842680741</v>
      </c>
    </row>
    <row r="796" spans="1:33" x14ac:dyDescent="0.25">
      <c r="A796" t="s">
        <v>827</v>
      </c>
      <c r="B796" t="s">
        <v>1072</v>
      </c>
      <c r="C796" s="2">
        <v>45932.331250000003</v>
      </c>
      <c r="D796" s="2">
        <v>45932.332754629628</v>
      </c>
      <c r="E796" s="2">
        <v>45933.016087962962</v>
      </c>
      <c r="F796" s="2">
        <v>45933</v>
      </c>
      <c r="G796" t="s">
        <v>1236</v>
      </c>
      <c r="H796" t="s">
        <v>1240</v>
      </c>
      <c r="I796" t="s">
        <v>1242</v>
      </c>
      <c r="J796" t="s">
        <v>1247</v>
      </c>
      <c r="K796" t="s">
        <v>1252</v>
      </c>
      <c r="L796" t="s">
        <v>1254</v>
      </c>
      <c r="M796">
        <v>3440</v>
      </c>
      <c r="N796">
        <v>64.12</v>
      </c>
      <c r="O796">
        <v>64.12</v>
      </c>
      <c r="P796">
        <v>63.54</v>
      </c>
      <c r="Q796">
        <v>220572.79999999999</v>
      </c>
      <c r="R796">
        <v>110.29</v>
      </c>
      <c r="S796">
        <v>44.11</v>
      </c>
      <c r="T796">
        <v>1840.8</v>
      </c>
      <c r="U796">
        <v>60.91</v>
      </c>
      <c r="V796">
        <v>22057.279999999999</v>
      </c>
      <c r="W796" t="s">
        <v>1262</v>
      </c>
      <c r="X796" t="s">
        <v>1263</v>
      </c>
      <c r="Y796">
        <v>91.28</v>
      </c>
      <c r="Z796" t="s">
        <v>1271</v>
      </c>
      <c r="AA796">
        <v>9623881.1799999997</v>
      </c>
      <c r="AB796">
        <v>96238.811799999996</v>
      </c>
      <c r="AC796">
        <v>3.210000000000008</v>
      </c>
      <c r="AD796">
        <v>29980.938255451641</v>
      </c>
      <c r="AE796">
        <v>30</v>
      </c>
      <c r="AF796">
        <v>899428.14766354929</v>
      </c>
      <c r="AG796">
        <v>57671332.828186788</v>
      </c>
    </row>
    <row r="797" spans="1:33" x14ac:dyDescent="0.25">
      <c r="A797" t="s">
        <v>828</v>
      </c>
      <c r="B797" t="s">
        <v>1110</v>
      </c>
      <c r="C797" s="2">
        <v>45667.940972222219</v>
      </c>
      <c r="D797" s="2">
        <v>45667.942673611113</v>
      </c>
      <c r="E797" s="2">
        <v>45668.114895833343</v>
      </c>
      <c r="F797" s="2">
        <v>45668</v>
      </c>
      <c r="G797" t="s">
        <v>1233</v>
      </c>
      <c r="H797" t="s">
        <v>1239</v>
      </c>
      <c r="I797" t="s">
        <v>1242</v>
      </c>
      <c r="J797" t="s">
        <v>1245</v>
      </c>
      <c r="K797" t="s">
        <v>1249</v>
      </c>
      <c r="L797" t="s">
        <v>1254</v>
      </c>
      <c r="M797">
        <v>3907</v>
      </c>
      <c r="N797">
        <v>432.61</v>
      </c>
      <c r="O797">
        <v>435.91</v>
      </c>
      <c r="P797">
        <v>432.36</v>
      </c>
      <c r="Q797">
        <v>1703100.37</v>
      </c>
      <c r="R797">
        <v>851.55</v>
      </c>
      <c r="S797">
        <v>340.62</v>
      </c>
      <c r="T797">
        <v>12677.68</v>
      </c>
      <c r="U797">
        <v>410.98</v>
      </c>
      <c r="V797">
        <v>170310.04</v>
      </c>
      <c r="W797" t="s">
        <v>1262</v>
      </c>
      <c r="X797" t="s">
        <v>1263</v>
      </c>
      <c r="Y797">
        <v>82.11</v>
      </c>
      <c r="Z797" t="s">
        <v>1268</v>
      </c>
      <c r="AA797">
        <v>9636558.8599999994</v>
      </c>
      <c r="AB797">
        <v>96365.588600000003</v>
      </c>
      <c r="AC797">
        <v>24.93000000000001</v>
      </c>
      <c r="AD797">
        <v>3865.4467950260719</v>
      </c>
      <c r="AE797">
        <v>10</v>
      </c>
      <c r="AF797">
        <v>38654.467950260718</v>
      </c>
      <c r="AG797">
        <v>16849869.12419815</v>
      </c>
    </row>
    <row r="798" spans="1:33" x14ac:dyDescent="0.25">
      <c r="A798" t="s">
        <v>829</v>
      </c>
      <c r="B798" t="s">
        <v>1180</v>
      </c>
      <c r="C798" s="2">
        <v>45969.179166666669</v>
      </c>
      <c r="D798" s="2">
        <v>45969.179872685178</v>
      </c>
      <c r="E798" s="2">
        <v>45970.176400462973</v>
      </c>
      <c r="F798" s="2">
        <v>45971</v>
      </c>
      <c r="G798" t="s">
        <v>1233</v>
      </c>
      <c r="H798" t="s">
        <v>1240</v>
      </c>
      <c r="I798" t="s">
        <v>1242</v>
      </c>
      <c r="J798" t="s">
        <v>1247</v>
      </c>
      <c r="K798" t="s">
        <v>1249</v>
      </c>
      <c r="L798" t="s">
        <v>1257</v>
      </c>
      <c r="M798">
        <v>7129</v>
      </c>
      <c r="N798">
        <v>281.02</v>
      </c>
      <c r="O798">
        <v>283.88</v>
      </c>
      <c r="P798">
        <v>279.2</v>
      </c>
      <c r="Q798">
        <v>2023780.52</v>
      </c>
      <c r="R798">
        <v>1011.89</v>
      </c>
      <c r="S798">
        <v>404.76</v>
      </c>
      <c r="T798">
        <v>31947.07</v>
      </c>
      <c r="U798">
        <v>266.97000000000003</v>
      </c>
      <c r="V798">
        <v>202378.05</v>
      </c>
      <c r="W798" t="s">
        <v>1258</v>
      </c>
      <c r="X798" t="s">
        <v>1263</v>
      </c>
      <c r="Y798">
        <v>167.62</v>
      </c>
      <c r="Z798" t="s">
        <v>1270</v>
      </c>
      <c r="AA798">
        <v>9668505.9299999997</v>
      </c>
      <c r="AB798">
        <v>96685.059299999994</v>
      </c>
      <c r="AC798">
        <v>16.909999999999972</v>
      </c>
      <c r="AD798">
        <v>5717.6262152572544</v>
      </c>
      <c r="AE798">
        <v>30</v>
      </c>
      <c r="AF798">
        <v>171528.78645771759</v>
      </c>
      <c r="AG798">
        <v>48693591.899616867</v>
      </c>
    </row>
    <row r="799" spans="1:33" x14ac:dyDescent="0.25">
      <c r="A799" t="s">
        <v>830</v>
      </c>
      <c r="B799" t="s">
        <v>1099</v>
      </c>
      <c r="C799" s="2">
        <v>45841.433333333327</v>
      </c>
      <c r="D799" s="2">
        <v>45841.433738425927</v>
      </c>
      <c r="E799" s="2">
        <v>45841.921238425923</v>
      </c>
      <c r="F799" s="2">
        <v>45842</v>
      </c>
      <c r="G799" t="s">
        <v>1231</v>
      </c>
      <c r="H799" t="s">
        <v>1238</v>
      </c>
      <c r="I799" t="s">
        <v>1242</v>
      </c>
      <c r="J799" t="s">
        <v>1245</v>
      </c>
      <c r="K799" t="s">
        <v>1252</v>
      </c>
      <c r="L799" t="s">
        <v>1255</v>
      </c>
      <c r="M799">
        <v>4661</v>
      </c>
      <c r="N799">
        <v>415.05</v>
      </c>
      <c r="O799">
        <v>422.19</v>
      </c>
      <c r="P799">
        <v>415.34</v>
      </c>
      <c r="Q799">
        <v>1967827.59</v>
      </c>
      <c r="R799">
        <v>983.91</v>
      </c>
      <c r="S799">
        <v>393.57</v>
      </c>
      <c r="T799">
        <v>30550.37</v>
      </c>
      <c r="U799">
        <v>394.3</v>
      </c>
      <c r="V799">
        <v>196782.76</v>
      </c>
      <c r="W799" t="s">
        <v>1262</v>
      </c>
      <c r="X799" t="s">
        <v>1265</v>
      </c>
      <c r="Y799">
        <v>164.93</v>
      </c>
      <c r="Z799" t="s">
        <v>1270</v>
      </c>
      <c r="AA799">
        <v>9699056.3000000007</v>
      </c>
      <c r="AB799">
        <v>96990.563000000009</v>
      </c>
      <c r="AC799">
        <v>27.88999999999999</v>
      </c>
      <c r="AD799">
        <v>3477.6107206884212</v>
      </c>
      <c r="AE799">
        <v>2</v>
      </c>
      <c r="AF799">
        <v>6955.2214413768424</v>
      </c>
      <c r="AG799">
        <v>2936424.9403348891</v>
      </c>
    </row>
    <row r="800" spans="1:33" x14ac:dyDescent="0.25">
      <c r="A800" t="s">
        <v>831</v>
      </c>
      <c r="B800" t="s">
        <v>1181</v>
      </c>
      <c r="C800" s="2">
        <v>45854.996527777781</v>
      </c>
      <c r="D800" s="2">
        <v>45854.998333333337</v>
      </c>
      <c r="E800" s="2">
        <v>45855.290694444448</v>
      </c>
      <c r="F800" s="2">
        <v>45855</v>
      </c>
      <c r="G800" t="s">
        <v>1233</v>
      </c>
      <c r="H800" t="s">
        <v>1239</v>
      </c>
      <c r="I800" t="s">
        <v>1243</v>
      </c>
      <c r="J800" t="s">
        <v>1244</v>
      </c>
      <c r="K800" t="s">
        <v>1250</v>
      </c>
      <c r="L800" t="s">
        <v>1257</v>
      </c>
      <c r="M800">
        <v>9265</v>
      </c>
      <c r="N800">
        <v>345.63</v>
      </c>
      <c r="O800">
        <v>351.1</v>
      </c>
      <c r="P800">
        <v>345.86</v>
      </c>
      <c r="Q800">
        <v>3252941.5</v>
      </c>
      <c r="R800">
        <v>1626.47</v>
      </c>
      <c r="S800">
        <v>650.59</v>
      </c>
      <c r="T800">
        <v>46271.54</v>
      </c>
      <c r="U800">
        <v>328.35</v>
      </c>
      <c r="V800">
        <v>325294.15000000002</v>
      </c>
      <c r="W800" t="s">
        <v>1259</v>
      </c>
      <c r="X800" t="s">
        <v>1264</v>
      </c>
      <c r="Y800">
        <v>151.51</v>
      </c>
      <c r="Z800" t="s">
        <v>1267</v>
      </c>
      <c r="AA800">
        <v>9745327.8399999999</v>
      </c>
      <c r="AB800">
        <v>97453.278399999996</v>
      </c>
      <c r="AC800">
        <v>22.75</v>
      </c>
      <c r="AD800">
        <v>4283.6605890109886</v>
      </c>
      <c r="AE800">
        <v>10</v>
      </c>
      <c r="AF800">
        <v>42836.605890109888</v>
      </c>
      <c r="AG800">
        <v>15039932.328017579</v>
      </c>
    </row>
    <row r="801" spans="1:33" x14ac:dyDescent="0.25">
      <c r="A801" t="s">
        <v>832</v>
      </c>
      <c r="B801" t="s">
        <v>1057</v>
      </c>
      <c r="C801" s="2">
        <v>45750.763194444437</v>
      </c>
      <c r="D801" s="2">
        <v>45750.764884259261</v>
      </c>
      <c r="E801" s="2">
        <v>45751.141967592594</v>
      </c>
      <c r="F801" s="2">
        <v>45751</v>
      </c>
      <c r="G801" t="s">
        <v>1232</v>
      </c>
      <c r="H801" t="s">
        <v>1238</v>
      </c>
      <c r="I801" t="s">
        <v>1243</v>
      </c>
      <c r="J801" t="s">
        <v>1245</v>
      </c>
      <c r="K801" t="s">
        <v>1253</v>
      </c>
      <c r="L801" t="s">
        <v>1257</v>
      </c>
      <c r="M801">
        <v>8558</v>
      </c>
      <c r="N801">
        <v>353.73</v>
      </c>
      <c r="O801">
        <v>349.55</v>
      </c>
      <c r="P801">
        <v>354.59</v>
      </c>
      <c r="Q801">
        <v>2991448.9</v>
      </c>
      <c r="R801">
        <v>1495.72</v>
      </c>
      <c r="S801">
        <v>598.29</v>
      </c>
      <c r="T801">
        <v>-45226.33</v>
      </c>
      <c r="U801">
        <v>336.04</v>
      </c>
      <c r="V801">
        <v>299144.89</v>
      </c>
      <c r="W801" t="s">
        <v>1259</v>
      </c>
      <c r="X801" t="s">
        <v>1266</v>
      </c>
      <c r="Y801">
        <v>-142.13999999999999</v>
      </c>
      <c r="Z801" t="s">
        <v>1268</v>
      </c>
      <c r="AA801">
        <v>9700101.5099999998</v>
      </c>
      <c r="AB801">
        <v>97001.015100000004</v>
      </c>
      <c r="AC801">
        <v>13.509999999999989</v>
      </c>
      <c r="AD801">
        <v>7179.9419022946022</v>
      </c>
      <c r="AE801">
        <v>2</v>
      </c>
      <c r="AF801">
        <v>14359.883804589201</v>
      </c>
      <c r="AG801">
        <v>5019497.3838941567</v>
      </c>
    </row>
    <row r="802" spans="1:33" x14ac:dyDescent="0.25">
      <c r="A802" t="s">
        <v>833</v>
      </c>
      <c r="B802" t="s">
        <v>1110</v>
      </c>
      <c r="C802" s="2">
        <v>45840.138194444437</v>
      </c>
      <c r="D802" s="2">
        <v>45840.138206018521</v>
      </c>
      <c r="E802" s="2">
        <v>45840.622233796297</v>
      </c>
      <c r="F802" s="2">
        <v>45841</v>
      </c>
      <c r="G802" t="s">
        <v>1235</v>
      </c>
      <c r="H802" t="s">
        <v>1239</v>
      </c>
      <c r="I802" t="s">
        <v>1242</v>
      </c>
      <c r="J802" t="s">
        <v>1248</v>
      </c>
      <c r="K802" t="s">
        <v>1249</v>
      </c>
      <c r="L802" t="s">
        <v>1256</v>
      </c>
      <c r="M802">
        <v>8973</v>
      </c>
      <c r="N802">
        <v>483.64</v>
      </c>
      <c r="O802">
        <v>480.39</v>
      </c>
      <c r="P802">
        <v>484.04</v>
      </c>
      <c r="Q802">
        <v>4310539.47</v>
      </c>
      <c r="R802">
        <v>2155.27</v>
      </c>
      <c r="S802">
        <v>862.11</v>
      </c>
      <c r="T802">
        <v>-35768.83</v>
      </c>
      <c r="U802">
        <v>459.46</v>
      </c>
      <c r="V802">
        <v>431053.95</v>
      </c>
      <c r="W802" t="s">
        <v>1261</v>
      </c>
      <c r="X802" t="s">
        <v>1265</v>
      </c>
      <c r="Y802">
        <v>-75.41</v>
      </c>
      <c r="Z802" t="s">
        <v>1270</v>
      </c>
      <c r="AA802">
        <v>9664332.6799999997</v>
      </c>
      <c r="AB802">
        <v>96643.326799999995</v>
      </c>
      <c r="AC802">
        <v>20.93000000000001</v>
      </c>
      <c r="AD802">
        <v>4617.4546966077387</v>
      </c>
      <c r="AE802">
        <v>10</v>
      </c>
      <c r="AF802">
        <v>46174.546966077389</v>
      </c>
      <c r="AG802">
        <v>22181790.617033921</v>
      </c>
    </row>
    <row r="803" spans="1:33" x14ac:dyDescent="0.25">
      <c r="A803" t="s">
        <v>834</v>
      </c>
      <c r="B803" t="s">
        <v>1056</v>
      </c>
      <c r="C803" s="2">
        <v>45675.84652777778</v>
      </c>
      <c r="D803" s="2">
        <v>45675.846678240741</v>
      </c>
      <c r="E803" s="2">
        <v>45676.041122685187</v>
      </c>
      <c r="F803" s="2">
        <v>45677</v>
      </c>
      <c r="G803" t="s">
        <v>1235</v>
      </c>
      <c r="H803" t="s">
        <v>1238</v>
      </c>
      <c r="I803" t="s">
        <v>1242</v>
      </c>
      <c r="J803" t="s">
        <v>1248</v>
      </c>
      <c r="K803" t="s">
        <v>1251</v>
      </c>
      <c r="L803" t="s">
        <v>1255</v>
      </c>
      <c r="M803">
        <v>7069</v>
      </c>
      <c r="N803">
        <v>495.85</v>
      </c>
      <c r="O803">
        <v>496.02</v>
      </c>
      <c r="P803">
        <v>493.08</v>
      </c>
      <c r="Q803">
        <v>3506365.38</v>
      </c>
      <c r="R803">
        <v>1753.18</v>
      </c>
      <c r="S803">
        <v>701.27</v>
      </c>
      <c r="T803">
        <v>18328.41</v>
      </c>
      <c r="U803">
        <v>471.06</v>
      </c>
      <c r="V803">
        <v>350636.54</v>
      </c>
      <c r="W803" t="s">
        <v>1262</v>
      </c>
      <c r="X803" t="s">
        <v>1263</v>
      </c>
      <c r="Y803">
        <v>59.63</v>
      </c>
      <c r="Z803" t="s">
        <v>1269</v>
      </c>
      <c r="AA803">
        <v>9682661.0899999999</v>
      </c>
      <c r="AB803">
        <v>96826.6109</v>
      </c>
      <c r="AC803">
        <v>24.95999999999998</v>
      </c>
      <c r="AD803">
        <v>3879.271270032054</v>
      </c>
      <c r="AE803">
        <v>2</v>
      </c>
      <c r="AF803">
        <v>7758.5425400641079</v>
      </c>
      <c r="AG803">
        <v>3848392.2707225988</v>
      </c>
    </row>
    <row r="804" spans="1:33" x14ac:dyDescent="0.25">
      <c r="A804" t="s">
        <v>835</v>
      </c>
      <c r="B804" t="s">
        <v>1135</v>
      </c>
      <c r="C804" s="2">
        <v>45749.563194444447</v>
      </c>
      <c r="D804" s="2">
        <v>45749.56459490741</v>
      </c>
      <c r="E804" s="2">
        <v>45749.715289351851</v>
      </c>
      <c r="F804" s="2">
        <v>45750</v>
      </c>
      <c r="G804" t="s">
        <v>1231</v>
      </c>
      <c r="H804" t="s">
        <v>1239</v>
      </c>
      <c r="I804" t="s">
        <v>1243</v>
      </c>
      <c r="J804" t="s">
        <v>1247</v>
      </c>
      <c r="K804" t="s">
        <v>1252</v>
      </c>
      <c r="L804" t="s">
        <v>1257</v>
      </c>
      <c r="M804">
        <v>7204</v>
      </c>
      <c r="N804">
        <v>393.85</v>
      </c>
      <c r="O804">
        <v>395.93</v>
      </c>
      <c r="P804">
        <v>391.84</v>
      </c>
      <c r="Q804">
        <v>2852279.72</v>
      </c>
      <c r="R804">
        <v>1426.14</v>
      </c>
      <c r="S804">
        <v>570.46</v>
      </c>
      <c r="T804">
        <v>27467.759999999998</v>
      </c>
      <c r="U804">
        <v>374.16</v>
      </c>
      <c r="V804">
        <v>285227.96999999997</v>
      </c>
      <c r="W804" t="s">
        <v>1259</v>
      </c>
      <c r="X804" t="s">
        <v>1266</v>
      </c>
      <c r="Y804">
        <v>104.38</v>
      </c>
      <c r="Z804" t="s">
        <v>1269</v>
      </c>
      <c r="AA804">
        <v>9710128.8499999996</v>
      </c>
      <c r="AB804">
        <v>97101.288499999995</v>
      </c>
      <c r="AC804">
        <v>21.769999999999978</v>
      </c>
      <c r="AD804">
        <v>4460.3256086357414</v>
      </c>
      <c r="AE804">
        <v>10</v>
      </c>
      <c r="AF804">
        <v>44603.256086357418</v>
      </c>
      <c r="AG804">
        <v>17659767.182271492</v>
      </c>
    </row>
    <row r="805" spans="1:33" x14ac:dyDescent="0.25">
      <c r="A805" t="s">
        <v>836</v>
      </c>
      <c r="B805" t="s">
        <v>1086</v>
      </c>
      <c r="C805" s="2">
        <v>45964.419444444437</v>
      </c>
      <c r="D805" s="2">
        <v>45964.421736111108</v>
      </c>
      <c r="E805" s="2">
        <v>45964.625902777778</v>
      </c>
      <c r="F805" s="2">
        <v>45965</v>
      </c>
      <c r="G805" t="s">
        <v>1236</v>
      </c>
      <c r="H805" t="s">
        <v>1241</v>
      </c>
      <c r="I805" t="s">
        <v>1242</v>
      </c>
      <c r="J805" t="s">
        <v>1248</v>
      </c>
      <c r="K805" t="s">
        <v>1251</v>
      </c>
      <c r="L805" t="s">
        <v>1255</v>
      </c>
      <c r="M805">
        <v>4349</v>
      </c>
      <c r="N805">
        <v>256.64</v>
      </c>
      <c r="O805">
        <v>257.75</v>
      </c>
      <c r="P805">
        <v>254.98</v>
      </c>
      <c r="Q805">
        <v>1120954.75</v>
      </c>
      <c r="R805">
        <v>560.48</v>
      </c>
      <c r="S805">
        <v>224.19</v>
      </c>
      <c r="T805">
        <v>11262.06</v>
      </c>
      <c r="U805">
        <v>243.81</v>
      </c>
      <c r="V805">
        <v>112095.48</v>
      </c>
      <c r="W805" t="s">
        <v>1262</v>
      </c>
      <c r="X805" t="s">
        <v>1264</v>
      </c>
      <c r="Y805">
        <v>108.64</v>
      </c>
      <c r="Z805" t="s">
        <v>1267</v>
      </c>
      <c r="AA805">
        <v>9721390.9100000001</v>
      </c>
      <c r="AB805">
        <v>97213.909100000004</v>
      </c>
      <c r="AC805">
        <v>13.94</v>
      </c>
      <c r="AD805">
        <v>6973.7380989956973</v>
      </c>
      <c r="AE805">
        <v>5</v>
      </c>
      <c r="AF805">
        <v>34868.690494978488</v>
      </c>
      <c r="AG805">
        <v>8987404.9750807043</v>
      </c>
    </row>
    <row r="806" spans="1:33" x14ac:dyDescent="0.25">
      <c r="A806" t="s">
        <v>837</v>
      </c>
      <c r="B806" t="s">
        <v>1087</v>
      </c>
      <c r="C806" s="2">
        <v>45690.90902777778</v>
      </c>
      <c r="D806" s="2">
        <v>45690.909432870372</v>
      </c>
      <c r="E806" s="2">
        <v>45691.612210648149</v>
      </c>
      <c r="F806" s="2">
        <v>45691</v>
      </c>
      <c r="G806" t="s">
        <v>1233</v>
      </c>
      <c r="H806" t="s">
        <v>1239</v>
      </c>
      <c r="I806" t="s">
        <v>1242</v>
      </c>
      <c r="J806" t="s">
        <v>1244</v>
      </c>
      <c r="K806" t="s">
        <v>1252</v>
      </c>
      <c r="L806" t="s">
        <v>1257</v>
      </c>
      <c r="M806">
        <v>4932</v>
      </c>
      <c r="N806">
        <v>334.53</v>
      </c>
      <c r="O806">
        <v>339.66</v>
      </c>
      <c r="P806">
        <v>337.49</v>
      </c>
      <c r="Q806">
        <v>1675203.12</v>
      </c>
      <c r="R806">
        <v>837.6</v>
      </c>
      <c r="S806">
        <v>335.04</v>
      </c>
      <c r="T806">
        <v>9529.7999999999993</v>
      </c>
      <c r="U806">
        <v>317.8</v>
      </c>
      <c r="V806">
        <v>167520.31</v>
      </c>
      <c r="W806" t="s">
        <v>1260</v>
      </c>
      <c r="X806" t="s">
        <v>1265</v>
      </c>
      <c r="Y806">
        <v>64.3</v>
      </c>
      <c r="Z806" t="s">
        <v>1268</v>
      </c>
      <c r="AA806">
        <v>9730920.7100000009</v>
      </c>
      <c r="AB806">
        <v>97309.207100000014</v>
      </c>
      <c r="AC806">
        <v>21.86000000000001</v>
      </c>
      <c r="AD806">
        <v>4451.4733348581867</v>
      </c>
      <c r="AE806">
        <v>10</v>
      </c>
      <c r="AF806">
        <v>44514.733348581867</v>
      </c>
      <c r="AG806">
        <v>15119874.32917932</v>
      </c>
    </row>
    <row r="807" spans="1:33" x14ac:dyDescent="0.25">
      <c r="A807" t="s">
        <v>838</v>
      </c>
      <c r="B807" t="s">
        <v>1116</v>
      </c>
      <c r="C807" s="2">
        <v>45972.385416666657</v>
      </c>
      <c r="D807" s="2">
        <v>45972.387731481482</v>
      </c>
      <c r="E807" s="2">
        <v>45972.906481481477</v>
      </c>
      <c r="F807" s="2">
        <v>45973</v>
      </c>
      <c r="G807" t="s">
        <v>1234</v>
      </c>
      <c r="H807" t="s">
        <v>1238</v>
      </c>
      <c r="I807" t="s">
        <v>1242</v>
      </c>
      <c r="J807" t="s">
        <v>1246</v>
      </c>
      <c r="K807" t="s">
        <v>1250</v>
      </c>
      <c r="L807" t="s">
        <v>1256</v>
      </c>
      <c r="M807">
        <v>4145</v>
      </c>
      <c r="N807">
        <v>211.19</v>
      </c>
      <c r="O807">
        <v>207.73</v>
      </c>
      <c r="P807">
        <v>211.93</v>
      </c>
      <c r="Q807">
        <v>861040.85</v>
      </c>
      <c r="R807">
        <v>430.52</v>
      </c>
      <c r="S807">
        <v>172.21</v>
      </c>
      <c r="T807">
        <v>-18011.73</v>
      </c>
      <c r="U807">
        <v>200.63</v>
      </c>
      <c r="V807">
        <v>86104.09</v>
      </c>
      <c r="W807" t="s">
        <v>1260</v>
      </c>
      <c r="X807" t="s">
        <v>1263</v>
      </c>
      <c r="Y807">
        <v>-198.18</v>
      </c>
      <c r="Z807" t="s">
        <v>1271</v>
      </c>
      <c r="AA807">
        <v>9712908.9800000004</v>
      </c>
      <c r="AB807">
        <v>97129.089800000002</v>
      </c>
      <c r="AC807">
        <v>7.0999999999999943</v>
      </c>
      <c r="AD807">
        <v>13680.153492957759</v>
      </c>
      <c r="AE807">
        <v>2</v>
      </c>
      <c r="AF807">
        <v>27360.306985915518</v>
      </c>
      <c r="AG807">
        <v>5683556.5701842308</v>
      </c>
    </row>
    <row r="808" spans="1:33" x14ac:dyDescent="0.25">
      <c r="A808" t="s">
        <v>839</v>
      </c>
      <c r="B808" t="s">
        <v>1173</v>
      </c>
      <c r="C808" s="2">
        <v>45724.152083333327</v>
      </c>
      <c r="D808" s="2">
        <v>45724.154861111107</v>
      </c>
      <c r="E808" s="2">
        <v>45725.038194444453</v>
      </c>
      <c r="F808" s="2">
        <v>45725</v>
      </c>
      <c r="G808" t="s">
        <v>1235</v>
      </c>
      <c r="H808" t="s">
        <v>1238</v>
      </c>
      <c r="I808" t="s">
        <v>1242</v>
      </c>
      <c r="J808" t="s">
        <v>1245</v>
      </c>
      <c r="K808" t="s">
        <v>1250</v>
      </c>
      <c r="L808" t="s">
        <v>1255</v>
      </c>
      <c r="M808">
        <v>4631</v>
      </c>
      <c r="N808">
        <v>136.44999999999999</v>
      </c>
      <c r="O808">
        <v>135.30000000000001</v>
      </c>
      <c r="P808">
        <v>137.77000000000001</v>
      </c>
      <c r="Q808">
        <v>626574.30000000005</v>
      </c>
      <c r="R808">
        <v>313.29000000000002</v>
      </c>
      <c r="S808">
        <v>125.31</v>
      </c>
      <c r="T808">
        <v>-11877.17</v>
      </c>
      <c r="U808">
        <v>129.63</v>
      </c>
      <c r="V808">
        <v>62657.43</v>
      </c>
      <c r="W808" t="s">
        <v>1258</v>
      </c>
      <c r="X808" t="s">
        <v>1263</v>
      </c>
      <c r="Y808">
        <v>-179.28</v>
      </c>
      <c r="Z808" t="s">
        <v>1270</v>
      </c>
      <c r="AA808">
        <v>9701031.8100000005</v>
      </c>
      <c r="AB808">
        <v>97010.318100000004</v>
      </c>
      <c r="AC808">
        <v>5.6700000000000159</v>
      </c>
      <c r="AD808">
        <v>17109.403544973498</v>
      </c>
      <c r="AE808">
        <v>2</v>
      </c>
      <c r="AF808">
        <v>34218.807089946997</v>
      </c>
      <c r="AG808">
        <v>4629804.5992698288</v>
      </c>
    </row>
    <row r="809" spans="1:33" x14ac:dyDescent="0.25">
      <c r="A809" t="s">
        <v>840</v>
      </c>
      <c r="B809" t="s">
        <v>1205</v>
      </c>
      <c r="C809" s="2">
        <v>45809.834027777782</v>
      </c>
      <c r="D809" s="2">
        <v>45809.836226851847</v>
      </c>
      <c r="E809" s="2">
        <v>45810.006365740737</v>
      </c>
      <c r="F809" s="2">
        <v>45811</v>
      </c>
      <c r="G809" t="s">
        <v>1233</v>
      </c>
      <c r="H809" t="s">
        <v>1241</v>
      </c>
      <c r="I809" t="s">
        <v>1243</v>
      </c>
      <c r="J809" t="s">
        <v>1247</v>
      </c>
      <c r="K809" t="s">
        <v>1249</v>
      </c>
      <c r="L809" t="s">
        <v>1257</v>
      </c>
      <c r="M809">
        <v>9191</v>
      </c>
      <c r="N809">
        <v>324.27</v>
      </c>
      <c r="O809">
        <v>318.55</v>
      </c>
      <c r="P809">
        <v>324.22000000000003</v>
      </c>
      <c r="Q809">
        <v>2927793.05</v>
      </c>
      <c r="R809">
        <v>1463.9</v>
      </c>
      <c r="S809">
        <v>585.55999999999995</v>
      </c>
      <c r="T809">
        <v>-54162.43</v>
      </c>
      <c r="U809">
        <v>308.06</v>
      </c>
      <c r="V809">
        <v>292779.3</v>
      </c>
      <c r="W809" t="s">
        <v>1261</v>
      </c>
      <c r="X809" t="s">
        <v>1264</v>
      </c>
      <c r="Y809">
        <v>-174.88</v>
      </c>
      <c r="Z809" t="s">
        <v>1270</v>
      </c>
      <c r="AA809">
        <v>9646869.3800000008</v>
      </c>
      <c r="AB809">
        <v>96468.693800000008</v>
      </c>
      <c r="AC809">
        <v>10.490000000000011</v>
      </c>
      <c r="AD809">
        <v>9196.252983794082</v>
      </c>
      <c r="AE809">
        <v>5</v>
      </c>
      <c r="AF809">
        <v>45981.26491897041</v>
      </c>
      <c r="AG809">
        <v>14647331.93993802</v>
      </c>
    </row>
    <row r="810" spans="1:33" x14ac:dyDescent="0.25">
      <c r="A810" t="s">
        <v>841</v>
      </c>
      <c r="B810" t="s">
        <v>1171</v>
      </c>
      <c r="C810" s="2">
        <v>45794.974305555559</v>
      </c>
      <c r="D810" s="2">
        <v>45794.977511574078</v>
      </c>
      <c r="E810" s="2">
        <v>45795.317789351851</v>
      </c>
      <c r="F810" s="2">
        <v>45795</v>
      </c>
      <c r="G810" t="s">
        <v>1235</v>
      </c>
      <c r="H810" t="s">
        <v>1238</v>
      </c>
      <c r="I810" t="s">
        <v>1243</v>
      </c>
      <c r="J810" t="s">
        <v>1247</v>
      </c>
      <c r="K810" t="s">
        <v>1252</v>
      </c>
      <c r="L810" t="s">
        <v>1256</v>
      </c>
      <c r="M810">
        <v>1858</v>
      </c>
      <c r="N810">
        <v>147.33000000000001</v>
      </c>
      <c r="O810">
        <v>147.29</v>
      </c>
      <c r="P810">
        <v>147.13999999999999</v>
      </c>
      <c r="Q810">
        <v>273664.82</v>
      </c>
      <c r="R810">
        <v>136.83000000000001</v>
      </c>
      <c r="S810">
        <v>54.73</v>
      </c>
      <c r="T810">
        <v>87.14</v>
      </c>
      <c r="U810">
        <v>139.96</v>
      </c>
      <c r="V810">
        <v>27366.48</v>
      </c>
      <c r="W810" t="s">
        <v>1261</v>
      </c>
      <c r="X810" t="s">
        <v>1264</v>
      </c>
      <c r="Y810">
        <v>10.19</v>
      </c>
      <c r="Z810" t="s">
        <v>1268</v>
      </c>
      <c r="AA810">
        <v>9646956.5199999996</v>
      </c>
      <c r="AB810">
        <v>96469.565199999997</v>
      </c>
      <c r="AC810">
        <v>7.3299999999999841</v>
      </c>
      <c r="AD810">
        <v>13160.922946794029</v>
      </c>
      <c r="AE810">
        <v>2</v>
      </c>
      <c r="AF810">
        <v>26321.845893588059</v>
      </c>
      <c r="AG810">
        <v>3876944.6816665852</v>
      </c>
    </row>
    <row r="811" spans="1:33" x14ac:dyDescent="0.25">
      <c r="A811" t="s">
        <v>842</v>
      </c>
      <c r="B811" t="s">
        <v>1190</v>
      </c>
      <c r="C811" s="2">
        <v>45930.376388888893</v>
      </c>
      <c r="D811" s="2">
        <v>45930.376736111109</v>
      </c>
      <c r="E811" s="2">
        <v>45930.997569444437</v>
      </c>
      <c r="F811" s="2">
        <v>45932</v>
      </c>
      <c r="G811" t="s">
        <v>1231</v>
      </c>
      <c r="H811" t="s">
        <v>1240</v>
      </c>
      <c r="I811" t="s">
        <v>1242</v>
      </c>
      <c r="J811" t="s">
        <v>1246</v>
      </c>
      <c r="K811" t="s">
        <v>1252</v>
      </c>
      <c r="L811" t="s">
        <v>1255</v>
      </c>
      <c r="M811">
        <v>5226</v>
      </c>
      <c r="N811">
        <v>141.9</v>
      </c>
      <c r="O811">
        <v>143.06</v>
      </c>
      <c r="P811">
        <v>142.07</v>
      </c>
      <c r="Q811">
        <v>747631.56</v>
      </c>
      <c r="R811">
        <v>373.82</v>
      </c>
      <c r="S811">
        <v>149.53</v>
      </c>
      <c r="T811">
        <v>4650.3900000000003</v>
      </c>
      <c r="U811">
        <v>134.81</v>
      </c>
      <c r="V811">
        <v>74763.16</v>
      </c>
      <c r="W811" t="s">
        <v>1261</v>
      </c>
      <c r="X811" t="s">
        <v>1266</v>
      </c>
      <c r="Y811">
        <v>69.680000000000007</v>
      </c>
      <c r="Z811" t="s">
        <v>1270</v>
      </c>
      <c r="AA811">
        <v>9651606.9100000001</v>
      </c>
      <c r="AB811">
        <v>96516.069100000008</v>
      </c>
      <c r="AC811">
        <v>8.25</v>
      </c>
      <c r="AD811">
        <v>11698.917466666669</v>
      </c>
      <c r="AE811">
        <v>30</v>
      </c>
      <c r="AF811">
        <v>350967.52400000009</v>
      </c>
      <c r="AG811">
        <v>50209413.983440012</v>
      </c>
    </row>
    <row r="812" spans="1:33" x14ac:dyDescent="0.25">
      <c r="A812" t="s">
        <v>843</v>
      </c>
      <c r="B812" t="s">
        <v>1199</v>
      </c>
      <c r="C812" s="2">
        <v>45713.134722222218</v>
      </c>
      <c r="D812" s="2">
        <v>45713.135844907411</v>
      </c>
      <c r="E812" s="2">
        <v>45713.233067129629</v>
      </c>
      <c r="F812" s="2">
        <v>45715</v>
      </c>
      <c r="G812" t="s">
        <v>1232</v>
      </c>
      <c r="H812" t="s">
        <v>1239</v>
      </c>
      <c r="I812" t="s">
        <v>1242</v>
      </c>
      <c r="J812" t="s">
        <v>1245</v>
      </c>
      <c r="K812" t="s">
        <v>1253</v>
      </c>
      <c r="L812" t="s">
        <v>1256</v>
      </c>
      <c r="M812">
        <v>9742</v>
      </c>
      <c r="N812">
        <v>237.11</v>
      </c>
      <c r="O812">
        <v>238.14</v>
      </c>
      <c r="P812">
        <v>236.82</v>
      </c>
      <c r="Q812">
        <v>2319959.88</v>
      </c>
      <c r="R812">
        <v>1159.98</v>
      </c>
      <c r="S812">
        <v>463.99</v>
      </c>
      <c r="T812">
        <v>11235.47</v>
      </c>
      <c r="U812">
        <v>225.25</v>
      </c>
      <c r="V812">
        <v>231995.99</v>
      </c>
      <c r="W812" t="s">
        <v>1258</v>
      </c>
      <c r="X812" t="s">
        <v>1265</v>
      </c>
      <c r="Y812">
        <v>55.74</v>
      </c>
      <c r="Z812" t="s">
        <v>1267</v>
      </c>
      <c r="AA812">
        <v>9662842.3800000008</v>
      </c>
      <c r="AB812">
        <v>96628.423800000004</v>
      </c>
      <c r="AC812">
        <v>12.88999999999999</v>
      </c>
      <c r="AD812">
        <v>7496.3866408068352</v>
      </c>
      <c r="AE812">
        <v>10</v>
      </c>
      <c r="AF812">
        <v>74963.866408068352</v>
      </c>
      <c r="AG812">
        <v>17851895.146417402</v>
      </c>
    </row>
    <row r="813" spans="1:33" x14ac:dyDescent="0.25">
      <c r="A813" t="s">
        <v>844</v>
      </c>
      <c r="B813" t="s">
        <v>1077</v>
      </c>
      <c r="C813" s="2">
        <v>45934.186805555553</v>
      </c>
      <c r="D813" s="2">
        <v>45934.1878125</v>
      </c>
      <c r="E813" s="2">
        <v>45934.319062499999</v>
      </c>
      <c r="F813" s="2">
        <v>45936</v>
      </c>
      <c r="G813" t="s">
        <v>1233</v>
      </c>
      <c r="H813" t="s">
        <v>1240</v>
      </c>
      <c r="I813" t="s">
        <v>1243</v>
      </c>
      <c r="J813" t="s">
        <v>1247</v>
      </c>
      <c r="K813" t="s">
        <v>1250</v>
      </c>
      <c r="L813" t="s">
        <v>1254</v>
      </c>
      <c r="M813">
        <v>6158</v>
      </c>
      <c r="N813">
        <v>413.61</v>
      </c>
      <c r="O813">
        <v>418.51</v>
      </c>
      <c r="P813">
        <v>412.12</v>
      </c>
      <c r="Q813">
        <v>2577184.58</v>
      </c>
      <c r="R813">
        <v>1288.5899999999999</v>
      </c>
      <c r="S813">
        <v>515.44000000000005</v>
      </c>
      <c r="T813">
        <v>37545.589999999997</v>
      </c>
      <c r="U813">
        <v>392.93</v>
      </c>
      <c r="V813">
        <v>257718.46</v>
      </c>
      <c r="W813" t="s">
        <v>1260</v>
      </c>
      <c r="X813" t="s">
        <v>1266</v>
      </c>
      <c r="Y813">
        <v>155.05000000000001</v>
      </c>
      <c r="Z813" t="s">
        <v>1271</v>
      </c>
      <c r="AA813">
        <v>9700387.9700000007</v>
      </c>
      <c r="AB813">
        <v>97003.879700000005</v>
      </c>
      <c r="AC813">
        <v>25.579999999999981</v>
      </c>
      <c r="AD813">
        <v>3792.1766888193929</v>
      </c>
      <c r="AE813">
        <v>30</v>
      </c>
      <c r="AF813">
        <v>113765.30066458179</v>
      </c>
      <c r="AG813">
        <v>47611915.981134117</v>
      </c>
    </row>
    <row r="814" spans="1:33" x14ac:dyDescent="0.25">
      <c r="A814" t="s">
        <v>845</v>
      </c>
      <c r="B814" t="s">
        <v>1122</v>
      </c>
      <c r="C814" s="2">
        <v>45959.265972222223</v>
      </c>
      <c r="D814" s="2">
        <v>45959.267291666663</v>
      </c>
      <c r="E814" s="2">
        <v>45959.468680555547</v>
      </c>
      <c r="F814" s="2">
        <v>45960</v>
      </c>
      <c r="G814" t="s">
        <v>1236</v>
      </c>
      <c r="H814" t="s">
        <v>1240</v>
      </c>
      <c r="I814" t="s">
        <v>1243</v>
      </c>
      <c r="J814" t="s">
        <v>1245</v>
      </c>
      <c r="K814" t="s">
        <v>1250</v>
      </c>
      <c r="L814" t="s">
        <v>1255</v>
      </c>
      <c r="M814">
        <v>1020</v>
      </c>
      <c r="N814">
        <v>179.27</v>
      </c>
      <c r="O814">
        <v>177.08</v>
      </c>
      <c r="P814">
        <v>179.63</v>
      </c>
      <c r="Q814">
        <v>180621.6</v>
      </c>
      <c r="R814">
        <v>90.31</v>
      </c>
      <c r="S814">
        <v>36.119999999999997</v>
      </c>
      <c r="T814">
        <v>-2727.43</v>
      </c>
      <c r="U814">
        <v>170.31</v>
      </c>
      <c r="V814">
        <v>18062.16</v>
      </c>
      <c r="W814" t="s">
        <v>1259</v>
      </c>
      <c r="X814" t="s">
        <v>1265</v>
      </c>
      <c r="Y814">
        <v>-141.96</v>
      </c>
      <c r="Z814" t="s">
        <v>1268</v>
      </c>
      <c r="AA814">
        <v>9697660.5399999991</v>
      </c>
      <c r="AB814">
        <v>96976.605399999986</v>
      </c>
      <c r="AC814">
        <v>6.7700000000000102</v>
      </c>
      <c r="AD814">
        <v>14324.461654357439</v>
      </c>
      <c r="AE814">
        <v>30</v>
      </c>
      <c r="AF814">
        <v>429733.84963072318</v>
      </c>
      <c r="AG814">
        <v>76097270.092608467</v>
      </c>
    </row>
    <row r="815" spans="1:33" x14ac:dyDescent="0.25">
      <c r="A815" t="s">
        <v>846</v>
      </c>
      <c r="B815" t="s">
        <v>1212</v>
      </c>
      <c r="C815" s="2">
        <v>45902.15</v>
      </c>
      <c r="D815" s="2">
        <v>45902.151388888888</v>
      </c>
      <c r="E815" s="2">
        <v>45902.258333333331</v>
      </c>
      <c r="F815" s="2">
        <v>45904</v>
      </c>
      <c r="G815" t="s">
        <v>1234</v>
      </c>
      <c r="H815" t="s">
        <v>1241</v>
      </c>
      <c r="I815" t="s">
        <v>1243</v>
      </c>
      <c r="J815" t="s">
        <v>1245</v>
      </c>
      <c r="K815" t="s">
        <v>1250</v>
      </c>
      <c r="L815" t="s">
        <v>1254</v>
      </c>
      <c r="M815">
        <v>2361</v>
      </c>
      <c r="N815">
        <v>71.36</v>
      </c>
      <c r="O815">
        <v>70.790000000000006</v>
      </c>
      <c r="P815">
        <v>71.959999999999994</v>
      </c>
      <c r="Q815">
        <v>167135.19</v>
      </c>
      <c r="R815">
        <v>83.57</v>
      </c>
      <c r="S815">
        <v>33.43</v>
      </c>
      <c r="T815">
        <v>-2879.37</v>
      </c>
      <c r="U815">
        <v>67.790000000000006</v>
      </c>
      <c r="V815">
        <v>16713.52</v>
      </c>
      <c r="W815" t="s">
        <v>1258</v>
      </c>
      <c r="X815" t="s">
        <v>1264</v>
      </c>
      <c r="Y815">
        <v>-162.59</v>
      </c>
      <c r="Z815" t="s">
        <v>1271</v>
      </c>
      <c r="AA815">
        <v>9694781.1699999999</v>
      </c>
      <c r="AB815">
        <v>96947.811700000006</v>
      </c>
      <c r="AC815">
        <v>3</v>
      </c>
      <c r="AD815">
        <v>32315.93723333333</v>
      </c>
      <c r="AE815">
        <v>5</v>
      </c>
      <c r="AF815">
        <v>161579.68616666671</v>
      </c>
      <c r="AG815">
        <v>11438225.983738329</v>
      </c>
    </row>
    <row r="816" spans="1:33" x14ac:dyDescent="0.25">
      <c r="A816" t="s">
        <v>847</v>
      </c>
      <c r="B816" t="s">
        <v>1109</v>
      </c>
      <c r="C816" s="2">
        <v>45971.163194444453</v>
      </c>
      <c r="D816" s="2">
        <v>45971.16578703704</v>
      </c>
      <c r="E816" s="2">
        <v>45972.058842592603</v>
      </c>
      <c r="F816" s="2">
        <v>45972</v>
      </c>
      <c r="G816" t="s">
        <v>1237</v>
      </c>
      <c r="H816" t="s">
        <v>1240</v>
      </c>
      <c r="I816" t="s">
        <v>1243</v>
      </c>
      <c r="J816" t="s">
        <v>1247</v>
      </c>
      <c r="K816" t="s">
        <v>1250</v>
      </c>
      <c r="L816" t="s">
        <v>1256</v>
      </c>
      <c r="M816">
        <v>344</v>
      </c>
      <c r="N816">
        <v>64.61</v>
      </c>
      <c r="O816">
        <v>64.45</v>
      </c>
      <c r="P816">
        <v>64.400000000000006</v>
      </c>
      <c r="Q816">
        <v>22170.799999999999</v>
      </c>
      <c r="R816">
        <v>11.09</v>
      </c>
      <c r="S816">
        <v>4.43</v>
      </c>
      <c r="T816">
        <v>1.68</v>
      </c>
      <c r="U816">
        <v>61.38</v>
      </c>
      <c r="V816">
        <v>2217.08</v>
      </c>
      <c r="W816" t="s">
        <v>1262</v>
      </c>
      <c r="X816" t="s">
        <v>1263</v>
      </c>
      <c r="Y816">
        <v>7.76</v>
      </c>
      <c r="Z816" t="s">
        <v>1270</v>
      </c>
      <c r="AA816">
        <v>9694782.8499999996</v>
      </c>
      <c r="AB816">
        <v>96947.828500000003</v>
      </c>
      <c r="AC816">
        <v>3.07</v>
      </c>
      <c r="AD816">
        <v>31579.09723127036</v>
      </c>
      <c r="AE816">
        <v>30</v>
      </c>
      <c r="AF816">
        <v>947372.91693811084</v>
      </c>
      <c r="AG816">
        <v>61058184.496661253</v>
      </c>
    </row>
    <row r="817" spans="1:33" x14ac:dyDescent="0.25">
      <c r="A817" t="s">
        <v>848</v>
      </c>
      <c r="B817" t="s">
        <v>1153</v>
      </c>
      <c r="C817" s="2">
        <v>45896.296527777777</v>
      </c>
      <c r="D817" s="2">
        <v>45896.296539351853</v>
      </c>
      <c r="E817" s="2">
        <v>45897.052789351852</v>
      </c>
      <c r="F817" s="2">
        <v>45897</v>
      </c>
      <c r="G817" t="s">
        <v>1232</v>
      </c>
      <c r="H817" t="s">
        <v>1239</v>
      </c>
      <c r="I817" t="s">
        <v>1243</v>
      </c>
      <c r="J817" t="s">
        <v>1248</v>
      </c>
      <c r="K817" t="s">
        <v>1250</v>
      </c>
      <c r="L817" t="s">
        <v>1254</v>
      </c>
      <c r="M817">
        <v>6989</v>
      </c>
      <c r="N817">
        <v>462.12</v>
      </c>
      <c r="O817">
        <v>457.3</v>
      </c>
      <c r="P817">
        <v>459.61</v>
      </c>
      <c r="Q817">
        <v>3196069.7</v>
      </c>
      <c r="R817">
        <v>1598.03</v>
      </c>
      <c r="S817">
        <v>639.21</v>
      </c>
      <c r="T817">
        <v>-18381.830000000002</v>
      </c>
      <c r="U817">
        <v>439.01</v>
      </c>
      <c r="V817">
        <v>319606.96999999997</v>
      </c>
      <c r="W817" t="s">
        <v>1260</v>
      </c>
      <c r="X817" t="s">
        <v>1264</v>
      </c>
      <c r="Y817">
        <v>-50.26</v>
      </c>
      <c r="Z817" t="s">
        <v>1270</v>
      </c>
      <c r="AA817">
        <v>9676401.0199999996</v>
      </c>
      <c r="AB817">
        <v>96764.010200000004</v>
      </c>
      <c r="AC817">
        <v>18.29000000000002</v>
      </c>
      <c r="AD817">
        <v>5290.5418370694306</v>
      </c>
      <c r="AE817">
        <v>10</v>
      </c>
      <c r="AF817">
        <v>52905.418370694308</v>
      </c>
      <c r="AG817">
        <v>24193647.820918512</v>
      </c>
    </row>
    <row r="818" spans="1:33" x14ac:dyDescent="0.25">
      <c r="A818" t="s">
        <v>849</v>
      </c>
      <c r="B818" t="s">
        <v>1170</v>
      </c>
      <c r="C818" s="2">
        <v>45838.115972222222</v>
      </c>
      <c r="D818" s="2">
        <v>45838.118877314817</v>
      </c>
      <c r="E818" s="2">
        <v>45838.5390162037</v>
      </c>
      <c r="F818" s="2">
        <v>45839</v>
      </c>
      <c r="G818" t="s">
        <v>1233</v>
      </c>
      <c r="H818" t="s">
        <v>1241</v>
      </c>
      <c r="I818" t="s">
        <v>1242</v>
      </c>
      <c r="J818" t="s">
        <v>1247</v>
      </c>
      <c r="K818" t="s">
        <v>1249</v>
      </c>
      <c r="L818" t="s">
        <v>1256</v>
      </c>
      <c r="M818">
        <v>4637</v>
      </c>
      <c r="N818">
        <v>123.22</v>
      </c>
      <c r="O818">
        <v>123.46</v>
      </c>
      <c r="P818">
        <v>123.08</v>
      </c>
      <c r="Q818">
        <v>572484.02</v>
      </c>
      <c r="R818">
        <v>286.24</v>
      </c>
      <c r="S818">
        <v>114.5</v>
      </c>
      <c r="T818">
        <v>1361.32</v>
      </c>
      <c r="U818">
        <v>117.06</v>
      </c>
      <c r="V818">
        <v>57248.4</v>
      </c>
      <c r="W818" t="s">
        <v>1260</v>
      </c>
      <c r="X818" t="s">
        <v>1265</v>
      </c>
      <c r="Y818">
        <v>30.87</v>
      </c>
      <c r="Z818" t="s">
        <v>1270</v>
      </c>
      <c r="AA818">
        <v>9677762.3399999999</v>
      </c>
      <c r="AB818">
        <v>96777.623399999997</v>
      </c>
      <c r="AC818">
        <v>6.3999999999999906</v>
      </c>
      <c r="AD818">
        <v>15121.503656250021</v>
      </c>
      <c r="AE818">
        <v>5</v>
      </c>
      <c r="AF818">
        <v>75607.518281250101</v>
      </c>
      <c r="AG818">
        <v>9334504.2070031371</v>
      </c>
    </row>
    <row r="819" spans="1:33" x14ac:dyDescent="0.25">
      <c r="A819" t="s">
        <v>850</v>
      </c>
      <c r="B819" t="s">
        <v>1139</v>
      </c>
      <c r="C819" s="2">
        <v>45829.331944444442</v>
      </c>
      <c r="D819" s="2">
        <v>45829.33222222222</v>
      </c>
      <c r="E819" s="2">
        <v>45829.549583333333</v>
      </c>
      <c r="F819" s="2">
        <v>45830</v>
      </c>
      <c r="G819" t="s">
        <v>1236</v>
      </c>
      <c r="H819" t="s">
        <v>1239</v>
      </c>
      <c r="I819" t="s">
        <v>1243</v>
      </c>
      <c r="J819" t="s">
        <v>1246</v>
      </c>
      <c r="K819" t="s">
        <v>1253</v>
      </c>
      <c r="L819" t="s">
        <v>1256</v>
      </c>
      <c r="M819">
        <v>3753</v>
      </c>
      <c r="N819">
        <v>337.24</v>
      </c>
      <c r="O819">
        <v>341.12</v>
      </c>
      <c r="P819">
        <v>340.22</v>
      </c>
      <c r="Q819">
        <v>1280223.3600000001</v>
      </c>
      <c r="R819">
        <v>640.11</v>
      </c>
      <c r="S819">
        <v>256.04000000000002</v>
      </c>
      <c r="T819">
        <v>2481.5500000000002</v>
      </c>
      <c r="U819">
        <v>320.38</v>
      </c>
      <c r="V819">
        <v>128022.34</v>
      </c>
      <c r="W819" t="s">
        <v>1258</v>
      </c>
      <c r="X819" t="s">
        <v>1266</v>
      </c>
      <c r="Y819">
        <v>26.45</v>
      </c>
      <c r="Z819" t="s">
        <v>1269</v>
      </c>
      <c r="AA819">
        <v>9680243.8900000006</v>
      </c>
      <c r="AB819">
        <v>96802.438900000008</v>
      </c>
      <c r="AC819">
        <v>20.740000000000009</v>
      </c>
      <c r="AD819">
        <v>4667.4271407907409</v>
      </c>
      <c r="AE819">
        <v>10</v>
      </c>
      <c r="AF819">
        <v>46674.271407907407</v>
      </c>
      <c r="AG819">
        <v>15921527.462665381</v>
      </c>
    </row>
    <row r="820" spans="1:33" x14ac:dyDescent="0.25">
      <c r="A820" t="s">
        <v>851</v>
      </c>
      <c r="B820" t="s">
        <v>1088</v>
      </c>
      <c r="C820" s="2">
        <v>45907.032638888893</v>
      </c>
      <c r="D820" s="2">
        <v>45907.035011574073</v>
      </c>
      <c r="E820" s="2">
        <v>45907.155150462961</v>
      </c>
      <c r="F820" s="2">
        <v>45908</v>
      </c>
      <c r="G820" t="s">
        <v>1233</v>
      </c>
      <c r="H820" t="s">
        <v>1241</v>
      </c>
      <c r="I820" t="s">
        <v>1242</v>
      </c>
      <c r="J820" t="s">
        <v>1247</v>
      </c>
      <c r="K820" t="s">
        <v>1253</v>
      </c>
      <c r="L820" t="s">
        <v>1254</v>
      </c>
      <c r="M820">
        <v>8651</v>
      </c>
      <c r="N820">
        <v>194.51</v>
      </c>
      <c r="O820">
        <v>192.1</v>
      </c>
      <c r="P820">
        <v>195.1</v>
      </c>
      <c r="Q820">
        <v>1661857.1</v>
      </c>
      <c r="R820">
        <v>830.93</v>
      </c>
      <c r="S820">
        <v>332.37</v>
      </c>
      <c r="T820">
        <v>-27116.3</v>
      </c>
      <c r="U820">
        <v>184.78</v>
      </c>
      <c r="V820">
        <v>166185.71</v>
      </c>
      <c r="W820" t="s">
        <v>1261</v>
      </c>
      <c r="X820" t="s">
        <v>1265</v>
      </c>
      <c r="Y820">
        <v>-153.77000000000001</v>
      </c>
      <c r="Z820" t="s">
        <v>1269</v>
      </c>
      <c r="AA820">
        <v>9653127.5899999999</v>
      </c>
      <c r="AB820">
        <v>96531.275899999993</v>
      </c>
      <c r="AC820">
        <v>7.3199999999999932</v>
      </c>
      <c r="AD820">
        <v>13187.33277322406</v>
      </c>
      <c r="AE820">
        <v>5</v>
      </c>
      <c r="AF820">
        <v>65936.663866120303</v>
      </c>
      <c r="AG820">
        <v>12666433.12868171</v>
      </c>
    </row>
    <row r="821" spans="1:33" x14ac:dyDescent="0.25">
      <c r="A821" t="s">
        <v>852</v>
      </c>
      <c r="B821" t="s">
        <v>1045</v>
      </c>
      <c r="C821" s="2">
        <v>45893.709027777782</v>
      </c>
      <c r="D821" s="2">
        <v>45893.712002314824</v>
      </c>
      <c r="E821" s="2">
        <v>45893.904363425929</v>
      </c>
      <c r="F821" s="2">
        <v>45895</v>
      </c>
      <c r="G821" t="s">
        <v>1231</v>
      </c>
      <c r="H821" t="s">
        <v>1238</v>
      </c>
      <c r="I821" t="s">
        <v>1242</v>
      </c>
      <c r="J821" t="s">
        <v>1246</v>
      </c>
      <c r="K821" t="s">
        <v>1251</v>
      </c>
      <c r="L821" t="s">
        <v>1256</v>
      </c>
      <c r="M821">
        <v>634</v>
      </c>
      <c r="N821">
        <v>173.58</v>
      </c>
      <c r="O821">
        <v>175.12</v>
      </c>
      <c r="P821">
        <v>172.56</v>
      </c>
      <c r="Q821">
        <v>111026.08</v>
      </c>
      <c r="R821">
        <v>55.51</v>
      </c>
      <c r="S821">
        <v>22.21</v>
      </c>
      <c r="T821">
        <v>1545.32</v>
      </c>
      <c r="U821">
        <v>164.9</v>
      </c>
      <c r="V821">
        <v>11102.61</v>
      </c>
      <c r="W821" t="s">
        <v>1259</v>
      </c>
      <c r="X821" t="s">
        <v>1265</v>
      </c>
      <c r="Y821">
        <v>148.35</v>
      </c>
      <c r="Z821" t="s">
        <v>1267</v>
      </c>
      <c r="AA821">
        <v>9654672.9100000001</v>
      </c>
      <c r="AB821">
        <v>96546.729099999997</v>
      </c>
      <c r="AC821">
        <v>10.220000000000001</v>
      </c>
      <c r="AD821">
        <v>9446.8423776908039</v>
      </c>
      <c r="AE821">
        <v>2</v>
      </c>
      <c r="AF821">
        <v>18893.684755381611</v>
      </c>
      <c r="AG821">
        <v>3308662.074362427</v>
      </c>
    </row>
    <row r="822" spans="1:33" x14ac:dyDescent="0.25">
      <c r="A822" t="s">
        <v>853</v>
      </c>
      <c r="B822" t="s">
        <v>1108</v>
      </c>
      <c r="C822" s="2">
        <v>45846.390972222223</v>
      </c>
      <c r="D822" s="2">
        <v>45846.391562500001</v>
      </c>
      <c r="E822" s="2">
        <v>45847.181145833332</v>
      </c>
      <c r="F822" s="2">
        <v>45848</v>
      </c>
      <c r="G822" t="s">
        <v>1236</v>
      </c>
      <c r="H822" t="s">
        <v>1240</v>
      </c>
      <c r="I822" t="s">
        <v>1243</v>
      </c>
      <c r="J822" t="s">
        <v>1248</v>
      </c>
      <c r="K822" t="s">
        <v>1250</v>
      </c>
      <c r="L822" t="s">
        <v>1254</v>
      </c>
      <c r="M822">
        <v>7263</v>
      </c>
      <c r="N822">
        <v>149.4</v>
      </c>
      <c r="O822">
        <v>150.38</v>
      </c>
      <c r="P822">
        <v>148.47999999999999</v>
      </c>
      <c r="Q822">
        <v>1092209.94</v>
      </c>
      <c r="R822">
        <v>546.1</v>
      </c>
      <c r="S822">
        <v>218.44</v>
      </c>
      <c r="T822">
        <v>13035.16</v>
      </c>
      <c r="U822">
        <v>141.93</v>
      </c>
      <c r="V822">
        <v>109220.99</v>
      </c>
      <c r="W822" t="s">
        <v>1258</v>
      </c>
      <c r="X822" t="s">
        <v>1263</v>
      </c>
      <c r="Y822">
        <v>127.96</v>
      </c>
      <c r="Z822" t="s">
        <v>1267</v>
      </c>
      <c r="AA822">
        <v>9667708.0700000003</v>
      </c>
      <c r="AB822">
        <v>96677.080700000006</v>
      </c>
      <c r="AC822">
        <v>8.4499999999999886</v>
      </c>
      <c r="AD822">
        <v>11441.074639053269</v>
      </c>
      <c r="AE822">
        <v>30</v>
      </c>
      <c r="AF822">
        <v>343232.23917159811</v>
      </c>
      <c r="AG822">
        <v>51615264.126624919</v>
      </c>
    </row>
    <row r="823" spans="1:33" x14ac:dyDescent="0.25">
      <c r="A823" t="s">
        <v>854</v>
      </c>
      <c r="B823" t="s">
        <v>1199</v>
      </c>
      <c r="C823" s="2">
        <v>45706.554861111108</v>
      </c>
      <c r="D823" s="2">
        <v>45706.555833333332</v>
      </c>
      <c r="E823" s="2">
        <v>45707.186388888891</v>
      </c>
      <c r="F823" s="2">
        <v>45707</v>
      </c>
      <c r="G823" t="s">
        <v>1235</v>
      </c>
      <c r="H823" t="s">
        <v>1240</v>
      </c>
      <c r="I823" t="s">
        <v>1243</v>
      </c>
      <c r="J823" t="s">
        <v>1246</v>
      </c>
      <c r="K823" t="s">
        <v>1250</v>
      </c>
      <c r="L823" t="s">
        <v>1257</v>
      </c>
      <c r="M823">
        <v>8755</v>
      </c>
      <c r="N823">
        <v>274.27</v>
      </c>
      <c r="O823">
        <v>270.22000000000003</v>
      </c>
      <c r="P823">
        <v>271.52999999999997</v>
      </c>
      <c r="Q823">
        <v>2365776.1</v>
      </c>
      <c r="R823">
        <v>1182.8900000000001</v>
      </c>
      <c r="S823">
        <v>473.16</v>
      </c>
      <c r="T823">
        <v>-13125.1</v>
      </c>
      <c r="U823">
        <v>260.56</v>
      </c>
      <c r="V823">
        <v>236577.61</v>
      </c>
      <c r="W823" t="s">
        <v>1258</v>
      </c>
      <c r="X823" t="s">
        <v>1265</v>
      </c>
      <c r="Y823">
        <v>-48.25</v>
      </c>
      <c r="Z823" t="s">
        <v>1269</v>
      </c>
      <c r="AA823">
        <v>9654582.9700000007</v>
      </c>
      <c r="AB823">
        <v>96545.829700000002</v>
      </c>
      <c r="AC823">
        <v>9.660000000000025</v>
      </c>
      <c r="AD823">
        <v>9994.3923084885864</v>
      </c>
      <c r="AE823">
        <v>30</v>
      </c>
      <c r="AF823">
        <v>299831.76925465761</v>
      </c>
      <c r="AG823">
        <v>81020540.687993586</v>
      </c>
    </row>
    <row r="824" spans="1:33" x14ac:dyDescent="0.25">
      <c r="A824" t="s">
        <v>855</v>
      </c>
      <c r="B824" t="s">
        <v>1125</v>
      </c>
      <c r="C824" s="2">
        <v>45830.527083333327</v>
      </c>
      <c r="D824" s="2">
        <v>45830.529444444437</v>
      </c>
      <c r="E824" s="2">
        <v>45830.62736111111</v>
      </c>
      <c r="F824" s="2">
        <v>45832</v>
      </c>
      <c r="G824" t="s">
        <v>1236</v>
      </c>
      <c r="H824" t="s">
        <v>1241</v>
      </c>
      <c r="I824" t="s">
        <v>1243</v>
      </c>
      <c r="J824" t="s">
        <v>1244</v>
      </c>
      <c r="K824" t="s">
        <v>1250</v>
      </c>
      <c r="L824" t="s">
        <v>1254</v>
      </c>
      <c r="M824">
        <v>2199</v>
      </c>
      <c r="N824">
        <v>282.18</v>
      </c>
      <c r="O824">
        <v>287</v>
      </c>
      <c r="P824">
        <v>279.82</v>
      </c>
      <c r="Q824">
        <v>631113</v>
      </c>
      <c r="R824">
        <v>315.56</v>
      </c>
      <c r="S824">
        <v>126.22</v>
      </c>
      <c r="T824">
        <v>15347.04</v>
      </c>
      <c r="U824">
        <v>268.07</v>
      </c>
      <c r="V824">
        <v>63111.3</v>
      </c>
      <c r="W824" t="s">
        <v>1258</v>
      </c>
      <c r="X824" t="s">
        <v>1266</v>
      </c>
      <c r="Y824">
        <v>256.58999999999997</v>
      </c>
      <c r="Z824" t="s">
        <v>1269</v>
      </c>
      <c r="AA824">
        <v>9669930.0099999998</v>
      </c>
      <c r="AB824">
        <v>96699.300099999993</v>
      </c>
      <c r="AC824">
        <v>18.93000000000001</v>
      </c>
      <c r="AD824">
        <v>5108.2567406233466</v>
      </c>
      <c r="AE824">
        <v>5</v>
      </c>
      <c r="AF824">
        <v>25541.283703116729</v>
      </c>
      <c r="AG824">
        <v>7330348.4227945022</v>
      </c>
    </row>
    <row r="825" spans="1:33" x14ac:dyDescent="0.25">
      <c r="A825" t="s">
        <v>856</v>
      </c>
      <c r="B825" t="s">
        <v>1193</v>
      </c>
      <c r="C825" s="2">
        <v>45663.17291666667</v>
      </c>
      <c r="D825" s="2">
        <v>45663.174641203703</v>
      </c>
      <c r="E825" s="2">
        <v>45663.329502314817</v>
      </c>
      <c r="F825" s="2">
        <v>45665</v>
      </c>
      <c r="G825" t="s">
        <v>1234</v>
      </c>
      <c r="H825" t="s">
        <v>1238</v>
      </c>
      <c r="I825" t="s">
        <v>1242</v>
      </c>
      <c r="J825" t="s">
        <v>1248</v>
      </c>
      <c r="K825" t="s">
        <v>1252</v>
      </c>
      <c r="L825" t="s">
        <v>1257</v>
      </c>
      <c r="M825">
        <v>7398</v>
      </c>
      <c r="N825">
        <v>148.22</v>
      </c>
      <c r="O825">
        <v>149.16</v>
      </c>
      <c r="P825">
        <v>148.44</v>
      </c>
      <c r="Q825">
        <v>1103485.68</v>
      </c>
      <c r="R825">
        <v>551.74</v>
      </c>
      <c r="S825">
        <v>220.7</v>
      </c>
      <c r="T825">
        <v>4554.12</v>
      </c>
      <c r="U825">
        <v>140.81</v>
      </c>
      <c r="V825">
        <v>110348.57</v>
      </c>
      <c r="W825" t="s">
        <v>1259</v>
      </c>
      <c r="X825" t="s">
        <v>1265</v>
      </c>
      <c r="Y825">
        <v>48.5</v>
      </c>
      <c r="Z825" t="s">
        <v>1267</v>
      </c>
      <c r="AA825">
        <v>9674484.1300000008</v>
      </c>
      <c r="AB825">
        <v>96744.841300000015</v>
      </c>
      <c r="AC825">
        <v>8.3499999999999943</v>
      </c>
      <c r="AD825">
        <v>11586.208538922159</v>
      </c>
      <c r="AE825">
        <v>2</v>
      </c>
      <c r="AF825">
        <v>23172.417077844319</v>
      </c>
      <c r="AG825">
        <v>3456397.731331259</v>
      </c>
    </row>
    <row r="826" spans="1:33" x14ac:dyDescent="0.25">
      <c r="A826" t="s">
        <v>857</v>
      </c>
      <c r="B826" t="s">
        <v>1128</v>
      </c>
      <c r="C826" s="2">
        <v>45742.46875</v>
      </c>
      <c r="D826" s="2">
        <v>45742.470451388886</v>
      </c>
      <c r="E826" s="2">
        <v>45742.640590277777</v>
      </c>
      <c r="F826" s="2">
        <v>45743</v>
      </c>
      <c r="G826" t="s">
        <v>1237</v>
      </c>
      <c r="H826" t="s">
        <v>1238</v>
      </c>
      <c r="I826" t="s">
        <v>1243</v>
      </c>
      <c r="J826" t="s">
        <v>1248</v>
      </c>
      <c r="K826" t="s">
        <v>1249</v>
      </c>
      <c r="L826" t="s">
        <v>1255</v>
      </c>
      <c r="M826">
        <v>4154</v>
      </c>
      <c r="N826">
        <v>417.47</v>
      </c>
      <c r="O826">
        <v>421.13</v>
      </c>
      <c r="P826">
        <v>413.61</v>
      </c>
      <c r="Q826">
        <v>1749374.02</v>
      </c>
      <c r="R826">
        <v>874.69</v>
      </c>
      <c r="S826">
        <v>349.87</v>
      </c>
      <c r="T826">
        <v>30013.52</v>
      </c>
      <c r="U826">
        <v>396.6</v>
      </c>
      <c r="V826">
        <v>174937.4</v>
      </c>
      <c r="W826" t="s">
        <v>1260</v>
      </c>
      <c r="X826" t="s">
        <v>1265</v>
      </c>
      <c r="Y826">
        <v>181.81</v>
      </c>
      <c r="Z826" t="s">
        <v>1269</v>
      </c>
      <c r="AA826">
        <v>9704497.6500000004</v>
      </c>
      <c r="AB826">
        <v>97044.976500000004</v>
      </c>
      <c r="AC826">
        <v>24.529999999999969</v>
      </c>
      <c r="AD826">
        <v>3956.175152874036</v>
      </c>
      <c r="AE826">
        <v>2</v>
      </c>
      <c r="AF826">
        <v>7912.3503057480721</v>
      </c>
      <c r="AG826">
        <v>3332128.0842596861</v>
      </c>
    </row>
    <row r="827" spans="1:33" x14ac:dyDescent="0.25">
      <c r="A827" t="s">
        <v>858</v>
      </c>
      <c r="B827" t="s">
        <v>1154</v>
      </c>
      <c r="C827" s="2">
        <v>45791.79791666667</v>
      </c>
      <c r="D827" s="2">
        <v>45791.799467592587</v>
      </c>
      <c r="E827" s="2">
        <v>45792.118217592593</v>
      </c>
      <c r="F827" s="2">
        <v>45792</v>
      </c>
      <c r="G827" t="s">
        <v>1232</v>
      </c>
      <c r="H827" t="s">
        <v>1241</v>
      </c>
      <c r="I827" t="s">
        <v>1243</v>
      </c>
      <c r="J827" t="s">
        <v>1245</v>
      </c>
      <c r="K827" t="s">
        <v>1253</v>
      </c>
      <c r="L827" t="s">
        <v>1256</v>
      </c>
      <c r="M827">
        <v>9884</v>
      </c>
      <c r="N827">
        <v>12.1</v>
      </c>
      <c r="O827">
        <v>11.88</v>
      </c>
      <c r="P827">
        <v>12.13</v>
      </c>
      <c r="Q827">
        <v>117421.92</v>
      </c>
      <c r="R827">
        <v>58.71</v>
      </c>
      <c r="S827">
        <v>23.48</v>
      </c>
      <c r="T827">
        <v>-2553.19</v>
      </c>
      <c r="U827">
        <v>11.49</v>
      </c>
      <c r="V827">
        <v>11742.19</v>
      </c>
      <c r="W827" t="s">
        <v>1262</v>
      </c>
      <c r="X827" t="s">
        <v>1265</v>
      </c>
      <c r="Y827">
        <v>-206.1</v>
      </c>
      <c r="Z827" t="s">
        <v>1271</v>
      </c>
      <c r="AA827">
        <v>9701944.4600000009</v>
      </c>
      <c r="AB827">
        <v>97019.444600000017</v>
      </c>
      <c r="AC827">
        <v>0.39000000000000062</v>
      </c>
      <c r="AD827">
        <v>248767.80666666641</v>
      </c>
      <c r="AE827">
        <v>5</v>
      </c>
      <c r="AF827">
        <v>1243839.033333332</v>
      </c>
      <c r="AG827">
        <v>14776807.715999991</v>
      </c>
    </row>
    <row r="828" spans="1:33" x14ac:dyDescent="0.25">
      <c r="A828" t="s">
        <v>859</v>
      </c>
      <c r="B828" t="s">
        <v>1166</v>
      </c>
      <c r="C828" s="2">
        <v>45668.34652777778</v>
      </c>
      <c r="D828" s="2">
        <v>45668.348425925928</v>
      </c>
      <c r="E828" s="2">
        <v>45669.333148148151</v>
      </c>
      <c r="F828" s="2">
        <v>45670</v>
      </c>
      <c r="G828" t="s">
        <v>1234</v>
      </c>
      <c r="H828" t="s">
        <v>1239</v>
      </c>
      <c r="I828" t="s">
        <v>1243</v>
      </c>
      <c r="J828" t="s">
        <v>1248</v>
      </c>
      <c r="K828" t="s">
        <v>1251</v>
      </c>
      <c r="L828" t="s">
        <v>1254</v>
      </c>
      <c r="M828">
        <v>2811</v>
      </c>
      <c r="N828">
        <v>150.6</v>
      </c>
      <c r="O828">
        <v>151.41999999999999</v>
      </c>
      <c r="P828">
        <v>149.38</v>
      </c>
      <c r="Q828">
        <v>425641.62</v>
      </c>
      <c r="R828">
        <v>212.82</v>
      </c>
      <c r="S828">
        <v>85.13</v>
      </c>
      <c r="T828">
        <v>5436.49</v>
      </c>
      <c r="U828">
        <v>143.07</v>
      </c>
      <c r="V828">
        <v>42564.160000000003</v>
      </c>
      <c r="W828" t="s">
        <v>1260</v>
      </c>
      <c r="X828" t="s">
        <v>1265</v>
      </c>
      <c r="Y828">
        <v>136.56</v>
      </c>
      <c r="Z828" t="s">
        <v>1268</v>
      </c>
      <c r="AA828">
        <v>9707380.9499999993</v>
      </c>
      <c r="AB828">
        <v>97073.809499999988</v>
      </c>
      <c r="AC828">
        <v>8.3499999999999943</v>
      </c>
      <c r="AD828">
        <v>11625.605928143719</v>
      </c>
      <c r="AE828">
        <v>10</v>
      </c>
      <c r="AF828">
        <v>116256.05928143721</v>
      </c>
      <c r="AG828">
        <v>17603492.496395219</v>
      </c>
    </row>
    <row r="829" spans="1:33" x14ac:dyDescent="0.25">
      <c r="A829" t="s">
        <v>860</v>
      </c>
      <c r="B829" t="s">
        <v>1162</v>
      </c>
      <c r="C829" s="2">
        <v>45937.70208333333</v>
      </c>
      <c r="D829" s="2">
        <v>45937.705254629633</v>
      </c>
      <c r="E829" s="2">
        <v>45938.164976851847</v>
      </c>
      <c r="F829" s="2">
        <v>45939</v>
      </c>
      <c r="G829" t="s">
        <v>1236</v>
      </c>
      <c r="H829" t="s">
        <v>1238</v>
      </c>
      <c r="I829" t="s">
        <v>1243</v>
      </c>
      <c r="J829" t="s">
        <v>1244</v>
      </c>
      <c r="K829" t="s">
        <v>1250</v>
      </c>
      <c r="L829" t="s">
        <v>1257</v>
      </c>
      <c r="M829">
        <v>4721</v>
      </c>
      <c r="N829">
        <v>396.94</v>
      </c>
      <c r="O829">
        <v>403.44</v>
      </c>
      <c r="P829">
        <v>398.94</v>
      </c>
      <c r="Q829">
        <v>1904640.24</v>
      </c>
      <c r="R829">
        <v>952.32</v>
      </c>
      <c r="S829">
        <v>380.93</v>
      </c>
      <c r="T829">
        <v>19911.25</v>
      </c>
      <c r="U829">
        <v>377.09</v>
      </c>
      <c r="V829">
        <v>190464.02</v>
      </c>
      <c r="W829" t="s">
        <v>1261</v>
      </c>
      <c r="X829" t="s">
        <v>1264</v>
      </c>
      <c r="Y829">
        <v>112.8</v>
      </c>
      <c r="Z829" t="s">
        <v>1267</v>
      </c>
      <c r="AA829">
        <v>9727292.1999999993</v>
      </c>
      <c r="AB829">
        <v>97272.921999999991</v>
      </c>
      <c r="AC829">
        <v>26.350000000000019</v>
      </c>
      <c r="AD829">
        <v>3691.571992409863</v>
      </c>
      <c r="AE829">
        <v>2</v>
      </c>
      <c r="AF829">
        <v>7383.143984819726</v>
      </c>
      <c r="AG829">
        <v>2978655.60923567</v>
      </c>
    </row>
    <row r="830" spans="1:33" x14ac:dyDescent="0.25">
      <c r="A830" t="s">
        <v>861</v>
      </c>
      <c r="B830" t="s">
        <v>1222</v>
      </c>
      <c r="C830" s="2">
        <v>45718.243055555547</v>
      </c>
      <c r="D830" s="2">
        <v>45718.244988425933</v>
      </c>
      <c r="E830" s="2">
        <v>45718.884571759263</v>
      </c>
      <c r="F830" s="2">
        <v>45720</v>
      </c>
      <c r="G830" t="s">
        <v>1234</v>
      </c>
      <c r="H830" t="s">
        <v>1238</v>
      </c>
      <c r="I830" t="s">
        <v>1242</v>
      </c>
      <c r="J830" t="s">
        <v>1245</v>
      </c>
      <c r="K830" t="s">
        <v>1251</v>
      </c>
      <c r="L830" t="s">
        <v>1256</v>
      </c>
      <c r="M830">
        <v>4585</v>
      </c>
      <c r="N830">
        <v>138.13</v>
      </c>
      <c r="O830">
        <v>136.94999999999999</v>
      </c>
      <c r="P830">
        <v>137.19999999999999</v>
      </c>
      <c r="Q830">
        <v>627915.75</v>
      </c>
      <c r="R830">
        <v>313.95999999999998</v>
      </c>
      <c r="S830">
        <v>125.58</v>
      </c>
      <c r="T830">
        <v>-1585.79</v>
      </c>
      <c r="U830">
        <v>131.22</v>
      </c>
      <c r="V830">
        <v>62791.58</v>
      </c>
      <c r="W830" t="s">
        <v>1261</v>
      </c>
      <c r="X830" t="s">
        <v>1265</v>
      </c>
      <c r="Y830">
        <v>-18.22</v>
      </c>
      <c r="Z830" t="s">
        <v>1271</v>
      </c>
      <c r="AA830">
        <v>9725706.4100000001</v>
      </c>
      <c r="AB830">
        <v>97257.064100000003</v>
      </c>
      <c r="AC830">
        <v>5.7299999999999898</v>
      </c>
      <c r="AD830">
        <v>16973.309616055882</v>
      </c>
      <c r="AE830">
        <v>2</v>
      </c>
      <c r="AF830">
        <v>33946.619232111763</v>
      </c>
      <c r="AG830">
        <v>4648989.5038377056</v>
      </c>
    </row>
    <row r="831" spans="1:33" x14ac:dyDescent="0.25">
      <c r="A831" t="s">
        <v>862</v>
      </c>
      <c r="B831" t="s">
        <v>1217</v>
      </c>
      <c r="C831" s="2">
        <v>45773.574999999997</v>
      </c>
      <c r="D831" s="2">
        <v>45773.577094907407</v>
      </c>
      <c r="E831" s="2">
        <v>45773.665983796287</v>
      </c>
      <c r="F831" s="2">
        <v>45775</v>
      </c>
      <c r="G831" t="s">
        <v>1234</v>
      </c>
      <c r="H831" t="s">
        <v>1241</v>
      </c>
      <c r="I831" t="s">
        <v>1243</v>
      </c>
      <c r="J831" t="s">
        <v>1244</v>
      </c>
      <c r="K831" t="s">
        <v>1249</v>
      </c>
      <c r="L831" t="s">
        <v>1255</v>
      </c>
      <c r="M831">
        <v>3474</v>
      </c>
      <c r="N831">
        <v>242.37</v>
      </c>
      <c r="O831">
        <v>242.14</v>
      </c>
      <c r="P831">
        <v>244.67</v>
      </c>
      <c r="Q831">
        <v>841194.36</v>
      </c>
      <c r="R831">
        <v>420.6</v>
      </c>
      <c r="S831">
        <v>168.24</v>
      </c>
      <c r="T831">
        <v>-9378.06</v>
      </c>
      <c r="U831">
        <v>230.25</v>
      </c>
      <c r="V831">
        <v>84119.44</v>
      </c>
      <c r="W831" t="s">
        <v>1261</v>
      </c>
      <c r="X831" t="s">
        <v>1266</v>
      </c>
      <c r="Y831">
        <v>-103.4</v>
      </c>
      <c r="Z831" t="s">
        <v>1268</v>
      </c>
      <c r="AA831">
        <v>9716328.3499999996</v>
      </c>
      <c r="AB831">
        <v>97163.283500000005</v>
      </c>
      <c r="AC831">
        <v>11.88999999999999</v>
      </c>
      <c r="AD831">
        <v>8171.8489066442489</v>
      </c>
      <c r="AE831">
        <v>5</v>
      </c>
      <c r="AF831">
        <v>40859.244533221237</v>
      </c>
      <c r="AG831">
        <v>9893657.4712741915</v>
      </c>
    </row>
    <row r="832" spans="1:33" x14ac:dyDescent="0.25">
      <c r="A832" t="s">
        <v>863</v>
      </c>
      <c r="B832" t="s">
        <v>1067</v>
      </c>
      <c r="C832" s="2">
        <v>45740.936805555553</v>
      </c>
      <c r="D832" s="2">
        <v>45740.938773148147</v>
      </c>
      <c r="E832" s="2">
        <v>45741.483217592591</v>
      </c>
      <c r="F832" s="2">
        <v>45742</v>
      </c>
      <c r="G832" t="s">
        <v>1237</v>
      </c>
      <c r="H832" t="s">
        <v>1241</v>
      </c>
      <c r="I832" t="s">
        <v>1243</v>
      </c>
      <c r="J832" t="s">
        <v>1245</v>
      </c>
      <c r="K832" t="s">
        <v>1253</v>
      </c>
      <c r="L832" t="s">
        <v>1255</v>
      </c>
      <c r="M832">
        <v>49</v>
      </c>
      <c r="N832">
        <v>201.1</v>
      </c>
      <c r="O832">
        <v>202.2</v>
      </c>
      <c r="P832">
        <v>203.05</v>
      </c>
      <c r="Q832">
        <v>9907.7999999999993</v>
      </c>
      <c r="R832">
        <v>4.95</v>
      </c>
      <c r="S832">
        <v>1.98</v>
      </c>
      <c r="T832">
        <v>-48.58</v>
      </c>
      <c r="U832">
        <v>191.04</v>
      </c>
      <c r="V832">
        <v>990.78</v>
      </c>
      <c r="W832" t="s">
        <v>1260</v>
      </c>
      <c r="X832" t="s">
        <v>1265</v>
      </c>
      <c r="Y832">
        <v>-41.86</v>
      </c>
      <c r="Z832" t="s">
        <v>1269</v>
      </c>
      <c r="AA832">
        <v>9716279.7699999996</v>
      </c>
      <c r="AB832">
        <v>97162.797699999996</v>
      </c>
      <c r="AC832">
        <v>11.16</v>
      </c>
      <c r="AD832">
        <v>8706.3438799283176</v>
      </c>
      <c r="AE832">
        <v>5</v>
      </c>
      <c r="AF832">
        <v>43531.719399641588</v>
      </c>
      <c r="AG832">
        <v>8802113.6626075283</v>
      </c>
    </row>
    <row r="833" spans="1:33" x14ac:dyDescent="0.25">
      <c r="A833" t="s">
        <v>864</v>
      </c>
      <c r="B833" t="s">
        <v>1097</v>
      </c>
      <c r="C833" s="2">
        <v>45720.604861111111</v>
      </c>
      <c r="D833" s="2">
        <v>45720.607951388891</v>
      </c>
      <c r="E833" s="2">
        <v>45720.960034722222</v>
      </c>
      <c r="F833" s="2">
        <v>45722</v>
      </c>
      <c r="G833" t="s">
        <v>1235</v>
      </c>
      <c r="H833" t="s">
        <v>1239</v>
      </c>
      <c r="I833" t="s">
        <v>1242</v>
      </c>
      <c r="J833" t="s">
        <v>1247</v>
      </c>
      <c r="K833" t="s">
        <v>1252</v>
      </c>
      <c r="L833" t="s">
        <v>1255</v>
      </c>
      <c r="M833">
        <v>5839</v>
      </c>
      <c r="N833">
        <v>158.58000000000001</v>
      </c>
      <c r="O833">
        <v>156.91</v>
      </c>
      <c r="P833">
        <v>160.1</v>
      </c>
      <c r="Q833">
        <v>916197.49</v>
      </c>
      <c r="R833">
        <v>458.1</v>
      </c>
      <c r="S833">
        <v>183.24</v>
      </c>
      <c r="T833">
        <v>-19267.75</v>
      </c>
      <c r="U833">
        <v>150.65</v>
      </c>
      <c r="V833">
        <v>91619.75</v>
      </c>
      <c r="W833" t="s">
        <v>1258</v>
      </c>
      <c r="X833" t="s">
        <v>1265</v>
      </c>
      <c r="Y833">
        <v>-199.25</v>
      </c>
      <c r="Z833" t="s">
        <v>1270</v>
      </c>
      <c r="AA833">
        <v>9697012.0199999996</v>
      </c>
      <c r="AB833">
        <v>96970.12019999999</v>
      </c>
      <c r="AC833">
        <v>6.2599999999999909</v>
      </c>
      <c r="AD833">
        <v>15490.434536741241</v>
      </c>
      <c r="AE833">
        <v>10</v>
      </c>
      <c r="AF833">
        <v>154904.3453674124</v>
      </c>
      <c r="AG833">
        <v>24306040.831600681</v>
      </c>
    </row>
    <row r="834" spans="1:33" x14ac:dyDescent="0.25">
      <c r="A834" t="s">
        <v>865</v>
      </c>
      <c r="B834" t="s">
        <v>1113</v>
      </c>
      <c r="C834" s="2">
        <v>45910.226388888892</v>
      </c>
      <c r="D834" s="2">
        <v>45910.226747685178</v>
      </c>
      <c r="E834" s="2">
        <v>45910.932303240741</v>
      </c>
      <c r="F834" s="2">
        <v>45912</v>
      </c>
      <c r="G834" t="s">
        <v>1234</v>
      </c>
      <c r="H834" t="s">
        <v>1240</v>
      </c>
      <c r="I834" t="s">
        <v>1243</v>
      </c>
      <c r="J834" t="s">
        <v>1245</v>
      </c>
      <c r="K834" t="s">
        <v>1249</v>
      </c>
      <c r="L834" t="s">
        <v>1255</v>
      </c>
      <c r="M834">
        <v>2493</v>
      </c>
      <c r="N834">
        <v>31.48</v>
      </c>
      <c r="O834">
        <v>31.57</v>
      </c>
      <c r="P834">
        <v>31.72</v>
      </c>
      <c r="Q834">
        <v>78704.009999999995</v>
      </c>
      <c r="R834">
        <v>39.35</v>
      </c>
      <c r="S834">
        <v>15.74</v>
      </c>
      <c r="T834">
        <v>-429.04</v>
      </c>
      <c r="U834">
        <v>29.91</v>
      </c>
      <c r="V834">
        <v>7870.4</v>
      </c>
      <c r="W834" t="s">
        <v>1262</v>
      </c>
      <c r="X834" t="s">
        <v>1265</v>
      </c>
      <c r="Y834">
        <v>-47.29</v>
      </c>
      <c r="Z834" t="s">
        <v>1271</v>
      </c>
      <c r="AA834">
        <v>9696582.9800000004</v>
      </c>
      <c r="AB834">
        <v>96965.829800000007</v>
      </c>
      <c r="AC834">
        <v>1.66</v>
      </c>
      <c r="AD834">
        <v>58413.150481927711</v>
      </c>
      <c r="AE834">
        <v>30</v>
      </c>
      <c r="AF834">
        <v>1752394.5144578309</v>
      </c>
      <c r="AG834">
        <v>55323094.821433738</v>
      </c>
    </row>
    <row r="835" spans="1:33" x14ac:dyDescent="0.25">
      <c r="A835" t="s">
        <v>866</v>
      </c>
      <c r="B835" t="s">
        <v>1067</v>
      </c>
      <c r="C835" s="2">
        <v>45880.107638888891</v>
      </c>
      <c r="D835" s="2">
        <v>45880.107939814807</v>
      </c>
      <c r="E835" s="2">
        <v>45880.888495370367</v>
      </c>
      <c r="F835" s="2">
        <v>45882</v>
      </c>
      <c r="G835" t="s">
        <v>1231</v>
      </c>
      <c r="H835" t="s">
        <v>1240</v>
      </c>
      <c r="I835" t="s">
        <v>1243</v>
      </c>
      <c r="J835" t="s">
        <v>1247</v>
      </c>
      <c r="K835" t="s">
        <v>1249</v>
      </c>
      <c r="L835" t="s">
        <v>1257</v>
      </c>
      <c r="M835">
        <v>8750</v>
      </c>
      <c r="N835">
        <v>107.56</v>
      </c>
      <c r="O835">
        <v>108.42</v>
      </c>
      <c r="P835">
        <v>107.51</v>
      </c>
      <c r="Q835">
        <v>948675</v>
      </c>
      <c r="R835">
        <v>474.34</v>
      </c>
      <c r="S835">
        <v>189.74</v>
      </c>
      <c r="T835">
        <v>7298.42</v>
      </c>
      <c r="U835">
        <v>102.18</v>
      </c>
      <c r="V835">
        <v>94867.5</v>
      </c>
      <c r="W835" t="s">
        <v>1262</v>
      </c>
      <c r="X835" t="s">
        <v>1265</v>
      </c>
      <c r="Y835">
        <v>84.64</v>
      </c>
      <c r="Z835" t="s">
        <v>1270</v>
      </c>
      <c r="AA835">
        <v>9703881.4000000004</v>
      </c>
      <c r="AB835">
        <v>97038.813999999998</v>
      </c>
      <c r="AC835">
        <v>6.2399999999999949</v>
      </c>
      <c r="AD835">
        <v>15551.091987179499</v>
      </c>
      <c r="AE835">
        <v>30</v>
      </c>
      <c r="AF835">
        <v>466532.75961538497</v>
      </c>
      <c r="AG835">
        <v>50581481.797500037</v>
      </c>
    </row>
    <row r="836" spans="1:33" x14ac:dyDescent="0.25">
      <c r="A836" t="s">
        <v>867</v>
      </c>
      <c r="B836" t="s">
        <v>1169</v>
      </c>
      <c r="C836" s="2">
        <v>45831.243055555547</v>
      </c>
      <c r="D836" s="2">
        <v>45831.244039351863</v>
      </c>
      <c r="E836" s="2">
        <v>45832.243344907409</v>
      </c>
      <c r="F836" s="2">
        <v>45833</v>
      </c>
      <c r="G836" t="s">
        <v>1231</v>
      </c>
      <c r="H836" t="s">
        <v>1241</v>
      </c>
      <c r="I836" t="s">
        <v>1243</v>
      </c>
      <c r="J836" t="s">
        <v>1245</v>
      </c>
      <c r="K836" t="s">
        <v>1250</v>
      </c>
      <c r="L836" t="s">
        <v>1255</v>
      </c>
      <c r="M836">
        <v>2027</v>
      </c>
      <c r="N836">
        <v>364.86</v>
      </c>
      <c r="O836">
        <v>366.28</v>
      </c>
      <c r="P836">
        <v>364.36</v>
      </c>
      <c r="Q836">
        <v>742449.56</v>
      </c>
      <c r="R836">
        <v>371.22</v>
      </c>
      <c r="S836">
        <v>148.49</v>
      </c>
      <c r="T836">
        <v>3372.13</v>
      </c>
      <c r="U836">
        <v>346.62</v>
      </c>
      <c r="V836">
        <v>74244.960000000006</v>
      </c>
      <c r="W836" t="s">
        <v>1260</v>
      </c>
      <c r="X836" t="s">
        <v>1264</v>
      </c>
      <c r="Y836">
        <v>52.7</v>
      </c>
      <c r="Z836" t="s">
        <v>1269</v>
      </c>
      <c r="AA836">
        <v>9707253.5299999993</v>
      </c>
      <c r="AB836">
        <v>97072.535299999989</v>
      </c>
      <c r="AC836">
        <v>19.659999999999972</v>
      </c>
      <c r="AD836">
        <v>4937.5653763987866</v>
      </c>
      <c r="AE836">
        <v>5</v>
      </c>
      <c r="AF836">
        <v>24687.826881993929</v>
      </c>
      <c r="AG836">
        <v>9042657.2303367369</v>
      </c>
    </row>
    <row r="837" spans="1:33" x14ac:dyDescent="0.25">
      <c r="A837" t="s">
        <v>868</v>
      </c>
      <c r="B837" t="s">
        <v>1056</v>
      </c>
      <c r="C837" s="2">
        <v>46003.861805555563</v>
      </c>
      <c r="D837" s="2">
        <v>46003.863171296303</v>
      </c>
      <c r="E837" s="2">
        <v>46004.122893518521</v>
      </c>
      <c r="F837" s="2">
        <v>46004</v>
      </c>
      <c r="G837" t="s">
        <v>1235</v>
      </c>
      <c r="H837" t="s">
        <v>1240</v>
      </c>
      <c r="I837" t="s">
        <v>1242</v>
      </c>
      <c r="J837" t="s">
        <v>1245</v>
      </c>
      <c r="K837" t="s">
        <v>1251</v>
      </c>
      <c r="L837" t="s">
        <v>1255</v>
      </c>
      <c r="M837">
        <v>3585</v>
      </c>
      <c r="N837">
        <v>229.34</v>
      </c>
      <c r="O837">
        <v>232.1</v>
      </c>
      <c r="P837">
        <v>230.1</v>
      </c>
      <c r="Q837">
        <v>832078.5</v>
      </c>
      <c r="R837">
        <v>416.04</v>
      </c>
      <c r="S837">
        <v>166.42</v>
      </c>
      <c r="T837">
        <v>6587.54</v>
      </c>
      <c r="U837">
        <v>217.87</v>
      </c>
      <c r="V837">
        <v>83207.850000000006</v>
      </c>
      <c r="W837" t="s">
        <v>1258</v>
      </c>
      <c r="X837" t="s">
        <v>1264</v>
      </c>
      <c r="Y837">
        <v>86.92</v>
      </c>
      <c r="Z837" t="s">
        <v>1267</v>
      </c>
      <c r="AA837">
        <v>9713841.0700000003</v>
      </c>
      <c r="AB837">
        <v>97138.410700000008</v>
      </c>
      <c r="AC837">
        <v>14.22999999999999</v>
      </c>
      <c r="AD837">
        <v>6826.3113633169414</v>
      </c>
      <c r="AE837">
        <v>30</v>
      </c>
      <c r="AF837">
        <v>204789.34089950821</v>
      </c>
      <c r="AG837">
        <v>47531606.022775859</v>
      </c>
    </row>
    <row r="838" spans="1:33" x14ac:dyDescent="0.25">
      <c r="A838" t="s">
        <v>869</v>
      </c>
      <c r="B838" t="s">
        <v>1122</v>
      </c>
      <c r="C838" s="2">
        <v>45803.25</v>
      </c>
      <c r="D838" s="2">
        <v>45803.252627314818</v>
      </c>
      <c r="E838" s="2">
        <v>45803.892905092587</v>
      </c>
      <c r="F838" s="2">
        <v>45804</v>
      </c>
      <c r="G838" t="s">
        <v>1233</v>
      </c>
      <c r="H838" t="s">
        <v>1241</v>
      </c>
      <c r="I838" t="s">
        <v>1243</v>
      </c>
      <c r="J838" t="s">
        <v>1247</v>
      </c>
      <c r="K838" t="s">
        <v>1250</v>
      </c>
      <c r="L838" t="s">
        <v>1255</v>
      </c>
      <c r="M838">
        <v>4920</v>
      </c>
      <c r="N838">
        <v>467.62</v>
      </c>
      <c r="O838">
        <v>465.43</v>
      </c>
      <c r="P838">
        <v>469.25</v>
      </c>
      <c r="Q838">
        <v>2289915.6</v>
      </c>
      <c r="R838">
        <v>1144.96</v>
      </c>
      <c r="S838">
        <v>457.98</v>
      </c>
      <c r="T838">
        <v>-20397.34</v>
      </c>
      <c r="U838">
        <v>444.24</v>
      </c>
      <c r="V838">
        <v>228991.56</v>
      </c>
      <c r="W838" t="s">
        <v>1262</v>
      </c>
      <c r="X838" t="s">
        <v>1263</v>
      </c>
      <c r="Y838">
        <v>-81.41</v>
      </c>
      <c r="Z838" t="s">
        <v>1267</v>
      </c>
      <c r="AA838">
        <v>9693443.7300000004</v>
      </c>
      <c r="AB838">
        <v>96934.437300000005</v>
      </c>
      <c r="AC838">
        <v>21.19</v>
      </c>
      <c r="AD838">
        <v>4574.5369183577168</v>
      </c>
      <c r="AE838">
        <v>5</v>
      </c>
      <c r="AF838">
        <v>22872.68459178858</v>
      </c>
      <c r="AG838">
        <v>10645633.589556159</v>
      </c>
    </row>
    <row r="839" spans="1:33" x14ac:dyDescent="0.25">
      <c r="A839" t="s">
        <v>870</v>
      </c>
      <c r="B839" t="s">
        <v>1038</v>
      </c>
      <c r="C839" s="2">
        <v>45977.624305555553</v>
      </c>
      <c r="D839" s="2">
        <v>45977.627465277779</v>
      </c>
      <c r="E839" s="2">
        <v>45978.39135416667</v>
      </c>
      <c r="F839" s="2">
        <v>45979</v>
      </c>
      <c r="G839" t="s">
        <v>1231</v>
      </c>
      <c r="H839" t="s">
        <v>1241</v>
      </c>
      <c r="I839" t="s">
        <v>1242</v>
      </c>
      <c r="J839" t="s">
        <v>1248</v>
      </c>
      <c r="K839" t="s">
        <v>1251</v>
      </c>
      <c r="L839" t="s">
        <v>1256</v>
      </c>
      <c r="M839">
        <v>4742</v>
      </c>
      <c r="N839">
        <v>308.04000000000002</v>
      </c>
      <c r="O839">
        <v>302.79000000000002</v>
      </c>
      <c r="P839">
        <v>309.58999999999997</v>
      </c>
      <c r="Q839">
        <v>1435830.18</v>
      </c>
      <c r="R839">
        <v>717.92</v>
      </c>
      <c r="S839">
        <v>287.17</v>
      </c>
      <c r="T839">
        <v>-33250.69</v>
      </c>
      <c r="U839">
        <v>292.64</v>
      </c>
      <c r="V839">
        <v>143583.01999999999</v>
      </c>
      <c r="W839" t="s">
        <v>1262</v>
      </c>
      <c r="X839" t="s">
        <v>1266</v>
      </c>
      <c r="Y839">
        <v>-219.65</v>
      </c>
      <c r="Z839" t="s">
        <v>1270</v>
      </c>
      <c r="AA839">
        <v>9660193.0399999991</v>
      </c>
      <c r="AB839">
        <v>96601.930399999997</v>
      </c>
      <c r="AC839">
        <v>10.150000000000031</v>
      </c>
      <c r="AD839">
        <v>9517.4315665024315</v>
      </c>
      <c r="AE839">
        <v>5</v>
      </c>
      <c r="AF839">
        <v>47587.157832512159</v>
      </c>
      <c r="AG839">
        <v>14408915.52010636</v>
      </c>
    </row>
    <row r="840" spans="1:33" x14ac:dyDescent="0.25">
      <c r="A840" t="s">
        <v>871</v>
      </c>
      <c r="B840" t="s">
        <v>1142</v>
      </c>
      <c r="C840" s="2">
        <v>45824.888194444437</v>
      </c>
      <c r="D840" s="2">
        <v>45824.88826388889</v>
      </c>
      <c r="E840" s="2">
        <v>45825.690347222233</v>
      </c>
      <c r="F840" s="2">
        <v>45825</v>
      </c>
      <c r="G840" t="s">
        <v>1236</v>
      </c>
      <c r="H840" t="s">
        <v>1238</v>
      </c>
      <c r="I840" t="s">
        <v>1242</v>
      </c>
      <c r="J840" t="s">
        <v>1244</v>
      </c>
      <c r="K840" t="s">
        <v>1251</v>
      </c>
      <c r="L840" t="s">
        <v>1257</v>
      </c>
      <c r="M840">
        <v>3189</v>
      </c>
      <c r="N840">
        <v>226.49</v>
      </c>
      <c r="O840">
        <v>227.8</v>
      </c>
      <c r="P840">
        <v>226.35</v>
      </c>
      <c r="Q840">
        <v>726454.2</v>
      </c>
      <c r="R840">
        <v>363.23</v>
      </c>
      <c r="S840">
        <v>145.29</v>
      </c>
      <c r="T840">
        <v>4115.53</v>
      </c>
      <c r="U840">
        <v>215.17</v>
      </c>
      <c r="V840">
        <v>72645.42</v>
      </c>
      <c r="W840" t="s">
        <v>1258</v>
      </c>
      <c r="X840" t="s">
        <v>1264</v>
      </c>
      <c r="Y840">
        <v>64.06</v>
      </c>
      <c r="Z840" t="s">
        <v>1268</v>
      </c>
      <c r="AA840">
        <v>9664308.5700000003</v>
      </c>
      <c r="AB840">
        <v>96643.085700000011</v>
      </c>
      <c r="AC840">
        <v>12.63000000000002</v>
      </c>
      <c r="AD840">
        <v>7651.8674346793214</v>
      </c>
      <c r="AE840">
        <v>2</v>
      </c>
      <c r="AF840">
        <v>15303.734869358639</v>
      </c>
      <c r="AG840">
        <v>3486190.8032398992</v>
      </c>
    </row>
    <row r="841" spans="1:33" x14ac:dyDescent="0.25">
      <c r="A841" t="s">
        <v>872</v>
      </c>
      <c r="B841" t="s">
        <v>1113</v>
      </c>
      <c r="C841" s="2">
        <v>45897.320138888892</v>
      </c>
      <c r="D841" s="2">
        <v>45897.323611111111</v>
      </c>
      <c r="E841" s="2">
        <v>45897.492361111108</v>
      </c>
      <c r="F841" s="2">
        <v>45898</v>
      </c>
      <c r="G841" t="s">
        <v>1231</v>
      </c>
      <c r="H841" t="s">
        <v>1239</v>
      </c>
      <c r="I841" t="s">
        <v>1242</v>
      </c>
      <c r="J841" t="s">
        <v>1244</v>
      </c>
      <c r="K841" t="s">
        <v>1250</v>
      </c>
      <c r="L841" t="s">
        <v>1254</v>
      </c>
      <c r="M841">
        <v>1540</v>
      </c>
      <c r="N841">
        <v>180.35</v>
      </c>
      <c r="O841">
        <v>180.7</v>
      </c>
      <c r="P841">
        <v>179.05</v>
      </c>
      <c r="Q841">
        <v>278278</v>
      </c>
      <c r="R841">
        <v>139.13999999999999</v>
      </c>
      <c r="S841">
        <v>55.66</v>
      </c>
      <c r="T841">
        <v>2346.1999999999998</v>
      </c>
      <c r="U841">
        <v>171.33</v>
      </c>
      <c r="V841">
        <v>27827.8</v>
      </c>
      <c r="W841" t="s">
        <v>1260</v>
      </c>
      <c r="X841" t="s">
        <v>1265</v>
      </c>
      <c r="Y841">
        <v>92.15</v>
      </c>
      <c r="Z841" t="s">
        <v>1267</v>
      </c>
      <c r="AA841">
        <v>9666654.7699999996</v>
      </c>
      <c r="AB841">
        <v>96666.547699999996</v>
      </c>
      <c r="AC841">
        <v>9.3699999999999761</v>
      </c>
      <c r="AD841">
        <v>10316.600608324459</v>
      </c>
      <c r="AE841">
        <v>10</v>
      </c>
      <c r="AF841">
        <v>103166.0060832446</v>
      </c>
      <c r="AG841">
        <v>18642097.299242299</v>
      </c>
    </row>
    <row r="842" spans="1:33" x14ac:dyDescent="0.25">
      <c r="A842" t="s">
        <v>873</v>
      </c>
      <c r="B842" t="s">
        <v>1127</v>
      </c>
      <c r="C842" s="2">
        <v>45784.757638888892</v>
      </c>
      <c r="D842" s="2">
        <v>45784.759062500001</v>
      </c>
      <c r="E842" s="2">
        <v>45785.65420138889</v>
      </c>
      <c r="F842" s="2">
        <v>45786</v>
      </c>
      <c r="G842" t="s">
        <v>1231</v>
      </c>
      <c r="H842" t="s">
        <v>1240</v>
      </c>
      <c r="I842" t="s">
        <v>1242</v>
      </c>
      <c r="J842" t="s">
        <v>1248</v>
      </c>
      <c r="K842" t="s">
        <v>1253</v>
      </c>
      <c r="L842" t="s">
        <v>1254</v>
      </c>
      <c r="M842">
        <v>9837</v>
      </c>
      <c r="N842">
        <v>325.19</v>
      </c>
      <c r="O842">
        <v>328.77</v>
      </c>
      <c r="P842">
        <v>325.56</v>
      </c>
      <c r="Q842">
        <v>3234110.49</v>
      </c>
      <c r="R842">
        <v>1617.06</v>
      </c>
      <c r="S842">
        <v>646.82000000000005</v>
      </c>
      <c r="T842">
        <v>29312.89</v>
      </c>
      <c r="U842">
        <v>308.93</v>
      </c>
      <c r="V842">
        <v>323411.05</v>
      </c>
      <c r="W842" t="s">
        <v>1258</v>
      </c>
      <c r="X842" t="s">
        <v>1266</v>
      </c>
      <c r="Y842">
        <v>98.6</v>
      </c>
      <c r="Z842" t="s">
        <v>1269</v>
      </c>
      <c r="AA842">
        <v>9695967.6600000001</v>
      </c>
      <c r="AB842">
        <v>96959.676600000006</v>
      </c>
      <c r="AC842">
        <v>19.839999999999971</v>
      </c>
      <c r="AD842">
        <v>4887.0804737903291</v>
      </c>
      <c r="AE842">
        <v>30</v>
      </c>
      <c r="AF842">
        <v>146612.41421370991</v>
      </c>
      <c r="AG842">
        <v>48201763.421041392</v>
      </c>
    </row>
    <row r="843" spans="1:33" x14ac:dyDescent="0.25">
      <c r="A843" t="s">
        <v>874</v>
      </c>
      <c r="B843" t="s">
        <v>1123</v>
      </c>
      <c r="C843" s="2">
        <v>45749.056250000001</v>
      </c>
      <c r="D843" s="2">
        <v>45749.057199074072</v>
      </c>
      <c r="E843" s="2">
        <v>45749.094004629631</v>
      </c>
      <c r="F843" s="2">
        <v>45751</v>
      </c>
      <c r="G843" t="s">
        <v>1236</v>
      </c>
      <c r="H843" t="s">
        <v>1241</v>
      </c>
      <c r="I843" t="s">
        <v>1242</v>
      </c>
      <c r="J843" t="s">
        <v>1247</v>
      </c>
      <c r="K843" t="s">
        <v>1249</v>
      </c>
      <c r="L843" t="s">
        <v>1255</v>
      </c>
      <c r="M843">
        <v>5263</v>
      </c>
      <c r="N843">
        <v>158.5</v>
      </c>
      <c r="O843">
        <v>159.29</v>
      </c>
      <c r="P843">
        <v>157.38</v>
      </c>
      <c r="Q843">
        <v>838343.27</v>
      </c>
      <c r="R843">
        <v>419.17</v>
      </c>
      <c r="S843">
        <v>167.67</v>
      </c>
      <c r="T843">
        <v>9465.49</v>
      </c>
      <c r="U843">
        <v>150.57</v>
      </c>
      <c r="V843">
        <v>83834.33</v>
      </c>
      <c r="W843" t="s">
        <v>1259</v>
      </c>
      <c r="X843" t="s">
        <v>1265</v>
      </c>
      <c r="Y843">
        <v>121.36</v>
      </c>
      <c r="Z843" t="s">
        <v>1269</v>
      </c>
      <c r="AA843">
        <v>9705433.1500000004</v>
      </c>
      <c r="AB843">
        <v>97054.3315</v>
      </c>
      <c r="AC843">
        <v>8.7199999999999989</v>
      </c>
      <c r="AD843">
        <v>11130.083887614681</v>
      </c>
      <c r="AE843">
        <v>5</v>
      </c>
      <c r="AF843">
        <v>55650.419438073397</v>
      </c>
      <c r="AG843">
        <v>8864555.3122907113</v>
      </c>
    </row>
    <row r="844" spans="1:33" x14ac:dyDescent="0.25">
      <c r="A844" t="s">
        <v>875</v>
      </c>
      <c r="B844" t="s">
        <v>1111</v>
      </c>
      <c r="C844" s="2">
        <v>45828.533333333333</v>
      </c>
      <c r="D844" s="2">
        <v>45828.536666666667</v>
      </c>
      <c r="E844" s="2">
        <v>45828.997083333343</v>
      </c>
      <c r="F844" s="2">
        <v>45830</v>
      </c>
      <c r="G844" t="s">
        <v>1232</v>
      </c>
      <c r="H844" t="s">
        <v>1238</v>
      </c>
      <c r="I844" t="s">
        <v>1242</v>
      </c>
      <c r="J844" t="s">
        <v>1247</v>
      </c>
      <c r="K844" t="s">
        <v>1252</v>
      </c>
      <c r="L844" t="s">
        <v>1256</v>
      </c>
      <c r="M844">
        <v>5960</v>
      </c>
      <c r="N844">
        <v>216.74</v>
      </c>
      <c r="O844">
        <v>219.84</v>
      </c>
      <c r="P844">
        <v>216.5</v>
      </c>
      <c r="Q844">
        <v>1310246.3999999999</v>
      </c>
      <c r="R844">
        <v>655.12</v>
      </c>
      <c r="S844">
        <v>262.05</v>
      </c>
      <c r="T844">
        <v>18989.23</v>
      </c>
      <c r="U844">
        <v>205.9</v>
      </c>
      <c r="V844">
        <v>131024.64</v>
      </c>
      <c r="W844" t="s">
        <v>1260</v>
      </c>
      <c r="X844" t="s">
        <v>1263</v>
      </c>
      <c r="Y844">
        <v>154.27000000000001</v>
      </c>
      <c r="Z844" t="s">
        <v>1271</v>
      </c>
      <c r="AA844">
        <v>9724422.3800000008</v>
      </c>
      <c r="AB844">
        <v>97244.223800000007</v>
      </c>
      <c r="AC844">
        <v>13.94</v>
      </c>
      <c r="AD844">
        <v>6975.9127546628424</v>
      </c>
      <c r="AE844">
        <v>2</v>
      </c>
      <c r="AF844">
        <v>13951.825509325679</v>
      </c>
      <c r="AG844">
        <v>3067169.3199701579</v>
      </c>
    </row>
    <row r="845" spans="1:33" x14ac:dyDescent="0.25">
      <c r="A845" t="s">
        <v>876</v>
      </c>
      <c r="B845" t="s">
        <v>1041</v>
      </c>
      <c r="C845" s="2">
        <v>45963.193749999999</v>
      </c>
      <c r="D845" s="2">
        <v>45963.195879629631</v>
      </c>
      <c r="E845" s="2">
        <v>45963.790324074071</v>
      </c>
      <c r="F845" s="2">
        <v>45964</v>
      </c>
      <c r="G845" t="s">
        <v>1233</v>
      </c>
      <c r="H845" t="s">
        <v>1240</v>
      </c>
      <c r="I845" t="s">
        <v>1243</v>
      </c>
      <c r="J845" t="s">
        <v>1247</v>
      </c>
      <c r="K845" t="s">
        <v>1249</v>
      </c>
      <c r="L845" t="s">
        <v>1255</v>
      </c>
      <c r="M845">
        <v>2339</v>
      </c>
      <c r="N845">
        <v>369.09</v>
      </c>
      <c r="O845">
        <v>369.79</v>
      </c>
      <c r="P845">
        <v>367.37</v>
      </c>
      <c r="Q845">
        <v>864938.81</v>
      </c>
      <c r="R845">
        <v>432.47</v>
      </c>
      <c r="S845">
        <v>172.99</v>
      </c>
      <c r="T845">
        <v>5054.92</v>
      </c>
      <c r="U845">
        <v>350.64</v>
      </c>
      <c r="V845">
        <v>86493.88</v>
      </c>
      <c r="W845" t="s">
        <v>1259</v>
      </c>
      <c r="X845" t="s">
        <v>1264</v>
      </c>
      <c r="Y845">
        <v>65.87</v>
      </c>
      <c r="Z845" t="s">
        <v>1271</v>
      </c>
      <c r="AA845">
        <v>9729477.3000000007</v>
      </c>
      <c r="AB845">
        <v>97294.773000000016</v>
      </c>
      <c r="AC845">
        <v>19.150000000000031</v>
      </c>
      <c r="AD845">
        <v>5080.6669973890257</v>
      </c>
      <c r="AE845">
        <v>30</v>
      </c>
      <c r="AF845">
        <v>152420.0099216708</v>
      </c>
      <c r="AG845">
        <v>56363395.46893464</v>
      </c>
    </row>
    <row r="846" spans="1:33" x14ac:dyDescent="0.25">
      <c r="A846" t="s">
        <v>877</v>
      </c>
      <c r="B846" t="s">
        <v>1135</v>
      </c>
      <c r="C846" s="2">
        <v>45783.182638888888</v>
      </c>
      <c r="D846" s="2">
        <v>45783.186111111107</v>
      </c>
      <c r="E846" s="2">
        <v>45783.42083333333</v>
      </c>
      <c r="F846" s="2">
        <v>45785</v>
      </c>
      <c r="G846" t="s">
        <v>1236</v>
      </c>
      <c r="H846" t="s">
        <v>1238</v>
      </c>
      <c r="I846" t="s">
        <v>1242</v>
      </c>
      <c r="J846" t="s">
        <v>1244</v>
      </c>
      <c r="K846" t="s">
        <v>1253</v>
      </c>
      <c r="L846" t="s">
        <v>1254</v>
      </c>
      <c r="M846">
        <v>8550</v>
      </c>
      <c r="N846">
        <v>211.27</v>
      </c>
      <c r="O846">
        <v>207.77</v>
      </c>
      <c r="P846">
        <v>210.86</v>
      </c>
      <c r="Q846">
        <v>1776433.5</v>
      </c>
      <c r="R846">
        <v>888.22</v>
      </c>
      <c r="S846">
        <v>355.29</v>
      </c>
      <c r="T846">
        <v>-27663.01</v>
      </c>
      <c r="U846">
        <v>200.71</v>
      </c>
      <c r="V846">
        <v>177643.35</v>
      </c>
      <c r="W846" t="s">
        <v>1262</v>
      </c>
      <c r="X846" t="s">
        <v>1266</v>
      </c>
      <c r="Y846">
        <v>-146.54</v>
      </c>
      <c r="Z846" t="s">
        <v>1271</v>
      </c>
      <c r="AA846">
        <v>9701814.2899999991</v>
      </c>
      <c r="AB846">
        <v>97018.142899999992</v>
      </c>
      <c r="AC846">
        <v>7.0600000000000023</v>
      </c>
      <c r="AD846">
        <v>13741.94658640226</v>
      </c>
      <c r="AE846">
        <v>2</v>
      </c>
      <c r="AF846">
        <v>27483.893172804521</v>
      </c>
      <c r="AG846">
        <v>5710328.4845135957</v>
      </c>
    </row>
    <row r="847" spans="1:33" x14ac:dyDescent="0.25">
      <c r="A847" t="s">
        <v>878</v>
      </c>
      <c r="B847" t="s">
        <v>1117</v>
      </c>
      <c r="C847" s="2">
        <v>45965.418749999997</v>
      </c>
      <c r="D847" s="2">
        <v>45965.421481481477</v>
      </c>
      <c r="E847" s="2">
        <v>45966.101342592592</v>
      </c>
      <c r="F847" s="2">
        <v>45967</v>
      </c>
      <c r="G847" t="s">
        <v>1237</v>
      </c>
      <c r="H847" t="s">
        <v>1239</v>
      </c>
      <c r="I847" t="s">
        <v>1243</v>
      </c>
      <c r="J847" t="s">
        <v>1244</v>
      </c>
      <c r="K847" t="s">
        <v>1249</v>
      </c>
      <c r="L847" t="s">
        <v>1257</v>
      </c>
      <c r="M847">
        <v>8503</v>
      </c>
      <c r="N847">
        <v>402.2</v>
      </c>
      <c r="O847">
        <v>401.82</v>
      </c>
      <c r="P847">
        <v>405</v>
      </c>
      <c r="Q847">
        <v>3416675.46</v>
      </c>
      <c r="R847">
        <v>1708.34</v>
      </c>
      <c r="S847">
        <v>683.34</v>
      </c>
      <c r="T847">
        <v>-29431.22</v>
      </c>
      <c r="U847">
        <v>382.09</v>
      </c>
      <c r="V847">
        <v>341667.55</v>
      </c>
      <c r="W847" t="s">
        <v>1262</v>
      </c>
      <c r="X847" t="s">
        <v>1263</v>
      </c>
      <c r="Y847">
        <v>-78.52</v>
      </c>
      <c r="Z847" t="s">
        <v>1271</v>
      </c>
      <c r="AA847">
        <v>9672383.0700000003</v>
      </c>
      <c r="AB847">
        <v>96723.830700000006</v>
      </c>
      <c r="AC847">
        <v>19.730000000000022</v>
      </c>
      <c r="AD847">
        <v>4902.3735783071425</v>
      </c>
      <c r="AE847">
        <v>10</v>
      </c>
      <c r="AF847">
        <v>49023.735783071417</v>
      </c>
      <c r="AG847">
        <v>19698717.512353759</v>
      </c>
    </row>
    <row r="848" spans="1:33" x14ac:dyDescent="0.25">
      <c r="A848" t="s">
        <v>879</v>
      </c>
      <c r="B848" t="s">
        <v>1085</v>
      </c>
      <c r="C848" s="2">
        <v>45951.711805555547</v>
      </c>
      <c r="D848" s="2">
        <v>45951.714988425927</v>
      </c>
      <c r="E848" s="2">
        <v>45952.436516203707</v>
      </c>
      <c r="F848" s="2">
        <v>45952</v>
      </c>
      <c r="G848" t="s">
        <v>1232</v>
      </c>
      <c r="H848" t="s">
        <v>1241</v>
      </c>
      <c r="I848" t="s">
        <v>1242</v>
      </c>
      <c r="J848" t="s">
        <v>1247</v>
      </c>
      <c r="K848" t="s">
        <v>1250</v>
      </c>
      <c r="L848" t="s">
        <v>1255</v>
      </c>
      <c r="M848">
        <v>7491</v>
      </c>
      <c r="N848">
        <v>473.14</v>
      </c>
      <c r="O848">
        <v>478.05</v>
      </c>
      <c r="P848">
        <v>474.48</v>
      </c>
      <c r="Q848">
        <v>3581072.55</v>
      </c>
      <c r="R848">
        <v>1790.54</v>
      </c>
      <c r="S848">
        <v>716.21</v>
      </c>
      <c r="T848">
        <v>24236.12</v>
      </c>
      <c r="U848">
        <v>449.48</v>
      </c>
      <c r="V848">
        <v>358107.26</v>
      </c>
      <c r="W848" t="s">
        <v>1262</v>
      </c>
      <c r="X848" t="s">
        <v>1263</v>
      </c>
      <c r="Y848">
        <v>75.239999999999995</v>
      </c>
      <c r="Z848" t="s">
        <v>1267</v>
      </c>
      <c r="AA848">
        <v>9696619.1899999995</v>
      </c>
      <c r="AB848">
        <v>96966.191899999991</v>
      </c>
      <c r="AC848">
        <v>28.56999999999999</v>
      </c>
      <c r="AD848">
        <v>3393.986415820792</v>
      </c>
      <c r="AE848">
        <v>5</v>
      </c>
      <c r="AF848">
        <v>16969.932079103961</v>
      </c>
      <c r="AG848">
        <v>8112476.0304156486</v>
      </c>
    </row>
    <row r="849" spans="1:33" x14ac:dyDescent="0.25">
      <c r="A849" t="s">
        <v>880</v>
      </c>
      <c r="B849" t="s">
        <v>1041</v>
      </c>
      <c r="C849" s="2">
        <v>45952.240972222222</v>
      </c>
      <c r="D849" s="2">
        <v>45952.242546296293</v>
      </c>
      <c r="E849" s="2">
        <v>45952.731435185182</v>
      </c>
      <c r="F849" s="2">
        <v>45954</v>
      </c>
      <c r="G849" t="s">
        <v>1237</v>
      </c>
      <c r="H849" t="s">
        <v>1238</v>
      </c>
      <c r="I849" t="s">
        <v>1242</v>
      </c>
      <c r="J849" t="s">
        <v>1248</v>
      </c>
      <c r="K849" t="s">
        <v>1251</v>
      </c>
      <c r="L849" t="s">
        <v>1257</v>
      </c>
      <c r="M849">
        <v>6025</v>
      </c>
      <c r="N849">
        <v>326.52999999999997</v>
      </c>
      <c r="O849">
        <v>320.08999999999997</v>
      </c>
      <c r="P849">
        <v>325.06</v>
      </c>
      <c r="Q849">
        <v>1928542.25</v>
      </c>
      <c r="R849">
        <v>964.27</v>
      </c>
      <c r="S849">
        <v>385.71</v>
      </c>
      <c r="T849">
        <v>-31294.23</v>
      </c>
      <c r="U849">
        <v>310.2</v>
      </c>
      <c r="V849">
        <v>192854.23</v>
      </c>
      <c r="W849" t="s">
        <v>1262</v>
      </c>
      <c r="X849" t="s">
        <v>1264</v>
      </c>
      <c r="Y849">
        <v>-152.88999999999999</v>
      </c>
      <c r="Z849" t="s">
        <v>1269</v>
      </c>
      <c r="AA849">
        <v>9665324.9600000009</v>
      </c>
      <c r="AB849">
        <v>96653.24960000001</v>
      </c>
      <c r="AC849">
        <v>9.8899999999999864</v>
      </c>
      <c r="AD849">
        <v>9772.8260465116418</v>
      </c>
      <c r="AE849">
        <v>2</v>
      </c>
      <c r="AF849">
        <v>19545.65209302328</v>
      </c>
      <c r="AG849">
        <v>6256367.7784558227</v>
      </c>
    </row>
    <row r="850" spans="1:33" x14ac:dyDescent="0.25">
      <c r="A850" t="s">
        <v>881</v>
      </c>
      <c r="B850" t="s">
        <v>1039</v>
      </c>
      <c r="C850" s="2">
        <v>45843.833333333343</v>
      </c>
      <c r="D850" s="2">
        <v>45843.83388888889</v>
      </c>
      <c r="E850" s="2">
        <v>45844.64916666667</v>
      </c>
      <c r="F850" s="2">
        <v>45845</v>
      </c>
      <c r="G850" t="s">
        <v>1235</v>
      </c>
      <c r="H850" t="s">
        <v>1239</v>
      </c>
      <c r="I850" t="s">
        <v>1242</v>
      </c>
      <c r="J850" t="s">
        <v>1244</v>
      </c>
      <c r="K850" t="s">
        <v>1249</v>
      </c>
      <c r="L850" t="s">
        <v>1257</v>
      </c>
      <c r="M850">
        <v>8765</v>
      </c>
      <c r="N850">
        <v>77.05</v>
      </c>
      <c r="O850">
        <v>76.44</v>
      </c>
      <c r="P850">
        <v>77.489999999999995</v>
      </c>
      <c r="Q850">
        <v>669996.6</v>
      </c>
      <c r="R850">
        <v>335</v>
      </c>
      <c r="S850">
        <v>134</v>
      </c>
      <c r="T850">
        <v>-9672.25</v>
      </c>
      <c r="U850">
        <v>73.2</v>
      </c>
      <c r="V850">
        <v>66999.66</v>
      </c>
      <c r="W850" t="s">
        <v>1261</v>
      </c>
      <c r="X850" t="s">
        <v>1266</v>
      </c>
      <c r="Y850">
        <v>-135.5</v>
      </c>
      <c r="Z850" t="s">
        <v>1269</v>
      </c>
      <c r="AA850">
        <v>9655652.7100000009</v>
      </c>
      <c r="AB850">
        <v>96556.527100000007</v>
      </c>
      <c r="AC850">
        <v>3.2399999999999949</v>
      </c>
      <c r="AD850">
        <v>29801.39725308647</v>
      </c>
      <c r="AE850">
        <v>10</v>
      </c>
      <c r="AF850">
        <v>298013.9725308647</v>
      </c>
      <c r="AG850">
        <v>22780188.060259301</v>
      </c>
    </row>
    <row r="851" spans="1:33" x14ac:dyDescent="0.25">
      <c r="A851" t="s">
        <v>882</v>
      </c>
      <c r="B851" t="s">
        <v>1046</v>
      </c>
      <c r="C851" s="2">
        <v>45798.229166666657</v>
      </c>
      <c r="D851" s="2">
        <v>45798.23133101852</v>
      </c>
      <c r="E851" s="2">
        <v>45798.65216435185</v>
      </c>
      <c r="F851" s="2">
        <v>45800</v>
      </c>
      <c r="G851" t="s">
        <v>1231</v>
      </c>
      <c r="H851" t="s">
        <v>1240</v>
      </c>
      <c r="I851" t="s">
        <v>1243</v>
      </c>
      <c r="J851" t="s">
        <v>1248</v>
      </c>
      <c r="K851" t="s">
        <v>1249</v>
      </c>
      <c r="L851" t="s">
        <v>1257</v>
      </c>
      <c r="M851">
        <v>4500</v>
      </c>
      <c r="N851">
        <v>41.24</v>
      </c>
      <c r="O851">
        <v>41.95</v>
      </c>
      <c r="P851">
        <v>41.17</v>
      </c>
      <c r="Q851">
        <v>188775</v>
      </c>
      <c r="R851">
        <v>94.39</v>
      </c>
      <c r="S851">
        <v>37.76</v>
      </c>
      <c r="T851">
        <v>3377.85</v>
      </c>
      <c r="U851">
        <v>39.18</v>
      </c>
      <c r="V851">
        <v>18877.5</v>
      </c>
      <c r="W851" t="s">
        <v>1260</v>
      </c>
      <c r="X851" t="s">
        <v>1264</v>
      </c>
      <c r="Y851">
        <v>189.46</v>
      </c>
      <c r="Z851" t="s">
        <v>1270</v>
      </c>
      <c r="AA851">
        <v>9659030.5600000005</v>
      </c>
      <c r="AB851">
        <v>96590.305600000007</v>
      </c>
      <c r="AC851">
        <v>2.7700000000000031</v>
      </c>
      <c r="AD851">
        <v>34870.146425992752</v>
      </c>
      <c r="AE851">
        <v>30</v>
      </c>
      <c r="AF851">
        <v>1046104.392779783</v>
      </c>
      <c r="AG851">
        <v>43884079.27711188</v>
      </c>
    </row>
    <row r="852" spans="1:33" x14ac:dyDescent="0.25">
      <c r="A852" t="s">
        <v>883</v>
      </c>
      <c r="B852" t="s">
        <v>1112</v>
      </c>
      <c r="C852" s="2">
        <v>45815.584027777782</v>
      </c>
      <c r="D852" s="2">
        <v>45815.586215277777</v>
      </c>
      <c r="E852" s="2">
        <v>45815.787604166668</v>
      </c>
      <c r="F852" s="2">
        <v>45816</v>
      </c>
      <c r="G852" t="s">
        <v>1235</v>
      </c>
      <c r="H852" t="s">
        <v>1240</v>
      </c>
      <c r="I852" t="s">
        <v>1242</v>
      </c>
      <c r="J852" t="s">
        <v>1245</v>
      </c>
      <c r="K852" t="s">
        <v>1253</v>
      </c>
      <c r="L852" t="s">
        <v>1257</v>
      </c>
      <c r="M852">
        <v>1176</v>
      </c>
      <c r="N852">
        <v>74.540000000000006</v>
      </c>
      <c r="O852">
        <v>74.61</v>
      </c>
      <c r="P852">
        <v>74.09</v>
      </c>
      <c r="Q852">
        <v>87741.36</v>
      </c>
      <c r="R852">
        <v>43.87</v>
      </c>
      <c r="S852">
        <v>17.55</v>
      </c>
      <c r="T852">
        <v>550.1</v>
      </c>
      <c r="U852">
        <v>70.81</v>
      </c>
      <c r="V852">
        <v>8774.14</v>
      </c>
      <c r="W852" t="s">
        <v>1260</v>
      </c>
      <c r="X852" t="s">
        <v>1265</v>
      </c>
      <c r="Y852">
        <v>70.180000000000007</v>
      </c>
      <c r="Z852" t="s">
        <v>1271</v>
      </c>
      <c r="AA852">
        <v>9659580.6600000001</v>
      </c>
      <c r="AB852">
        <v>96595.806599999996</v>
      </c>
      <c r="AC852">
        <v>3.7999999999999972</v>
      </c>
      <c r="AD852">
        <v>25419.949105263171</v>
      </c>
      <c r="AE852">
        <v>30</v>
      </c>
      <c r="AF852">
        <v>762598.47315789515</v>
      </c>
      <c r="AG852">
        <v>56897472.082310557</v>
      </c>
    </row>
    <row r="853" spans="1:33" x14ac:dyDescent="0.25">
      <c r="A853" t="s">
        <v>884</v>
      </c>
      <c r="B853" t="s">
        <v>1150</v>
      </c>
      <c r="C853" s="2">
        <v>45717.688194444447</v>
      </c>
      <c r="D853" s="2">
        <v>45717.689120370371</v>
      </c>
      <c r="E853" s="2">
        <v>45718.391203703701</v>
      </c>
      <c r="F853" s="2">
        <v>45718</v>
      </c>
      <c r="G853" t="s">
        <v>1237</v>
      </c>
      <c r="H853" t="s">
        <v>1238</v>
      </c>
      <c r="I853" t="s">
        <v>1242</v>
      </c>
      <c r="J853" t="s">
        <v>1247</v>
      </c>
      <c r="K853" t="s">
        <v>1251</v>
      </c>
      <c r="L853" t="s">
        <v>1256</v>
      </c>
      <c r="M853">
        <v>6722</v>
      </c>
      <c r="N853">
        <v>281.77999999999997</v>
      </c>
      <c r="O853">
        <v>286.04000000000002</v>
      </c>
      <c r="P853">
        <v>279.36</v>
      </c>
      <c r="Q853">
        <v>1922760.88</v>
      </c>
      <c r="R853">
        <v>961.38</v>
      </c>
      <c r="S853">
        <v>384.55</v>
      </c>
      <c r="T853">
        <v>43557.03</v>
      </c>
      <c r="U853">
        <v>267.69</v>
      </c>
      <c r="V853">
        <v>192276.09</v>
      </c>
      <c r="W853" t="s">
        <v>1262</v>
      </c>
      <c r="X853" t="s">
        <v>1265</v>
      </c>
      <c r="Y853">
        <v>239.12</v>
      </c>
      <c r="Z853" t="s">
        <v>1267</v>
      </c>
      <c r="AA853">
        <v>9703137.6899999995</v>
      </c>
      <c r="AB853">
        <v>97031.376900000003</v>
      </c>
      <c r="AC853">
        <v>18.350000000000019</v>
      </c>
      <c r="AD853">
        <v>5287.8134550408658</v>
      </c>
      <c r="AE853">
        <v>2</v>
      </c>
      <c r="AF853">
        <v>10575.62691008173</v>
      </c>
      <c r="AG853">
        <v>3025052.3213597792</v>
      </c>
    </row>
    <row r="854" spans="1:33" x14ac:dyDescent="0.25">
      <c r="A854" t="s">
        <v>885</v>
      </c>
      <c r="B854" t="s">
        <v>1069</v>
      </c>
      <c r="C854" s="2">
        <v>45666.726388888892</v>
      </c>
      <c r="D854" s="2">
        <v>45666.729074074072</v>
      </c>
      <c r="E854" s="2">
        <v>45667.520046296297</v>
      </c>
      <c r="F854" s="2">
        <v>45667</v>
      </c>
      <c r="G854" t="s">
        <v>1236</v>
      </c>
      <c r="H854" t="s">
        <v>1239</v>
      </c>
      <c r="I854" t="s">
        <v>1242</v>
      </c>
      <c r="J854" t="s">
        <v>1246</v>
      </c>
      <c r="K854" t="s">
        <v>1252</v>
      </c>
      <c r="L854" t="s">
        <v>1256</v>
      </c>
      <c r="M854">
        <v>4925</v>
      </c>
      <c r="N854">
        <v>448.85</v>
      </c>
      <c r="O854">
        <v>448.08</v>
      </c>
      <c r="P854">
        <v>448.67</v>
      </c>
      <c r="Q854">
        <v>2206794</v>
      </c>
      <c r="R854">
        <v>1103.4000000000001</v>
      </c>
      <c r="S854">
        <v>441.36</v>
      </c>
      <c r="T854">
        <v>-4450.51</v>
      </c>
      <c r="U854">
        <v>426.41</v>
      </c>
      <c r="V854">
        <v>220679.4</v>
      </c>
      <c r="W854" t="s">
        <v>1259</v>
      </c>
      <c r="X854" t="s">
        <v>1266</v>
      </c>
      <c r="Y854">
        <v>-13.15</v>
      </c>
      <c r="Z854" t="s">
        <v>1268</v>
      </c>
      <c r="AA854">
        <v>9698687.1799999997</v>
      </c>
      <c r="AB854">
        <v>96986.871799999994</v>
      </c>
      <c r="AC854">
        <v>21.669999999999959</v>
      </c>
      <c r="AD854">
        <v>4475.6286017535849</v>
      </c>
      <c r="AE854">
        <v>10</v>
      </c>
      <c r="AF854">
        <v>44756.286017535851</v>
      </c>
      <c r="AG854">
        <v>20054396.638737459</v>
      </c>
    </row>
    <row r="855" spans="1:33" x14ac:dyDescent="0.25">
      <c r="A855" t="s">
        <v>886</v>
      </c>
      <c r="B855" t="s">
        <v>1111</v>
      </c>
      <c r="C855" s="2">
        <v>45907.136111111111</v>
      </c>
      <c r="D855" s="2">
        <v>45907.136736111112</v>
      </c>
      <c r="E855" s="2">
        <v>45907.385347222233</v>
      </c>
      <c r="F855" s="2">
        <v>45908</v>
      </c>
      <c r="G855" t="s">
        <v>1233</v>
      </c>
      <c r="H855" t="s">
        <v>1238</v>
      </c>
      <c r="I855" t="s">
        <v>1242</v>
      </c>
      <c r="J855" t="s">
        <v>1244</v>
      </c>
      <c r="K855" t="s">
        <v>1253</v>
      </c>
      <c r="L855" t="s">
        <v>1255</v>
      </c>
      <c r="M855">
        <v>512</v>
      </c>
      <c r="N855">
        <v>468.84</v>
      </c>
      <c r="O855">
        <v>474.03</v>
      </c>
      <c r="P855">
        <v>467.56</v>
      </c>
      <c r="Q855">
        <v>242703.35999999999</v>
      </c>
      <c r="R855">
        <v>121.35</v>
      </c>
      <c r="S855">
        <v>48.54</v>
      </c>
      <c r="T855">
        <v>3142.75</v>
      </c>
      <c r="U855">
        <v>445.4</v>
      </c>
      <c r="V855">
        <v>24270.34</v>
      </c>
      <c r="W855" t="s">
        <v>1262</v>
      </c>
      <c r="X855" t="s">
        <v>1265</v>
      </c>
      <c r="Y855">
        <v>138.38</v>
      </c>
      <c r="Z855" t="s">
        <v>1267</v>
      </c>
      <c r="AA855">
        <v>9701829.9299999997</v>
      </c>
      <c r="AB855">
        <v>97018.299299999999</v>
      </c>
      <c r="AC855">
        <v>28.63</v>
      </c>
      <c r="AD855">
        <v>3388.693653510305</v>
      </c>
      <c r="AE855">
        <v>2</v>
      </c>
      <c r="AF855">
        <v>6777.38730702061</v>
      </c>
      <c r="AG855">
        <v>3212684.9051469802</v>
      </c>
    </row>
    <row r="856" spans="1:33" x14ac:dyDescent="0.25">
      <c r="A856" t="s">
        <v>887</v>
      </c>
      <c r="B856" t="s">
        <v>1155</v>
      </c>
      <c r="C856" s="2">
        <v>45758.071527777778</v>
      </c>
      <c r="D856" s="2">
        <v>45758.07271990741</v>
      </c>
      <c r="E856" s="2">
        <v>45758.660219907397</v>
      </c>
      <c r="F856" s="2">
        <v>45760</v>
      </c>
      <c r="G856" t="s">
        <v>1232</v>
      </c>
      <c r="H856" t="s">
        <v>1238</v>
      </c>
      <c r="I856" t="s">
        <v>1243</v>
      </c>
      <c r="J856" t="s">
        <v>1247</v>
      </c>
      <c r="K856" t="s">
        <v>1249</v>
      </c>
      <c r="L856" t="s">
        <v>1256</v>
      </c>
      <c r="M856">
        <v>5293</v>
      </c>
      <c r="N856">
        <v>346.99</v>
      </c>
      <c r="O856">
        <v>353.77</v>
      </c>
      <c r="P856">
        <v>344.79</v>
      </c>
      <c r="Q856">
        <v>1872504.61</v>
      </c>
      <c r="R856">
        <v>936.25</v>
      </c>
      <c r="S856">
        <v>374.5</v>
      </c>
      <c r="T856">
        <v>46220.39</v>
      </c>
      <c r="U856">
        <v>329.64</v>
      </c>
      <c r="V856">
        <v>187250.46</v>
      </c>
      <c r="W856" t="s">
        <v>1262</v>
      </c>
      <c r="X856" t="s">
        <v>1263</v>
      </c>
      <c r="Y856">
        <v>260.45</v>
      </c>
      <c r="Z856" t="s">
        <v>1267</v>
      </c>
      <c r="AA856">
        <v>9748050.3200000003</v>
      </c>
      <c r="AB856">
        <v>97480.503200000006</v>
      </c>
      <c r="AC856">
        <v>24.13</v>
      </c>
      <c r="AD856">
        <v>4039.8053543307101</v>
      </c>
      <c r="AE856">
        <v>2</v>
      </c>
      <c r="AF856">
        <v>8079.6107086614202</v>
      </c>
      <c r="AG856">
        <v>2858323.8804031499</v>
      </c>
    </row>
    <row r="857" spans="1:33" x14ac:dyDescent="0.25">
      <c r="A857" t="s">
        <v>888</v>
      </c>
      <c r="B857" t="s">
        <v>1063</v>
      </c>
      <c r="C857" s="2">
        <v>45826.965277777781</v>
      </c>
      <c r="D857" s="2">
        <v>45826.965995370367</v>
      </c>
      <c r="E857" s="2">
        <v>45827.206967592603</v>
      </c>
      <c r="F857" s="2">
        <v>45828</v>
      </c>
      <c r="G857" t="s">
        <v>1237</v>
      </c>
      <c r="H857" t="s">
        <v>1238</v>
      </c>
      <c r="I857" t="s">
        <v>1243</v>
      </c>
      <c r="J857" t="s">
        <v>1247</v>
      </c>
      <c r="K857" t="s">
        <v>1251</v>
      </c>
      <c r="L857" t="s">
        <v>1256</v>
      </c>
      <c r="M857">
        <v>8326</v>
      </c>
      <c r="N857">
        <v>19.29</v>
      </c>
      <c r="O857">
        <v>19.16</v>
      </c>
      <c r="P857">
        <v>19.309999999999999</v>
      </c>
      <c r="Q857">
        <v>159526.16</v>
      </c>
      <c r="R857">
        <v>79.760000000000005</v>
      </c>
      <c r="S857">
        <v>31.91</v>
      </c>
      <c r="T857">
        <v>-1360.57</v>
      </c>
      <c r="U857">
        <v>18.329999999999998</v>
      </c>
      <c r="V857">
        <v>15952.62</v>
      </c>
      <c r="W857" t="s">
        <v>1261</v>
      </c>
      <c r="X857" t="s">
        <v>1266</v>
      </c>
      <c r="Y857">
        <v>-77.680000000000007</v>
      </c>
      <c r="Z857" t="s">
        <v>1270</v>
      </c>
      <c r="AA857">
        <v>9746689.75</v>
      </c>
      <c r="AB857">
        <v>97466.897500000006</v>
      </c>
      <c r="AC857">
        <v>0.83000000000000185</v>
      </c>
      <c r="AD857">
        <v>117429.9969879516</v>
      </c>
      <c r="AE857">
        <v>2</v>
      </c>
      <c r="AF857">
        <v>234859.9939759032</v>
      </c>
      <c r="AG857">
        <v>4499917.4845783049</v>
      </c>
    </row>
    <row r="858" spans="1:33" x14ac:dyDescent="0.25">
      <c r="A858" t="s">
        <v>889</v>
      </c>
      <c r="B858" t="s">
        <v>1106</v>
      </c>
      <c r="C858" s="2">
        <v>45735.099305555559</v>
      </c>
      <c r="D858" s="2">
        <v>45735.099629629629</v>
      </c>
      <c r="E858" s="2">
        <v>45735.348935185182</v>
      </c>
      <c r="F858" s="2">
        <v>45737</v>
      </c>
      <c r="G858" t="s">
        <v>1231</v>
      </c>
      <c r="H858" t="s">
        <v>1241</v>
      </c>
      <c r="I858" t="s">
        <v>1242</v>
      </c>
      <c r="J858" t="s">
        <v>1244</v>
      </c>
      <c r="K858" t="s">
        <v>1249</v>
      </c>
      <c r="L858" t="s">
        <v>1254</v>
      </c>
      <c r="M858">
        <v>7355</v>
      </c>
      <c r="N858">
        <v>279.04000000000002</v>
      </c>
      <c r="O858">
        <v>276.08</v>
      </c>
      <c r="P858">
        <v>281.76</v>
      </c>
      <c r="Q858">
        <v>2030568.4</v>
      </c>
      <c r="R858">
        <v>1015.28</v>
      </c>
      <c r="S858">
        <v>406.11</v>
      </c>
      <c r="T858">
        <v>-43197.79</v>
      </c>
      <c r="U858">
        <v>265.08999999999997</v>
      </c>
      <c r="V858">
        <v>203056.84</v>
      </c>
      <c r="W858" t="s">
        <v>1259</v>
      </c>
      <c r="X858" t="s">
        <v>1263</v>
      </c>
      <c r="Y858">
        <v>-201.59</v>
      </c>
      <c r="Z858" t="s">
        <v>1267</v>
      </c>
      <c r="AA858">
        <v>9703491.9600000009</v>
      </c>
      <c r="AB858">
        <v>97034.919600000008</v>
      </c>
      <c r="AC858">
        <v>10.990000000000011</v>
      </c>
      <c r="AD858">
        <v>8829.3830391264728</v>
      </c>
      <c r="AE858">
        <v>5</v>
      </c>
      <c r="AF858">
        <v>44146.915195632362</v>
      </c>
      <c r="AG858">
        <v>12188080.34721018</v>
      </c>
    </row>
    <row r="859" spans="1:33" x14ac:dyDescent="0.25">
      <c r="A859" t="s">
        <v>890</v>
      </c>
      <c r="B859" t="s">
        <v>1172</v>
      </c>
      <c r="C859" s="2">
        <v>45918.659722222219</v>
      </c>
      <c r="D859" s="2">
        <v>45918.662187499998</v>
      </c>
      <c r="E859" s="2">
        <v>45919.565659722219</v>
      </c>
      <c r="F859" s="2">
        <v>45920</v>
      </c>
      <c r="G859" t="s">
        <v>1235</v>
      </c>
      <c r="H859" t="s">
        <v>1239</v>
      </c>
      <c r="I859" t="s">
        <v>1242</v>
      </c>
      <c r="J859" t="s">
        <v>1245</v>
      </c>
      <c r="K859" t="s">
        <v>1252</v>
      </c>
      <c r="L859" t="s">
        <v>1255</v>
      </c>
      <c r="M859">
        <v>5159</v>
      </c>
      <c r="N859">
        <v>323.92</v>
      </c>
      <c r="O859">
        <v>320.72000000000003</v>
      </c>
      <c r="P859">
        <v>320.98</v>
      </c>
      <c r="Q859">
        <v>1654594.48</v>
      </c>
      <c r="R859">
        <v>827.3</v>
      </c>
      <c r="S859">
        <v>330.92</v>
      </c>
      <c r="T859">
        <v>-2499.56</v>
      </c>
      <c r="U859">
        <v>307.72000000000003</v>
      </c>
      <c r="V859">
        <v>165459.45000000001</v>
      </c>
      <c r="W859" t="s">
        <v>1258</v>
      </c>
      <c r="X859" t="s">
        <v>1265</v>
      </c>
      <c r="Y859">
        <v>-8.1</v>
      </c>
      <c r="Z859" t="s">
        <v>1270</v>
      </c>
      <c r="AA859">
        <v>9700992.4000000004</v>
      </c>
      <c r="AB859">
        <v>97009.923999999999</v>
      </c>
      <c r="AC859">
        <v>13</v>
      </c>
      <c r="AD859">
        <v>7462.3018461538459</v>
      </c>
      <c r="AE859">
        <v>10</v>
      </c>
      <c r="AF859">
        <v>74623.018461538464</v>
      </c>
      <c r="AG859">
        <v>23933094.480984621</v>
      </c>
    </row>
    <row r="860" spans="1:33" x14ac:dyDescent="0.25">
      <c r="A860" t="s">
        <v>891</v>
      </c>
      <c r="B860" t="s">
        <v>1205</v>
      </c>
      <c r="C860" s="2">
        <v>45901.875</v>
      </c>
      <c r="D860" s="2">
        <v>45901.877233796287</v>
      </c>
      <c r="E860" s="2">
        <v>45902.123761574083</v>
      </c>
      <c r="F860" s="2">
        <v>45902</v>
      </c>
      <c r="G860" t="s">
        <v>1237</v>
      </c>
      <c r="H860" t="s">
        <v>1241</v>
      </c>
      <c r="I860" t="s">
        <v>1243</v>
      </c>
      <c r="J860" t="s">
        <v>1247</v>
      </c>
      <c r="K860" t="s">
        <v>1252</v>
      </c>
      <c r="L860" t="s">
        <v>1256</v>
      </c>
      <c r="M860">
        <v>4017</v>
      </c>
      <c r="N860">
        <v>86.93</v>
      </c>
      <c r="O860">
        <v>87.77</v>
      </c>
      <c r="P860">
        <v>87.03</v>
      </c>
      <c r="Q860">
        <v>352572.09</v>
      </c>
      <c r="R860">
        <v>176.29</v>
      </c>
      <c r="S860">
        <v>70.510000000000005</v>
      </c>
      <c r="T860">
        <v>2725.78</v>
      </c>
      <c r="U860">
        <v>82.58</v>
      </c>
      <c r="V860">
        <v>35257.21</v>
      </c>
      <c r="W860" t="s">
        <v>1260</v>
      </c>
      <c r="X860" t="s">
        <v>1266</v>
      </c>
      <c r="Y860">
        <v>85.03</v>
      </c>
      <c r="Z860" t="s">
        <v>1267</v>
      </c>
      <c r="AA860">
        <v>9703718.1799999997</v>
      </c>
      <c r="AB860">
        <v>97037.181800000006</v>
      </c>
      <c r="AC860">
        <v>5.1899999999999977</v>
      </c>
      <c r="AD860">
        <v>18696.952177263978</v>
      </c>
      <c r="AE860">
        <v>5</v>
      </c>
      <c r="AF860">
        <v>93484.760886319884</v>
      </c>
      <c r="AG860">
        <v>8205157.4629922956</v>
      </c>
    </row>
    <row r="861" spans="1:33" x14ac:dyDescent="0.25">
      <c r="A861" t="s">
        <v>892</v>
      </c>
      <c r="B861" t="s">
        <v>1116</v>
      </c>
      <c r="C861" s="2">
        <v>45806.704861111109</v>
      </c>
      <c r="D861" s="2">
        <v>45806.705324074072</v>
      </c>
      <c r="E861" s="2">
        <v>45806.942824074067</v>
      </c>
      <c r="F861" s="2">
        <v>45808</v>
      </c>
      <c r="G861" t="s">
        <v>1236</v>
      </c>
      <c r="H861" t="s">
        <v>1239</v>
      </c>
      <c r="I861" t="s">
        <v>1242</v>
      </c>
      <c r="J861" t="s">
        <v>1248</v>
      </c>
      <c r="K861" t="s">
        <v>1252</v>
      </c>
      <c r="L861" t="s">
        <v>1257</v>
      </c>
      <c r="M861">
        <v>8220</v>
      </c>
      <c r="N861">
        <v>113.83</v>
      </c>
      <c r="O861">
        <v>115.4</v>
      </c>
      <c r="P861">
        <v>113.09</v>
      </c>
      <c r="Q861">
        <v>948588</v>
      </c>
      <c r="R861">
        <v>474.29</v>
      </c>
      <c r="S861">
        <v>189.72</v>
      </c>
      <c r="T861">
        <v>18324.189999999999</v>
      </c>
      <c r="U861">
        <v>108.14</v>
      </c>
      <c r="V861">
        <v>94858.8</v>
      </c>
      <c r="W861" t="s">
        <v>1258</v>
      </c>
      <c r="X861" t="s">
        <v>1263</v>
      </c>
      <c r="Y861">
        <v>204.26</v>
      </c>
      <c r="Z861" t="s">
        <v>1269</v>
      </c>
      <c r="AA861">
        <v>9722042.3699999992</v>
      </c>
      <c r="AB861">
        <v>97220.423699999999</v>
      </c>
      <c r="AC861">
        <v>7.2600000000000051</v>
      </c>
      <c r="AD861">
        <v>13391.24293388429</v>
      </c>
      <c r="AE861">
        <v>10</v>
      </c>
      <c r="AF861">
        <v>133912.42933884289</v>
      </c>
      <c r="AG861">
        <v>15453494.345702469</v>
      </c>
    </row>
    <row r="862" spans="1:33" x14ac:dyDescent="0.25">
      <c r="A862" t="s">
        <v>893</v>
      </c>
      <c r="B862" t="s">
        <v>1113</v>
      </c>
      <c r="C862" s="2">
        <v>45702.663194444453</v>
      </c>
      <c r="D862" s="2">
        <v>45702.663506944453</v>
      </c>
      <c r="E862" s="2">
        <v>45702.884340277778</v>
      </c>
      <c r="F862" s="2">
        <v>45704</v>
      </c>
      <c r="G862" t="s">
        <v>1232</v>
      </c>
      <c r="H862" t="s">
        <v>1240</v>
      </c>
      <c r="I862" t="s">
        <v>1242</v>
      </c>
      <c r="J862" t="s">
        <v>1246</v>
      </c>
      <c r="K862" t="s">
        <v>1249</v>
      </c>
      <c r="L862" t="s">
        <v>1254</v>
      </c>
      <c r="M862">
        <v>8482</v>
      </c>
      <c r="N862">
        <v>63.72</v>
      </c>
      <c r="O862">
        <v>63.25</v>
      </c>
      <c r="P862">
        <v>63.36</v>
      </c>
      <c r="Q862">
        <v>536486.5</v>
      </c>
      <c r="R862">
        <v>268.24</v>
      </c>
      <c r="S862">
        <v>107.3</v>
      </c>
      <c r="T862">
        <v>-1308.56</v>
      </c>
      <c r="U862">
        <v>60.53</v>
      </c>
      <c r="V862">
        <v>53648.65</v>
      </c>
      <c r="W862" t="s">
        <v>1259</v>
      </c>
      <c r="X862" t="s">
        <v>1263</v>
      </c>
      <c r="Y862">
        <v>-17.36</v>
      </c>
      <c r="Z862" t="s">
        <v>1271</v>
      </c>
      <c r="AA862">
        <v>9720733.8100000005</v>
      </c>
      <c r="AB862">
        <v>97207.338100000008</v>
      </c>
      <c r="AC862">
        <v>2.7199999999999989</v>
      </c>
      <c r="AD862">
        <v>35737.99194852943</v>
      </c>
      <c r="AE862">
        <v>30</v>
      </c>
      <c r="AF862">
        <v>1072139.758455883</v>
      </c>
      <c r="AG862">
        <v>67812839.722334594</v>
      </c>
    </row>
    <row r="863" spans="1:33" x14ac:dyDescent="0.25">
      <c r="A863" t="s">
        <v>894</v>
      </c>
      <c r="B863" t="s">
        <v>1135</v>
      </c>
      <c r="C863" s="2">
        <v>45849.047222222223</v>
      </c>
      <c r="D863" s="2">
        <v>45849.048263888893</v>
      </c>
      <c r="E863" s="2">
        <v>45849.296875</v>
      </c>
      <c r="F863" s="2">
        <v>45851</v>
      </c>
      <c r="G863" t="s">
        <v>1234</v>
      </c>
      <c r="H863" t="s">
        <v>1239</v>
      </c>
      <c r="I863" t="s">
        <v>1242</v>
      </c>
      <c r="J863" t="s">
        <v>1244</v>
      </c>
      <c r="K863" t="s">
        <v>1250</v>
      </c>
      <c r="L863" t="s">
        <v>1256</v>
      </c>
      <c r="M863">
        <v>9142</v>
      </c>
      <c r="N863">
        <v>157.82</v>
      </c>
      <c r="O863">
        <v>155.85</v>
      </c>
      <c r="P863">
        <v>159.01</v>
      </c>
      <c r="Q863">
        <v>1424780.7</v>
      </c>
      <c r="R863">
        <v>712.39</v>
      </c>
      <c r="S863">
        <v>284.95999999999998</v>
      </c>
      <c r="T863">
        <v>-29886.07</v>
      </c>
      <c r="U863">
        <v>149.93</v>
      </c>
      <c r="V863">
        <v>142478.07</v>
      </c>
      <c r="W863" t="s">
        <v>1261</v>
      </c>
      <c r="X863" t="s">
        <v>1264</v>
      </c>
      <c r="Y863">
        <v>-198.73</v>
      </c>
      <c r="Z863" t="s">
        <v>1267</v>
      </c>
      <c r="AA863">
        <v>9690847.7400000002</v>
      </c>
      <c r="AB863">
        <v>96908.477400000003</v>
      </c>
      <c r="AC863">
        <v>5.9199999999999866</v>
      </c>
      <c r="AD863">
        <v>16369.675236486521</v>
      </c>
      <c r="AE863">
        <v>10</v>
      </c>
      <c r="AF863">
        <v>163696.75236486521</v>
      </c>
      <c r="AG863">
        <v>25512138.856064241</v>
      </c>
    </row>
    <row r="864" spans="1:33" x14ac:dyDescent="0.25">
      <c r="A864" t="s">
        <v>895</v>
      </c>
      <c r="B864" t="s">
        <v>1045</v>
      </c>
      <c r="C864" s="2">
        <v>45978.713194444441</v>
      </c>
      <c r="D864" s="2">
        <v>45978.716284722221</v>
      </c>
      <c r="E864" s="2">
        <v>45979.123229166667</v>
      </c>
      <c r="F864" s="2">
        <v>45979</v>
      </c>
      <c r="G864" t="s">
        <v>1231</v>
      </c>
      <c r="H864" t="s">
        <v>1241</v>
      </c>
      <c r="I864" t="s">
        <v>1243</v>
      </c>
      <c r="J864" t="s">
        <v>1248</v>
      </c>
      <c r="K864" t="s">
        <v>1251</v>
      </c>
      <c r="L864" t="s">
        <v>1257</v>
      </c>
      <c r="M864">
        <v>9657</v>
      </c>
      <c r="N864">
        <v>438.75</v>
      </c>
      <c r="O864">
        <v>441.54</v>
      </c>
      <c r="P864">
        <v>436.94</v>
      </c>
      <c r="Q864">
        <v>4263951.78</v>
      </c>
      <c r="R864">
        <v>2131.98</v>
      </c>
      <c r="S864">
        <v>852.79</v>
      </c>
      <c r="T864">
        <v>41437.43</v>
      </c>
      <c r="U864">
        <v>416.81</v>
      </c>
      <c r="V864">
        <v>426395.18</v>
      </c>
      <c r="W864" t="s">
        <v>1261</v>
      </c>
      <c r="X864" t="s">
        <v>1265</v>
      </c>
      <c r="Y864">
        <v>105.28</v>
      </c>
      <c r="Z864" t="s">
        <v>1268</v>
      </c>
      <c r="AA864">
        <v>9732285.1699999999</v>
      </c>
      <c r="AB864">
        <v>97322.851699999999</v>
      </c>
      <c r="AC864">
        <v>24.730000000000022</v>
      </c>
      <c r="AD864">
        <v>3935.4165669227632</v>
      </c>
      <c r="AE864">
        <v>5</v>
      </c>
      <c r="AF864">
        <v>19677.082834613819</v>
      </c>
      <c r="AG864">
        <v>8688219.154795384</v>
      </c>
    </row>
    <row r="865" spans="1:33" x14ac:dyDescent="0.25">
      <c r="A865" t="s">
        <v>896</v>
      </c>
      <c r="B865" t="s">
        <v>1140</v>
      </c>
      <c r="C865" s="2">
        <v>45718.96875</v>
      </c>
      <c r="D865" s="2">
        <v>45718.971585648149</v>
      </c>
      <c r="E865" s="2">
        <v>45719.034085648149</v>
      </c>
      <c r="F865" s="2">
        <v>45720</v>
      </c>
      <c r="G865" t="s">
        <v>1233</v>
      </c>
      <c r="H865" t="s">
        <v>1241</v>
      </c>
      <c r="I865" t="s">
        <v>1242</v>
      </c>
      <c r="J865" t="s">
        <v>1246</v>
      </c>
      <c r="K865" t="s">
        <v>1252</v>
      </c>
      <c r="L865" t="s">
        <v>1257</v>
      </c>
      <c r="M865">
        <v>780</v>
      </c>
      <c r="N865">
        <v>147.80000000000001</v>
      </c>
      <c r="O865">
        <v>145.53</v>
      </c>
      <c r="P865">
        <v>147.56</v>
      </c>
      <c r="Q865">
        <v>113513.4</v>
      </c>
      <c r="R865">
        <v>56.76</v>
      </c>
      <c r="S865">
        <v>22.7</v>
      </c>
      <c r="T865">
        <v>-1662.86</v>
      </c>
      <c r="U865">
        <v>140.41</v>
      </c>
      <c r="V865">
        <v>11351.34</v>
      </c>
      <c r="W865" t="s">
        <v>1259</v>
      </c>
      <c r="X865" t="s">
        <v>1265</v>
      </c>
      <c r="Y865">
        <v>-137.57</v>
      </c>
      <c r="Z865" t="s">
        <v>1268</v>
      </c>
      <c r="AA865">
        <v>9730622.3100000005</v>
      </c>
      <c r="AB865">
        <v>97306.223100000003</v>
      </c>
      <c r="AC865">
        <v>5.1200000000000054</v>
      </c>
      <c r="AD865">
        <v>19005.121699218729</v>
      </c>
      <c r="AE865">
        <v>5</v>
      </c>
      <c r="AF865">
        <v>95025.608496093642</v>
      </c>
      <c r="AG865">
        <v>13829076.80443651</v>
      </c>
    </row>
    <row r="866" spans="1:33" x14ac:dyDescent="0.25">
      <c r="A866" t="s">
        <v>897</v>
      </c>
      <c r="B866" t="s">
        <v>1110</v>
      </c>
      <c r="C866" s="2">
        <v>45744.848611111112</v>
      </c>
      <c r="D866" s="2">
        <v>45744.851898148147</v>
      </c>
      <c r="E866" s="2">
        <v>45744.954675925917</v>
      </c>
      <c r="F866" s="2">
        <v>45746</v>
      </c>
      <c r="G866" t="s">
        <v>1237</v>
      </c>
      <c r="H866" t="s">
        <v>1241</v>
      </c>
      <c r="I866" t="s">
        <v>1243</v>
      </c>
      <c r="J866" t="s">
        <v>1248</v>
      </c>
      <c r="K866" t="s">
        <v>1252</v>
      </c>
      <c r="L866" t="s">
        <v>1256</v>
      </c>
      <c r="M866">
        <v>1103</v>
      </c>
      <c r="N866">
        <v>478.84</v>
      </c>
      <c r="O866">
        <v>475.91</v>
      </c>
      <c r="P866">
        <v>477.88</v>
      </c>
      <c r="Q866">
        <v>524928.73</v>
      </c>
      <c r="R866">
        <v>262.45999999999998</v>
      </c>
      <c r="S866">
        <v>104.99</v>
      </c>
      <c r="T866">
        <v>-2540.36</v>
      </c>
      <c r="U866">
        <v>454.9</v>
      </c>
      <c r="V866">
        <v>52492.87</v>
      </c>
      <c r="W866" t="s">
        <v>1260</v>
      </c>
      <c r="X866" t="s">
        <v>1265</v>
      </c>
      <c r="Y866">
        <v>-41.22</v>
      </c>
      <c r="Z866" t="s">
        <v>1270</v>
      </c>
      <c r="AA866">
        <v>9728081.9499999993</v>
      </c>
      <c r="AB866">
        <v>97280.819499999998</v>
      </c>
      <c r="AC866">
        <v>21.010000000000051</v>
      </c>
      <c r="AD866">
        <v>4630.2151118514876</v>
      </c>
      <c r="AE866">
        <v>5</v>
      </c>
      <c r="AF866">
        <v>23151.075559257439</v>
      </c>
      <c r="AG866">
        <v>11017828.36940621</v>
      </c>
    </row>
    <row r="867" spans="1:33" x14ac:dyDescent="0.25">
      <c r="A867" t="s">
        <v>898</v>
      </c>
      <c r="B867" t="s">
        <v>1175</v>
      </c>
      <c r="C867" s="2">
        <v>45939.240277777782</v>
      </c>
      <c r="D867" s="2">
        <v>45939.2425</v>
      </c>
      <c r="E867" s="2">
        <v>45939.800138888888</v>
      </c>
      <c r="F867" s="2">
        <v>45940</v>
      </c>
      <c r="G867" t="s">
        <v>1232</v>
      </c>
      <c r="H867" t="s">
        <v>1239</v>
      </c>
      <c r="I867" t="s">
        <v>1242</v>
      </c>
      <c r="J867" t="s">
        <v>1245</v>
      </c>
      <c r="K867" t="s">
        <v>1249</v>
      </c>
      <c r="L867" t="s">
        <v>1254</v>
      </c>
      <c r="M867">
        <v>8396</v>
      </c>
      <c r="N867">
        <v>251.93</v>
      </c>
      <c r="O867">
        <v>251.08</v>
      </c>
      <c r="P867">
        <v>249.52</v>
      </c>
      <c r="Q867">
        <v>2108067.6800000002</v>
      </c>
      <c r="R867">
        <v>1054.03</v>
      </c>
      <c r="S867">
        <v>421.61</v>
      </c>
      <c r="T867">
        <v>11622.12</v>
      </c>
      <c r="U867">
        <v>239.33</v>
      </c>
      <c r="V867">
        <v>210806.77</v>
      </c>
      <c r="W867" t="s">
        <v>1262</v>
      </c>
      <c r="X867" t="s">
        <v>1265</v>
      </c>
      <c r="Y867">
        <v>62.52</v>
      </c>
      <c r="Z867" t="s">
        <v>1269</v>
      </c>
      <c r="AA867">
        <v>9739704.0700000003</v>
      </c>
      <c r="AB867">
        <v>97397.040699999998</v>
      </c>
      <c r="AC867">
        <v>11.75</v>
      </c>
      <c r="AD867">
        <v>8289.1098468085111</v>
      </c>
      <c r="AE867">
        <v>10</v>
      </c>
      <c r="AF867">
        <v>82891.098468085111</v>
      </c>
      <c r="AG867">
        <v>20812297.003366809</v>
      </c>
    </row>
    <row r="868" spans="1:33" x14ac:dyDescent="0.25">
      <c r="A868" t="s">
        <v>899</v>
      </c>
      <c r="B868" t="s">
        <v>1112</v>
      </c>
      <c r="C868" s="2">
        <v>45924.19027777778</v>
      </c>
      <c r="D868" s="2">
        <v>45924.19226851852</v>
      </c>
      <c r="E868" s="2">
        <v>45925.170046296298</v>
      </c>
      <c r="F868" s="2">
        <v>45925</v>
      </c>
      <c r="G868" t="s">
        <v>1235</v>
      </c>
      <c r="H868" t="s">
        <v>1240</v>
      </c>
      <c r="I868" t="s">
        <v>1243</v>
      </c>
      <c r="J868" t="s">
        <v>1244</v>
      </c>
      <c r="K868" t="s">
        <v>1251</v>
      </c>
      <c r="L868" t="s">
        <v>1254</v>
      </c>
      <c r="M868">
        <v>2205</v>
      </c>
      <c r="N868">
        <v>169.72</v>
      </c>
      <c r="O868">
        <v>171.85</v>
      </c>
      <c r="P868">
        <v>170.25</v>
      </c>
      <c r="Q868">
        <v>378929.25</v>
      </c>
      <c r="R868">
        <v>189.46</v>
      </c>
      <c r="S868">
        <v>75.790000000000006</v>
      </c>
      <c r="T868">
        <v>3262.75</v>
      </c>
      <c r="U868">
        <v>161.22999999999999</v>
      </c>
      <c r="V868">
        <v>37892.93</v>
      </c>
      <c r="W868" t="s">
        <v>1261</v>
      </c>
      <c r="X868" t="s">
        <v>1264</v>
      </c>
      <c r="Y868">
        <v>93.98</v>
      </c>
      <c r="Z868" t="s">
        <v>1267</v>
      </c>
      <c r="AA868">
        <v>9742966.8200000003</v>
      </c>
      <c r="AB868">
        <v>97429.6682</v>
      </c>
      <c r="AC868">
        <v>10.62</v>
      </c>
      <c r="AD868">
        <v>9174.1683804143086</v>
      </c>
      <c r="AE868">
        <v>30</v>
      </c>
      <c r="AF868">
        <v>275225.05141242931</v>
      </c>
      <c r="AG868">
        <v>47297425.085225962</v>
      </c>
    </row>
    <row r="869" spans="1:33" x14ac:dyDescent="0.25">
      <c r="A869" t="s">
        <v>900</v>
      </c>
      <c r="B869" t="s">
        <v>1178</v>
      </c>
      <c r="C869" s="2">
        <v>45687.507638888892</v>
      </c>
      <c r="D869" s="2">
        <v>45687.510046296287</v>
      </c>
      <c r="E869" s="2">
        <v>45687.604490740741</v>
      </c>
      <c r="F869" s="2">
        <v>45689</v>
      </c>
      <c r="G869" t="s">
        <v>1233</v>
      </c>
      <c r="H869" t="s">
        <v>1240</v>
      </c>
      <c r="I869" t="s">
        <v>1242</v>
      </c>
      <c r="J869" t="s">
        <v>1246</v>
      </c>
      <c r="K869" t="s">
        <v>1251</v>
      </c>
      <c r="L869" t="s">
        <v>1255</v>
      </c>
      <c r="M869">
        <v>9783</v>
      </c>
      <c r="N869">
        <v>444.37</v>
      </c>
      <c r="O869">
        <v>436.3</v>
      </c>
      <c r="P869">
        <v>447.04</v>
      </c>
      <c r="Q869">
        <v>4268322.9000000004</v>
      </c>
      <c r="R869">
        <v>2134.16</v>
      </c>
      <c r="S869">
        <v>853.66</v>
      </c>
      <c r="T869">
        <v>-108057.24</v>
      </c>
      <c r="U869">
        <v>422.15</v>
      </c>
      <c r="V869">
        <v>426832.29</v>
      </c>
      <c r="W869" t="s">
        <v>1260</v>
      </c>
      <c r="X869" t="s">
        <v>1264</v>
      </c>
      <c r="Y869">
        <v>-240.25</v>
      </c>
      <c r="Z869" t="s">
        <v>1270</v>
      </c>
      <c r="AA869">
        <v>9634909.5800000001</v>
      </c>
      <c r="AB869">
        <v>96349.095799999996</v>
      </c>
      <c r="AC869">
        <v>14.150000000000031</v>
      </c>
      <c r="AD869">
        <v>6809.1233780918556</v>
      </c>
      <c r="AE869">
        <v>30</v>
      </c>
      <c r="AF869">
        <v>204273.7013427557</v>
      </c>
      <c r="AG869">
        <v>89124615.895844296</v>
      </c>
    </row>
    <row r="870" spans="1:33" x14ac:dyDescent="0.25">
      <c r="A870" t="s">
        <v>901</v>
      </c>
      <c r="B870" t="s">
        <v>1088</v>
      </c>
      <c r="C870" s="2">
        <v>45849.353472222218</v>
      </c>
      <c r="D870" s="2">
        <v>45849.355509259258</v>
      </c>
      <c r="E870" s="2">
        <v>45850.246481481481</v>
      </c>
      <c r="F870" s="2">
        <v>45851</v>
      </c>
      <c r="G870" t="s">
        <v>1234</v>
      </c>
      <c r="H870" t="s">
        <v>1239</v>
      </c>
      <c r="I870" t="s">
        <v>1242</v>
      </c>
      <c r="J870" t="s">
        <v>1245</v>
      </c>
      <c r="K870" t="s">
        <v>1252</v>
      </c>
      <c r="L870" t="s">
        <v>1256</v>
      </c>
      <c r="M870">
        <v>1294</v>
      </c>
      <c r="N870">
        <v>152.82</v>
      </c>
      <c r="O870">
        <v>153.62</v>
      </c>
      <c r="P870">
        <v>151.88</v>
      </c>
      <c r="Q870">
        <v>198784.28</v>
      </c>
      <c r="R870">
        <v>99.39</v>
      </c>
      <c r="S870">
        <v>39.76</v>
      </c>
      <c r="T870">
        <v>2112.41</v>
      </c>
      <c r="U870">
        <v>145.18</v>
      </c>
      <c r="V870">
        <v>19878.43</v>
      </c>
      <c r="W870" t="s">
        <v>1261</v>
      </c>
      <c r="X870" t="s">
        <v>1265</v>
      </c>
      <c r="Y870">
        <v>114.56</v>
      </c>
      <c r="Z870" t="s">
        <v>1271</v>
      </c>
      <c r="AA870">
        <v>9637021.9900000002</v>
      </c>
      <c r="AB870">
        <v>96370.219900000011</v>
      </c>
      <c r="AC870">
        <v>8.4399999999999977</v>
      </c>
      <c r="AD870">
        <v>11418.272499999999</v>
      </c>
      <c r="AE870">
        <v>10</v>
      </c>
      <c r="AF870">
        <v>114182.72500000001</v>
      </c>
      <c r="AG870">
        <v>17540750.214499999</v>
      </c>
    </row>
    <row r="871" spans="1:33" x14ac:dyDescent="0.25">
      <c r="A871" t="s">
        <v>902</v>
      </c>
      <c r="B871" t="s">
        <v>1102</v>
      </c>
      <c r="C871" s="2">
        <v>45857.145138888889</v>
      </c>
      <c r="D871" s="2">
        <v>45857.145231481481</v>
      </c>
      <c r="E871" s="2">
        <v>45857.186203703714</v>
      </c>
      <c r="F871" s="2">
        <v>45858</v>
      </c>
      <c r="G871" t="s">
        <v>1231</v>
      </c>
      <c r="H871" t="s">
        <v>1241</v>
      </c>
      <c r="I871" t="s">
        <v>1243</v>
      </c>
      <c r="J871" t="s">
        <v>1248</v>
      </c>
      <c r="K871" t="s">
        <v>1249</v>
      </c>
      <c r="L871" t="s">
        <v>1256</v>
      </c>
      <c r="M871">
        <v>1229</v>
      </c>
      <c r="N871">
        <v>359.57</v>
      </c>
      <c r="O871">
        <v>354.56</v>
      </c>
      <c r="P871">
        <v>357.07</v>
      </c>
      <c r="Q871">
        <v>435754.23999999999</v>
      </c>
      <c r="R871">
        <v>217.88</v>
      </c>
      <c r="S871">
        <v>87.15</v>
      </c>
      <c r="T871">
        <v>-3389.82</v>
      </c>
      <c r="U871">
        <v>341.59</v>
      </c>
      <c r="V871">
        <v>43575.42</v>
      </c>
      <c r="W871" t="s">
        <v>1262</v>
      </c>
      <c r="X871" t="s">
        <v>1265</v>
      </c>
      <c r="Y871">
        <v>-70.290000000000006</v>
      </c>
      <c r="Z871" t="s">
        <v>1269</v>
      </c>
      <c r="AA871">
        <v>9633632.1699999999</v>
      </c>
      <c r="AB871">
        <v>96336.3217</v>
      </c>
      <c r="AC871">
        <v>12.970000000000031</v>
      </c>
      <c r="AD871">
        <v>7427.6269622204936</v>
      </c>
      <c r="AE871">
        <v>5</v>
      </c>
      <c r="AF871">
        <v>37138.134811102471</v>
      </c>
      <c r="AG871">
        <v>13167697.078624491</v>
      </c>
    </row>
    <row r="872" spans="1:33" x14ac:dyDescent="0.25">
      <c r="A872" t="s">
        <v>903</v>
      </c>
      <c r="B872" t="s">
        <v>1056</v>
      </c>
      <c r="C872" s="2">
        <v>45807.476388888892</v>
      </c>
      <c r="D872" s="2">
        <v>45807.478356481479</v>
      </c>
      <c r="E872" s="2">
        <v>45807.583912037036</v>
      </c>
      <c r="F872" s="2">
        <v>45809</v>
      </c>
      <c r="G872" t="s">
        <v>1231</v>
      </c>
      <c r="H872" t="s">
        <v>1238</v>
      </c>
      <c r="I872" t="s">
        <v>1243</v>
      </c>
      <c r="J872" t="s">
        <v>1244</v>
      </c>
      <c r="K872" t="s">
        <v>1252</v>
      </c>
      <c r="L872" t="s">
        <v>1255</v>
      </c>
      <c r="M872">
        <v>3182</v>
      </c>
      <c r="N872">
        <v>38.56</v>
      </c>
      <c r="O872">
        <v>38.32</v>
      </c>
      <c r="P872">
        <v>38.450000000000003</v>
      </c>
      <c r="Q872">
        <v>121934.24</v>
      </c>
      <c r="R872">
        <v>60.97</v>
      </c>
      <c r="S872">
        <v>24.39</v>
      </c>
      <c r="T872">
        <v>-499.02</v>
      </c>
      <c r="U872">
        <v>36.630000000000003</v>
      </c>
      <c r="V872">
        <v>12193.42</v>
      </c>
      <c r="W872" t="s">
        <v>1262</v>
      </c>
      <c r="X872" t="s">
        <v>1264</v>
      </c>
      <c r="Y872">
        <v>-33.81</v>
      </c>
      <c r="Z872" t="s">
        <v>1269</v>
      </c>
      <c r="AA872">
        <v>9633133.1500000004</v>
      </c>
      <c r="AB872">
        <v>96331.3315</v>
      </c>
      <c r="AC872">
        <v>1.6899999999999979</v>
      </c>
      <c r="AD872">
        <v>57000.787869822561</v>
      </c>
      <c r="AE872">
        <v>2</v>
      </c>
      <c r="AF872">
        <v>114001.57573964509</v>
      </c>
      <c r="AG872">
        <v>4368540.382343201</v>
      </c>
    </row>
    <row r="873" spans="1:33" x14ac:dyDescent="0.25">
      <c r="A873" t="s">
        <v>904</v>
      </c>
      <c r="B873" t="s">
        <v>1033</v>
      </c>
      <c r="C873" s="2">
        <v>45712.34652777778</v>
      </c>
      <c r="D873" s="2">
        <v>45712.347430555557</v>
      </c>
      <c r="E873" s="2">
        <v>45713.064791666657</v>
      </c>
      <c r="F873" s="2">
        <v>45713</v>
      </c>
      <c r="G873" t="s">
        <v>1236</v>
      </c>
      <c r="H873" t="s">
        <v>1241</v>
      </c>
      <c r="I873" t="s">
        <v>1242</v>
      </c>
      <c r="J873" t="s">
        <v>1245</v>
      </c>
      <c r="K873" t="s">
        <v>1251</v>
      </c>
      <c r="L873" t="s">
        <v>1255</v>
      </c>
      <c r="M873">
        <v>7333</v>
      </c>
      <c r="N873">
        <v>203.37</v>
      </c>
      <c r="O873">
        <v>199.95</v>
      </c>
      <c r="P873">
        <v>205.11</v>
      </c>
      <c r="Q873">
        <v>1466233.35</v>
      </c>
      <c r="R873">
        <v>733.12</v>
      </c>
      <c r="S873">
        <v>293.25</v>
      </c>
      <c r="T873">
        <v>-38864.65</v>
      </c>
      <c r="U873">
        <v>193.2</v>
      </c>
      <c r="V873">
        <v>146623.34</v>
      </c>
      <c r="W873" t="s">
        <v>1262</v>
      </c>
      <c r="X873" t="s">
        <v>1264</v>
      </c>
      <c r="Y873">
        <v>-251.57</v>
      </c>
      <c r="Z873" t="s">
        <v>1267</v>
      </c>
      <c r="AA873">
        <v>9594268.5</v>
      </c>
      <c r="AB873">
        <v>95942.684999999998</v>
      </c>
      <c r="AC873">
        <v>6.75</v>
      </c>
      <c r="AD873">
        <v>14213.73111111111</v>
      </c>
      <c r="AE873">
        <v>5</v>
      </c>
      <c r="AF873">
        <v>71068.655555555553</v>
      </c>
      <c r="AG873">
        <v>14210177.678333331</v>
      </c>
    </row>
    <row r="874" spans="1:33" x14ac:dyDescent="0.25">
      <c r="A874" t="s">
        <v>905</v>
      </c>
      <c r="B874" t="s">
        <v>1101</v>
      </c>
      <c r="C874" s="2">
        <v>45790.656944444447</v>
      </c>
      <c r="D874" s="2">
        <v>45790.657534722217</v>
      </c>
      <c r="E874" s="2">
        <v>45791.423506944448</v>
      </c>
      <c r="F874" s="2">
        <v>45792</v>
      </c>
      <c r="G874" t="s">
        <v>1233</v>
      </c>
      <c r="H874" t="s">
        <v>1239</v>
      </c>
      <c r="I874" t="s">
        <v>1242</v>
      </c>
      <c r="J874" t="s">
        <v>1246</v>
      </c>
      <c r="K874" t="s">
        <v>1251</v>
      </c>
      <c r="L874" t="s">
        <v>1257</v>
      </c>
      <c r="M874">
        <v>5386</v>
      </c>
      <c r="N874">
        <v>485.63</v>
      </c>
      <c r="O874">
        <v>487.83</v>
      </c>
      <c r="P874">
        <v>486.39</v>
      </c>
      <c r="Q874">
        <v>2627452.38</v>
      </c>
      <c r="R874">
        <v>1313.73</v>
      </c>
      <c r="S874">
        <v>525.49</v>
      </c>
      <c r="T874">
        <v>5916.62</v>
      </c>
      <c r="U874">
        <v>461.35</v>
      </c>
      <c r="V874">
        <v>262745.24</v>
      </c>
      <c r="W874" t="s">
        <v>1259</v>
      </c>
      <c r="X874" t="s">
        <v>1264</v>
      </c>
      <c r="Y874">
        <v>29.61</v>
      </c>
      <c r="Z874" t="s">
        <v>1271</v>
      </c>
      <c r="AA874">
        <v>9600185.1199999992</v>
      </c>
      <c r="AB874">
        <v>96001.85119999999</v>
      </c>
      <c r="AC874">
        <v>26.479999999999961</v>
      </c>
      <c r="AD874">
        <v>3625.447552870095</v>
      </c>
      <c r="AE874">
        <v>10</v>
      </c>
      <c r="AF874">
        <v>36254.475528700947</v>
      </c>
      <c r="AG874">
        <v>17686020.79716618</v>
      </c>
    </row>
    <row r="875" spans="1:33" x14ac:dyDescent="0.25">
      <c r="A875" t="s">
        <v>906</v>
      </c>
      <c r="B875" t="s">
        <v>1176</v>
      </c>
      <c r="C875" s="2">
        <v>45883.255555555559</v>
      </c>
      <c r="D875" s="2">
        <v>45883.258240740739</v>
      </c>
      <c r="E875" s="2">
        <v>45884.06449074074</v>
      </c>
      <c r="F875" s="2">
        <v>45885</v>
      </c>
      <c r="G875" t="s">
        <v>1234</v>
      </c>
      <c r="H875" t="s">
        <v>1240</v>
      </c>
      <c r="I875" t="s">
        <v>1242</v>
      </c>
      <c r="J875" t="s">
        <v>1248</v>
      </c>
      <c r="K875" t="s">
        <v>1250</v>
      </c>
      <c r="L875" t="s">
        <v>1256</v>
      </c>
      <c r="M875">
        <v>7406</v>
      </c>
      <c r="N875">
        <v>499.94</v>
      </c>
      <c r="O875">
        <v>508.78</v>
      </c>
      <c r="P875">
        <v>503.28</v>
      </c>
      <c r="Q875">
        <v>3768024.68</v>
      </c>
      <c r="R875">
        <v>1884.01</v>
      </c>
      <c r="S875">
        <v>753.6</v>
      </c>
      <c r="T875">
        <v>38095.39</v>
      </c>
      <c r="U875">
        <v>474.94</v>
      </c>
      <c r="V875">
        <v>376802.47</v>
      </c>
      <c r="W875" t="s">
        <v>1258</v>
      </c>
      <c r="X875" t="s">
        <v>1264</v>
      </c>
      <c r="Y875">
        <v>109.28</v>
      </c>
      <c r="Z875" t="s">
        <v>1267</v>
      </c>
      <c r="AA875">
        <v>9638280.5099999998</v>
      </c>
      <c r="AB875">
        <v>96382.805099999998</v>
      </c>
      <c r="AC875">
        <v>33.839999999999968</v>
      </c>
      <c r="AD875">
        <v>2848.1916400709242</v>
      </c>
      <c r="AE875">
        <v>30</v>
      </c>
      <c r="AF875">
        <v>85445.749202127728</v>
      </c>
      <c r="AG875">
        <v>43473088.279058553</v>
      </c>
    </row>
    <row r="876" spans="1:33" x14ac:dyDescent="0.25">
      <c r="A876" t="s">
        <v>907</v>
      </c>
      <c r="B876" t="s">
        <v>1097</v>
      </c>
      <c r="C876" s="2">
        <v>45818.20208333333</v>
      </c>
      <c r="D876" s="2">
        <v>45818.204004629632</v>
      </c>
      <c r="E876" s="2">
        <v>45818.485949074071</v>
      </c>
      <c r="F876" s="2">
        <v>45819</v>
      </c>
      <c r="G876" t="s">
        <v>1237</v>
      </c>
      <c r="H876" t="s">
        <v>1239</v>
      </c>
      <c r="I876" t="s">
        <v>1243</v>
      </c>
      <c r="J876" t="s">
        <v>1244</v>
      </c>
      <c r="K876" t="s">
        <v>1250</v>
      </c>
      <c r="L876" t="s">
        <v>1254</v>
      </c>
      <c r="M876">
        <v>1015</v>
      </c>
      <c r="N876">
        <v>226.98</v>
      </c>
      <c r="O876">
        <v>231.42</v>
      </c>
      <c r="P876">
        <v>227.36</v>
      </c>
      <c r="Q876">
        <v>234891.3</v>
      </c>
      <c r="R876">
        <v>117.45</v>
      </c>
      <c r="S876">
        <v>46.98</v>
      </c>
      <c r="T876">
        <v>3956.47</v>
      </c>
      <c r="U876">
        <v>215.63</v>
      </c>
      <c r="V876">
        <v>23489.13</v>
      </c>
      <c r="W876" t="s">
        <v>1260</v>
      </c>
      <c r="X876" t="s">
        <v>1265</v>
      </c>
      <c r="Y876">
        <v>178.57</v>
      </c>
      <c r="Z876" t="s">
        <v>1271</v>
      </c>
      <c r="AA876">
        <v>9642236.9800000004</v>
      </c>
      <c r="AB876">
        <v>96422.3698</v>
      </c>
      <c r="AC876">
        <v>15.78999999999999</v>
      </c>
      <c r="AD876">
        <v>6106.546535782144</v>
      </c>
      <c r="AE876">
        <v>10</v>
      </c>
      <c r="AF876">
        <v>61065.465357821442</v>
      </c>
      <c r="AG876">
        <v>14131769.993107039</v>
      </c>
    </row>
    <row r="877" spans="1:33" x14ac:dyDescent="0.25">
      <c r="A877" t="s">
        <v>908</v>
      </c>
      <c r="B877" t="s">
        <v>1210</v>
      </c>
      <c r="C877" s="2">
        <v>45762.087500000001</v>
      </c>
      <c r="D877" s="2">
        <v>45762.087754629632</v>
      </c>
      <c r="E877" s="2">
        <v>45762.744004629632</v>
      </c>
      <c r="F877" s="2">
        <v>45764</v>
      </c>
      <c r="G877" t="s">
        <v>1232</v>
      </c>
      <c r="H877" t="s">
        <v>1239</v>
      </c>
      <c r="I877" t="s">
        <v>1243</v>
      </c>
      <c r="J877" t="s">
        <v>1247</v>
      </c>
      <c r="K877" t="s">
        <v>1249</v>
      </c>
      <c r="L877" t="s">
        <v>1256</v>
      </c>
      <c r="M877">
        <v>8678</v>
      </c>
      <c r="N877">
        <v>104.3</v>
      </c>
      <c r="O877">
        <v>104.3</v>
      </c>
      <c r="P877">
        <v>105.21</v>
      </c>
      <c r="Q877">
        <v>905115.4</v>
      </c>
      <c r="R877">
        <v>452.56</v>
      </c>
      <c r="S877">
        <v>181.02</v>
      </c>
      <c r="T877">
        <v>-8530.56</v>
      </c>
      <c r="U877">
        <v>99.08</v>
      </c>
      <c r="V877">
        <v>90511.54</v>
      </c>
      <c r="W877" t="s">
        <v>1258</v>
      </c>
      <c r="X877" t="s">
        <v>1264</v>
      </c>
      <c r="Y877">
        <v>-86.49</v>
      </c>
      <c r="Z877" t="s">
        <v>1269</v>
      </c>
      <c r="AA877">
        <v>9633706.4199999999</v>
      </c>
      <c r="AB877">
        <v>96337.064200000008</v>
      </c>
      <c r="AC877">
        <v>5.2199999999999989</v>
      </c>
      <c r="AD877">
        <v>18455.376283524911</v>
      </c>
      <c r="AE877">
        <v>10</v>
      </c>
      <c r="AF877">
        <v>184553.7628352491</v>
      </c>
      <c r="AG877">
        <v>19248957.463716481</v>
      </c>
    </row>
    <row r="878" spans="1:33" x14ac:dyDescent="0.25">
      <c r="A878" t="s">
        <v>909</v>
      </c>
      <c r="B878" t="s">
        <v>1199</v>
      </c>
      <c r="C878" s="2">
        <v>45722.039583333331</v>
      </c>
      <c r="D878" s="2">
        <v>45722.042604166672</v>
      </c>
      <c r="E878" s="2">
        <v>45722.260659722233</v>
      </c>
      <c r="F878" s="2">
        <v>45723</v>
      </c>
      <c r="G878" t="s">
        <v>1233</v>
      </c>
      <c r="H878" t="s">
        <v>1239</v>
      </c>
      <c r="I878" t="s">
        <v>1243</v>
      </c>
      <c r="J878" t="s">
        <v>1248</v>
      </c>
      <c r="K878" t="s">
        <v>1253</v>
      </c>
      <c r="L878" t="s">
        <v>1255</v>
      </c>
      <c r="M878">
        <v>4232</v>
      </c>
      <c r="N878">
        <v>90.54</v>
      </c>
      <c r="O878">
        <v>89.85</v>
      </c>
      <c r="P878">
        <v>91.04</v>
      </c>
      <c r="Q878">
        <v>380245.2</v>
      </c>
      <c r="R878">
        <v>190.12</v>
      </c>
      <c r="S878">
        <v>76.05</v>
      </c>
      <c r="T878">
        <v>-5302.25</v>
      </c>
      <c r="U878">
        <v>86.01</v>
      </c>
      <c r="V878">
        <v>38024.519999999997</v>
      </c>
      <c r="W878" t="s">
        <v>1259</v>
      </c>
      <c r="X878" t="s">
        <v>1266</v>
      </c>
      <c r="Y878">
        <v>-130.71</v>
      </c>
      <c r="Z878" t="s">
        <v>1269</v>
      </c>
      <c r="AA878">
        <v>9628404.1699999999</v>
      </c>
      <c r="AB878">
        <v>96284.041700000002</v>
      </c>
      <c r="AC878">
        <v>3.8399999999999892</v>
      </c>
      <c r="AD878">
        <v>25073.96919270841</v>
      </c>
      <c r="AE878">
        <v>10</v>
      </c>
      <c r="AF878">
        <v>250739.69192708409</v>
      </c>
      <c r="AG878">
        <v>22528961.319648501</v>
      </c>
    </row>
    <row r="879" spans="1:33" x14ac:dyDescent="0.25">
      <c r="A879" t="s">
        <v>910</v>
      </c>
      <c r="B879" t="s">
        <v>1106</v>
      </c>
      <c r="C879" s="2">
        <v>45984.717361111107</v>
      </c>
      <c r="D879" s="2">
        <v>45984.720578703702</v>
      </c>
      <c r="E879" s="2">
        <v>45985.169189814813</v>
      </c>
      <c r="F879" s="2">
        <v>45986</v>
      </c>
      <c r="G879" t="s">
        <v>1233</v>
      </c>
      <c r="H879" t="s">
        <v>1240</v>
      </c>
      <c r="I879" t="s">
        <v>1242</v>
      </c>
      <c r="J879" t="s">
        <v>1245</v>
      </c>
      <c r="K879" t="s">
        <v>1251</v>
      </c>
      <c r="L879" t="s">
        <v>1256</v>
      </c>
      <c r="M879">
        <v>7133</v>
      </c>
      <c r="N879">
        <v>11.82</v>
      </c>
      <c r="O879">
        <v>11.81</v>
      </c>
      <c r="P879">
        <v>11.77</v>
      </c>
      <c r="Q879">
        <v>84240.73</v>
      </c>
      <c r="R879">
        <v>42.12</v>
      </c>
      <c r="S879">
        <v>16.850000000000001</v>
      </c>
      <c r="T879">
        <v>226.35</v>
      </c>
      <c r="U879">
        <v>11.23</v>
      </c>
      <c r="V879">
        <v>8424.07</v>
      </c>
      <c r="W879" t="s">
        <v>1260</v>
      </c>
      <c r="X879" t="s">
        <v>1264</v>
      </c>
      <c r="Y879">
        <v>33.979999999999997</v>
      </c>
      <c r="Z879" t="s">
        <v>1269</v>
      </c>
      <c r="AA879">
        <v>9628630.5199999996</v>
      </c>
      <c r="AB879">
        <v>96286.305200000003</v>
      </c>
      <c r="AC879">
        <v>0.58000000000000007</v>
      </c>
      <c r="AD879">
        <v>166010.87103448281</v>
      </c>
      <c r="AE879">
        <v>30</v>
      </c>
      <c r="AF879">
        <v>4980326.1310344841</v>
      </c>
      <c r="AG879">
        <v>58817651.607517257</v>
      </c>
    </row>
    <row r="880" spans="1:33" x14ac:dyDescent="0.25">
      <c r="A880" t="s">
        <v>911</v>
      </c>
      <c r="B880" t="s">
        <v>1103</v>
      </c>
      <c r="C880" s="2">
        <v>45785.72152777778</v>
      </c>
      <c r="D880" s="2">
        <v>45785.722129629627</v>
      </c>
      <c r="E880" s="2">
        <v>45786.699212962973</v>
      </c>
      <c r="F880" s="2">
        <v>45786</v>
      </c>
      <c r="G880" t="s">
        <v>1233</v>
      </c>
      <c r="H880" t="s">
        <v>1238</v>
      </c>
      <c r="I880" t="s">
        <v>1243</v>
      </c>
      <c r="J880" t="s">
        <v>1248</v>
      </c>
      <c r="K880" t="s">
        <v>1250</v>
      </c>
      <c r="L880" t="s">
        <v>1255</v>
      </c>
      <c r="M880">
        <v>4623</v>
      </c>
      <c r="N880">
        <v>398.38</v>
      </c>
      <c r="O880">
        <v>396.71</v>
      </c>
      <c r="P880">
        <v>400.17</v>
      </c>
      <c r="Q880">
        <v>1833990.33</v>
      </c>
      <c r="R880">
        <v>917</v>
      </c>
      <c r="S880">
        <v>366.8</v>
      </c>
      <c r="T880">
        <v>-17279.38</v>
      </c>
      <c r="U880">
        <v>378.46</v>
      </c>
      <c r="V880">
        <v>183399.03</v>
      </c>
      <c r="W880" t="s">
        <v>1261</v>
      </c>
      <c r="X880" t="s">
        <v>1263</v>
      </c>
      <c r="Y880">
        <v>-86.46</v>
      </c>
      <c r="Z880" t="s">
        <v>1269</v>
      </c>
      <c r="AA880">
        <v>9611351.1400000006</v>
      </c>
      <c r="AB880">
        <v>96113.511400000003</v>
      </c>
      <c r="AC880">
        <v>18.25</v>
      </c>
      <c r="AD880">
        <v>5266.4937753424656</v>
      </c>
      <c r="AE880">
        <v>2</v>
      </c>
      <c r="AF880">
        <v>10532.987550684929</v>
      </c>
      <c r="AG880">
        <v>4178541.4912322192</v>
      </c>
    </row>
    <row r="881" spans="1:33" x14ac:dyDescent="0.25">
      <c r="A881" t="s">
        <v>912</v>
      </c>
      <c r="B881" t="s">
        <v>1128</v>
      </c>
      <c r="C881" s="2">
        <v>45852.008333333331</v>
      </c>
      <c r="D881" s="2">
        <v>45852.009965277779</v>
      </c>
      <c r="E881" s="2">
        <v>45852.619687500002</v>
      </c>
      <c r="F881" s="2">
        <v>45853</v>
      </c>
      <c r="G881" t="s">
        <v>1234</v>
      </c>
      <c r="H881" t="s">
        <v>1238</v>
      </c>
      <c r="I881" t="s">
        <v>1242</v>
      </c>
      <c r="J881" t="s">
        <v>1247</v>
      </c>
      <c r="K881" t="s">
        <v>1250</v>
      </c>
      <c r="L881" t="s">
        <v>1256</v>
      </c>
      <c r="M881">
        <v>6406</v>
      </c>
      <c r="N881">
        <v>199.9</v>
      </c>
      <c r="O881">
        <v>200.15</v>
      </c>
      <c r="P881">
        <v>200.44</v>
      </c>
      <c r="Q881">
        <v>1282160.8999999999</v>
      </c>
      <c r="R881">
        <v>641.08000000000004</v>
      </c>
      <c r="S881">
        <v>256.43</v>
      </c>
      <c r="T881">
        <v>-2755.25</v>
      </c>
      <c r="U881">
        <v>189.91</v>
      </c>
      <c r="V881">
        <v>128216.09</v>
      </c>
      <c r="W881" t="s">
        <v>1261</v>
      </c>
      <c r="X881" t="s">
        <v>1263</v>
      </c>
      <c r="Y881">
        <v>-14.47</v>
      </c>
      <c r="Z881" t="s">
        <v>1267</v>
      </c>
      <c r="AA881">
        <v>9608595.8900000006</v>
      </c>
      <c r="AB881">
        <v>96085.958900000012</v>
      </c>
      <c r="AC881">
        <v>10.240000000000011</v>
      </c>
      <c r="AD881">
        <v>9383.3944238281183</v>
      </c>
      <c r="AE881">
        <v>2</v>
      </c>
      <c r="AF881">
        <v>18766.78884765624</v>
      </c>
      <c r="AG881">
        <v>3756172.7878583958</v>
      </c>
    </row>
    <row r="882" spans="1:33" x14ac:dyDescent="0.25">
      <c r="A882" t="s">
        <v>913</v>
      </c>
      <c r="B882" t="s">
        <v>1218</v>
      </c>
      <c r="C882" s="2">
        <v>45752.392361111109</v>
      </c>
      <c r="D882" s="2">
        <v>45752.39565972222</v>
      </c>
      <c r="E882" s="2">
        <v>45752.972048611111</v>
      </c>
      <c r="F882" s="2">
        <v>45753</v>
      </c>
      <c r="G882" t="s">
        <v>1231</v>
      </c>
      <c r="H882" t="s">
        <v>1240</v>
      </c>
      <c r="I882" t="s">
        <v>1242</v>
      </c>
      <c r="J882" t="s">
        <v>1246</v>
      </c>
      <c r="K882" t="s">
        <v>1252</v>
      </c>
      <c r="L882" t="s">
        <v>1255</v>
      </c>
      <c r="M882">
        <v>1160</v>
      </c>
      <c r="N882">
        <v>115.8</v>
      </c>
      <c r="O882">
        <v>115.05</v>
      </c>
      <c r="P882">
        <v>116.02</v>
      </c>
      <c r="Q882">
        <v>133458</v>
      </c>
      <c r="R882">
        <v>66.73</v>
      </c>
      <c r="S882">
        <v>26.69</v>
      </c>
      <c r="T882">
        <v>-1218.6199999999999</v>
      </c>
      <c r="U882">
        <v>110.01</v>
      </c>
      <c r="V882">
        <v>13345.8</v>
      </c>
      <c r="W882" t="s">
        <v>1262</v>
      </c>
      <c r="X882" t="s">
        <v>1265</v>
      </c>
      <c r="Y882">
        <v>-83.61</v>
      </c>
      <c r="Z882" t="s">
        <v>1267</v>
      </c>
      <c r="AA882">
        <v>9607377.2699999996</v>
      </c>
      <c r="AB882">
        <v>96073.772700000001</v>
      </c>
      <c r="AC882">
        <v>5.039999999999992</v>
      </c>
      <c r="AD882">
        <v>19062.25648809527</v>
      </c>
      <c r="AE882">
        <v>30</v>
      </c>
      <c r="AF882">
        <v>571867.69464285811</v>
      </c>
      <c r="AG882">
        <v>65793378.268660821</v>
      </c>
    </row>
    <row r="883" spans="1:33" x14ac:dyDescent="0.25">
      <c r="A883" t="s">
        <v>914</v>
      </c>
      <c r="B883" t="s">
        <v>1075</v>
      </c>
      <c r="C883" s="2">
        <v>45834.181250000001</v>
      </c>
      <c r="D883" s="2">
        <v>45834.181331018517</v>
      </c>
      <c r="E883" s="2">
        <v>45835.128553240742</v>
      </c>
      <c r="F883" s="2">
        <v>45836</v>
      </c>
      <c r="G883" t="s">
        <v>1232</v>
      </c>
      <c r="H883" t="s">
        <v>1241</v>
      </c>
      <c r="I883" t="s">
        <v>1243</v>
      </c>
      <c r="J883" t="s">
        <v>1245</v>
      </c>
      <c r="K883" t="s">
        <v>1252</v>
      </c>
      <c r="L883" t="s">
        <v>1256</v>
      </c>
      <c r="M883">
        <v>8448</v>
      </c>
      <c r="N883">
        <v>417.62</v>
      </c>
      <c r="O883">
        <v>413</v>
      </c>
      <c r="P883">
        <v>414.22</v>
      </c>
      <c r="Q883">
        <v>3489024</v>
      </c>
      <c r="R883">
        <v>1744.51</v>
      </c>
      <c r="S883">
        <v>697.8</v>
      </c>
      <c r="T883">
        <v>-12748.87</v>
      </c>
      <c r="U883">
        <v>396.74</v>
      </c>
      <c r="V883">
        <v>348902.40000000002</v>
      </c>
      <c r="W883" t="s">
        <v>1261</v>
      </c>
      <c r="X883" t="s">
        <v>1264</v>
      </c>
      <c r="Y883">
        <v>-29.45</v>
      </c>
      <c r="Z883" t="s">
        <v>1268</v>
      </c>
      <c r="AA883">
        <v>9594628.4000000004</v>
      </c>
      <c r="AB883">
        <v>95946.284</v>
      </c>
      <c r="AC883">
        <v>16.259999999999991</v>
      </c>
      <c r="AD883">
        <v>5900.7554735547392</v>
      </c>
      <c r="AE883">
        <v>5</v>
      </c>
      <c r="AF883">
        <v>29503.777367773699</v>
      </c>
      <c r="AG883">
        <v>12185060.052890539</v>
      </c>
    </row>
    <row r="884" spans="1:33" x14ac:dyDescent="0.25">
      <c r="A884" t="s">
        <v>915</v>
      </c>
      <c r="B884" t="s">
        <v>1067</v>
      </c>
      <c r="C884" s="2">
        <v>45970.959027777782</v>
      </c>
      <c r="D884" s="2">
        <v>45970.96197916667</v>
      </c>
      <c r="E884" s="2">
        <v>45971.599479166667</v>
      </c>
      <c r="F884" s="2">
        <v>45972</v>
      </c>
      <c r="G884" t="s">
        <v>1231</v>
      </c>
      <c r="H884" t="s">
        <v>1241</v>
      </c>
      <c r="I884" t="s">
        <v>1243</v>
      </c>
      <c r="J884" t="s">
        <v>1245</v>
      </c>
      <c r="K884" t="s">
        <v>1252</v>
      </c>
      <c r="L884" t="s">
        <v>1256</v>
      </c>
      <c r="M884">
        <v>9656</v>
      </c>
      <c r="N884">
        <v>497.82</v>
      </c>
      <c r="O884">
        <v>496.89</v>
      </c>
      <c r="P884">
        <v>497.8</v>
      </c>
      <c r="Q884">
        <v>4797969.84</v>
      </c>
      <c r="R884">
        <v>2398.98</v>
      </c>
      <c r="S884">
        <v>959.59</v>
      </c>
      <c r="T884">
        <v>-12145.53</v>
      </c>
      <c r="U884">
        <v>472.93</v>
      </c>
      <c r="V884">
        <v>479796.98</v>
      </c>
      <c r="W884" t="s">
        <v>1260</v>
      </c>
      <c r="X884" t="s">
        <v>1264</v>
      </c>
      <c r="Y884">
        <v>-18.28</v>
      </c>
      <c r="Z884" t="s">
        <v>1268</v>
      </c>
      <c r="AA884">
        <v>9582482.8699999992</v>
      </c>
      <c r="AB884">
        <v>95824.828699999998</v>
      </c>
      <c r="AC884">
        <v>23.95999999999998</v>
      </c>
      <c r="AD884">
        <v>3999.3668071786342</v>
      </c>
      <c r="AE884">
        <v>5</v>
      </c>
      <c r="AF884">
        <v>19996.834035893171</v>
      </c>
      <c r="AG884">
        <v>9936226.8640949577</v>
      </c>
    </row>
    <row r="885" spans="1:33" x14ac:dyDescent="0.25">
      <c r="A885" t="s">
        <v>916</v>
      </c>
      <c r="B885" t="s">
        <v>1055</v>
      </c>
      <c r="C885" s="2">
        <v>45892.962500000001</v>
      </c>
      <c r="D885" s="2">
        <v>45892.964131944442</v>
      </c>
      <c r="E885" s="2">
        <v>45893.073159722233</v>
      </c>
      <c r="F885" s="2">
        <v>45893</v>
      </c>
      <c r="G885" t="s">
        <v>1235</v>
      </c>
      <c r="H885" t="s">
        <v>1241</v>
      </c>
      <c r="I885" t="s">
        <v>1242</v>
      </c>
      <c r="J885" t="s">
        <v>1247</v>
      </c>
      <c r="K885" t="s">
        <v>1252</v>
      </c>
      <c r="L885" t="s">
        <v>1254</v>
      </c>
      <c r="M885">
        <v>6295</v>
      </c>
      <c r="N885">
        <v>321.94</v>
      </c>
      <c r="O885">
        <v>323.48</v>
      </c>
      <c r="P885">
        <v>319.73</v>
      </c>
      <c r="Q885">
        <v>2036306.6</v>
      </c>
      <c r="R885">
        <v>1018.15</v>
      </c>
      <c r="S885">
        <v>407.26</v>
      </c>
      <c r="T885">
        <v>22180.84</v>
      </c>
      <c r="U885">
        <v>305.83999999999997</v>
      </c>
      <c r="V885">
        <v>203630.66</v>
      </c>
      <c r="W885" t="s">
        <v>1261</v>
      </c>
      <c r="X885" t="s">
        <v>1263</v>
      </c>
      <c r="Y885">
        <v>117.29</v>
      </c>
      <c r="Z885" t="s">
        <v>1269</v>
      </c>
      <c r="AA885">
        <v>9604663.7100000009</v>
      </c>
      <c r="AB885">
        <v>96046.637100000007</v>
      </c>
      <c r="AC885">
        <v>17.64000000000004</v>
      </c>
      <c r="AD885">
        <v>5444.8206972788976</v>
      </c>
      <c r="AE885">
        <v>5</v>
      </c>
      <c r="AF885">
        <v>27224.103486394491</v>
      </c>
      <c r="AG885">
        <v>8806452.9957788903</v>
      </c>
    </row>
    <row r="886" spans="1:33" x14ac:dyDescent="0.25">
      <c r="A886" t="s">
        <v>917</v>
      </c>
      <c r="B886" t="s">
        <v>1040</v>
      </c>
      <c r="C886" s="2">
        <v>45843.85</v>
      </c>
      <c r="D886" s="2">
        <v>45843.851469907408</v>
      </c>
      <c r="E886" s="2">
        <v>45844.545914351853</v>
      </c>
      <c r="F886" s="2">
        <v>45844</v>
      </c>
      <c r="G886" t="s">
        <v>1233</v>
      </c>
      <c r="H886" t="s">
        <v>1241</v>
      </c>
      <c r="I886" t="s">
        <v>1242</v>
      </c>
      <c r="J886" t="s">
        <v>1246</v>
      </c>
      <c r="K886" t="s">
        <v>1252</v>
      </c>
      <c r="L886" t="s">
        <v>1254</v>
      </c>
      <c r="M886">
        <v>9262</v>
      </c>
      <c r="N886">
        <v>224.03</v>
      </c>
      <c r="O886">
        <v>228.33</v>
      </c>
      <c r="P886">
        <v>222.98</v>
      </c>
      <c r="Q886">
        <v>2114792.46</v>
      </c>
      <c r="R886">
        <v>1057.4000000000001</v>
      </c>
      <c r="S886">
        <v>422.96</v>
      </c>
      <c r="T886">
        <v>48071.34</v>
      </c>
      <c r="U886">
        <v>212.83</v>
      </c>
      <c r="V886">
        <v>211479.25</v>
      </c>
      <c r="W886" t="s">
        <v>1261</v>
      </c>
      <c r="X886" t="s">
        <v>1264</v>
      </c>
      <c r="Y886">
        <v>239.93</v>
      </c>
      <c r="Z886" t="s">
        <v>1270</v>
      </c>
      <c r="AA886">
        <v>9652735.0500000007</v>
      </c>
      <c r="AB886">
        <v>96527.350500000015</v>
      </c>
      <c r="AC886">
        <v>15.5</v>
      </c>
      <c r="AD886">
        <v>6227.5710000000008</v>
      </c>
      <c r="AE886">
        <v>5</v>
      </c>
      <c r="AF886">
        <v>31137.855</v>
      </c>
      <c r="AG886">
        <v>7109706.4321500007</v>
      </c>
    </row>
    <row r="887" spans="1:33" x14ac:dyDescent="0.25">
      <c r="A887" t="s">
        <v>918</v>
      </c>
      <c r="B887" t="s">
        <v>1128</v>
      </c>
      <c r="C887" s="2">
        <v>45829.354861111111</v>
      </c>
      <c r="D887" s="2">
        <v>45829.355983796297</v>
      </c>
      <c r="E887" s="2">
        <v>45829.810150462959</v>
      </c>
      <c r="F887" s="2">
        <v>45831</v>
      </c>
      <c r="G887" t="s">
        <v>1231</v>
      </c>
      <c r="H887" t="s">
        <v>1240</v>
      </c>
      <c r="I887" t="s">
        <v>1243</v>
      </c>
      <c r="J887" t="s">
        <v>1244</v>
      </c>
      <c r="K887" t="s">
        <v>1251</v>
      </c>
      <c r="L887" t="s">
        <v>1255</v>
      </c>
      <c r="M887">
        <v>7360</v>
      </c>
      <c r="N887">
        <v>289.79000000000002</v>
      </c>
      <c r="O887">
        <v>292.39</v>
      </c>
      <c r="P887">
        <v>290.91000000000003</v>
      </c>
      <c r="Q887">
        <v>2151990.4</v>
      </c>
      <c r="R887">
        <v>1076</v>
      </c>
      <c r="S887">
        <v>430.4</v>
      </c>
      <c r="T887">
        <v>9386.4</v>
      </c>
      <c r="U887">
        <v>275.3</v>
      </c>
      <c r="V887">
        <v>215199.04</v>
      </c>
      <c r="W887" t="s">
        <v>1262</v>
      </c>
      <c r="X887" t="s">
        <v>1263</v>
      </c>
      <c r="Y887">
        <v>50.87</v>
      </c>
      <c r="Z887" t="s">
        <v>1271</v>
      </c>
      <c r="AA887">
        <v>9662121.4499999993</v>
      </c>
      <c r="AB887">
        <v>96621.214499999987</v>
      </c>
      <c r="AC887">
        <v>17.089999999999971</v>
      </c>
      <c r="AD887">
        <v>5653.6696606202531</v>
      </c>
      <c r="AE887">
        <v>30</v>
      </c>
      <c r="AF887">
        <v>169610.08981860761</v>
      </c>
      <c r="AG887">
        <v>49592294.162062667</v>
      </c>
    </row>
    <row r="888" spans="1:33" x14ac:dyDescent="0.25">
      <c r="A888" t="s">
        <v>919</v>
      </c>
      <c r="B888" t="s">
        <v>1226</v>
      </c>
      <c r="C888" s="2">
        <v>45796.210416666669</v>
      </c>
      <c r="D888" s="2">
        <v>45796.211458333331</v>
      </c>
      <c r="E888" s="2">
        <v>45796.796180555553</v>
      </c>
      <c r="F888" s="2">
        <v>45798</v>
      </c>
      <c r="G888" t="s">
        <v>1235</v>
      </c>
      <c r="H888" t="s">
        <v>1240</v>
      </c>
      <c r="I888" t="s">
        <v>1242</v>
      </c>
      <c r="J888" t="s">
        <v>1244</v>
      </c>
      <c r="K888" t="s">
        <v>1251</v>
      </c>
      <c r="L888" t="s">
        <v>1257</v>
      </c>
      <c r="M888">
        <v>5452</v>
      </c>
      <c r="N888">
        <v>229.55</v>
      </c>
      <c r="O888">
        <v>228.23</v>
      </c>
      <c r="P888">
        <v>228.29</v>
      </c>
      <c r="Q888">
        <v>1244309.96</v>
      </c>
      <c r="R888">
        <v>622.15</v>
      </c>
      <c r="S888">
        <v>248.86</v>
      </c>
      <c r="T888">
        <v>-1198.1300000000001</v>
      </c>
      <c r="U888">
        <v>218.07</v>
      </c>
      <c r="V888">
        <v>124431</v>
      </c>
      <c r="W888" t="s">
        <v>1260</v>
      </c>
      <c r="X888" t="s">
        <v>1266</v>
      </c>
      <c r="Y888">
        <v>-2.63</v>
      </c>
      <c r="Z888" t="s">
        <v>1271</v>
      </c>
      <c r="AA888">
        <v>9660923.3200000003</v>
      </c>
      <c r="AB888">
        <v>96609.233200000002</v>
      </c>
      <c r="AC888">
        <v>10.16</v>
      </c>
      <c r="AD888">
        <v>9508.7827952755943</v>
      </c>
      <c r="AE888">
        <v>30</v>
      </c>
      <c r="AF888">
        <v>285263.48385826778</v>
      </c>
      <c r="AG888">
        <v>65105684.920972466</v>
      </c>
    </row>
    <row r="889" spans="1:33" x14ac:dyDescent="0.25">
      <c r="A889" t="s">
        <v>920</v>
      </c>
      <c r="B889" t="s">
        <v>1063</v>
      </c>
      <c r="C889" s="2">
        <v>45763.357638888891</v>
      </c>
      <c r="D889" s="2">
        <v>45763.359386574077</v>
      </c>
      <c r="E889" s="2">
        <v>45764.254525462973</v>
      </c>
      <c r="F889" s="2">
        <v>45765</v>
      </c>
      <c r="G889" t="s">
        <v>1236</v>
      </c>
      <c r="H889" t="s">
        <v>1240</v>
      </c>
      <c r="I889" t="s">
        <v>1242</v>
      </c>
      <c r="J889" t="s">
        <v>1247</v>
      </c>
      <c r="K889" t="s">
        <v>1252</v>
      </c>
      <c r="L889" t="s">
        <v>1257</v>
      </c>
      <c r="M889">
        <v>9203</v>
      </c>
      <c r="N889">
        <v>204.13</v>
      </c>
      <c r="O889">
        <v>203.15</v>
      </c>
      <c r="P889">
        <v>203.65</v>
      </c>
      <c r="Q889">
        <v>1869589.45</v>
      </c>
      <c r="R889">
        <v>934.79</v>
      </c>
      <c r="S889">
        <v>373.92</v>
      </c>
      <c r="T889">
        <v>-5910.21</v>
      </c>
      <c r="U889">
        <v>193.92</v>
      </c>
      <c r="V889">
        <v>186958.95</v>
      </c>
      <c r="W889" t="s">
        <v>1262</v>
      </c>
      <c r="X889" t="s">
        <v>1265</v>
      </c>
      <c r="Y889">
        <v>-24.55</v>
      </c>
      <c r="Z889" t="s">
        <v>1267</v>
      </c>
      <c r="AA889">
        <v>9655013.1099999994</v>
      </c>
      <c r="AB889">
        <v>96550.131099999999</v>
      </c>
      <c r="AC889">
        <v>9.2300000000000182</v>
      </c>
      <c r="AD889">
        <v>10460.46924160345</v>
      </c>
      <c r="AE889">
        <v>30</v>
      </c>
      <c r="AF889">
        <v>313814.07724810351</v>
      </c>
      <c r="AG889">
        <v>63751329.792952232</v>
      </c>
    </row>
    <row r="890" spans="1:33" x14ac:dyDescent="0.25">
      <c r="A890" t="s">
        <v>921</v>
      </c>
      <c r="B890" t="s">
        <v>1048</v>
      </c>
      <c r="C890" s="2">
        <v>46000.029861111107</v>
      </c>
      <c r="D890" s="2">
        <v>46000.030706018522</v>
      </c>
      <c r="E890" s="2">
        <v>46000.224456018521</v>
      </c>
      <c r="F890" s="2">
        <v>46001</v>
      </c>
      <c r="G890" t="s">
        <v>1234</v>
      </c>
      <c r="H890" t="s">
        <v>1239</v>
      </c>
      <c r="I890" t="s">
        <v>1242</v>
      </c>
      <c r="J890" t="s">
        <v>1248</v>
      </c>
      <c r="K890" t="s">
        <v>1252</v>
      </c>
      <c r="L890" t="s">
        <v>1254</v>
      </c>
      <c r="M890">
        <v>3474</v>
      </c>
      <c r="N890">
        <v>47.84</v>
      </c>
      <c r="O890">
        <v>48.77</v>
      </c>
      <c r="P890">
        <v>47.92</v>
      </c>
      <c r="Q890">
        <v>169426.98</v>
      </c>
      <c r="R890">
        <v>84.71</v>
      </c>
      <c r="S890">
        <v>33.89</v>
      </c>
      <c r="T890">
        <v>2834.3</v>
      </c>
      <c r="U890">
        <v>45.45</v>
      </c>
      <c r="V890">
        <v>16942.7</v>
      </c>
      <c r="W890" t="s">
        <v>1258</v>
      </c>
      <c r="X890" t="s">
        <v>1264</v>
      </c>
      <c r="Y890">
        <v>177.38</v>
      </c>
      <c r="Z890" t="s">
        <v>1268</v>
      </c>
      <c r="AA890">
        <v>9657847.4100000001</v>
      </c>
      <c r="AB890">
        <v>96578.474100000007</v>
      </c>
      <c r="AC890">
        <v>3.32</v>
      </c>
      <c r="AD890">
        <v>29089.9018373494</v>
      </c>
      <c r="AE890">
        <v>10</v>
      </c>
      <c r="AF890">
        <v>290899.01837349398</v>
      </c>
      <c r="AG890">
        <v>14187145.126075299</v>
      </c>
    </row>
    <row r="891" spans="1:33" x14ac:dyDescent="0.25">
      <c r="A891" t="s">
        <v>922</v>
      </c>
      <c r="B891" t="s">
        <v>1208</v>
      </c>
      <c r="C891" s="2">
        <v>45922.498611111107</v>
      </c>
      <c r="D891" s="2">
        <v>45922.498807870368</v>
      </c>
      <c r="E891" s="2">
        <v>45922.610613425917</v>
      </c>
      <c r="F891" s="2">
        <v>45924</v>
      </c>
      <c r="G891" t="s">
        <v>1232</v>
      </c>
      <c r="H891" t="s">
        <v>1241</v>
      </c>
      <c r="I891" t="s">
        <v>1243</v>
      </c>
      <c r="J891" t="s">
        <v>1244</v>
      </c>
      <c r="K891" t="s">
        <v>1249</v>
      </c>
      <c r="L891" t="s">
        <v>1257</v>
      </c>
      <c r="M891">
        <v>7782</v>
      </c>
      <c r="N891">
        <v>276.20999999999998</v>
      </c>
      <c r="O891">
        <v>271.77</v>
      </c>
      <c r="P891">
        <v>278.43</v>
      </c>
      <c r="Q891">
        <v>2114914.14</v>
      </c>
      <c r="R891">
        <v>1057.46</v>
      </c>
      <c r="S891">
        <v>422.98</v>
      </c>
      <c r="T891">
        <v>-53308.56</v>
      </c>
      <c r="U891">
        <v>262.39999999999998</v>
      </c>
      <c r="V891">
        <v>211491.41</v>
      </c>
      <c r="W891" t="s">
        <v>1259</v>
      </c>
      <c r="X891" t="s">
        <v>1265</v>
      </c>
      <c r="Y891">
        <v>-239.2</v>
      </c>
      <c r="Z891" t="s">
        <v>1267</v>
      </c>
      <c r="AA891">
        <v>9604538.8499999996</v>
      </c>
      <c r="AB891">
        <v>96045.388500000001</v>
      </c>
      <c r="AC891">
        <v>9.3700000000000045</v>
      </c>
      <c r="AD891">
        <v>10250.3082710779</v>
      </c>
      <c r="AE891">
        <v>5</v>
      </c>
      <c r="AF891">
        <v>51251.541355389498</v>
      </c>
      <c r="AG891">
        <v>13928631.3941542</v>
      </c>
    </row>
    <row r="892" spans="1:33" x14ac:dyDescent="0.25">
      <c r="A892" t="s">
        <v>923</v>
      </c>
      <c r="B892" t="s">
        <v>1135</v>
      </c>
      <c r="C892" s="2">
        <v>45823.767361111109</v>
      </c>
      <c r="D892" s="2">
        <v>45823.76771990741</v>
      </c>
      <c r="E892" s="2">
        <v>45824.410081018519</v>
      </c>
      <c r="F892" s="2">
        <v>45824</v>
      </c>
      <c r="G892" t="s">
        <v>1237</v>
      </c>
      <c r="H892" t="s">
        <v>1240</v>
      </c>
      <c r="I892" t="s">
        <v>1242</v>
      </c>
      <c r="J892" t="s">
        <v>1248</v>
      </c>
      <c r="K892" t="s">
        <v>1251</v>
      </c>
      <c r="L892" t="s">
        <v>1254</v>
      </c>
      <c r="M892">
        <v>2476</v>
      </c>
      <c r="N892">
        <v>411.28</v>
      </c>
      <c r="O892">
        <v>414.61</v>
      </c>
      <c r="P892">
        <v>410.05</v>
      </c>
      <c r="Q892">
        <v>1026574.36</v>
      </c>
      <c r="R892">
        <v>513.29</v>
      </c>
      <c r="S892">
        <v>205.31</v>
      </c>
      <c r="T892">
        <v>10571.96</v>
      </c>
      <c r="U892">
        <v>390.72</v>
      </c>
      <c r="V892">
        <v>102657.44</v>
      </c>
      <c r="W892" t="s">
        <v>1259</v>
      </c>
      <c r="X892" t="s">
        <v>1264</v>
      </c>
      <c r="Y892">
        <v>111.21</v>
      </c>
      <c r="Z892" t="s">
        <v>1270</v>
      </c>
      <c r="AA892">
        <v>9615110.8100000005</v>
      </c>
      <c r="AB892">
        <v>96151.108100000012</v>
      </c>
      <c r="AC892">
        <v>23.88999999999999</v>
      </c>
      <c r="AD892">
        <v>4024.7429091670178</v>
      </c>
      <c r="AE892">
        <v>30</v>
      </c>
      <c r="AF892">
        <v>120742.2872750105</v>
      </c>
      <c r="AG892">
        <v>50060959.727092117</v>
      </c>
    </row>
    <row r="893" spans="1:33" x14ac:dyDescent="0.25">
      <c r="A893" t="s">
        <v>924</v>
      </c>
      <c r="B893" t="s">
        <v>1166</v>
      </c>
      <c r="C893" s="2">
        <v>45949.753472222219</v>
      </c>
      <c r="D893" s="2">
        <v>45949.75540509259</v>
      </c>
      <c r="E893" s="2">
        <v>45950.096377314818</v>
      </c>
      <c r="F893" s="2">
        <v>45950</v>
      </c>
      <c r="G893" t="s">
        <v>1235</v>
      </c>
      <c r="H893" t="s">
        <v>1240</v>
      </c>
      <c r="I893" t="s">
        <v>1243</v>
      </c>
      <c r="J893" t="s">
        <v>1246</v>
      </c>
      <c r="K893" t="s">
        <v>1251</v>
      </c>
      <c r="L893" t="s">
        <v>1256</v>
      </c>
      <c r="M893">
        <v>6648</v>
      </c>
      <c r="N893">
        <v>184.16</v>
      </c>
      <c r="O893">
        <v>183.28</v>
      </c>
      <c r="P893">
        <v>182.4</v>
      </c>
      <c r="Q893">
        <v>1218445.44</v>
      </c>
      <c r="R893">
        <v>609.22</v>
      </c>
      <c r="S893">
        <v>243.69</v>
      </c>
      <c r="T893">
        <v>4997.33</v>
      </c>
      <c r="U893">
        <v>174.95</v>
      </c>
      <c r="V893">
        <v>121844.54</v>
      </c>
      <c r="W893" t="s">
        <v>1259</v>
      </c>
      <c r="X893" t="s">
        <v>1265</v>
      </c>
      <c r="Y893">
        <v>48.25</v>
      </c>
      <c r="Z893" t="s">
        <v>1270</v>
      </c>
      <c r="AA893">
        <v>9620108.1400000006</v>
      </c>
      <c r="AB893">
        <v>96201.08140000001</v>
      </c>
      <c r="AC893">
        <v>8.3300000000000125</v>
      </c>
      <c r="AD893">
        <v>11548.74926770707</v>
      </c>
      <c r="AE893">
        <v>30</v>
      </c>
      <c r="AF893">
        <v>346462.47803121211</v>
      </c>
      <c r="AG893">
        <v>63499642.973560557</v>
      </c>
    </row>
    <row r="894" spans="1:33" x14ac:dyDescent="0.25">
      <c r="A894" t="s">
        <v>925</v>
      </c>
      <c r="B894" t="s">
        <v>1062</v>
      </c>
      <c r="C894" s="2">
        <v>45708.991666666669</v>
      </c>
      <c r="D894" s="2">
        <v>45708.991805555554</v>
      </c>
      <c r="E894" s="2">
        <v>45709.647361111107</v>
      </c>
      <c r="F894" s="2">
        <v>45709</v>
      </c>
      <c r="G894" t="s">
        <v>1231</v>
      </c>
      <c r="H894" t="s">
        <v>1238</v>
      </c>
      <c r="I894" t="s">
        <v>1243</v>
      </c>
      <c r="J894" t="s">
        <v>1248</v>
      </c>
      <c r="K894" t="s">
        <v>1251</v>
      </c>
      <c r="L894" t="s">
        <v>1257</v>
      </c>
      <c r="M894">
        <v>2891</v>
      </c>
      <c r="N894">
        <v>349.87</v>
      </c>
      <c r="O894">
        <v>356.76</v>
      </c>
      <c r="P894">
        <v>346.38</v>
      </c>
      <c r="Q894">
        <v>1031393.16</v>
      </c>
      <c r="R894">
        <v>515.70000000000005</v>
      </c>
      <c r="S894">
        <v>206.28</v>
      </c>
      <c r="T894">
        <v>29286.6</v>
      </c>
      <c r="U894">
        <v>332.38</v>
      </c>
      <c r="V894">
        <v>103139.32</v>
      </c>
      <c r="W894" t="s">
        <v>1261</v>
      </c>
      <c r="X894" t="s">
        <v>1265</v>
      </c>
      <c r="Y894">
        <v>299.67</v>
      </c>
      <c r="Z894" t="s">
        <v>1269</v>
      </c>
      <c r="AA894">
        <v>9649394.7400000002</v>
      </c>
      <c r="AB894">
        <v>96493.947400000005</v>
      </c>
      <c r="AC894">
        <v>24.38</v>
      </c>
      <c r="AD894">
        <v>3957.9141673502882</v>
      </c>
      <c r="AE894">
        <v>2</v>
      </c>
      <c r="AF894">
        <v>7915.8283347005763</v>
      </c>
      <c r="AG894">
        <v>2824050.9166877782</v>
      </c>
    </row>
    <row r="895" spans="1:33" x14ac:dyDescent="0.25">
      <c r="A895" t="s">
        <v>926</v>
      </c>
      <c r="B895" t="s">
        <v>1090</v>
      </c>
      <c r="C895" s="2">
        <v>45958.215277777781</v>
      </c>
      <c r="D895" s="2">
        <v>45958.217604166668</v>
      </c>
      <c r="E895" s="2">
        <v>45958.494687500002</v>
      </c>
      <c r="F895" s="2">
        <v>45959</v>
      </c>
      <c r="G895" t="s">
        <v>1236</v>
      </c>
      <c r="H895" t="s">
        <v>1241</v>
      </c>
      <c r="I895" t="s">
        <v>1242</v>
      </c>
      <c r="J895" t="s">
        <v>1246</v>
      </c>
      <c r="K895" t="s">
        <v>1250</v>
      </c>
      <c r="L895" t="s">
        <v>1256</v>
      </c>
      <c r="M895">
        <v>8595</v>
      </c>
      <c r="N895">
        <v>336.74</v>
      </c>
      <c r="O895">
        <v>339.39</v>
      </c>
      <c r="P895">
        <v>339.94</v>
      </c>
      <c r="Q895">
        <v>2917057.05</v>
      </c>
      <c r="R895">
        <v>1458.53</v>
      </c>
      <c r="S895">
        <v>583.41</v>
      </c>
      <c r="T895">
        <v>-6769.19</v>
      </c>
      <c r="U895">
        <v>319.89999999999998</v>
      </c>
      <c r="V895">
        <v>291705.71000000002</v>
      </c>
      <c r="W895" t="s">
        <v>1262</v>
      </c>
      <c r="X895" t="s">
        <v>1264</v>
      </c>
      <c r="Y895">
        <v>-16.18</v>
      </c>
      <c r="Z895" t="s">
        <v>1268</v>
      </c>
      <c r="AA895">
        <v>9642625.5500000007</v>
      </c>
      <c r="AB895">
        <v>96426.255500000014</v>
      </c>
      <c r="AC895">
        <v>19.490000000000009</v>
      </c>
      <c r="AD895">
        <v>4947.4733453052831</v>
      </c>
      <c r="AE895">
        <v>5</v>
      </c>
      <c r="AF895">
        <v>24737.366726526419</v>
      </c>
      <c r="AG895">
        <v>8395614.8933157995</v>
      </c>
    </row>
    <row r="896" spans="1:33" x14ac:dyDescent="0.25">
      <c r="A896" t="s">
        <v>927</v>
      </c>
      <c r="B896" t="s">
        <v>1173</v>
      </c>
      <c r="C896" s="2">
        <v>45720.732638888891</v>
      </c>
      <c r="D896" s="2">
        <v>45720.734259259261</v>
      </c>
      <c r="E896" s="2">
        <v>45721.650925925933</v>
      </c>
      <c r="F896" s="2">
        <v>45722</v>
      </c>
      <c r="G896" t="s">
        <v>1235</v>
      </c>
      <c r="H896" t="s">
        <v>1238</v>
      </c>
      <c r="I896" t="s">
        <v>1242</v>
      </c>
      <c r="J896" t="s">
        <v>1244</v>
      </c>
      <c r="K896" t="s">
        <v>1249</v>
      </c>
      <c r="L896" t="s">
        <v>1257</v>
      </c>
      <c r="M896">
        <v>2629</v>
      </c>
      <c r="N896">
        <v>375.06</v>
      </c>
      <c r="O896">
        <v>372.48</v>
      </c>
      <c r="P896">
        <v>372.52</v>
      </c>
      <c r="Q896">
        <v>979249.92</v>
      </c>
      <c r="R896">
        <v>489.62</v>
      </c>
      <c r="S896">
        <v>195.85</v>
      </c>
      <c r="T896">
        <v>-790.63</v>
      </c>
      <c r="U896">
        <v>356.31</v>
      </c>
      <c r="V896">
        <v>97924.99</v>
      </c>
      <c r="W896" t="s">
        <v>1260</v>
      </c>
      <c r="X896" t="s">
        <v>1265</v>
      </c>
      <c r="Y896">
        <v>-1.07</v>
      </c>
      <c r="Z896" t="s">
        <v>1267</v>
      </c>
      <c r="AA896">
        <v>9641834.9199999999</v>
      </c>
      <c r="AB896">
        <v>96418.349199999997</v>
      </c>
      <c r="AC896">
        <v>16.170000000000019</v>
      </c>
      <c r="AD896">
        <v>5962.7921583178668</v>
      </c>
      <c r="AE896">
        <v>2</v>
      </c>
      <c r="AF896">
        <v>11925.58431663573</v>
      </c>
      <c r="AG896">
        <v>4442041.6462604795</v>
      </c>
    </row>
    <row r="897" spans="1:33" x14ac:dyDescent="0.25">
      <c r="A897" t="s">
        <v>928</v>
      </c>
      <c r="B897" t="s">
        <v>1076</v>
      </c>
      <c r="C897" s="2">
        <v>45984.492361111108</v>
      </c>
      <c r="D897" s="2">
        <v>45984.492546296293</v>
      </c>
      <c r="E897" s="2">
        <v>45984.907824074071</v>
      </c>
      <c r="F897" s="2">
        <v>45985</v>
      </c>
      <c r="G897" t="s">
        <v>1234</v>
      </c>
      <c r="H897" t="s">
        <v>1241</v>
      </c>
      <c r="I897" t="s">
        <v>1243</v>
      </c>
      <c r="J897" t="s">
        <v>1247</v>
      </c>
      <c r="K897" t="s">
        <v>1251</v>
      </c>
      <c r="L897" t="s">
        <v>1257</v>
      </c>
      <c r="M897">
        <v>7335</v>
      </c>
      <c r="N897">
        <v>343.21</v>
      </c>
      <c r="O897">
        <v>338.52</v>
      </c>
      <c r="P897">
        <v>342.99</v>
      </c>
      <c r="Q897">
        <v>2483044.2000000002</v>
      </c>
      <c r="R897">
        <v>1241.52</v>
      </c>
      <c r="S897">
        <v>496.61</v>
      </c>
      <c r="T897">
        <v>-34525.58</v>
      </c>
      <c r="U897">
        <v>326.05</v>
      </c>
      <c r="V897">
        <v>248304.42</v>
      </c>
      <c r="W897" t="s">
        <v>1260</v>
      </c>
      <c r="X897" t="s">
        <v>1264</v>
      </c>
      <c r="Y897">
        <v>-130.32</v>
      </c>
      <c r="Z897" t="s">
        <v>1270</v>
      </c>
      <c r="AA897">
        <v>9607309.3399999999</v>
      </c>
      <c r="AB897">
        <v>96073.093399999998</v>
      </c>
      <c r="AC897">
        <v>12.46999999999997</v>
      </c>
      <c r="AD897">
        <v>7704.3378829190233</v>
      </c>
      <c r="AE897">
        <v>5</v>
      </c>
      <c r="AF897">
        <v>38521.689414595123</v>
      </c>
      <c r="AG897">
        <v>13040362.30062874</v>
      </c>
    </row>
    <row r="898" spans="1:33" x14ac:dyDescent="0.25">
      <c r="A898" t="s">
        <v>929</v>
      </c>
      <c r="B898" t="s">
        <v>1184</v>
      </c>
      <c r="C898" s="2">
        <v>45788.625</v>
      </c>
      <c r="D898" s="2">
        <v>45788.625509259262</v>
      </c>
      <c r="E898" s="2">
        <v>45789.112314814818</v>
      </c>
      <c r="F898" s="2">
        <v>45790</v>
      </c>
      <c r="G898" t="s">
        <v>1233</v>
      </c>
      <c r="H898" t="s">
        <v>1241</v>
      </c>
      <c r="I898" t="s">
        <v>1242</v>
      </c>
      <c r="J898" t="s">
        <v>1245</v>
      </c>
      <c r="K898" t="s">
        <v>1252</v>
      </c>
      <c r="L898" t="s">
        <v>1255</v>
      </c>
      <c r="M898">
        <v>2314</v>
      </c>
      <c r="N898">
        <v>449.52</v>
      </c>
      <c r="O898">
        <v>448.89</v>
      </c>
      <c r="P898">
        <v>446.96</v>
      </c>
      <c r="Q898">
        <v>1038731.46</v>
      </c>
      <c r="R898">
        <v>519.37</v>
      </c>
      <c r="S898">
        <v>207.75</v>
      </c>
      <c r="T898">
        <v>3738.9</v>
      </c>
      <c r="U898">
        <v>427.04</v>
      </c>
      <c r="V898">
        <v>103873.15</v>
      </c>
      <c r="W898" t="s">
        <v>1262</v>
      </c>
      <c r="X898" t="s">
        <v>1263</v>
      </c>
      <c r="Y898">
        <v>43.18</v>
      </c>
      <c r="Z898" t="s">
        <v>1268</v>
      </c>
      <c r="AA898">
        <v>9611048.2400000002</v>
      </c>
      <c r="AB898">
        <v>96110.482400000008</v>
      </c>
      <c r="AC898">
        <v>21.849999999999969</v>
      </c>
      <c r="AD898">
        <v>4398.6490800915408</v>
      </c>
      <c r="AE898">
        <v>5</v>
      </c>
      <c r="AF898">
        <v>21993.245400457701</v>
      </c>
      <c r="AG898">
        <v>9872547.9278114587</v>
      </c>
    </row>
    <row r="899" spans="1:33" x14ac:dyDescent="0.25">
      <c r="A899" t="s">
        <v>930</v>
      </c>
      <c r="B899" t="s">
        <v>1182</v>
      </c>
      <c r="C899" s="2">
        <v>45880.018750000003</v>
      </c>
      <c r="D899" s="2">
        <v>45880.021620370368</v>
      </c>
      <c r="E899" s="2">
        <v>45880.373703703714</v>
      </c>
      <c r="F899" s="2">
        <v>45882</v>
      </c>
      <c r="G899" t="s">
        <v>1233</v>
      </c>
      <c r="H899" t="s">
        <v>1241</v>
      </c>
      <c r="I899" t="s">
        <v>1242</v>
      </c>
      <c r="J899" t="s">
        <v>1247</v>
      </c>
      <c r="K899" t="s">
        <v>1250</v>
      </c>
      <c r="L899" t="s">
        <v>1257</v>
      </c>
      <c r="M899">
        <v>3051</v>
      </c>
      <c r="N899">
        <v>113.74</v>
      </c>
      <c r="O899">
        <v>114.55</v>
      </c>
      <c r="P899">
        <v>114.13</v>
      </c>
      <c r="Q899">
        <v>349492.05</v>
      </c>
      <c r="R899">
        <v>174.75</v>
      </c>
      <c r="S899">
        <v>69.900000000000006</v>
      </c>
      <c r="T899">
        <v>1036.77</v>
      </c>
      <c r="U899">
        <v>108.05</v>
      </c>
      <c r="V899">
        <v>34949.21</v>
      </c>
      <c r="W899" t="s">
        <v>1259</v>
      </c>
      <c r="X899" t="s">
        <v>1266</v>
      </c>
      <c r="Y899">
        <v>36.799999999999997</v>
      </c>
      <c r="Z899" t="s">
        <v>1270</v>
      </c>
      <c r="AA899">
        <v>9612085.0099999998</v>
      </c>
      <c r="AB899">
        <v>96120.850099999996</v>
      </c>
      <c r="AC899">
        <v>6.5</v>
      </c>
      <c r="AD899">
        <v>14787.82309230769</v>
      </c>
      <c r="AE899">
        <v>5</v>
      </c>
      <c r="AF899">
        <v>73939.115461538444</v>
      </c>
      <c r="AG899">
        <v>8469725.6761192288</v>
      </c>
    </row>
    <row r="900" spans="1:33" x14ac:dyDescent="0.25">
      <c r="A900" t="s">
        <v>931</v>
      </c>
      <c r="B900" t="s">
        <v>1210</v>
      </c>
      <c r="C900" s="2">
        <v>45873.259722222218</v>
      </c>
      <c r="D900" s="2">
        <v>45873.260162037041</v>
      </c>
      <c r="E900" s="2">
        <v>45873.403217592589</v>
      </c>
      <c r="F900" s="2">
        <v>45874</v>
      </c>
      <c r="G900" t="s">
        <v>1231</v>
      </c>
      <c r="H900" t="s">
        <v>1240</v>
      </c>
      <c r="I900" t="s">
        <v>1242</v>
      </c>
      <c r="J900" t="s">
        <v>1247</v>
      </c>
      <c r="K900" t="s">
        <v>1253</v>
      </c>
      <c r="L900" t="s">
        <v>1255</v>
      </c>
      <c r="M900">
        <v>5111</v>
      </c>
      <c r="N900">
        <v>118.98</v>
      </c>
      <c r="O900">
        <v>119.25</v>
      </c>
      <c r="P900">
        <v>118.45</v>
      </c>
      <c r="Q900">
        <v>609486.75</v>
      </c>
      <c r="R900">
        <v>304.74</v>
      </c>
      <c r="S900">
        <v>121.9</v>
      </c>
      <c r="T900">
        <v>3662.16</v>
      </c>
      <c r="U900">
        <v>113.03</v>
      </c>
      <c r="V900">
        <v>60948.68</v>
      </c>
      <c r="W900" t="s">
        <v>1261</v>
      </c>
      <c r="X900" t="s">
        <v>1264</v>
      </c>
      <c r="Y900">
        <v>67.540000000000006</v>
      </c>
      <c r="Z900" t="s">
        <v>1267</v>
      </c>
      <c r="AA900">
        <v>9615747.1699999999</v>
      </c>
      <c r="AB900">
        <v>96157.471699999995</v>
      </c>
      <c r="AC900">
        <v>6.2199999999999989</v>
      </c>
      <c r="AD900">
        <v>15459.400594855309</v>
      </c>
      <c r="AE900">
        <v>30</v>
      </c>
      <c r="AF900">
        <v>463782.01784565928</v>
      </c>
      <c r="AG900">
        <v>55306005.628094867</v>
      </c>
    </row>
    <row r="901" spans="1:33" x14ac:dyDescent="0.25">
      <c r="A901" t="s">
        <v>932</v>
      </c>
      <c r="B901" t="s">
        <v>1079</v>
      </c>
      <c r="C901" s="2">
        <v>45725.496527777781</v>
      </c>
      <c r="D901" s="2">
        <v>45725.499976851846</v>
      </c>
      <c r="E901" s="2">
        <v>45725.759004629632</v>
      </c>
      <c r="F901" s="2">
        <v>45726</v>
      </c>
      <c r="G901" t="s">
        <v>1237</v>
      </c>
      <c r="H901" t="s">
        <v>1238</v>
      </c>
      <c r="I901" t="s">
        <v>1242</v>
      </c>
      <c r="J901" t="s">
        <v>1244</v>
      </c>
      <c r="K901" t="s">
        <v>1251</v>
      </c>
      <c r="L901" t="s">
        <v>1254</v>
      </c>
      <c r="M901">
        <v>3285</v>
      </c>
      <c r="N901">
        <v>14.9</v>
      </c>
      <c r="O901">
        <v>14.84</v>
      </c>
      <c r="P901">
        <v>14.89</v>
      </c>
      <c r="Q901">
        <v>48749.4</v>
      </c>
      <c r="R901">
        <v>24.37</v>
      </c>
      <c r="S901">
        <v>9.75</v>
      </c>
      <c r="T901">
        <v>-198.37</v>
      </c>
      <c r="U901">
        <v>14.15</v>
      </c>
      <c r="V901">
        <v>4874.9399999999996</v>
      </c>
      <c r="W901" t="s">
        <v>1260</v>
      </c>
      <c r="X901" t="s">
        <v>1265</v>
      </c>
      <c r="Y901">
        <v>-33.58</v>
      </c>
      <c r="Z901" t="s">
        <v>1271</v>
      </c>
      <c r="AA901">
        <v>9615548.8000000007</v>
      </c>
      <c r="AB901">
        <v>96155.488000000012</v>
      </c>
      <c r="AC901">
        <v>0.6899999999999995</v>
      </c>
      <c r="AD901">
        <v>139355.77971014511</v>
      </c>
      <c r="AE901">
        <v>2</v>
      </c>
      <c r="AF901">
        <v>278711.55942029023</v>
      </c>
      <c r="AG901">
        <v>4136079.5417971071</v>
      </c>
    </row>
    <row r="902" spans="1:33" x14ac:dyDescent="0.25">
      <c r="A902" t="s">
        <v>933</v>
      </c>
      <c r="B902" t="s">
        <v>1044</v>
      </c>
      <c r="C902" s="2">
        <v>45783.680555555547</v>
      </c>
      <c r="D902" s="2">
        <v>45783.683333333327</v>
      </c>
      <c r="E902" s="2">
        <v>45783.761805555558</v>
      </c>
      <c r="F902" s="2">
        <v>45784</v>
      </c>
      <c r="G902" t="s">
        <v>1236</v>
      </c>
      <c r="H902" t="s">
        <v>1240</v>
      </c>
      <c r="I902" t="s">
        <v>1242</v>
      </c>
      <c r="J902" t="s">
        <v>1245</v>
      </c>
      <c r="K902" t="s">
        <v>1253</v>
      </c>
      <c r="L902" t="s">
        <v>1255</v>
      </c>
      <c r="M902">
        <v>9699</v>
      </c>
      <c r="N902">
        <v>391.34</v>
      </c>
      <c r="O902">
        <v>395.32</v>
      </c>
      <c r="P902">
        <v>389.83</v>
      </c>
      <c r="Q902">
        <v>3834208.68</v>
      </c>
      <c r="R902">
        <v>1917.1</v>
      </c>
      <c r="S902">
        <v>766.84</v>
      </c>
      <c r="T902">
        <v>50563.57</v>
      </c>
      <c r="U902">
        <v>371.77</v>
      </c>
      <c r="V902">
        <v>383420.87</v>
      </c>
      <c r="W902" t="s">
        <v>1258</v>
      </c>
      <c r="X902" t="s">
        <v>1263</v>
      </c>
      <c r="Y902">
        <v>140.83000000000001</v>
      </c>
      <c r="Z902" t="s">
        <v>1268</v>
      </c>
      <c r="AA902">
        <v>9666112.3699999992</v>
      </c>
      <c r="AB902">
        <v>96661.123699999996</v>
      </c>
      <c r="AC902">
        <v>23.550000000000011</v>
      </c>
      <c r="AD902">
        <v>4104.506314225051</v>
      </c>
      <c r="AE902">
        <v>30</v>
      </c>
      <c r="AF902">
        <v>123135.1894267515</v>
      </c>
      <c r="AG902">
        <v>48677803.084183417</v>
      </c>
    </row>
    <row r="903" spans="1:33" x14ac:dyDescent="0.25">
      <c r="A903" t="s">
        <v>934</v>
      </c>
      <c r="B903" t="s">
        <v>1033</v>
      </c>
      <c r="C903" s="2">
        <v>45917.163194444453</v>
      </c>
      <c r="D903" s="2">
        <v>45917.163414351853</v>
      </c>
      <c r="E903" s="2">
        <v>45917.614803240736</v>
      </c>
      <c r="F903" s="2">
        <v>45918</v>
      </c>
      <c r="G903" t="s">
        <v>1237</v>
      </c>
      <c r="H903" t="s">
        <v>1238</v>
      </c>
      <c r="I903" t="s">
        <v>1243</v>
      </c>
      <c r="J903" t="s">
        <v>1244</v>
      </c>
      <c r="K903" t="s">
        <v>1252</v>
      </c>
      <c r="L903" t="s">
        <v>1255</v>
      </c>
      <c r="M903">
        <v>1163</v>
      </c>
      <c r="N903">
        <v>89.88</v>
      </c>
      <c r="O903">
        <v>90.8</v>
      </c>
      <c r="P903">
        <v>89.45</v>
      </c>
      <c r="Q903">
        <v>105600.4</v>
      </c>
      <c r="R903">
        <v>52.8</v>
      </c>
      <c r="S903">
        <v>21.12</v>
      </c>
      <c r="T903">
        <v>1496.13</v>
      </c>
      <c r="U903">
        <v>85.39</v>
      </c>
      <c r="V903">
        <v>10560.04</v>
      </c>
      <c r="W903" t="s">
        <v>1258</v>
      </c>
      <c r="X903" t="s">
        <v>1264</v>
      </c>
      <c r="Y903">
        <v>150.91999999999999</v>
      </c>
      <c r="Z903" t="s">
        <v>1270</v>
      </c>
      <c r="AA903">
        <v>9667608.5</v>
      </c>
      <c r="AB903">
        <v>96676.085000000006</v>
      </c>
      <c r="AC903">
        <v>5.4099999999999966</v>
      </c>
      <c r="AD903">
        <v>17869.886321626629</v>
      </c>
      <c r="AE903">
        <v>2</v>
      </c>
      <c r="AF903">
        <v>35739.772643253258</v>
      </c>
      <c r="AG903">
        <v>3245171.3560073958</v>
      </c>
    </row>
    <row r="904" spans="1:33" x14ac:dyDescent="0.25">
      <c r="A904" t="s">
        <v>935</v>
      </c>
      <c r="B904" t="s">
        <v>1055</v>
      </c>
      <c r="C904" s="2">
        <v>45790.655555555553</v>
      </c>
      <c r="D904" s="2">
        <v>45790.658761574072</v>
      </c>
      <c r="E904" s="2">
        <v>45791.233761574083</v>
      </c>
      <c r="F904" s="2">
        <v>45792</v>
      </c>
      <c r="G904" t="s">
        <v>1234</v>
      </c>
      <c r="H904" t="s">
        <v>1241</v>
      </c>
      <c r="I904" t="s">
        <v>1242</v>
      </c>
      <c r="J904" t="s">
        <v>1245</v>
      </c>
      <c r="K904" t="s">
        <v>1251</v>
      </c>
      <c r="L904" t="s">
        <v>1255</v>
      </c>
      <c r="M904">
        <v>3631</v>
      </c>
      <c r="N904">
        <v>39.99</v>
      </c>
      <c r="O904">
        <v>40.75</v>
      </c>
      <c r="P904">
        <v>39.78</v>
      </c>
      <c r="Q904">
        <v>147963.25</v>
      </c>
      <c r="R904">
        <v>73.98</v>
      </c>
      <c r="S904">
        <v>29.59</v>
      </c>
      <c r="T904">
        <v>3418.5</v>
      </c>
      <c r="U904">
        <v>37.99</v>
      </c>
      <c r="V904">
        <v>14796.33</v>
      </c>
      <c r="W904" t="s">
        <v>1261</v>
      </c>
      <c r="X904" t="s">
        <v>1263</v>
      </c>
      <c r="Y904">
        <v>243.84</v>
      </c>
      <c r="Z904" t="s">
        <v>1270</v>
      </c>
      <c r="AA904">
        <v>9671027</v>
      </c>
      <c r="AB904">
        <v>96710.27</v>
      </c>
      <c r="AC904">
        <v>2.759999999999998</v>
      </c>
      <c r="AD904">
        <v>35039.95289855075</v>
      </c>
      <c r="AE904">
        <v>5</v>
      </c>
      <c r="AF904">
        <v>175199.76449275369</v>
      </c>
      <c r="AG904">
        <v>7139390.4030797156</v>
      </c>
    </row>
    <row r="905" spans="1:33" x14ac:dyDescent="0.25">
      <c r="A905" t="s">
        <v>936</v>
      </c>
      <c r="B905" t="s">
        <v>1130</v>
      </c>
      <c r="C905" s="2">
        <v>45767.90902777778</v>
      </c>
      <c r="D905" s="2">
        <v>45767.909224537027</v>
      </c>
      <c r="E905" s="2">
        <v>45768.241168981483</v>
      </c>
      <c r="F905" s="2">
        <v>45768</v>
      </c>
      <c r="G905" t="s">
        <v>1233</v>
      </c>
      <c r="H905" t="s">
        <v>1241</v>
      </c>
      <c r="I905" t="s">
        <v>1243</v>
      </c>
      <c r="J905" t="s">
        <v>1244</v>
      </c>
      <c r="K905" t="s">
        <v>1251</v>
      </c>
      <c r="L905" t="s">
        <v>1256</v>
      </c>
      <c r="M905">
        <v>755</v>
      </c>
      <c r="N905">
        <v>282.31</v>
      </c>
      <c r="O905">
        <v>285.39</v>
      </c>
      <c r="P905">
        <v>284.83</v>
      </c>
      <c r="Q905">
        <v>215469.45</v>
      </c>
      <c r="R905">
        <v>107.73</v>
      </c>
      <c r="S905">
        <v>43.09</v>
      </c>
      <c r="T905">
        <v>271.98</v>
      </c>
      <c r="U905">
        <v>268.19</v>
      </c>
      <c r="V905">
        <v>21546.95</v>
      </c>
      <c r="W905" t="s">
        <v>1259</v>
      </c>
      <c r="X905" t="s">
        <v>1264</v>
      </c>
      <c r="Y905">
        <v>19.66</v>
      </c>
      <c r="Z905" t="s">
        <v>1269</v>
      </c>
      <c r="AA905">
        <v>9671298.9800000004</v>
      </c>
      <c r="AB905">
        <v>96712.98980000001</v>
      </c>
      <c r="AC905">
        <v>17.199999999999989</v>
      </c>
      <c r="AD905">
        <v>5622.8482441860506</v>
      </c>
      <c r="AE905">
        <v>5</v>
      </c>
      <c r="AF905">
        <v>28114.241220930249</v>
      </c>
      <c r="AG905">
        <v>8023523.3020412847</v>
      </c>
    </row>
    <row r="906" spans="1:33" x14ac:dyDescent="0.25">
      <c r="A906" t="s">
        <v>937</v>
      </c>
      <c r="B906" t="s">
        <v>1067</v>
      </c>
      <c r="C906" s="2">
        <v>45672.439583333333</v>
      </c>
      <c r="D906" s="2">
        <v>45672.442777777767</v>
      </c>
      <c r="E906" s="2">
        <v>45673.224722222221</v>
      </c>
      <c r="F906" s="2">
        <v>45673</v>
      </c>
      <c r="G906" t="s">
        <v>1234</v>
      </c>
      <c r="H906" t="s">
        <v>1241</v>
      </c>
      <c r="I906" t="s">
        <v>1242</v>
      </c>
      <c r="J906" t="s">
        <v>1248</v>
      </c>
      <c r="K906" t="s">
        <v>1249</v>
      </c>
      <c r="L906" t="s">
        <v>1254</v>
      </c>
      <c r="M906">
        <v>1469</v>
      </c>
      <c r="N906">
        <v>203.23</v>
      </c>
      <c r="O906">
        <v>206.27</v>
      </c>
      <c r="P906">
        <v>203.86</v>
      </c>
      <c r="Q906">
        <v>303010.63</v>
      </c>
      <c r="R906">
        <v>151.51</v>
      </c>
      <c r="S906">
        <v>60.6</v>
      </c>
      <c r="T906">
        <v>3328.18</v>
      </c>
      <c r="U906">
        <v>193.07</v>
      </c>
      <c r="V906">
        <v>30301.06</v>
      </c>
      <c r="W906" t="s">
        <v>1262</v>
      </c>
      <c r="X906" t="s">
        <v>1265</v>
      </c>
      <c r="Y906">
        <v>118.22</v>
      </c>
      <c r="Z906" t="s">
        <v>1270</v>
      </c>
      <c r="AA906">
        <v>9674627.1600000001</v>
      </c>
      <c r="AB906">
        <v>96746.271600000007</v>
      </c>
      <c r="AC906">
        <v>13.200000000000021</v>
      </c>
      <c r="AD906">
        <v>7329.2629999999908</v>
      </c>
      <c r="AE906">
        <v>5</v>
      </c>
      <c r="AF906">
        <v>36646.314999999951</v>
      </c>
      <c r="AG906">
        <v>7559035.3950499902</v>
      </c>
    </row>
    <row r="907" spans="1:33" x14ac:dyDescent="0.25">
      <c r="A907" t="s">
        <v>938</v>
      </c>
      <c r="B907" t="s">
        <v>1208</v>
      </c>
      <c r="C907" s="2">
        <v>45936.583333333343</v>
      </c>
      <c r="D907" s="2">
        <v>45936.585104166668</v>
      </c>
      <c r="E907" s="2">
        <v>45936.789965277778</v>
      </c>
      <c r="F907" s="2">
        <v>45937</v>
      </c>
      <c r="G907" t="s">
        <v>1232</v>
      </c>
      <c r="H907" t="s">
        <v>1239</v>
      </c>
      <c r="I907" t="s">
        <v>1242</v>
      </c>
      <c r="J907" t="s">
        <v>1245</v>
      </c>
      <c r="K907" t="s">
        <v>1253</v>
      </c>
      <c r="L907" t="s">
        <v>1257</v>
      </c>
      <c r="M907">
        <v>324</v>
      </c>
      <c r="N907">
        <v>78.92</v>
      </c>
      <c r="O907">
        <v>80.150000000000006</v>
      </c>
      <c r="P907">
        <v>79.55</v>
      </c>
      <c r="Q907">
        <v>25968.6</v>
      </c>
      <c r="R907">
        <v>12.98</v>
      </c>
      <c r="S907">
        <v>5.19</v>
      </c>
      <c r="T907">
        <v>176.23</v>
      </c>
      <c r="U907">
        <v>74.97</v>
      </c>
      <c r="V907">
        <v>2596.86</v>
      </c>
      <c r="W907" t="s">
        <v>1261</v>
      </c>
      <c r="X907" t="s">
        <v>1264</v>
      </c>
      <c r="Y907">
        <v>75.42</v>
      </c>
      <c r="Z907" t="s">
        <v>1270</v>
      </c>
      <c r="AA907">
        <v>9674803.3900000006</v>
      </c>
      <c r="AB907">
        <v>96748.033900000009</v>
      </c>
      <c r="AC907">
        <v>5.1800000000000068</v>
      </c>
      <c r="AD907">
        <v>18677.226621621601</v>
      </c>
      <c r="AE907">
        <v>10</v>
      </c>
      <c r="AF907">
        <v>186772.266216216</v>
      </c>
      <c r="AG907">
        <v>14969797.13722972</v>
      </c>
    </row>
    <row r="908" spans="1:33" x14ac:dyDescent="0.25">
      <c r="A908" t="s">
        <v>939</v>
      </c>
      <c r="B908" t="s">
        <v>1124</v>
      </c>
      <c r="C908" s="2">
        <v>45815.147222222222</v>
      </c>
      <c r="D908" s="2">
        <v>45815.147650462961</v>
      </c>
      <c r="E908" s="2">
        <v>45815.54278935185</v>
      </c>
      <c r="F908" s="2">
        <v>45816</v>
      </c>
      <c r="G908" t="s">
        <v>1236</v>
      </c>
      <c r="H908" t="s">
        <v>1240</v>
      </c>
      <c r="I908" t="s">
        <v>1242</v>
      </c>
      <c r="J908" t="s">
        <v>1248</v>
      </c>
      <c r="K908" t="s">
        <v>1252</v>
      </c>
      <c r="L908" t="s">
        <v>1256</v>
      </c>
      <c r="M908">
        <v>4853</v>
      </c>
      <c r="N908">
        <v>432.89</v>
      </c>
      <c r="O908">
        <v>439.82</v>
      </c>
      <c r="P908">
        <v>433.71</v>
      </c>
      <c r="Q908">
        <v>2134446.46</v>
      </c>
      <c r="R908">
        <v>1067.22</v>
      </c>
      <c r="S908">
        <v>426.89</v>
      </c>
      <c r="T908">
        <v>28157.72</v>
      </c>
      <c r="U908">
        <v>411.25</v>
      </c>
      <c r="V908">
        <v>213444.65</v>
      </c>
      <c r="W908" t="s">
        <v>1259</v>
      </c>
      <c r="X908" t="s">
        <v>1264</v>
      </c>
      <c r="Y908">
        <v>140.88</v>
      </c>
      <c r="Z908" t="s">
        <v>1268</v>
      </c>
      <c r="AA908">
        <v>9702961.1099999994</v>
      </c>
      <c r="AB908">
        <v>97029.611099999995</v>
      </c>
      <c r="AC908">
        <v>28.56999999999999</v>
      </c>
      <c r="AD908">
        <v>3396.2061988099408</v>
      </c>
      <c r="AE908">
        <v>30</v>
      </c>
      <c r="AF908">
        <v>101886.1859642982</v>
      </c>
      <c r="AG908">
        <v>44811582.310817637</v>
      </c>
    </row>
    <row r="909" spans="1:33" x14ac:dyDescent="0.25">
      <c r="A909" t="s">
        <v>940</v>
      </c>
      <c r="B909" t="s">
        <v>1095</v>
      </c>
      <c r="C909" s="2">
        <v>45981.494444444441</v>
      </c>
      <c r="D909" s="2">
        <v>45981.496863425928</v>
      </c>
      <c r="E909" s="2">
        <v>45981.960057870368</v>
      </c>
      <c r="F909" s="2">
        <v>45982</v>
      </c>
      <c r="G909" t="s">
        <v>1236</v>
      </c>
      <c r="H909" t="s">
        <v>1239</v>
      </c>
      <c r="I909" t="s">
        <v>1243</v>
      </c>
      <c r="J909" t="s">
        <v>1244</v>
      </c>
      <c r="K909" t="s">
        <v>1252</v>
      </c>
      <c r="L909" t="s">
        <v>1257</v>
      </c>
      <c r="M909">
        <v>9669</v>
      </c>
      <c r="N909">
        <v>416.61</v>
      </c>
      <c r="O909">
        <v>415.78</v>
      </c>
      <c r="P909">
        <v>412.47</v>
      </c>
      <c r="Q909">
        <v>4020176.82</v>
      </c>
      <c r="R909">
        <v>2010.09</v>
      </c>
      <c r="S909">
        <v>804.04</v>
      </c>
      <c r="T909">
        <v>29190.26</v>
      </c>
      <c r="U909">
        <v>395.78</v>
      </c>
      <c r="V909">
        <v>402017.68</v>
      </c>
      <c r="W909" t="s">
        <v>1261</v>
      </c>
      <c r="X909" t="s">
        <v>1266</v>
      </c>
      <c r="Y909">
        <v>80.25</v>
      </c>
      <c r="Z909" t="s">
        <v>1270</v>
      </c>
      <c r="AA909">
        <v>9732151.3699999992</v>
      </c>
      <c r="AB909">
        <v>97321.513699999996</v>
      </c>
      <c r="AC909">
        <v>20</v>
      </c>
      <c r="AD909">
        <v>4866.0756849999998</v>
      </c>
      <c r="AE909">
        <v>10</v>
      </c>
      <c r="AF909">
        <v>48660.756849999998</v>
      </c>
      <c r="AG909">
        <v>20232169.483093001</v>
      </c>
    </row>
    <row r="910" spans="1:33" x14ac:dyDescent="0.25">
      <c r="A910" t="s">
        <v>941</v>
      </c>
      <c r="B910" t="s">
        <v>1046</v>
      </c>
      <c r="C910" s="2">
        <v>45711.293749999997</v>
      </c>
      <c r="D910" s="2">
        <v>45711.295011574082</v>
      </c>
      <c r="E910" s="2">
        <v>45711.376261574071</v>
      </c>
      <c r="F910" s="2">
        <v>45713</v>
      </c>
      <c r="G910" t="s">
        <v>1232</v>
      </c>
      <c r="H910" t="s">
        <v>1238</v>
      </c>
      <c r="I910" t="s">
        <v>1243</v>
      </c>
      <c r="J910" t="s">
        <v>1246</v>
      </c>
      <c r="K910" t="s">
        <v>1252</v>
      </c>
      <c r="L910" t="s">
        <v>1257</v>
      </c>
      <c r="M910">
        <v>370</v>
      </c>
      <c r="N910">
        <v>219.29</v>
      </c>
      <c r="O910">
        <v>219.24</v>
      </c>
      <c r="P910">
        <v>219.3</v>
      </c>
      <c r="Q910">
        <v>81118.8</v>
      </c>
      <c r="R910">
        <v>40.56</v>
      </c>
      <c r="S910">
        <v>16.22</v>
      </c>
      <c r="T910">
        <v>-78.98</v>
      </c>
      <c r="U910">
        <v>208.33</v>
      </c>
      <c r="V910">
        <v>8111.88</v>
      </c>
      <c r="W910" t="s">
        <v>1260</v>
      </c>
      <c r="X910" t="s">
        <v>1266</v>
      </c>
      <c r="Y910">
        <v>-2.74</v>
      </c>
      <c r="Z910" t="s">
        <v>1267</v>
      </c>
      <c r="AA910">
        <v>9732072.3900000006</v>
      </c>
      <c r="AB910">
        <v>97320.723900000012</v>
      </c>
      <c r="AC910">
        <v>10.91</v>
      </c>
      <c r="AD910">
        <v>8920.3229972502322</v>
      </c>
      <c r="AE910">
        <v>2</v>
      </c>
      <c r="AF910">
        <v>17840.645994500461</v>
      </c>
      <c r="AG910">
        <v>3911383.227834282</v>
      </c>
    </row>
    <row r="911" spans="1:33" x14ac:dyDescent="0.25">
      <c r="A911" t="s">
        <v>942</v>
      </c>
      <c r="B911" t="s">
        <v>1159</v>
      </c>
      <c r="C911" s="2">
        <v>45942.333333333343</v>
      </c>
      <c r="D911" s="2">
        <v>45942.33452546296</v>
      </c>
      <c r="E911" s="2">
        <v>45943.035914351851</v>
      </c>
      <c r="F911" s="2">
        <v>45943</v>
      </c>
      <c r="G911" t="s">
        <v>1235</v>
      </c>
      <c r="H911" t="s">
        <v>1241</v>
      </c>
      <c r="I911" t="s">
        <v>1243</v>
      </c>
      <c r="J911" t="s">
        <v>1246</v>
      </c>
      <c r="K911" t="s">
        <v>1253</v>
      </c>
      <c r="L911" t="s">
        <v>1255</v>
      </c>
      <c r="M911">
        <v>8533</v>
      </c>
      <c r="N911">
        <v>404.43</v>
      </c>
      <c r="O911">
        <v>397.42</v>
      </c>
      <c r="P911">
        <v>404.48</v>
      </c>
      <c r="Q911">
        <v>3391184.86</v>
      </c>
      <c r="R911">
        <v>1695.59</v>
      </c>
      <c r="S911">
        <v>678.24</v>
      </c>
      <c r="T911">
        <v>-62616.81</v>
      </c>
      <c r="U911">
        <v>384.21</v>
      </c>
      <c r="V911">
        <v>339118.49</v>
      </c>
      <c r="W911" t="s">
        <v>1261</v>
      </c>
      <c r="X911" t="s">
        <v>1266</v>
      </c>
      <c r="Y911">
        <v>-174.55</v>
      </c>
      <c r="Z911" t="s">
        <v>1267</v>
      </c>
      <c r="AA911">
        <v>9669455.5800000001</v>
      </c>
      <c r="AB911">
        <v>96694.555800000002</v>
      </c>
      <c r="AC911">
        <v>13.21000000000004</v>
      </c>
      <c r="AD911">
        <v>7319.7998334594804</v>
      </c>
      <c r="AE911">
        <v>5</v>
      </c>
      <c r="AF911">
        <v>36598.999167297399</v>
      </c>
      <c r="AG911">
        <v>14545174.249067331</v>
      </c>
    </row>
    <row r="912" spans="1:33" x14ac:dyDescent="0.25">
      <c r="A912" t="s">
        <v>943</v>
      </c>
      <c r="B912" t="s">
        <v>1196</v>
      </c>
      <c r="C912" s="2">
        <v>45957.364583333343</v>
      </c>
      <c r="D912" s="2">
        <v>45957.367442129631</v>
      </c>
      <c r="E912" s="2">
        <v>45958.054942129631</v>
      </c>
      <c r="F912" s="2">
        <v>45959</v>
      </c>
      <c r="G912" t="s">
        <v>1234</v>
      </c>
      <c r="H912" t="s">
        <v>1239</v>
      </c>
      <c r="I912" t="s">
        <v>1243</v>
      </c>
      <c r="J912" t="s">
        <v>1247</v>
      </c>
      <c r="K912" t="s">
        <v>1250</v>
      </c>
      <c r="L912" t="s">
        <v>1255</v>
      </c>
      <c r="M912">
        <v>6216</v>
      </c>
      <c r="N912">
        <v>318.55</v>
      </c>
      <c r="O912">
        <v>320.33999999999997</v>
      </c>
      <c r="P912">
        <v>318.27</v>
      </c>
      <c r="Q912">
        <v>1991233.44</v>
      </c>
      <c r="R912">
        <v>995.62</v>
      </c>
      <c r="S912">
        <v>398.25</v>
      </c>
      <c r="T912">
        <v>11473.25</v>
      </c>
      <c r="U912">
        <v>302.62</v>
      </c>
      <c r="V912">
        <v>199123.34</v>
      </c>
      <c r="W912" t="s">
        <v>1258</v>
      </c>
      <c r="X912" t="s">
        <v>1266</v>
      </c>
      <c r="Y912">
        <v>65.040000000000006</v>
      </c>
      <c r="Z912" t="s">
        <v>1267</v>
      </c>
      <c r="AA912">
        <v>9680928.8300000001</v>
      </c>
      <c r="AB912">
        <v>96809.2883</v>
      </c>
      <c r="AC912">
        <v>17.71999999999997</v>
      </c>
      <c r="AD912">
        <v>5463.2781207675034</v>
      </c>
      <c r="AE912">
        <v>10</v>
      </c>
      <c r="AF912">
        <v>54632.781207675027</v>
      </c>
      <c r="AG912">
        <v>17501065.132066619</v>
      </c>
    </row>
    <row r="913" spans="1:33" x14ac:dyDescent="0.25">
      <c r="A913" t="s">
        <v>944</v>
      </c>
      <c r="B913" t="s">
        <v>1105</v>
      </c>
      <c r="C913" s="2">
        <v>45899.368055555547</v>
      </c>
      <c r="D913" s="2">
        <v>45899.369502314818</v>
      </c>
      <c r="E913" s="2">
        <v>45899.669502314813</v>
      </c>
      <c r="F913" s="2">
        <v>45901</v>
      </c>
      <c r="G913" t="s">
        <v>1236</v>
      </c>
      <c r="H913" t="s">
        <v>1239</v>
      </c>
      <c r="I913" t="s">
        <v>1242</v>
      </c>
      <c r="J913" t="s">
        <v>1248</v>
      </c>
      <c r="K913" t="s">
        <v>1251</v>
      </c>
      <c r="L913" t="s">
        <v>1257</v>
      </c>
      <c r="M913">
        <v>3581</v>
      </c>
      <c r="N913">
        <v>21.06</v>
      </c>
      <c r="O913">
        <v>21.36</v>
      </c>
      <c r="P913">
        <v>21.01</v>
      </c>
      <c r="Q913">
        <v>76490.16</v>
      </c>
      <c r="R913">
        <v>38.25</v>
      </c>
      <c r="S913">
        <v>15.3</v>
      </c>
      <c r="T913">
        <v>1199.8</v>
      </c>
      <c r="U913">
        <v>20.010000000000002</v>
      </c>
      <c r="V913">
        <v>7649.02</v>
      </c>
      <c r="W913" t="s">
        <v>1261</v>
      </c>
      <c r="X913" t="s">
        <v>1264</v>
      </c>
      <c r="Y913">
        <v>166.59</v>
      </c>
      <c r="Z913" t="s">
        <v>1271</v>
      </c>
      <c r="AA913">
        <v>9682128.6300000008</v>
      </c>
      <c r="AB913">
        <v>96821.286300000007</v>
      </c>
      <c r="AC913">
        <v>1.3499999999999981</v>
      </c>
      <c r="AD913">
        <v>71719.471333333451</v>
      </c>
      <c r="AE913">
        <v>10</v>
      </c>
      <c r="AF913">
        <v>717194.71333333454</v>
      </c>
      <c r="AG913">
        <v>15319279.07680003</v>
      </c>
    </row>
    <row r="914" spans="1:33" x14ac:dyDescent="0.25">
      <c r="A914" t="s">
        <v>945</v>
      </c>
      <c r="B914" t="s">
        <v>1054</v>
      </c>
      <c r="C914" s="2">
        <v>45747.86041666667</v>
      </c>
      <c r="D914" s="2">
        <v>45747.861678240741</v>
      </c>
      <c r="E914" s="2">
        <v>45748.213761574072</v>
      </c>
      <c r="F914" s="2">
        <v>45749</v>
      </c>
      <c r="G914" t="s">
        <v>1236</v>
      </c>
      <c r="H914" t="s">
        <v>1241</v>
      </c>
      <c r="I914" t="s">
        <v>1243</v>
      </c>
      <c r="J914" t="s">
        <v>1248</v>
      </c>
      <c r="K914" t="s">
        <v>1253</v>
      </c>
      <c r="L914" t="s">
        <v>1255</v>
      </c>
      <c r="M914">
        <v>5597</v>
      </c>
      <c r="N914">
        <v>51.66</v>
      </c>
      <c r="O914">
        <v>50.74</v>
      </c>
      <c r="P914">
        <v>52.11</v>
      </c>
      <c r="Q914">
        <v>283991.78000000003</v>
      </c>
      <c r="R914">
        <v>142</v>
      </c>
      <c r="S914">
        <v>56.8</v>
      </c>
      <c r="T914">
        <v>-7866.69</v>
      </c>
      <c r="U914">
        <v>49.08</v>
      </c>
      <c r="V914">
        <v>28399.18</v>
      </c>
      <c r="W914" t="s">
        <v>1258</v>
      </c>
      <c r="X914" t="s">
        <v>1266</v>
      </c>
      <c r="Y914">
        <v>-262.91000000000003</v>
      </c>
      <c r="Z914" t="s">
        <v>1271</v>
      </c>
      <c r="AA914">
        <v>9674261.9399999995</v>
      </c>
      <c r="AB914">
        <v>96742.619399999996</v>
      </c>
      <c r="AC914">
        <v>1.6600000000000039</v>
      </c>
      <c r="AD914">
        <v>58278.686385542038</v>
      </c>
      <c r="AE914">
        <v>5</v>
      </c>
      <c r="AF914">
        <v>291393.43192771019</v>
      </c>
      <c r="AG914">
        <v>14785302.736012019</v>
      </c>
    </row>
    <row r="915" spans="1:33" x14ac:dyDescent="0.25">
      <c r="A915" t="s">
        <v>946</v>
      </c>
      <c r="B915" t="s">
        <v>1096</v>
      </c>
      <c r="C915" s="2">
        <v>45859.298611111109</v>
      </c>
      <c r="D915" s="2">
        <v>45859.299421296288</v>
      </c>
      <c r="E915" s="2">
        <v>45860.237615740742</v>
      </c>
      <c r="F915" s="2">
        <v>45861</v>
      </c>
      <c r="G915" t="s">
        <v>1231</v>
      </c>
      <c r="H915" t="s">
        <v>1240</v>
      </c>
      <c r="I915" t="s">
        <v>1243</v>
      </c>
      <c r="J915" t="s">
        <v>1244</v>
      </c>
      <c r="K915" t="s">
        <v>1252</v>
      </c>
      <c r="L915" t="s">
        <v>1256</v>
      </c>
      <c r="M915">
        <v>370</v>
      </c>
      <c r="N915">
        <v>400.91</v>
      </c>
      <c r="O915">
        <v>398.18</v>
      </c>
      <c r="P915">
        <v>404.51</v>
      </c>
      <c r="Q915">
        <v>147326.6</v>
      </c>
      <c r="R915">
        <v>73.66</v>
      </c>
      <c r="S915">
        <v>29.47</v>
      </c>
      <c r="T915">
        <v>-2445.23</v>
      </c>
      <c r="U915">
        <v>380.86</v>
      </c>
      <c r="V915">
        <v>14732.66</v>
      </c>
      <c r="W915" t="s">
        <v>1260</v>
      </c>
      <c r="X915" t="s">
        <v>1263</v>
      </c>
      <c r="Y915">
        <v>-156.49</v>
      </c>
      <c r="Z915" t="s">
        <v>1270</v>
      </c>
      <c r="AA915">
        <v>9671816.7100000009</v>
      </c>
      <c r="AB915">
        <v>96718.167100000006</v>
      </c>
      <c r="AC915">
        <v>17.31999999999999</v>
      </c>
      <c r="AD915">
        <v>5584.1897863741369</v>
      </c>
      <c r="AE915">
        <v>30</v>
      </c>
      <c r="AF915">
        <v>167525.69359122409</v>
      </c>
      <c r="AG915">
        <v>66705380.674153619</v>
      </c>
    </row>
    <row r="916" spans="1:33" x14ac:dyDescent="0.25">
      <c r="A916" t="s">
        <v>947</v>
      </c>
      <c r="B916" t="s">
        <v>1124</v>
      </c>
      <c r="C916" s="2">
        <v>45893.598611111112</v>
      </c>
      <c r="D916" s="2">
        <v>45893.601504629631</v>
      </c>
      <c r="E916" s="2">
        <v>45894.009143518517</v>
      </c>
      <c r="F916" s="2">
        <v>45895</v>
      </c>
      <c r="G916" t="s">
        <v>1235</v>
      </c>
      <c r="H916" t="s">
        <v>1239</v>
      </c>
      <c r="I916" t="s">
        <v>1243</v>
      </c>
      <c r="J916" t="s">
        <v>1248</v>
      </c>
      <c r="K916" t="s">
        <v>1251</v>
      </c>
      <c r="L916" t="s">
        <v>1257</v>
      </c>
      <c r="M916">
        <v>5029</v>
      </c>
      <c r="N916">
        <v>405.2</v>
      </c>
      <c r="O916">
        <v>404.17</v>
      </c>
      <c r="P916">
        <v>405.78</v>
      </c>
      <c r="Q916">
        <v>2032570.93</v>
      </c>
      <c r="R916">
        <v>1016.29</v>
      </c>
      <c r="S916">
        <v>406.51</v>
      </c>
      <c r="T916">
        <v>-9519.49</v>
      </c>
      <c r="U916">
        <v>384.94</v>
      </c>
      <c r="V916">
        <v>203257.09</v>
      </c>
      <c r="W916" t="s">
        <v>1258</v>
      </c>
      <c r="X916" t="s">
        <v>1266</v>
      </c>
      <c r="Y916">
        <v>-39.68</v>
      </c>
      <c r="Z916" t="s">
        <v>1270</v>
      </c>
      <c r="AA916">
        <v>9662297.2200000007</v>
      </c>
      <c r="AB916">
        <v>96622.972200000004</v>
      </c>
      <c r="AC916">
        <v>19.230000000000022</v>
      </c>
      <c r="AD916">
        <v>5024.5955382215243</v>
      </c>
      <c r="AE916">
        <v>10</v>
      </c>
      <c r="AF916">
        <v>50245.955382215237</v>
      </c>
      <c r="AG916">
        <v>20307907.786829941</v>
      </c>
    </row>
    <row r="917" spans="1:33" x14ac:dyDescent="0.25">
      <c r="A917" t="s">
        <v>948</v>
      </c>
      <c r="B917" t="s">
        <v>1208</v>
      </c>
      <c r="C917" s="2">
        <v>45905.325694444437</v>
      </c>
      <c r="D917" s="2">
        <v>45905.329062500001</v>
      </c>
      <c r="E917" s="2">
        <v>45906.008923611109</v>
      </c>
      <c r="F917" s="2">
        <v>45906</v>
      </c>
      <c r="G917" t="s">
        <v>1237</v>
      </c>
      <c r="H917" t="s">
        <v>1239</v>
      </c>
      <c r="I917" t="s">
        <v>1243</v>
      </c>
      <c r="J917" t="s">
        <v>1248</v>
      </c>
      <c r="K917" t="s">
        <v>1249</v>
      </c>
      <c r="L917" t="s">
        <v>1254</v>
      </c>
      <c r="M917">
        <v>1199</v>
      </c>
      <c r="N917">
        <v>172.15</v>
      </c>
      <c r="O917">
        <v>170.86</v>
      </c>
      <c r="P917">
        <v>173.81</v>
      </c>
      <c r="Q917">
        <v>204861.14</v>
      </c>
      <c r="R917">
        <v>102.43</v>
      </c>
      <c r="S917">
        <v>40.97</v>
      </c>
      <c r="T917">
        <v>-3680.45</v>
      </c>
      <c r="U917">
        <v>163.54</v>
      </c>
      <c r="V917">
        <v>20486.11</v>
      </c>
      <c r="W917" t="s">
        <v>1259</v>
      </c>
      <c r="X917" t="s">
        <v>1263</v>
      </c>
      <c r="Y917">
        <v>-169.73</v>
      </c>
      <c r="Z917" t="s">
        <v>1268</v>
      </c>
      <c r="AA917">
        <v>9658616.7699999996</v>
      </c>
      <c r="AB917">
        <v>96586.167699999991</v>
      </c>
      <c r="AC917">
        <v>7.3200000000000216</v>
      </c>
      <c r="AD917">
        <v>13194.83165300542</v>
      </c>
      <c r="AE917">
        <v>10</v>
      </c>
      <c r="AF917">
        <v>131948.3165300542</v>
      </c>
      <c r="AG917">
        <v>22544689.362325061</v>
      </c>
    </row>
    <row r="918" spans="1:33" x14ac:dyDescent="0.25">
      <c r="A918" t="s">
        <v>949</v>
      </c>
      <c r="B918" t="s">
        <v>1159</v>
      </c>
      <c r="C918" s="2">
        <v>45907.964583333327</v>
      </c>
      <c r="D918" s="2">
        <v>45907.965798611112</v>
      </c>
      <c r="E918" s="2">
        <v>45908.692187499997</v>
      </c>
      <c r="F918" s="2">
        <v>45909</v>
      </c>
      <c r="G918" t="s">
        <v>1236</v>
      </c>
      <c r="H918" t="s">
        <v>1241</v>
      </c>
      <c r="I918" t="s">
        <v>1242</v>
      </c>
      <c r="J918" t="s">
        <v>1244</v>
      </c>
      <c r="K918" t="s">
        <v>1252</v>
      </c>
      <c r="L918" t="s">
        <v>1257</v>
      </c>
      <c r="M918">
        <v>7621</v>
      </c>
      <c r="N918">
        <v>498.89</v>
      </c>
      <c r="O918">
        <v>503.84</v>
      </c>
      <c r="P918">
        <v>500.27</v>
      </c>
      <c r="Q918">
        <v>3839764.64</v>
      </c>
      <c r="R918">
        <v>1919.88</v>
      </c>
      <c r="S918">
        <v>767.95</v>
      </c>
      <c r="T918">
        <v>24519.14</v>
      </c>
      <c r="U918">
        <v>473.95</v>
      </c>
      <c r="V918">
        <v>383976.46</v>
      </c>
      <c r="W918" t="s">
        <v>1261</v>
      </c>
      <c r="X918" t="s">
        <v>1263</v>
      </c>
      <c r="Y918">
        <v>71.36</v>
      </c>
      <c r="Z918" t="s">
        <v>1270</v>
      </c>
      <c r="AA918">
        <v>9683135.9100000001</v>
      </c>
      <c r="AB918">
        <v>96831.359100000001</v>
      </c>
      <c r="AC918">
        <v>29.88999999999999</v>
      </c>
      <c r="AD918">
        <v>3239.5904683840758</v>
      </c>
      <c r="AE918">
        <v>5</v>
      </c>
      <c r="AF918">
        <v>16197.95234192038</v>
      </c>
      <c r="AG918">
        <v>8161176.307953164</v>
      </c>
    </row>
    <row r="919" spans="1:33" x14ac:dyDescent="0.25">
      <c r="A919" t="s">
        <v>950</v>
      </c>
      <c r="B919" t="s">
        <v>1164</v>
      </c>
      <c r="C919" s="2">
        <v>45688.951388888891</v>
      </c>
      <c r="D919" s="2">
        <v>45688.954432870371</v>
      </c>
      <c r="E919" s="2">
        <v>45689.857210648152</v>
      </c>
      <c r="F919" s="2">
        <v>45690</v>
      </c>
      <c r="G919" t="s">
        <v>1233</v>
      </c>
      <c r="H919" t="s">
        <v>1240</v>
      </c>
      <c r="I919" t="s">
        <v>1243</v>
      </c>
      <c r="J919" t="s">
        <v>1245</v>
      </c>
      <c r="K919" t="s">
        <v>1253</v>
      </c>
      <c r="L919" t="s">
        <v>1254</v>
      </c>
      <c r="M919">
        <v>3693</v>
      </c>
      <c r="N919">
        <v>70.680000000000007</v>
      </c>
      <c r="O919">
        <v>69.37</v>
      </c>
      <c r="P919">
        <v>70.36</v>
      </c>
      <c r="Q919">
        <v>256183.41</v>
      </c>
      <c r="R919">
        <v>128.09</v>
      </c>
      <c r="S919">
        <v>51.24</v>
      </c>
      <c r="T919">
        <v>-3835.4</v>
      </c>
      <c r="U919">
        <v>67.150000000000006</v>
      </c>
      <c r="V919">
        <v>25618.34</v>
      </c>
      <c r="W919" t="s">
        <v>1262</v>
      </c>
      <c r="X919" t="s">
        <v>1265</v>
      </c>
      <c r="Y919">
        <v>-140.69999999999999</v>
      </c>
      <c r="Z919" t="s">
        <v>1271</v>
      </c>
      <c r="AA919">
        <v>9679300.5099999998</v>
      </c>
      <c r="AB919">
        <v>96793.005099999995</v>
      </c>
      <c r="AC919">
        <v>2.2199999999999989</v>
      </c>
      <c r="AD919">
        <v>43600.452747747768</v>
      </c>
      <c r="AE919">
        <v>30</v>
      </c>
      <c r="AF919">
        <v>1308013.582432433</v>
      </c>
      <c r="AG919">
        <v>90736902.213337883</v>
      </c>
    </row>
    <row r="920" spans="1:33" x14ac:dyDescent="0.25">
      <c r="A920" t="s">
        <v>951</v>
      </c>
      <c r="B920" t="s">
        <v>1210</v>
      </c>
      <c r="C920" s="2">
        <v>45860.931944444441</v>
      </c>
      <c r="D920" s="2">
        <v>45860.93377314815</v>
      </c>
      <c r="E920" s="2">
        <v>45861.130995370368</v>
      </c>
      <c r="F920" s="2">
        <v>45862</v>
      </c>
      <c r="G920" t="s">
        <v>1235</v>
      </c>
      <c r="H920" t="s">
        <v>1238</v>
      </c>
      <c r="I920" t="s">
        <v>1243</v>
      </c>
      <c r="J920" t="s">
        <v>1247</v>
      </c>
      <c r="K920" t="s">
        <v>1253</v>
      </c>
      <c r="L920" t="s">
        <v>1256</v>
      </c>
      <c r="M920">
        <v>3212</v>
      </c>
      <c r="N920">
        <v>170.49</v>
      </c>
      <c r="O920">
        <v>169.57</v>
      </c>
      <c r="P920">
        <v>169.33</v>
      </c>
      <c r="Q920">
        <v>544658.84</v>
      </c>
      <c r="R920">
        <v>272.33</v>
      </c>
      <c r="S920">
        <v>108.93</v>
      </c>
      <c r="T920">
        <v>389.62</v>
      </c>
      <c r="U920">
        <v>161.97</v>
      </c>
      <c r="V920">
        <v>54465.88</v>
      </c>
      <c r="W920" t="s">
        <v>1258</v>
      </c>
      <c r="X920" t="s">
        <v>1263</v>
      </c>
      <c r="Y920">
        <v>14.17</v>
      </c>
      <c r="Z920" t="s">
        <v>1269</v>
      </c>
      <c r="AA920">
        <v>9679690.1300000008</v>
      </c>
      <c r="AB920">
        <v>96796.901300000012</v>
      </c>
      <c r="AC920">
        <v>7.5999999999999943</v>
      </c>
      <c r="AD920">
        <v>12736.43438157896</v>
      </c>
      <c r="AE920">
        <v>2</v>
      </c>
      <c r="AF920">
        <v>25472.86876315792</v>
      </c>
      <c r="AG920">
        <v>4319434.3561686883</v>
      </c>
    </row>
    <row r="921" spans="1:33" x14ac:dyDescent="0.25">
      <c r="A921" t="s">
        <v>952</v>
      </c>
      <c r="B921" t="s">
        <v>1101</v>
      </c>
      <c r="C921" s="2">
        <v>45889.92291666667</v>
      </c>
      <c r="D921" s="2">
        <v>45889.924027777779</v>
      </c>
      <c r="E921" s="2">
        <v>45890.816388888888</v>
      </c>
      <c r="F921" s="2">
        <v>45890</v>
      </c>
      <c r="G921" t="s">
        <v>1235</v>
      </c>
      <c r="H921" t="s">
        <v>1241</v>
      </c>
      <c r="I921" t="s">
        <v>1242</v>
      </c>
      <c r="J921" t="s">
        <v>1244</v>
      </c>
      <c r="K921" t="s">
        <v>1251</v>
      </c>
      <c r="L921" t="s">
        <v>1256</v>
      </c>
      <c r="M921">
        <v>6140</v>
      </c>
      <c r="N921">
        <v>408.77</v>
      </c>
      <c r="O921">
        <v>415.13</v>
      </c>
      <c r="P921">
        <v>406.32</v>
      </c>
      <c r="Q921">
        <v>2548898.2000000002</v>
      </c>
      <c r="R921">
        <v>1274.45</v>
      </c>
      <c r="S921">
        <v>509.78</v>
      </c>
      <c r="T921">
        <v>52309.17</v>
      </c>
      <c r="U921">
        <v>388.33</v>
      </c>
      <c r="V921">
        <v>254889.82</v>
      </c>
      <c r="W921" t="s">
        <v>1258</v>
      </c>
      <c r="X921" t="s">
        <v>1263</v>
      </c>
      <c r="Y921">
        <v>216.82</v>
      </c>
      <c r="Z921" t="s">
        <v>1270</v>
      </c>
      <c r="AA921">
        <v>9731999.3000000007</v>
      </c>
      <c r="AB921">
        <v>97319.993000000002</v>
      </c>
      <c r="AC921">
        <v>26.800000000000011</v>
      </c>
      <c r="AD921">
        <v>3631.3430223880582</v>
      </c>
      <c r="AE921">
        <v>5</v>
      </c>
      <c r="AF921">
        <v>18156.715111940292</v>
      </c>
      <c r="AG921">
        <v>7537397.1444197726</v>
      </c>
    </row>
    <row r="922" spans="1:33" x14ac:dyDescent="0.25">
      <c r="A922" t="s">
        <v>953</v>
      </c>
      <c r="B922" t="s">
        <v>1085</v>
      </c>
      <c r="C922" s="2">
        <v>45729.754166666673</v>
      </c>
      <c r="D922" s="2">
        <v>45729.754178240742</v>
      </c>
      <c r="E922" s="2">
        <v>45730.683344907397</v>
      </c>
      <c r="F922" s="2">
        <v>45730</v>
      </c>
      <c r="G922" t="s">
        <v>1232</v>
      </c>
      <c r="H922" t="s">
        <v>1239</v>
      </c>
      <c r="I922" t="s">
        <v>1242</v>
      </c>
      <c r="J922" t="s">
        <v>1247</v>
      </c>
      <c r="K922" t="s">
        <v>1253</v>
      </c>
      <c r="L922" t="s">
        <v>1257</v>
      </c>
      <c r="M922">
        <v>999</v>
      </c>
      <c r="N922">
        <v>441.57</v>
      </c>
      <c r="O922">
        <v>445.5</v>
      </c>
      <c r="P922">
        <v>441.15</v>
      </c>
      <c r="Q922">
        <v>445054.5</v>
      </c>
      <c r="R922">
        <v>222.53</v>
      </c>
      <c r="S922">
        <v>89.01</v>
      </c>
      <c r="T922">
        <v>4034.11</v>
      </c>
      <c r="U922">
        <v>419.49</v>
      </c>
      <c r="V922">
        <v>44505.45</v>
      </c>
      <c r="W922" t="s">
        <v>1258</v>
      </c>
      <c r="X922" t="s">
        <v>1263</v>
      </c>
      <c r="Y922">
        <v>98.61</v>
      </c>
      <c r="Z922" t="s">
        <v>1268</v>
      </c>
      <c r="AA922">
        <v>9736033.4100000001</v>
      </c>
      <c r="AB922">
        <v>97360.334100000007</v>
      </c>
      <c r="AC922">
        <v>26.009999999999991</v>
      </c>
      <c r="AD922">
        <v>3743.188546712805</v>
      </c>
      <c r="AE922">
        <v>10</v>
      </c>
      <c r="AF922">
        <v>37431.88546712805</v>
      </c>
      <c r="AG922">
        <v>16675904.975605549</v>
      </c>
    </row>
    <row r="923" spans="1:33" x14ac:dyDescent="0.25">
      <c r="A923" t="s">
        <v>954</v>
      </c>
      <c r="B923" t="s">
        <v>1134</v>
      </c>
      <c r="C923" s="2">
        <v>45694.67291666667</v>
      </c>
      <c r="D923" s="2">
        <v>45694.674745370372</v>
      </c>
      <c r="E923" s="2">
        <v>45694.676134259258</v>
      </c>
      <c r="F923" s="2">
        <v>45696</v>
      </c>
      <c r="G923" t="s">
        <v>1234</v>
      </c>
      <c r="H923" t="s">
        <v>1239</v>
      </c>
      <c r="I923" t="s">
        <v>1243</v>
      </c>
      <c r="J923" t="s">
        <v>1246</v>
      </c>
      <c r="K923" t="s">
        <v>1249</v>
      </c>
      <c r="L923" t="s">
        <v>1255</v>
      </c>
      <c r="M923">
        <v>3700</v>
      </c>
      <c r="N923">
        <v>308.38</v>
      </c>
      <c r="O923">
        <v>308.79000000000002</v>
      </c>
      <c r="P923">
        <v>310.27999999999997</v>
      </c>
      <c r="Q923">
        <v>1142523</v>
      </c>
      <c r="R923">
        <v>571.26</v>
      </c>
      <c r="S923">
        <v>228.5</v>
      </c>
      <c r="T923">
        <v>-6312.76</v>
      </c>
      <c r="U923">
        <v>292.95999999999998</v>
      </c>
      <c r="V923">
        <v>114252.3</v>
      </c>
      <c r="W923" t="s">
        <v>1259</v>
      </c>
      <c r="X923" t="s">
        <v>1263</v>
      </c>
      <c r="Y923">
        <v>-48.02</v>
      </c>
      <c r="Z923" t="s">
        <v>1267</v>
      </c>
      <c r="AA923">
        <v>9729720.6500000004</v>
      </c>
      <c r="AB923">
        <v>97297.2065</v>
      </c>
      <c r="AC923">
        <v>15.830000000000039</v>
      </c>
      <c r="AD923">
        <v>6146.3807012002371</v>
      </c>
      <c r="AE923">
        <v>10</v>
      </c>
      <c r="AF923">
        <v>61463.807012002369</v>
      </c>
      <c r="AG923">
        <v>18979408.96723621</v>
      </c>
    </row>
    <row r="924" spans="1:33" x14ac:dyDescent="0.25">
      <c r="A924" t="s">
        <v>955</v>
      </c>
      <c r="B924" t="s">
        <v>1213</v>
      </c>
      <c r="C924" s="2">
        <v>45797.488888888889</v>
      </c>
      <c r="D924" s="2">
        <v>45797.489872685182</v>
      </c>
      <c r="E924" s="2">
        <v>45797.495428240742</v>
      </c>
      <c r="F924" s="2">
        <v>45798</v>
      </c>
      <c r="G924" t="s">
        <v>1233</v>
      </c>
      <c r="H924" t="s">
        <v>1240</v>
      </c>
      <c r="I924" t="s">
        <v>1243</v>
      </c>
      <c r="J924" t="s">
        <v>1244</v>
      </c>
      <c r="K924" t="s">
        <v>1249</v>
      </c>
      <c r="L924" t="s">
        <v>1255</v>
      </c>
      <c r="M924">
        <v>8159</v>
      </c>
      <c r="N924">
        <v>357.64</v>
      </c>
      <c r="O924">
        <v>355.06</v>
      </c>
      <c r="P924">
        <v>360.39</v>
      </c>
      <c r="Q924">
        <v>2896934.54</v>
      </c>
      <c r="R924">
        <v>1448.47</v>
      </c>
      <c r="S924">
        <v>579.39</v>
      </c>
      <c r="T924">
        <v>-45515.33</v>
      </c>
      <c r="U924">
        <v>339.76</v>
      </c>
      <c r="V924">
        <v>289693.45</v>
      </c>
      <c r="W924" t="s">
        <v>1260</v>
      </c>
      <c r="X924" t="s">
        <v>1266</v>
      </c>
      <c r="Y924">
        <v>-147.9</v>
      </c>
      <c r="Z924" t="s">
        <v>1269</v>
      </c>
      <c r="AA924">
        <v>9684205.3200000003</v>
      </c>
      <c r="AB924">
        <v>96842.053200000009</v>
      </c>
      <c r="AC924">
        <v>15.30000000000001</v>
      </c>
      <c r="AD924">
        <v>6329.5459607843104</v>
      </c>
      <c r="AE924">
        <v>30</v>
      </c>
      <c r="AF924">
        <v>189886.37882352929</v>
      </c>
      <c r="AG924">
        <v>67421057.665082321</v>
      </c>
    </row>
    <row r="925" spans="1:33" x14ac:dyDescent="0.25">
      <c r="A925" t="s">
        <v>956</v>
      </c>
      <c r="B925" t="s">
        <v>1103</v>
      </c>
      <c r="C925" s="2">
        <v>45659.335416666669</v>
      </c>
      <c r="D925" s="2">
        <v>45659.336388888893</v>
      </c>
      <c r="E925" s="2">
        <v>45659.716249999998</v>
      </c>
      <c r="F925" s="2">
        <v>45660</v>
      </c>
      <c r="G925" t="s">
        <v>1234</v>
      </c>
      <c r="H925" t="s">
        <v>1240</v>
      </c>
      <c r="I925" t="s">
        <v>1242</v>
      </c>
      <c r="J925" t="s">
        <v>1245</v>
      </c>
      <c r="K925" t="s">
        <v>1251</v>
      </c>
      <c r="L925" t="s">
        <v>1257</v>
      </c>
      <c r="M925">
        <v>9885</v>
      </c>
      <c r="N925">
        <v>121.61</v>
      </c>
      <c r="O925">
        <v>123.7</v>
      </c>
      <c r="P925">
        <v>120.93</v>
      </c>
      <c r="Q925">
        <v>1222774.5</v>
      </c>
      <c r="R925">
        <v>611.39</v>
      </c>
      <c r="S925">
        <v>244.55</v>
      </c>
      <c r="T925">
        <v>26525.51</v>
      </c>
      <c r="U925">
        <v>115.53</v>
      </c>
      <c r="V925">
        <v>122277.45</v>
      </c>
      <c r="W925" t="s">
        <v>1258</v>
      </c>
      <c r="X925" t="s">
        <v>1266</v>
      </c>
      <c r="Y925">
        <v>229.06</v>
      </c>
      <c r="Z925" t="s">
        <v>1267</v>
      </c>
      <c r="AA925">
        <v>9710730.8300000001</v>
      </c>
      <c r="AB925">
        <v>97107.308300000004</v>
      </c>
      <c r="AC925">
        <v>8.1700000000000017</v>
      </c>
      <c r="AD925">
        <v>11885.839449204401</v>
      </c>
      <c r="AE925">
        <v>30</v>
      </c>
      <c r="AF925">
        <v>356575.18347613199</v>
      </c>
      <c r="AG925">
        <v>44108350.195997544</v>
      </c>
    </row>
    <row r="926" spans="1:33" x14ac:dyDescent="0.25">
      <c r="A926" t="s">
        <v>957</v>
      </c>
      <c r="B926" t="s">
        <v>1195</v>
      </c>
      <c r="C926" s="2">
        <v>45674.936111111107</v>
      </c>
      <c r="D926" s="2">
        <v>45674.936307870368</v>
      </c>
      <c r="E926" s="2">
        <v>45675.371724537043</v>
      </c>
      <c r="F926" s="2">
        <v>45675</v>
      </c>
      <c r="G926" t="s">
        <v>1237</v>
      </c>
      <c r="H926" t="s">
        <v>1239</v>
      </c>
      <c r="I926" t="s">
        <v>1242</v>
      </c>
      <c r="J926" t="s">
        <v>1245</v>
      </c>
      <c r="K926" t="s">
        <v>1249</v>
      </c>
      <c r="L926" t="s">
        <v>1257</v>
      </c>
      <c r="M926">
        <v>3022</v>
      </c>
      <c r="N926">
        <v>383.17</v>
      </c>
      <c r="O926">
        <v>375.54</v>
      </c>
      <c r="P926">
        <v>379.82</v>
      </c>
      <c r="Q926">
        <v>1134881.8799999999</v>
      </c>
      <c r="R926">
        <v>567.44000000000005</v>
      </c>
      <c r="S926">
        <v>226.98</v>
      </c>
      <c r="T926">
        <v>-13728.58</v>
      </c>
      <c r="U926">
        <v>364.01</v>
      </c>
      <c r="V926">
        <v>113488.19</v>
      </c>
      <c r="W926" t="s">
        <v>1259</v>
      </c>
      <c r="X926" t="s">
        <v>1264</v>
      </c>
      <c r="Y926">
        <v>-112.68</v>
      </c>
      <c r="Z926" t="s">
        <v>1268</v>
      </c>
      <c r="AA926">
        <v>9697002.25</v>
      </c>
      <c r="AB926">
        <v>96970.022500000006</v>
      </c>
      <c r="AC926">
        <v>11.53000000000003</v>
      </c>
      <c r="AD926">
        <v>8410.2361231569612</v>
      </c>
      <c r="AE926">
        <v>10</v>
      </c>
      <c r="AF926">
        <v>84102.361231569608</v>
      </c>
      <c r="AG926">
        <v>31583800.736903649</v>
      </c>
    </row>
    <row r="927" spans="1:33" x14ac:dyDescent="0.25">
      <c r="A927" t="s">
        <v>958</v>
      </c>
      <c r="B927" t="s">
        <v>1073</v>
      </c>
      <c r="C927" s="2">
        <v>45844.709722222222</v>
      </c>
      <c r="D927" s="2">
        <v>45844.711018518523</v>
      </c>
      <c r="E927" s="2">
        <v>45845.077685185177</v>
      </c>
      <c r="F927" s="2">
        <v>45846</v>
      </c>
      <c r="G927" t="s">
        <v>1232</v>
      </c>
      <c r="H927" t="s">
        <v>1240</v>
      </c>
      <c r="I927" t="s">
        <v>1242</v>
      </c>
      <c r="J927" t="s">
        <v>1246</v>
      </c>
      <c r="K927" t="s">
        <v>1251</v>
      </c>
      <c r="L927" t="s">
        <v>1256</v>
      </c>
      <c r="M927">
        <v>2348</v>
      </c>
      <c r="N927">
        <v>355.99</v>
      </c>
      <c r="O927">
        <v>349.84</v>
      </c>
      <c r="P927">
        <v>354.67</v>
      </c>
      <c r="Q927">
        <v>821424.32</v>
      </c>
      <c r="R927">
        <v>410.71</v>
      </c>
      <c r="S927">
        <v>164.28</v>
      </c>
      <c r="T927">
        <v>-11915.83</v>
      </c>
      <c r="U927">
        <v>338.19</v>
      </c>
      <c r="V927">
        <v>82142.429999999993</v>
      </c>
      <c r="W927" t="s">
        <v>1261</v>
      </c>
      <c r="X927" t="s">
        <v>1265</v>
      </c>
      <c r="Y927">
        <v>-136.18</v>
      </c>
      <c r="Z927" t="s">
        <v>1271</v>
      </c>
      <c r="AA927">
        <v>9685086.4199999999</v>
      </c>
      <c r="AB927">
        <v>96850.864199999996</v>
      </c>
      <c r="AC927">
        <v>11.649999999999981</v>
      </c>
      <c r="AD927">
        <v>8313.3789012875695</v>
      </c>
      <c r="AE927">
        <v>30</v>
      </c>
      <c r="AF927">
        <v>249401.3670386271</v>
      </c>
      <c r="AG927">
        <v>87250574.244793296</v>
      </c>
    </row>
    <row r="928" spans="1:33" x14ac:dyDescent="0.25">
      <c r="A928" t="s">
        <v>959</v>
      </c>
      <c r="B928" t="s">
        <v>1215</v>
      </c>
      <c r="C928" s="2">
        <v>45717.615972222222</v>
      </c>
      <c r="D928" s="2">
        <v>45717.617662037039</v>
      </c>
      <c r="E928" s="2">
        <v>45718.571134259262</v>
      </c>
      <c r="F928" s="2">
        <v>45718</v>
      </c>
      <c r="G928" t="s">
        <v>1232</v>
      </c>
      <c r="H928" t="s">
        <v>1239</v>
      </c>
      <c r="I928" t="s">
        <v>1242</v>
      </c>
      <c r="J928" t="s">
        <v>1248</v>
      </c>
      <c r="K928" t="s">
        <v>1250</v>
      </c>
      <c r="L928" t="s">
        <v>1257</v>
      </c>
      <c r="M928">
        <v>3692</v>
      </c>
      <c r="N928">
        <v>260.93</v>
      </c>
      <c r="O928">
        <v>265.42</v>
      </c>
      <c r="P928">
        <v>261.24</v>
      </c>
      <c r="Q928">
        <v>979930.64</v>
      </c>
      <c r="R928">
        <v>489.97</v>
      </c>
      <c r="S928">
        <v>195.99</v>
      </c>
      <c r="T928">
        <v>14746.6</v>
      </c>
      <c r="U928">
        <v>247.88</v>
      </c>
      <c r="V928">
        <v>97993.06</v>
      </c>
      <c r="W928" t="s">
        <v>1259</v>
      </c>
      <c r="X928" t="s">
        <v>1266</v>
      </c>
      <c r="Y928">
        <v>160.01</v>
      </c>
      <c r="Z928" t="s">
        <v>1270</v>
      </c>
      <c r="AA928">
        <v>9699833.0199999996</v>
      </c>
      <c r="AB928">
        <v>96998.330199999997</v>
      </c>
      <c r="AC928">
        <v>17.54000000000002</v>
      </c>
      <c r="AD928">
        <v>5530.1214481185798</v>
      </c>
      <c r="AE928">
        <v>10</v>
      </c>
      <c r="AF928">
        <v>55301.214481185802</v>
      </c>
      <c r="AG928">
        <v>14678048.34759634</v>
      </c>
    </row>
    <row r="929" spans="1:33" x14ac:dyDescent="0.25">
      <c r="A929" t="s">
        <v>960</v>
      </c>
      <c r="B929" t="s">
        <v>1228</v>
      </c>
      <c r="C929" s="2">
        <v>45813.955555555563</v>
      </c>
      <c r="D929" s="2">
        <v>45813.95894675926</v>
      </c>
      <c r="E929" s="2">
        <v>45814.906863425917</v>
      </c>
      <c r="F929" s="2">
        <v>45814</v>
      </c>
      <c r="G929" t="s">
        <v>1231</v>
      </c>
      <c r="H929" t="s">
        <v>1238</v>
      </c>
      <c r="I929" t="s">
        <v>1242</v>
      </c>
      <c r="J929" t="s">
        <v>1247</v>
      </c>
      <c r="K929" t="s">
        <v>1249</v>
      </c>
      <c r="L929" t="s">
        <v>1256</v>
      </c>
      <c r="M929">
        <v>2118</v>
      </c>
      <c r="N929">
        <v>62.58</v>
      </c>
      <c r="O929">
        <v>62.03</v>
      </c>
      <c r="P929">
        <v>62.07</v>
      </c>
      <c r="Q929">
        <v>131379.54</v>
      </c>
      <c r="R929">
        <v>65.69</v>
      </c>
      <c r="S929">
        <v>26.28</v>
      </c>
      <c r="T929">
        <v>-176.69</v>
      </c>
      <c r="U929">
        <v>59.45</v>
      </c>
      <c r="V929">
        <v>13137.95</v>
      </c>
      <c r="W929" t="s">
        <v>1259</v>
      </c>
      <c r="X929" t="s">
        <v>1264</v>
      </c>
      <c r="Y929">
        <v>-6.44</v>
      </c>
      <c r="Z929" t="s">
        <v>1270</v>
      </c>
      <c r="AA929">
        <v>9699656.3300000001</v>
      </c>
      <c r="AB929">
        <v>96996.563300000009</v>
      </c>
      <c r="AC929">
        <v>2.5799999999999979</v>
      </c>
      <c r="AD929">
        <v>37595.567170542658</v>
      </c>
      <c r="AE929">
        <v>2</v>
      </c>
      <c r="AF929">
        <v>75191.134341085315</v>
      </c>
      <c r="AG929">
        <v>4664106.0631775223</v>
      </c>
    </row>
    <row r="930" spans="1:33" x14ac:dyDescent="0.25">
      <c r="A930" t="s">
        <v>961</v>
      </c>
      <c r="B930" t="s">
        <v>1101</v>
      </c>
      <c r="C930" s="2">
        <v>45667.888194444437</v>
      </c>
      <c r="D930" s="2">
        <v>45667.891030092593</v>
      </c>
      <c r="E930" s="2">
        <v>45668.38894675926</v>
      </c>
      <c r="F930" s="2">
        <v>45669</v>
      </c>
      <c r="G930" t="s">
        <v>1237</v>
      </c>
      <c r="H930" t="s">
        <v>1239</v>
      </c>
      <c r="I930" t="s">
        <v>1243</v>
      </c>
      <c r="J930" t="s">
        <v>1247</v>
      </c>
      <c r="K930" t="s">
        <v>1249</v>
      </c>
      <c r="L930" t="s">
        <v>1257</v>
      </c>
      <c r="M930">
        <v>158</v>
      </c>
      <c r="N930">
        <v>124.08</v>
      </c>
      <c r="O930">
        <v>121.85</v>
      </c>
      <c r="P930">
        <v>125.27</v>
      </c>
      <c r="Q930">
        <v>19252.3</v>
      </c>
      <c r="R930">
        <v>9.6300000000000008</v>
      </c>
      <c r="S930">
        <v>3.85</v>
      </c>
      <c r="T930">
        <v>-553.84</v>
      </c>
      <c r="U930">
        <v>117.88</v>
      </c>
      <c r="V930">
        <v>1925.23</v>
      </c>
      <c r="W930" t="s">
        <v>1259</v>
      </c>
      <c r="X930" t="s">
        <v>1264</v>
      </c>
      <c r="Y930">
        <v>-273.01</v>
      </c>
      <c r="Z930" t="s">
        <v>1269</v>
      </c>
      <c r="AA930">
        <v>9699102.4900000002</v>
      </c>
      <c r="AB930">
        <v>96991.024900000004</v>
      </c>
      <c r="AC930">
        <v>3.9699999999999989</v>
      </c>
      <c r="AD930">
        <v>24430.988639798499</v>
      </c>
      <c r="AE930">
        <v>10</v>
      </c>
      <c r="AF930">
        <v>244309.88639798501</v>
      </c>
      <c r="AG930">
        <v>29769159.657594468</v>
      </c>
    </row>
    <row r="931" spans="1:33" x14ac:dyDescent="0.25">
      <c r="A931" t="s">
        <v>962</v>
      </c>
      <c r="B931" t="s">
        <v>1149</v>
      </c>
      <c r="C931" s="2">
        <v>45754.22152777778</v>
      </c>
      <c r="D931" s="2">
        <v>45754.224988425929</v>
      </c>
      <c r="E931" s="2">
        <v>45754.98332175926</v>
      </c>
      <c r="F931" s="2">
        <v>45756</v>
      </c>
      <c r="G931" t="s">
        <v>1233</v>
      </c>
      <c r="H931" t="s">
        <v>1238</v>
      </c>
      <c r="I931" t="s">
        <v>1242</v>
      </c>
      <c r="J931" t="s">
        <v>1244</v>
      </c>
      <c r="K931" t="s">
        <v>1250</v>
      </c>
      <c r="L931" t="s">
        <v>1254</v>
      </c>
      <c r="M931">
        <v>9449</v>
      </c>
      <c r="N931">
        <v>249.68</v>
      </c>
      <c r="O931">
        <v>253.9</v>
      </c>
      <c r="P931">
        <v>251.74</v>
      </c>
      <c r="Q931">
        <v>2399101.1</v>
      </c>
      <c r="R931">
        <v>1199.55</v>
      </c>
      <c r="S931">
        <v>479.82</v>
      </c>
      <c r="T931">
        <v>18730.47</v>
      </c>
      <c r="U931">
        <v>237.2</v>
      </c>
      <c r="V931">
        <v>239910.11</v>
      </c>
      <c r="W931" t="s">
        <v>1262</v>
      </c>
      <c r="X931" t="s">
        <v>1266</v>
      </c>
      <c r="Y931">
        <v>85.8</v>
      </c>
      <c r="Z931" t="s">
        <v>1270</v>
      </c>
      <c r="AA931">
        <v>9717832.9600000009</v>
      </c>
      <c r="AB931">
        <v>97178.329600000012</v>
      </c>
      <c r="AC931">
        <v>16.700000000000021</v>
      </c>
      <c r="AD931">
        <v>5819.061652694606</v>
      </c>
      <c r="AE931">
        <v>2</v>
      </c>
      <c r="AF931">
        <v>11638.12330538921</v>
      </c>
      <c r="AG931">
        <v>2954919.507238321</v>
      </c>
    </row>
    <row r="932" spans="1:33" x14ac:dyDescent="0.25">
      <c r="A932" t="s">
        <v>963</v>
      </c>
      <c r="B932" t="s">
        <v>1100</v>
      </c>
      <c r="C932" s="2">
        <v>45881.959027777782</v>
      </c>
      <c r="D932" s="2">
        <v>45881.959386574083</v>
      </c>
      <c r="E932" s="2">
        <v>45882.76771990741</v>
      </c>
      <c r="F932" s="2">
        <v>45882</v>
      </c>
      <c r="G932" t="s">
        <v>1232</v>
      </c>
      <c r="H932" t="s">
        <v>1241</v>
      </c>
      <c r="I932" t="s">
        <v>1243</v>
      </c>
      <c r="J932" t="s">
        <v>1246</v>
      </c>
      <c r="K932" t="s">
        <v>1253</v>
      </c>
      <c r="L932" t="s">
        <v>1254</v>
      </c>
      <c r="M932">
        <v>3031</v>
      </c>
      <c r="N932">
        <v>67.25</v>
      </c>
      <c r="O932">
        <v>67.97</v>
      </c>
      <c r="P932">
        <v>67.62</v>
      </c>
      <c r="Q932">
        <v>206017.07</v>
      </c>
      <c r="R932">
        <v>103.01</v>
      </c>
      <c r="S932">
        <v>41.2</v>
      </c>
      <c r="T932">
        <v>916.64</v>
      </c>
      <c r="U932">
        <v>63.89</v>
      </c>
      <c r="V932">
        <v>20601.71</v>
      </c>
      <c r="W932" t="s">
        <v>1260</v>
      </c>
      <c r="X932" t="s">
        <v>1264</v>
      </c>
      <c r="Y932">
        <v>51.76</v>
      </c>
      <c r="Z932" t="s">
        <v>1267</v>
      </c>
      <c r="AA932">
        <v>9718749.5999999996</v>
      </c>
      <c r="AB932">
        <v>97187.495999999999</v>
      </c>
      <c r="AC932">
        <v>4.0799999999999983</v>
      </c>
      <c r="AD932">
        <v>23820.464705882361</v>
      </c>
      <c r="AE932">
        <v>5</v>
      </c>
      <c r="AF932">
        <v>119102.32352941181</v>
      </c>
      <c r="AG932">
        <v>8095384.9302941207</v>
      </c>
    </row>
    <row r="933" spans="1:33" x14ac:dyDescent="0.25">
      <c r="A933" t="s">
        <v>964</v>
      </c>
      <c r="B933" t="s">
        <v>1211</v>
      </c>
      <c r="C933" s="2">
        <v>45712.379861111112</v>
      </c>
      <c r="D933" s="2">
        <v>45712.382476851853</v>
      </c>
      <c r="E933" s="2">
        <v>45713.157476851848</v>
      </c>
      <c r="F933" s="2">
        <v>45714</v>
      </c>
      <c r="G933" t="s">
        <v>1233</v>
      </c>
      <c r="H933" t="s">
        <v>1239</v>
      </c>
      <c r="I933" t="s">
        <v>1243</v>
      </c>
      <c r="J933" t="s">
        <v>1246</v>
      </c>
      <c r="K933" t="s">
        <v>1250</v>
      </c>
      <c r="L933" t="s">
        <v>1254</v>
      </c>
      <c r="M933">
        <v>4223</v>
      </c>
      <c r="N933">
        <v>224.4</v>
      </c>
      <c r="O933">
        <v>224.67</v>
      </c>
      <c r="P933">
        <v>224.53</v>
      </c>
      <c r="Q933">
        <v>948781.41</v>
      </c>
      <c r="R933">
        <v>474.39</v>
      </c>
      <c r="S933">
        <v>189.76</v>
      </c>
      <c r="T933">
        <v>-72.930000000000007</v>
      </c>
      <c r="U933">
        <v>213.18</v>
      </c>
      <c r="V933">
        <v>94878.14</v>
      </c>
      <c r="W933" t="s">
        <v>1259</v>
      </c>
      <c r="X933" t="s">
        <v>1264</v>
      </c>
      <c r="Y933">
        <v>6.24</v>
      </c>
      <c r="Z933" t="s">
        <v>1267</v>
      </c>
      <c r="AA933">
        <v>9718676.6699999999</v>
      </c>
      <c r="AB933">
        <v>97186.766700000007</v>
      </c>
      <c r="AC933">
        <v>11.489999999999981</v>
      </c>
      <c r="AD933">
        <v>8458.3783028720773</v>
      </c>
      <c r="AE933">
        <v>10</v>
      </c>
      <c r="AF933">
        <v>84583.783028720776</v>
      </c>
      <c r="AG933">
        <v>19003438.5330627</v>
      </c>
    </row>
    <row r="934" spans="1:33" x14ac:dyDescent="0.25">
      <c r="A934" t="s">
        <v>965</v>
      </c>
      <c r="B934" t="s">
        <v>1230</v>
      </c>
      <c r="C934" s="2">
        <v>45738.133333333331</v>
      </c>
      <c r="D934" s="2">
        <v>45738.136319444442</v>
      </c>
      <c r="E934" s="2">
        <v>45738.464097222219</v>
      </c>
      <c r="F934" s="2">
        <v>45739</v>
      </c>
      <c r="G934" t="s">
        <v>1236</v>
      </c>
      <c r="H934" t="s">
        <v>1240</v>
      </c>
      <c r="I934" t="s">
        <v>1242</v>
      </c>
      <c r="J934" t="s">
        <v>1247</v>
      </c>
      <c r="K934" t="s">
        <v>1251</v>
      </c>
      <c r="L934" t="s">
        <v>1256</v>
      </c>
      <c r="M934">
        <v>3642</v>
      </c>
      <c r="N934">
        <v>207.21</v>
      </c>
      <c r="O934">
        <v>203.33</v>
      </c>
      <c r="P934">
        <v>206.72</v>
      </c>
      <c r="Q934">
        <v>740527.86</v>
      </c>
      <c r="R934">
        <v>370.26</v>
      </c>
      <c r="S934">
        <v>148.11000000000001</v>
      </c>
      <c r="T934">
        <v>-12864.75</v>
      </c>
      <c r="U934">
        <v>196.85</v>
      </c>
      <c r="V934">
        <v>74052.789999999994</v>
      </c>
      <c r="W934" t="s">
        <v>1261</v>
      </c>
      <c r="X934" t="s">
        <v>1266</v>
      </c>
      <c r="Y934">
        <v>-163.99</v>
      </c>
      <c r="Z934" t="s">
        <v>1271</v>
      </c>
      <c r="AA934">
        <v>9705811.9199999999</v>
      </c>
      <c r="AB934">
        <v>97058.119200000001</v>
      </c>
      <c r="AC934">
        <v>6.4800000000000182</v>
      </c>
      <c r="AD934">
        <v>14978.104814814769</v>
      </c>
      <c r="AE934">
        <v>30</v>
      </c>
      <c r="AF934">
        <v>449343.14444444311</v>
      </c>
      <c r="AG934">
        <v>91364941.559888616</v>
      </c>
    </row>
    <row r="935" spans="1:33" x14ac:dyDescent="0.25">
      <c r="A935" t="s">
        <v>966</v>
      </c>
      <c r="B935" t="s">
        <v>1174</v>
      </c>
      <c r="C935" s="2">
        <v>45823.421527777777</v>
      </c>
      <c r="D935" s="2">
        <v>45823.42496527778</v>
      </c>
      <c r="E935" s="2">
        <v>45824.036770833343</v>
      </c>
      <c r="F935" s="2">
        <v>45824</v>
      </c>
      <c r="G935" t="s">
        <v>1235</v>
      </c>
      <c r="H935" t="s">
        <v>1241</v>
      </c>
      <c r="I935" t="s">
        <v>1242</v>
      </c>
      <c r="J935" t="s">
        <v>1244</v>
      </c>
      <c r="K935" t="s">
        <v>1250</v>
      </c>
      <c r="L935" t="s">
        <v>1255</v>
      </c>
      <c r="M935">
        <v>992</v>
      </c>
      <c r="N935">
        <v>167.8</v>
      </c>
      <c r="O935">
        <v>171.13</v>
      </c>
      <c r="P935">
        <v>167.95</v>
      </c>
      <c r="Q935">
        <v>169760.96</v>
      </c>
      <c r="R935">
        <v>84.88</v>
      </c>
      <c r="S935">
        <v>33.950000000000003</v>
      </c>
      <c r="T935">
        <v>3035.73</v>
      </c>
      <c r="U935">
        <v>159.41</v>
      </c>
      <c r="V935">
        <v>16976.099999999999</v>
      </c>
      <c r="W935" t="s">
        <v>1260</v>
      </c>
      <c r="X935" t="s">
        <v>1266</v>
      </c>
      <c r="Y935">
        <v>189.34</v>
      </c>
      <c r="Z935" t="s">
        <v>1268</v>
      </c>
      <c r="AA935">
        <v>9708847.6500000004</v>
      </c>
      <c r="AB935">
        <v>97088.476500000004</v>
      </c>
      <c r="AC935">
        <v>11.72</v>
      </c>
      <c r="AD935">
        <v>8283.9997013651882</v>
      </c>
      <c r="AE935">
        <v>5</v>
      </c>
      <c r="AF935">
        <v>41419.998506825941</v>
      </c>
      <c r="AG935">
        <v>7088204.3444731236</v>
      </c>
    </row>
    <row r="936" spans="1:33" x14ac:dyDescent="0.25">
      <c r="A936" t="s">
        <v>967</v>
      </c>
      <c r="B936" t="s">
        <v>1152</v>
      </c>
      <c r="C936" s="2">
        <v>45989.62777777778</v>
      </c>
      <c r="D936" s="2">
        <v>45989.628298611111</v>
      </c>
      <c r="E936" s="2">
        <v>45989.715104166673</v>
      </c>
      <c r="F936" s="2">
        <v>45991</v>
      </c>
      <c r="G936" t="s">
        <v>1236</v>
      </c>
      <c r="H936" t="s">
        <v>1239</v>
      </c>
      <c r="I936" t="s">
        <v>1242</v>
      </c>
      <c r="J936" t="s">
        <v>1244</v>
      </c>
      <c r="K936" t="s">
        <v>1250</v>
      </c>
      <c r="L936" t="s">
        <v>1256</v>
      </c>
      <c r="M936">
        <v>7613</v>
      </c>
      <c r="N936">
        <v>275.05</v>
      </c>
      <c r="O936">
        <v>275.69</v>
      </c>
      <c r="P936">
        <v>275.02</v>
      </c>
      <c r="Q936">
        <v>2098827.9700000002</v>
      </c>
      <c r="R936">
        <v>1049.4100000000001</v>
      </c>
      <c r="S936">
        <v>419.77</v>
      </c>
      <c r="T936">
        <v>3631.53</v>
      </c>
      <c r="U936">
        <v>261.3</v>
      </c>
      <c r="V936">
        <v>209882.8</v>
      </c>
      <c r="W936" t="s">
        <v>1259</v>
      </c>
      <c r="X936" t="s">
        <v>1264</v>
      </c>
      <c r="Y936">
        <v>24.36</v>
      </c>
      <c r="Z936" t="s">
        <v>1268</v>
      </c>
      <c r="AA936">
        <v>9712479.1799999997</v>
      </c>
      <c r="AB936">
        <v>97124.791799999992</v>
      </c>
      <c r="AC936">
        <v>14.38999999999999</v>
      </c>
      <c r="AD936">
        <v>6749.4643363446894</v>
      </c>
      <c r="AE936">
        <v>10</v>
      </c>
      <c r="AF936">
        <v>67494.643363446899</v>
      </c>
      <c r="AG936">
        <v>18607598.228868671</v>
      </c>
    </row>
    <row r="937" spans="1:33" x14ac:dyDescent="0.25">
      <c r="A937" t="s">
        <v>968</v>
      </c>
      <c r="B937" t="s">
        <v>1223</v>
      </c>
      <c r="C937" s="2">
        <v>45679.955555555563</v>
      </c>
      <c r="D937" s="2">
        <v>45679.958587962959</v>
      </c>
      <c r="E937" s="2">
        <v>45680.027337962973</v>
      </c>
      <c r="F937" s="2">
        <v>45681</v>
      </c>
      <c r="G937" t="s">
        <v>1232</v>
      </c>
      <c r="H937" t="s">
        <v>1240</v>
      </c>
      <c r="I937" t="s">
        <v>1243</v>
      </c>
      <c r="J937" t="s">
        <v>1245</v>
      </c>
      <c r="K937" t="s">
        <v>1253</v>
      </c>
      <c r="L937" t="s">
        <v>1254</v>
      </c>
      <c r="M937">
        <v>1465</v>
      </c>
      <c r="N937">
        <v>400.46</v>
      </c>
      <c r="O937">
        <v>394.14</v>
      </c>
      <c r="P937">
        <v>399.04</v>
      </c>
      <c r="Q937">
        <v>577415.1</v>
      </c>
      <c r="R937">
        <v>288.70999999999998</v>
      </c>
      <c r="S937">
        <v>115.48</v>
      </c>
      <c r="T937">
        <v>-7582.69</v>
      </c>
      <c r="U937">
        <v>380.44</v>
      </c>
      <c r="V937">
        <v>57741.51</v>
      </c>
      <c r="W937" t="s">
        <v>1260</v>
      </c>
      <c r="X937" t="s">
        <v>1264</v>
      </c>
      <c r="Y937">
        <v>-122.79</v>
      </c>
      <c r="Z937" t="s">
        <v>1270</v>
      </c>
      <c r="AA937">
        <v>9704896.4900000002</v>
      </c>
      <c r="AB937">
        <v>97048.964900000006</v>
      </c>
      <c r="AC937">
        <v>13.69999999999999</v>
      </c>
      <c r="AD937">
        <v>7083.8660510948966</v>
      </c>
      <c r="AE937">
        <v>30</v>
      </c>
      <c r="AF937">
        <v>212515.9815328469</v>
      </c>
      <c r="AG937">
        <v>83761048.961356267</v>
      </c>
    </row>
    <row r="938" spans="1:33" x14ac:dyDescent="0.25">
      <c r="A938" t="s">
        <v>969</v>
      </c>
      <c r="B938" t="s">
        <v>1197</v>
      </c>
      <c r="C938" s="2">
        <v>45722.203472222223</v>
      </c>
      <c r="D938" s="2">
        <v>45722.204131944447</v>
      </c>
      <c r="E938" s="2">
        <v>45722.411770833343</v>
      </c>
      <c r="F938" s="2">
        <v>45724</v>
      </c>
      <c r="G938" t="s">
        <v>1234</v>
      </c>
      <c r="H938" t="s">
        <v>1240</v>
      </c>
      <c r="I938" t="s">
        <v>1243</v>
      </c>
      <c r="J938" t="s">
        <v>1246</v>
      </c>
      <c r="K938" t="s">
        <v>1252</v>
      </c>
      <c r="L938" t="s">
        <v>1255</v>
      </c>
      <c r="M938">
        <v>1119</v>
      </c>
      <c r="N938">
        <v>261.7</v>
      </c>
      <c r="O938">
        <v>265.54000000000002</v>
      </c>
      <c r="P938">
        <v>262.58999999999997</v>
      </c>
      <c r="Q938">
        <v>297139.26</v>
      </c>
      <c r="R938">
        <v>148.57</v>
      </c>
      <c r="S938">
        <v>59.43</v>
      </c>
      <c r="T938">
        <v>3093.05</v>
      </c>
      <c r="U938">
        <v>248.61</v>
      </c>
      <c r="V938">
        <v>29713.93</v>
      </c>
      <c r="W938" t="s">
        <v>1259</v>
      </c>
      <c r="X938" t="s">
        <v>1265</v>
      </c>
      <c r="Y938">
        <v>112.34</v>
      </c>
      <c r="Z938" t="s">
        <v>1270</v>
      </c>
      <c r="AA938">
        <v>9707989.5399999991</v>
      </c>
      <c r="AB938">
        <v>97079.895399999994</v>
      </c>
      <c r="AC938">
        <v>16.93000000000001</v>
      </c>
      <c r="AD938">
        <v>5734.1934672179532</v>
      </c>
      <c r="AE938">
        <v>30</v>
      </c>
      <c r="AF938">
        <v>172025.8040165386</v>
      </c>
      <c r="AG938">
        <v>45679731.998551667</v>
      </c>
    </row>
    <row r="939" spans="1:33" x14ac:dyDescent="0.25">
      <c r="A939" t="s">
        <v>970</v>
      </c>
      <c r="B939" t="s">
        <v>1079</v>
      </c>
      <c r="C939" s="2">
        <v>45751.811805555553</v>
      </c>
      <c r="D939" s="2">
        <v>45751.813715277778</v>
      </c>
      <c r="E939" s="2">
        <v>45752.606770833343</v>
      </c>
      <c r="F939" s="2">
        <v>45752</v>
      </c>
      <c r="G939" t="s">
        <v>1232</v>
      </c>
      <c r="H939" t="s">
        <v>1238</v>
      </c>
      <c r="I939" t="s">
        <v>1243</v>
      </c>
      <c r="J939" t="s">
        <v>1248</v>
      </c>
      <c r="K939" t="s">
        <v>1250</v>
      </c>
      <c r="L939" t="s">
        <v>1254</v>
      </c>
      <c r="M939">
        <v>5490</v>
      </c>
      <c r="N939">
        <v>140.41999999999999</v>
      </c>
      <c r="O939">
        <v>142.22999999999999</v>
      </c>
      <c r="P939">
        <v>140.25</v>
      </c>
      <c r="Q939">
        <v>780842.7</v>
      </c>
      <c r="R939">
        <v>390.42</v>
      </c>
      <c r="S939">
        <v>156.16999999999999</v>
      </c>
      <c r="T939">
        <v>10323.61</v>
      </c>
      <c r="U939">
        <v>133.4</v>
      </c>
      <c r="V939">
        <v>78084.27</v>
      </c>
      <c r="W939" t="s">
        <v>1260</v>
      </c>
      <c r="X939" t="s">
        <v>1264</v>
      </c>
      <c r="Y939">
        <v>141.18</v>
      </c>
      <c r="Z939" t="s">
        <v>1269</v>
      </c>
      <c r="AA939">
        <v>9718313.1500000004</v>
      </c>
      <c r="AB939">
        <v>97183.131500000003</v>
      </c>
      <c r="AC939">
        <v>8.8299999999999841</v>
      </c>
      <c r="AD939">
        <v>11006.017157417909</v>
      </c>
      <c r="AE939">
        <v>2</v>
      </c>
      <c r="AF939">
        <v>22012.034314835819</v>
      </c>
      <c r="AG939">
        <v>3130771.6405990981</v>
      </c>
    </row>
    <row r="940" spans="1:33" x14ac:dyDescent="0.25">
      <c r="A940" t="s">
        <v>971</v>
      </c>
      <c r="B940" t="s">
        <v>1181</v>
      </c>
      <c r="C940" s="2">
        <v>45990.62222222222</v>
      </c>
      <c r="D940" s="2">
        <v>45990.62296296296</v>
      </c>
      <c r="E940" s="2">
        <v>45990.784074074072</v>
      </c>
      <c r="F940" s="2">
        <v>45992</v>
      </c>
      <c r="G940" t="s">
        <v>1237</v>
      </c>
      <c r="H940" t="s">
        <v>1241</v>
      </c>
      <c r="I940" t="s">
        <v>1243</v>
      </c>
      <c r="J940" t="s">
        <v>1248</v>
      </c>
      <c r="K940" t="s">
        <v>1251</v>
      </c>
      <c r="L940" t="s">
        <v>1254</v>
      </c>
      <c r="M940">
        <v>7052</v>
      </c>
      <c r="N940">
        <v>336.85</v>
      </c>
      <c r="O940">
        <v>342.94</v>
      </c>
      <c r="P940">
        <v>339.71</v>
      </c>
      <c r="Q940">
        <v>2418412.88</v>
      </c>
      <c r="R940">
        <v>1209.21</v>
      </c>
      <c r="S940">
        <v>483.68</v>
      </c>
      <c r="T940">
        <v>21085.07</v>
      </c>
      <c r="U940">
        <v>320.01</v>
      </c>
      <c r="V940">
        <v>241841.29</v>
      </c>
      <c r="W940" t="s">
        <v>1260</v>
      </c>
      <c r="X940" t="s">
        <v>1264</v>
      </c>
      <c r="Y940">
        <v>95.08</v>
      </c>
      <c r="Z940" t="s">
        <v>1270</v>
      </c>
      <c r="AA940">
        <v>9739398.2200000007</v>
      </c>
      <c r="AB940">
        <v>97393.982200000013</v>
      </c>
      <c r="AC940">
        <v>22.93000000000001</v>
      </c>
      <c r="AD940">
        <v>4247.4479808111637</v>
      </c>
      <c r="AE940">
        <v>5</v>
      </c>
      <c r="AF940">
        <v>21237.239904055819</v>
      </c>
      <c r="AG940">
        <v>7283099.0526969023</v>
      </c>
    </row>
    <row r="941" spans="1:33" x14ac:dyDescent="0.25">
      <c r="A941" t="s">
        <v>972</v>
      </c>
      <c r="B941" t="s">
        <v>1145</v>
      </c>
      <c r="C941" s="2">
        <v>45949.536111111112</v>
      </c>
      <c r="D941" s="2">
        <v>45949.538969907408</v>
      </c>
      <c r="E941" s="2">
        <v>45950.200775462959</v>
      </c>
      <c r="F941" s="2">
        <v>45951</v>
      </c>
      <c r="G941" t="s">
        <v>1237</v>
      </c>
      <c r="H941" t="s">
        <v>1239</v>
      </c>
      <c r="I941" t="s">
        <v>1243</v>
      </c>
      <c r="J941" t="s">
        <v>1244</v>
      </c>
      <c r="K941" t="s">
        <v>1252</v>
      </c>
      <c r="L941" t="s">
        <v>1256</v>
      </c>
      <c r="M941">
        <v>4441</v>
      </c>
      <c r="N941">
        <v>240.94</v>
      </c>
      <c r="O941">
        <v>238.86</v>
      </c>
      <c r="P941">
        <v>238.98</v>
      </c>
      <c r="Q941">
        <v>1060777.26</v>
      </c>
      <c r="R941">
        <v>530.39</v>
      </c>
      <c r="S941">
        <v>212.16</v>
      </c>
      <c r="T941">
        <v>-1275.47</v>
      </c>
      <c r="U941">
        <v>228.89</v>
      </c>
      <c r="V941">
        <v>106077.73</v>
      </c>
      <c r="W941" t="s">
        <v>1258</v>
      </c>
      <c r="X941" t="s">
        <v>1263</v>
      </c>
      <c r="Y941">
        <v>-5.0199999999999996</v>
      </c>
      <c r="Z941" t="s">
        <v>1270</v>
      </c>
      <c r="AA941">
        <v>9738122.75</v>
      </c>
      <c r="AB941">
        <v>97381.227500000008</v>
      </c>
      <c r="AC941">
        <v>9.9700000000000273</v>
      </c>
      <c r="AD941">
        <v>9767.4250250751993</v>
      </c>
      <c r="AE941">
        <v>10</v>
      </c>
      <c r="AF941">
        <v>97674.250250751997</v>
      </c>
      <c r="AG941">
        <v>23330471.414894622</v>
      </c>
    </row>
    <row r="942" spans="1:33" x14ac:dyDescent="0.25">
      <c r="A942" t="s">
        <v>973</v>
      </c>
      <c r="B942" t="s">
        <v>1114</v>
      </c>
      <c r="C942" s="2">
        <v>45918.361805555563</v>
      </c>
      <c r="D942" s="2">
        <v>45918.363356481481</v>
      </c>
      <c r="E942" s="2">
        <v>45918.391134259262</v>
      </c>
      <c r="F942" s="2">
        <v>45920</v>
      </c>
      <c r="G942" t="s">
        <v>1236</v>
      </c>
      <c r="H942" t="s">
        <v>1240</v>
      </c>
      <c r="I942" t="s">
        <v>1243</v>
      </c>
      <c r="J942" t="s">
        <v>1248</v>
      </c>
      <c r="K942" t="s">
        <v>1252</v>
      </c>
      <c r="L942" t="s">
        <v>1256</v>
      </c>
      <c r="M942">
        <v>5699</v>
      </c>
      <c r="N942">
        <v>225.98</v>
      </c>
      <c r="O942">
        <v>226.19</v>
      </c>
      <c r="P942">
        <v>224.78</v>
      </c>
      <c r="Q942">
        <v>1289056.81</v>
      </c>
      <c r="R942">
        <v>644.53</v>
      </c>
      <c r="S942">
        <v>257.81</v>
      </c>
      <c r="T942">
        <v>7133.25</v>
      </c>
      <c r="U942">
        <v>214.68</v>
      </c>
      <c r="V942">
        <v>128905.68</v>
      </c>
      <c r="W942" t="s">
        <v>1258</v>
      </c>
      <c r="X942" t="s">
        <v>1265</v>
      </c>
      <c r="Y942">
        <v>62.73</v>
      </c>
      <c r="Z942" t="s">
        <v>1269</v>
      </c>
      <c r="AA942">
        <v>9745256</v>
      </c>
      <c r="AB942">
        <v>97452.56</v>
      </c>
      <c r="AC942">
        <v>11.509999999999989</v>
      </c>
      <c r="AD942">
        <v>8466.7732406603027</v>
      </c>
      <c r="AE942">
        <v>30</v>
      </c>
      <c r="AF942">
        <v>254003.19721980911</v>
      </c>
      <c r="AG942">
        <v>57452983.179148607</v>
      </c>
    </row>
    <row r="943" spans="1:33" x14ac:dyDescent="0.25">
      <c r="A943" t="s">
        <v>974</v>
      </c>
      <c r="B943" t="s">
        <v>1132</v>
      </c>
      <c r="C943" s="2">
        <v>45662.881249999999</v>
      </c>
      <c r="D943" s="2">
        <v>45662.883472222216</v>
      </c>
      <c r="E943" s="2">
        <v>45663.400833333333</v>
      </c>
      <c r="F943" s="2">
        <v>45664</v>
      </c>
      <c r="G943" t="s">
        <v>1231</v>
      </c>
      <c r="H943" t="s">
        <v>1239</v>
      </c>
      <c r="I943" t="s">
        <v>1242</v>
      </c>
      <c r="J943" t="s">
        <v>1246</v>
      </c>
      <c r="K943" t="s">
        <v>1253</v>
      </c>
      <c r="L943" t="s">
        <v>1256</v>
      </c>
      <c r="M943">
        <v>2973</v>
      </c>
      <c r="N943">
        <v>491.16</v>
      </c>
      <c r="O943">
        <v>495.1</v>
      </c>
      <c r="P943">
        <v>494.09</v>
      </c>
      <c r="Q943">
        <v>1471932.3</v>
      </c>
      <c r="R943">
        <v>735.97</v>
      </c>
      <c r="S943">
        <v>294.39</v>
      </c>
      <c r="T943">
        <v>1972.37</v>
      </c>
      <c r="U943">
        <v>466.6</v>
      </c>
      <c r="V943">
        <v>147193.23000000001</v>
      </c>
      <c r="W943" t="s">
        <v>1262</v>
      </c>
      <c r="X943" t="s">
        <v>1265</v>
      </c>
      <c r="Y943">
        <v>20.440000000000001</v>
      </c>
      <c r="Z943" t="s">
        <v>1269</v>
      </c>
      <c r="AA943">
        <v>9747228.3699999992</v>
      </c>
      <c r="AB943">
        <v>97472.2837</v>
      </c>
      <c r="AC943">
        <v>28.5</v>
      </c>
      <c r="AD943">
        <v>3420.080129824561</v>
      </c>
      <c r="AE943">
        <v>10</v>
      </c>
      <c r="AF943">
        <v>34200.801298245613</v>
      </c>
      <c r="AG943">
        <v>16932816.7227614</v>
      </c>
    </row>
    <row r="944" spans="1:33" x14ac:dyDescent="0.25">
      <c r="A944" t="s">
        <v>975</v>
      </c>
      <c r="B944" t="s">
        <v>1228</v>
      </c>
      <c r="C944" s="2">
        <v>45730.401388888888</v>
      </c>
      <c r="D944" s="2">
        <v>45730.402280092603</v>
      </c>
      <c r="E944" s="2">
        <v>45730.511307870373</v>
      </c>
      <c r="F944" s="2">
        <v>45731</v>
      </c>
      <c r="G944" t="s">
        <v>1235</v>
      </c>
      <c r="H944" t="s">
        <v>1241</v>
      </c>
      <c r="I944" t="s">
        <v>1243</v>
      </c>
      <c r="J944" t="s">
        <v>1247</v>
      </c>
      <c r="K944" t="s">
        <v>1249</v>
      </c>
      <c r="L944" t="s">
        <v>1254</v>
      </c>
      <c r="M944">
        <v>9760</v>
      </c>
      <c r="N944">
        <v>436.38</v>
      </c>
      <c r="O944">
        <v>435.03</v>
      </c>
      <c r="P944">
        <v>436.94</v>
      </c>
      <c r="Q944">
        <v>4245892.8</v>
      </c>
      <c r="R944">
        <v>2122.9499999999998</v>
      </c>
      <c r="S944">
        <v>849.18</v>
      </c>
      <c r="T944">
        <v>-21613.73</v>
      </c>
      <c r="U944">
        <v>414.56</v>
      </c>
      <c r="V944">
        <v>424589.28</v>
      </c>
      <c r="W944" t="s">
        <v>1260</v>
      </c>
      <c r="X944" t="s">
        <v>1265</v>
      </c>
      <c r="Y944">
        <v>-43.71</v>
      </c>
      <c r="Z944" t="s">
        <v>1269</v>
      </c>
      <c r="AA944">
        <v>9725614.6400000006</v>
      </c>
      <c r="AB944">
        <v>97256.146400000012</v>
      </c>
      <c r="AC944">
        <v>20.46999999999997</v>
      </c>
      <c r="AD944">
        <v>4751.1551734245313</v>
      </c>
      <c r="AE944">
        <v>5</v>
      </c>
      <c r="AF944">
        <v>23755.775867122651</v>
      </c>
      <c r="AG944">
        <v>10334475.17547437</v>
      </c>
    </row>
    <row r="945" spans="1:33" x14ac:dyDescent="0.25">
      <c r="A945" t="s">
        <v>976</v>
      </c>
      <c r="B945" t="s">
        <v>1179</v>
      </c>
      <c r="C945" s="2">
        <v>45876.32916666667</v>
      </c>
      <c r="D945" s="2">
        <v>45876.329942129632</v>
      </c>
      <c r="E945" s="2">
        <v>45876.924386574072</v>
      </c>
      <c r="F945" s="2">
        <v>45877</v>
      </c>
      <c r="G945" t="s">
        <v>1233</v>
      </c>
      <c r="H945" t="s">
        <v>1241</v>
      </c>
      <c r="I945" t="s">
        <v>1242</v>
      </c>
      <c r="J945" t="s">
        <v>1246</v>
      </c>
      <c r="K945" t="s">
        <v>1249</v>
      </c>
      <c r="L945" t="s">
        <v>1254</v>
      </c>
      <c r="M945">
        <v>2592</v>
      </c>
      <c r="N945">
        <v>284.27999999999997</v>
      </c>
      <c r="O945">
        <v>283.7</v>
      </c>
      <c r="P945">
        <v>286.51</v>
      </c>
      <c r="Q945">
        <v>735350.4</v>
      </c>
      <c r="R945">
        <v>367.68</v>
      </c>
      <c r="S945">
        <v>147.07</v>
      </c>
      <c r="T945">
        <v>-7798.27</v>
      </c>
      <c r="U945">
        <v>270.07</v>
      </c>
      <c r="V945">
        <v>73535.039999999994</v>
      </c>
      <c r="W945" t="s">
        <v>1260</v>
      </c>
      <c r="X945" t="s">
        <v>1265</v>
      </c>
      <c r="Y945">
        <v>-98.08</v>
      </c>
      <c r="Z945" t="s">
        <v>1267</v>
      </c>
      <c r="AA945">
        <v>9717816.3699999992</v>
      </c>
      <c r="AB945">
        <v>97178.16369999999</v>
      </c>
      <c r="AC945">
        <v>13.63</v>
      </c>
      <c r="AD945">
        <v>7129.7258767424819</v>
      </c>
      <c r="AE945">
        <v>5</v>
      </c>
      <c r="AF945">
        <v>35648.62938371241</v>
      </c>
      <c r="AG945">
        <v>10113516.156159209</v>
      </c>
    </row>
    <row r="946" spans="1:33" x14ac:dyDescent="0.25">
      <c r="A946" t="s">
        <v>977</v>
      </c>
      <c r="B946" t="s">
        <v>1113</v>
      </c>
      <c r="C946" s="2">
        <v>45939.724999999999</v>
      </c>
      <c r="D946" s="2">
        <v>45939.726724537039</v>
      </c>
      <c r="E946" s="2">
        <v>45940.358668981477</v>
      </c>
      <c r="F946" s="2">
        <v>45940</v>
      </c>
      <c r="G946" t="s">
        <v>1237</v>
      </c>
      <c r="H946" t="s">
        <v>1241</v>
      </c>
      <c r="I946" t="s">
        <v>1243</v>
      </c>
      <c r="J946" t="s">
        <v>1247</v>
      </c>
      <c r="K946" t="s">
        <v>1252</v>
      </c>
      <c r="L946" t="s">
        <v>1257</v>
      </c>
      <c r="M946">
        <v>4334</v>
      </c>
      <c r="N946">
        <v>448.46</v>
      </c>
      <c r="O946">
        <v>455.44</v>
      </c>
      <c r="P946">
        <v>449.73</v>
      </c>
      <c r="Q946">
        <v>1973876.96</v>
      </c>
      <c r="R946">
        <v>986.94</v>
      </c>
      <c r="S946">
        <v>394.78</v>
      </c>
      <c r="T946">
        <v>23365.42</v>
      </c>
      <c r="U946">
        <v>426.04</v>
      </c>
      <c r="V946">
        <v>197387.7</v>
      </c>
      <c r="W946" t="s">
        <v>1258</v>
      </c>
      <c r="X946" t="s">
        <v>1264</v>
      </c>
      <c r="Y946">
        <v>126.97</v>
      </c>
      <c r="Z946" t="s">
        <v>1269</v>
      </c>
      <c r="AA946">
        <v>9741181.7899999991</v>
      </c>
      <c r="AB946">
        <v>97411.817899999995</v>
      </c>
      <c r="AC946">
        <v>29.399999999999981</v>
      </c>
      <c r="AD946">
        <v>3313.3271394557851</v>
      </c>
      <c r="AE946">
        <v>5</v>
      </c>
      <c r="AF946">
        <v>16566.635697278929</v>
      </c>
      <c r="AG946">
        <v>7545108.561968714</v>
      </c>
    </row>
    <row r="947" spans="1:33" x14ac:dyDescent="0.25">
      <c r="A947" t="s">
        <v>978</v>
      </c>
      <c r="B947" t="s">
        <v>1081</v>
      </c>
      <c r="C947" s="2">
        <v>45980.873611111107</v>
      </c>
      <c r="D947" s="2">
        <v>45980.875891203701</v>
      </c>
      <c r="E947" s="2">
        <v>45981.237002314818</v>
      </c>
      <c r="F947" s="2">
        <v>45981</v>
      </c>
      <c r="G947" t="s">
        <v>1234</v>
      </c>
      <c r="H947" t="s">
        <v>1239</v>
      </c>
      <c r="I947" t="s">
        <v>1242</v>
      </c>
      <c r="J947" t="s">
        <v>1247</v>
      </c>
      <c r="K947" t="s">
        <v>1253</v>
      </c>
      <c r="L947" t="s">
        <v>1257</v>
      </c>
      <c r="M947">
        <v>396</v>
      </c>
      <c r="N947">
        <v>95.38</v>
      </c>
      <c r="O947">
        <v>93.6</v>
      </c>
      <c r="P947">
        <v>95.13</v>
      </c>
      <c r="Q947">
        <v>37065.599999999999</v>
      </c>
      <c r="R947">
        <v>18.53</v>
      </c>
      <c r="S947">
        <v>7.41</v>
      </c>
      <c r="T947">
        <v>-631.82000000000005</v>
      </c>
      <c r="U947">
        <v>90.61</v>
      </c>
      <c r="V947">
        <v>3706.56</v>
      </c>
      <c r="W947" t="s">
        <v>1258</v>
      </c>
      <c r="X947" t="s">
        <v>1266</v>
      </c>
      <c r="Y947">
        <v>-160.83000000000001</v>
      </c>
      <c r="Z947" t="s">
        <v>1268</v>
      </c>
      <c r="AA947">
        <v>9740549.9700000007</v>
      </c>
      <c r="AB947">
        <v>97405.499700000015</v>
      </c>
      <c r="AC947">
        <v>2.9899999999999949</v>
      </c>
      <c r="AD947">
        <v>32577.090200668961</v>
      </c>
      <c r="AE947">
        <v>10</v>
      </c>
      <c r="AF947">
        <v>325770.90200668958</v>
      </c>
      <c r="AG947">
        <v>30492156.427826151</v>
      </c>
    </row>
    <row r="948" spans="1:33" x14ac:dyDescent="0.25">
      <c r="A948" t="s">
        <v>979</v>
      </c>
      <c r="B948" t="s">
        <v>1188</v>
      </c>
      <c r="C948" s="2">
        <v>45847.13958333333</v>
      </c>
      <c r="D948" s="2">
        <v>45847.141585648147</v>
      </c>
      <c r="E948" s="2">
        <v>45847.838807870372</v>
      </c>
      <c r="F948" s="2">
        <v>45848</v>
      </c>
      <c r="G948" t="s">
        <v>1233</v>
      </c>
      <c r="H948" t="s">
        <v>1239</v>
      </c>
      <c r="I948" t="s">
        <v>1242</v>
      </c>
      <c r="J948" t="s">
        <v>1245</v>
      </c>
      <c r="K948" t="s">
        <v>1252</v>
      </c>
      <c r="L948" t="s">
        <v>1256</v>
      </c>
      <c r="M948">
        <v>3556</v>
      </c>
      <c r="N948">
        <v>160.86000000000001</v>
      </c>
      <c r="O948">
        <v>157.72</v>
      </c>
      <c r="P948">
        <v>159.99</v>
      </c>
      <c r="Q948">
        <v>560852.31999999995</v>
      </c>
      <c r="R948">
        <v>280.43</v>
      </c>
      <c r="S948">
        <v>112.17</v>
      </c>
      <c r="T948">
        <v>-8464.7199999999993</v>
      </c>
      <c r="U948">
        <v>152.82</v>
      </c>
      <c r="V948">
        <v>56085.23</v>
      </c>
      <c r="W948" t="s">
        <v>1260</v>
      </c>
      <c r="X948" t="s">
        <v>1263</v>
      </c>
      <c r="Y948">
        <v>-141.88</v>
      </c>
      <c r="Z948" t="s">
        <v>1268</v>
      </c>
      <c r="AA948">
        <v>9732085.25</v>
      </c>
      <c r="AB948">
        <v>97320.852500000008</v>
      </c>
      <c r="AC948">
        <v>4.9000000000000057</v>
      </c>
      <c r="AD948">
        <v>19861.398469387739</v>
      </c>
      <c r="AE948">
        <v>10</v>
      </c>
      <c r="AF948">
        <v>198613.9846938774</v>
      </c>
      <c r="AG948">
        <v>31325397.665918339</v>
      </c>
    </row>
    <row r="949" spans="1:33" x14ac:dyDescent="0.25">
      <c r="A949" t="s">
        <v>980</v>
      </c>
      <c r="B949" t="s">
        <v>1039</v>
      </c>
      <c r="C949" s="2">
        <v>45883.109027777777</v>
      </c>
      <c r="D949" s="2">
        <v>45883.1093287037</v>
      </c>
      <c r="E949" s="2">
        <v>45883.387800925928</v>
      </c>
      <c r="F949" s="2">
        <v>45885</v>
      </c>
      <c r="G949" t="s">
        <v>1233</v>
      </c>
      <c r="H949" t="s">
        <v>1241</v>
      </c>
      <c r="I949" t="s">
        <v>1243</v>
      </c>
      <c r="J949" t="s">
        <v>1245</v>
      </c>
      <c r="K949" t="s">
        <v>1251</v>
      </c>
      <c r="L949" t="s">
        <v>1254</v>
      </c>
      <c r="M949">
        <v>7410</v>
      </c>
      <c r="N949">
        <v>336.4</v>
      </c>
      <c r="O949">
        <v>338.92</v>
      </c>
      <c r="P949">
        <v>335.24</v>
      </c>
      <c r="Q949">
        <v>2511397.2000000002</v>
      </c>
      <c r="R949">
        <v>1255.7</v>
      </c>
      <c r="S949">
        <v>502.28</v>
      </c>
      <c r="T949">
        <v>25510.82</v>
      </c>
      <c r="U949">
        <v>319.58</v>
      </c>
      <c r="V949">
        <v>251139.72</v>
      </c>
      <c r="W949" t="s">
        <v>1262</v>
      </c>
      <c r="X949" t="s">
        <v>1264</v>
      </c>
      <c r="Y949">
        <v>109.77</v>
      </c>
      <c r="Z949" t="s">
        <v>1269</v>
      </c>
      <c r="AA949">
        <v>9757596.0700000003</v>
      </c>
      <c r="AB949">
        <v>97575.960700000011</v>
      </c>
      <c r="AC949">
        <v>19.340000000000028</v>
      </c>
      <c r="AD949">
        <v>5045.2926938986466</v>
      </c>
      <c r="AE949">
        <v>5</v>
      </c>
      <c r="AF949">
        <v>25226.463469493228</v>
      </c>
      <c r="AG949">
        <v>8549752.9990806468</v>
      </c>
    </row>
    <row r="950" spans="1:33" x14ac:dyDescent="0.25">
      <c r="A950" t="s">
        <v>981</v>
      </c>
      <c r="B950" t="s">
        <v>1227</v>
      </c>
      <c r="C950" s="2">
        <v>45685.396527777782</v>
      </c>
      <c r="D950" s="2">
        <v>45685.399050925917</v>
      </c>
      <c r="E950" s="2">
        <v>45685.455995370372</v>
      </c>
      <c r="F950" s="2">
        <v>45686</v>
      </c>
      <c r="G950" t="s">
        <v>1235</v>
      </c>
      <c r="H950" t="s">
        <v>1238</v>
      </c>
      <c r="I950" t="s">
        <v>1242</v>
      </c>
      <c r="J950" t="s">
        <v>1247</v>
      </c>
      <c r="K950" t="s">
        <v>1253</v>
      </c>
      <c r="L950" t="s">
        <v>1255</v>
      </c>
      <c r="M950">
        <v>9015</v>
      </c>
      <c r="N950">
        <v>370.83</v>
      </c>
      <c r="O950">
        <v>374.23</v>
      </c>
      <c r="P950">
        <v>371.32</v>
      </c>
      <c r="Q950">
        <v>3373683.45</v>
      </c>
      <c r="R950">
        <v>1686.84</v>
      </c>
      <c r="S950">
        <v>674.74</v>
      </c>
      <c r="T950">
        <v>23872.07</v>
      </c>
      <c r="U950">
        <v>352.29</v>
      </c>
      <c r="V950">
        <v>337368.35</v>
      </c>
      <c r="W950" t="s">
        <v>1259</v>
      </c>
      <c r="X950" t="s">
        <v>1264</v>
      </c>
      <c r="Y950">
        <v>78.37</v>
      </c>
      <c r="Z950" t="s">
        <v>1268</v>
      </c>
      <c r="AA950">
        <v>9781468.1400000006</v>
      </c>
      <c r="AB950">
        <v>97814.681400000001</v>
      </c>
      <c r="AC950">
        <v>21.94</v>
      </c>
      <c r="AD950">
        <v>4458.280829535096</v>
      </c>
      <c r="AE950">
        <v>2</v>
      </c>
      <c r="AF950">
        <v>8916.561659070192</v>
      </c>
      <c r="AG950">
        <v>3336844.8696738379</v>
      </c>
    </row>
    <row r="951" spans="1:33" x14ac:dyDescent="0.25">
      <c r="A951" t="s">
        <v>982</v>
      </c>
      <c r="B951" t="s">
        <v>1084</v>
      </c>
      <c r="C951" s="2">
        <v>45923.713194444441</v>
      </c>
      <c r="D951" s="2">
        <v>45923.715578703697</v>
      </c>
      <c r="E951" s="2">
        <v>45923.950300925928</v>
      </c>
      <c r="F951" s="2">
        <v>45924</v>
      </c>
      <c r="G951" t="s">
        <v>1236</v>
      </c>
      <c r="H951" t="s">
        <v>1239</v>
      </c>
      <c r="I951" t="s">
        <v>1243</v>
      </c>
      <c r="J951" t="s">
        <v>1248</v>
      </c>
      <c r="K951" t="s">
        <v>1249</v>
      </c>
      <c r="L951" t="s">
        <v>1256</v>
      </c>
      <c r="M951">
        <v>2148</v>
      </c>
      <c r="N951">
        <v>484.95</v>
      </c>
      <c r="O951">
        <v>485.67</v>
      </c>
      <c r="P951">
        <v>482.63</v>
      </c>
      <c r="Q951">
        <v>1043219.16</v>
      </c>
      <c r="R951">
        <v>521.61</v>
      </c>
      <c r="S951">
        <v>208.64</v>
      </c>
      <c r="T951">
        <v>5799.67</v>
      </c>
      <c r="U951">
        <v>460.7</v>
      </c>
      <c r="V951">
        <v>104321.92</v>
      </c>
      <c r="W951" t="s">
        <v>1261</v>
      </c>
      <c r="X951" t="s">
        <v>1266</v>
      </c>
      <c r="Y951">
        <v>62.99</v>
      </c>
      <c r="Z951" t="s">
        <v>1271</v>
      </c>
      <c r="AA951">
        <v>9787267.8100000005</v>
      </c>
      <c r="AB951">
        <v>97872.678100000005</v>
      </c>
      <c r="AC951">
        <v>24.970000000000031</v>
      </c>
      <c r="AD951">
        <v>3919.610656788142</v>
      </c>
      <c r="AE951">
        <v>10</v>
      </c>
      <c r="AF951">
        <v>39196.106567881419</v>
      </c>
      <c r="AG951">
        <v>19036373.07682297</v>
      </c>
    </row>
    <row r="952" spans="1:33" x14ac:dyDescent="0.25">
      <c r="A952" t="s">
        <v>983</v>
      </c>
      <c r="B952" t="s">
        <v>1164</v>
      </c>
      <c r="C952" s="2">
        <v>45872.05</v>
      </c>
      <c r="D952" s="2">
        <v>45872.052800925929</v>
      </c>
      <c r="E952" s="2">
        <v>45872.731273148151</v>
      </c>
      <c r="F952" s="2">
        <v>45873</v>
      </c>
      <c r="G952" t="s">
        <v>1237</v>
      </c>
      <c r="H952" t="s">
        <v>1239</v>
      </c>
      <c r="I952" t="s">
        <v>1243</v>
      </c>
      <c r="J952" t="s">
        <v>1247</v>
      </c>
      <c r="K952" t="s">
        <v>1252</v>
      </c>
      <c r="L952" t="s">
        <v>1255</v>
      </c>
      <c r="M952">
        <v>7264</v>
      </c>
      <c r="N952">
        <v>142.01</v>
      </c>
      <c r="O952">
        <v>140.08000000000001</v>
      </c>
      <c r="P952">
        <v>142.9</v>
      </c>
      <c r="Q952">
        <v>1017541.12</v>
      </c>
      <c r="R952">
        <v>508.77</v>
      </c>
      <c r="S952">
        <v>203.51</v>
      </c>
      <c r="T952">
        <v>-21196.76</v>
      </c>
      <c r="U952">
        <v>134.91</v>
      </c>
      <c r="V952">
        <v>101754.11</v>
      </c>
      <c r="W952" t="s">
        <v>1260</v>
      </c>
      <c r="X952" t="s">
        <v>1265</v>
      </c>
      <c r="Y952">
        <v>-197.34</v>
      </c>
      <c r="Z952" t="s">
        <v>1271</v>
      </c>
      <c r="AA952">
        <v>9766071.0500000007</v>
      </c>
      <c r="AB952">
        <v>97660.710500000016</v>
      </c>
      <c r="AC952">
        <v>5.1700000000000159</v>
      </c>
      <c r="AD952">
        <v>18889.885976789112</v>
      </c>
      <c r="AE952">
        <v>10</v>
      </c>
      <c r="AF952">
        <v>188898.85976789109</v>
      </c>
      <c r="AG952">
        <v>26460952.276286189</v>
      </c>
    </row>
    <row r="953" spans="1:33" x14ac:dyDescent="0.25">
      <c r="A953" t="s">
        <v>984</v>
      </c>
      <c r="B953" t="s">
        <v>1045</v>
      </c>
      <c r="C953" s="2">
        <v>45958.497916666667</v>
      </c>
      <c r="D953" s="2">
        <v>45958.498414351852</v>
      </c>
      <c r="E953" s="2">
        <v>45959.497025462973</v>
      </c>
      <c r="F953" s="2">
        <v>45959</v>
      </c>
      <c r="G953" t="s">
        <v>1237</v>
      </c>
      <c r="H953" t="s">
        <v>1238</v>
      </c>
      <c r="I953" t="s">
        <v>1243</v>
      </c>
      <c r="J953" t="s">
        <v>1246</v>
      </c>
      <c r="K953" t="s">
        <v>1249</v>
      </c>
      <c r="L953" t="s">
        <v>1254</v>
      </c>
      <c r="M953">
        <v>4956</v>
      </c>
      <c r="N953">
        <v>392.34</v>
      </c>
      <c r="O953">
        <v>389.42</v>
      </c>
      <c r="P953">
        <v>388.99</v>
      </c>
      <c r="Q953">
        <v>1929965.52</v>
      </c>
      <c r="R953">
        <v>964.98</v>
      </c>
      <c r="S953">
        <v>385.99</v>
      </c>
      <c r="T953">
        <v>780.11</v>
      </c>
      <c r="U953">
        <v>372.72</v>
      </c>
      <c r="V953">
        <v>192996.55</v>
      </c>
      <c r="W953" t="s">
        <v>1261</v>
      </c>
      <c r="X953" t="s">
        <v>1263</v>
      </c>
      <c r="Y953">
        <v>11.05</v>
      </c>
      <c r="Z953" t="s">
        <v>1268</v>
      </c>
      <c r="AA953">
        <v>9766851.1600000001</v>
      </c>
      <c r="AB953">
        <v>97668.511599999998</v>
      </c>
      <c r="AC953">
        <v>16.699999999999989</v>
      </c>
      <c r="AD953">
        <v>5848.4138682634766</v>
      </c>
      <c r="AE953">
        <v>2</v>
      </c>
      <c r="AF953">
        <v>11696.82773652695</v>
      </c>
      <c r="AG953">
        <v>4554978.6571583264</v>
      </c>
    </row>
    <row r="954" spans="1:33" x14ac:dyDescent="0.25">
      <c r="A954" t="s">
        <v>985</v>
      </c>
      <c r="B954" t="s">
        <v>1101</v>
      </c>
      <c r="C954" s="2">
        <v>45669.025000000001</v>
      </c>
      <c r="D954" s="2">
        <v>45669.027118055557</v>
      </c>
      <c r="E954" s="2">
        <v>45669.811145833337</v>
      </c>
      <c r="F954" s="2">
        <v>45670</v>
      </c>
      <c r="G954" t="s">
        <v>1234</v>
      </c>
      <c r="H954" t="s">
        <v>1240</v>
      </c>
      <c r="I954" t="s">
        <v>1242</v>
      </c>
      <c r="J954" t="s">
        <v>1248</v>
      </c>
      <c r="K954" t="s">
        <v>1250</v>
      </c>
      <c r="L954" t="s">
        <v>1255</v>
      </c>
      <c r="M954">
        <v>6196</v>
      </c>
      <c r="N954">
        <v>420.3</v>
      </c>
      <c r="O954">
        <v>415.12</v>
      </c>
      <c r="P954">
        <v>419.48</v>
      </c>
      <c r="Q954">
        <v>2572083.52</v>
      </c>
      <c r="R954">
        <v>1286.04</v>
      </c>
      <c r="S954">
        <v>514.41999999999996</v>
      </c>
      <c r="T954">
        <v>-28815.02</v>
      </c>
      <c r="U954">
        <v>399.28</v>
      </c>
      <c r="V954">
        <v>257208.35</v>
      </c>
      <c r="W954" t="s">
        <v>1261</v>
      </c>
      <c r="X954" t="s">
        <v>1263</v>
      </c>
      <c r="Y954">
        <v>-103.94</v>
      </c>
      <c r="Z954" t="s">
        <v>1268</v>
      </c>
      <c r="AA954">
        <v>9738036.1400000006</v>
      </c>
      <c r="AB954">
        <v>97380.361400000009</v>
      </c>
      <c r="AC954">
        <v>15.84000000000003</v>
      </c>
      <c r="AD954">
        <v>6147.7500883838266</v>
      </c>
      <c r="AE954">
        <v>30</v>
      </c>
      <c r="AF954">
        <v>184432.50265151481</v>
      </c>
      <c r="AG954">
        <v>76561620.500696823</v>
      </c>
    </row>
    <row r="955" spans="1:33" x14ac:dyDescent="0.25">
      <c r="A955" t="s">
        <v>986</v>
      </c>
      <c r="B955" t="s">
        <v>1131</v>
      </c>
      <c r="C955" s="2">
        <v>45747.638194444437</v>
      </c>
      <c r="D955" s="2">
        <v>45747.639409722222</v>
      </c>
      <c r="E955" s="2">
        <v>45747.717881944453</v>
      </c>
      <c r="F955" s="2">
        <v>45748</v>
      </c>
      <c r="G955" t="s">
        <v>1233</v>
      </c>
      <c r="H955" t="s">
        <v>1240</v>
      </c>
      <c r="I955" t="s">
        <v>1243</v>
      </c>
      <c r="J955" t="s">
        <v>1245</v>
      </c>
      <c r="K955" t="s">
        <v>1252</v>
      </c>
      <c r="L955" t="s">
        <v>1255</v>
      </c>
      <c r="M955">
        <v>8669</v>
      </c>
      <c r="N955">
        <v>467.94</v>
      </c>
      <c r="O955">
        <v>468.53</v>
      </c>
      <c r="P955">
        <v>463.66</v>
      </c>
      <c r="Q955">
        <v>4061686.57</v>
      </c>
      <c r="R955">
        <v>2030.84</v>
      </c>
      <c r="S955">
        <v>812.34</v>
      </c>
      <c r="T955">
        <v>39374.85</v>
      </c>
      <c r="U955">
        <v>444.54</v>
      </c>
      <c r="V955">
        <v>406168.66</v>
      </c>
      <c r="W955" t="s">
        <v>1262</v>
      </c>
      <c r="X955" t="s">
        <v>1266</v>
      </c>
      <c r="Y955">
        <v>105.03</v>
      </c>
      <c r="Z955" t="s">
        <v>1268</v>
      </c>
      <c r="AA955">
        <v>9777410.9900000002</v>
      </c>
      <c r="AB955">
        <v>97774.10990000001</v>
      </c>
      <c r="AC955">
        <v>23.989999999999949</v>
      </c>
      <c r="AD955">
        <v>4075.6194205919219</v>
      </c>
      <c r="AE955">
        <v>30</v>
      </c>
      <c r="AF955">
        <v>122268.5826177577</v>
      </c>
      <c r="AG955">
        <v>57286499.013897993</v>
      </c>
    </row>
    <row r="956" spans="1:33" x14ac:dyDescent="0.25">
      <c r="A956" t="s">
        <v>987</v>
      </c>
      <c r="B956" t="s">
        <v>1180</v>
      </c>
      <c r="C956" s="2">
        <v>45765.64166666667</v>
      </c>
      <c r="D956" s="2">
        <v>45765.643877314818</v>
      </c>
      <c r="E956" s="2">
        <v>45765.984155092592</v>
      </c>
      <c r="F956" s="2">
        <v>45766</v>
      </c>
      <c r="G956" t="s">
        <v>1236</v>
      </c>
      <c r="H956" t="s">
        <v>1241</v>
      </c>
      <c r="I956" t="s">
        <v>1242</v>
      </c>
      <c r="J956" t="s">
        <v>1247</v>
      </c>
      <c r="K956" t="s">
        <v>1251</v>
      </c>
      <c r="L956" t="s">
        <v>1254</v>
      </c>
      <c r="M956">
        <v>2134</v>
      </c>
      <c r="N956">
        <v>73.33</v>
      </c>
      <c r="O956">
        <v>73.680000000000007</v>
      </c>
      <c r="P956">
        <v>73.22</v>
      </c>
      <c r="Q956">
        <v>157233.12</v>
      </c>
      <c r="R956">
        <v>78.62</v>
      </c>
      <c r="S956">
        <v>31.45</v>
      </c>
      <c r="T956">
        <v>871.57</v>
      </c>
      <c r="U956">
        <v>69.66</v>
      </c>
      <c r="V956">
        <v>15723.31</v>
      </c>
      <c r="W956" t="s">
        <v>1262</v>
      </c>
      <c r="X956" t="s">
        <v>1264</v>
      </c>
      <c r="Y956">
        <v>62.82</v>
      </c>
      <c r="Z956" t="s">
        <v>1270</v>
      </c>
      <c r="AA956">
        <v>9778282.5600000005</v>
      </c>
      <c r="AB956">
        <v>97782.825600000011</v>
      </c>
      <c r="AC956">
        <v>4.0200000000000102</v>
      </c>
      <c r="AD956">
        <v>24324.08597014919</v>
      </c>
      <c r="AE956">
        <v>5</v>
      </c>
      <c r="AF956">
        <v>121620.4298507459</v>
      </c>
      <c r="AG956">
        <v>8960993.2714029625</v>
      </c>
    </row>
    <row r="957" spans="1:33" x14ac:dyDescent="0.25">
      <c r="A957" t="s">
        <v>988</v>
      </c>
      <c r="B957" t="s">
        <v>1163</v>
      </c>
      <c r="C957" s="2">
        <v>45990.929166666669</v>
      </c>
      <c r="D957" s="2">
        <v>45990.930138888893</v>
      </c>
      <c r="E957" s="2">
        <v>45991.564166666663</v>
      </c>
      <c r="F957" s="2">
        <v>45992</v>
      </c>
      <c r="G957" t="s">
        <v>1237</v>
      </c>
      <c r="H957" t="s">
        <v>1239</v>
      </c>
      <c r="I957" t="s">
        <v>1242</v>
      </c>
      <c r="J957" t="s">
        <v>1247</v>
      </c>
      <c r="K957" t="s">
        <v>1249</v>
      </c>
      <c r="L957" t="s">
        <v>1254</v>
      </c>
      <c r="M957">
        <v>2467</v>
      </c>
      <c r="N957">
        <v>218.52</v>
      </c>
      <c r="O957">
        <v>217.24</v>
      </c>
      <c r="P957">
        <v>220.7</v>
      </c>
      <c r="Q957">
        <v>535931.07999999996</v>
      </c>
      <c r="R957">
        <v>267.97000000000003</v>
      </c>
      <c r="S957">
        <v>107.19</v>
      </c>
      <c r="T957">
        <v>-8910.98</v>
      </c>
      <c r="U957">
        <v>207.59</v>
      </c>
      <c r="V957">
        <v>53593.11</v>
      </c>
      <c r="W957" t="s">
        <v>1261</v>
      </c>
      <c r="X957" t="s">
        <v>1263</v>
      </c>
      <c r="Y957">
        <v>-156.77000000000001</v>
      </c>
      <c r="Z957" t="s">
        <v>1270</v>
      </c>
      <c r="AA957">
        <v>9769371.5800000001</v>
      </c>
      <c r="AB957">
        <v>97693.715800000005</v>
      </c>
      <c r="AC957">
        <v>9.6500000000000057</v>
      </c>
      <c r="AD957">
        <v>10123.701119170981</v>
      </c>
      <c r="AE957">
        <v>10</v>
      </c>
      <c r="AF957">
        <v>101237.0111917098</v>
      </c>
      <c r="AG957">
        <v>21992728.311287042</v>
      </c>
    </row>
    <row r="958" spans="1:33" x14ac:dyDescent="0.25">
      <c r="A958" t="s">
        <v>989</v>
      </c>
      <c r="B958" t="s">
        <v>1191</v>
      </c>
      <c r="C958" s="2">
        <v>45702.321527777778</v>
      </c>
      <c r="D958" s="2">
        <v>45702.322314814817</v>
      </c>
      <c r="E958" s="2">
        <v>45703.098703703698</v>
      </c>
      <c r="F958" s="2">
        <v>45704</v>
      </c>
      <c r="G958" t="s">
        <v>1231</v>
      </c>
      <c r="H958" t="s">
        <v>1241</v>
      </c>
      <c r="I958" t="s">
        <v>1243</v>
      </c>
      <c r="J958" t="s">
        <v>1248</v>
      </c>
      <c r="K958" t="s">
        <v>1249</v>
      </c>
      <c r="L958" t="s">
        <v>1255</v>
      </c>
      <c r="M958">
        <v>864</v>
      </c>
      <c r="N958">
        <v>420.16</v>
      </c>
      <c r="O958">
        <v>428</v>
      </c>
      <c r="P958">
        <v>419.3</v>
      </c>
      <c r="Q958">
        <v>369792</v>
      </c>
      <c r="R958">
        <v>184.9</v>
      </c>
      <c r="S958">
        <v>73.959999999999994</v>
      </c>
      <c r="T958">
        <v>7257.94</v>
      </c>
      <c r="U958">
        <v>399.15</v>
      </c>
      <c r="V958">
        <v>36979.199999999997</v>
      </c>
      <c r="W958" t="s">
        <v>1262</v>
      </c>
      <c r="X958" t="s">
        <v>1263</v>
      </c>
      <c r="Y958">
        <v>207.49</v>
      </c>
      <c r="Z958" t="s">
        <v>1269</v>
      </c>
      <c r="AA958">
        <v>9776629.5199999996</v>
      </c>
      <c r="AB958">
        <v>97766.295199999993</v>
      </c>
      <c r="AC958">
        <v>28.850000000000019</v>
      </c>
      <c r="AD958">
        <v>3388.779729636045</v>
      </c>
      <c r="AE958">
        <v>5</v>
      </c>
      <c r="AF958">
        <v>16943.89864818022</v>
      </c>
      <c r="AG958">
        <v>7251988.621421136</v>
      </c>
    </row>
    <row r="959" spans="1:33" x14ac:dyDescent="0.25">
      <c r="A959" t="s">
        <v>990</v>
      </c>
      <c r="B959" t="s">
        <v>1063</v>
      </c>
      <c r="C959" s="2">
        <v>46004.873611111107</v>
      </c>
      <c r="D959" s="2">
        <v>46004.87572916667</v>
      </c>
      <c r="E959" s="2">
        <v>46005.571562500001</v>
      </c>
      <c r="F959" s="2">
        <v>46006</v>
      </c>
      <c r="G959" t="s">
        <v>1235</v>
      </c>
      <c r="H959" t="s">
        <v>1241</v>
      </c>
      <c r="I959" t="s">
        <v>1243</v>
      </c>
      <c r="J959" t="s">
        <v>1248</v>
      </c>
      <c r="K959" t="s">
        <v>1253</v>
      </c>
      <c r="L959" t="s">
        <v>1255</v>
      </c>
      <c r="M959">
        <v>6708</v>
      </c>
      <c r="N959">
        <v>451.93</v>
      </c>
      <c r="O959">
        <v>457.72</v>
      </c>
      <c r="P959">
        <v>447.86</v>
      </c>
      <c r="Q959">
        <v>3070385.76</v>
      </c>
      <c r="R959">
        <v>1535.19</v>
      </c>
      <c r="S959">
        <v>614.08000000000004</v>
      </c>
      <c r="T959">
        <v>63991.61</v>
      </c>
      <c r="U959">
        <v>429.33</v>
      </c>
      <c r="V959">
        <v>307038.58</v>
      </c>
      <c r="W959" t="s">
        <v>1259</v>
      </c>
      <c r="X959" t="s">
        <v>1265</v>
      </c>
      <c r="Y959">
        <v>220.16</v>
      </c>
      <c r="Z959" t="s">
        <v>1270</v>
      </c>
      <c r="AA959">
        <v>9840621.1300000008</v>
      </c>
      <c r="AB959">
        <v>98406.21130000001</v>
      </c>
      <c r="AC959">
        <v>28.39000000000004</v>
      </c>
      <c r="AD959">
        <v>3466.227942937649</v>
      </c>
      <c r="AE959">
        <v>5</v>
      </c>
      <c r="AF959">
        <v>17331.139714688241</v>
      </c>
      <c r="AG959">
        <v>7932809.2702071033</v>
      </c>
    </row>
    <row r="960" spans="1:33" x14ac:dyDescent="0.25">
      <c r="A960" t="s">
        <v>991</v>
      </c>
      <c r="B960" t="s">
        <v>1157</v>
      </c>
      <c r="C960" s="2">
        <v>45983.371527777781</v>
      </c>
      <c r="D960" s="2">
        <v>45983.374444444453</v>
      </c>
      <c r="E960" s="2">
        <v>45984.036249999997</v>
      </c>
      <c r="F960" s="2">
        <v>45984</v>
      </c>
      <c r="G960" t="s">
        <v>1232</v>
      </c>
      <c r="H960" t="s">
        <v>1241</v>
      </c>
      <c r="I960" t="s">
        <v>1243</v>
      </c>
      <c r="J960" t="s">
        <v>1244</v>
      </c>
      <c r="K960" t="s">
        <v>1250</v>
      </c>
      <c r="L960" t="s">
        <v>1254</v>
      </c>
      <c r="M960">
        <v>6195</v>
      </c>
      <c r="N960">
        <v>254.7</v>
      </c>
      <c r="O960">
        <v>254.38</v>
      </c>
      <c r="P960">
        <v>255.48</v>
      </c>
      <c r="Q960">
        <v>1575884.1</v>
      </c>
      <c r="R960">
        <v>787.94</v>
      </c>
      <c r="S960">
        <v>315.18</v>
      </c>
      <c r="T960">
        <v>-7917.62</v>
      </c>
      <c r="U960">
        <v>241.96</v>
      </c>
      <c r="V960">
        <v>157588.41</v>
      </c>
      <c r="W960" t="s">
        <v>1258</v>
      </c>
      <c r="X960" t="s">
        <v>1263</v>
      </c>
      <c r="Y960">
        <v>-43.06</v>
      </c>
      <c r="Z960" t="s">
        <v>1271</v>
      </c>
      <c r="AA960">
        <v>9832703.5099999998</v>
      </c>
      <c r="AB960">
        <v>98327.035099999994</v>
      </c>
      <c r="AC960">
        <v>12.419999999999989</v>
      </c>
      <c r="AD960">
        <v>7916.8305233494439</v>
      </c>
      <c r="AE960">
        <v>5</v>
      </c>
      <c r="AF960">
        <v>39584.152616747218</v>
      </c>
      <c r="AG960">
        <v>10069416.74264816</v>
      </c>
    </row>
    <row r="961" spans="1:33" x14ac:dyDescent="0.25">
      <c r="A961" t="s">
        <v>992</v>
      </c>
      <c r="B961" t="s">
        <v>1109</v>
      </c>
      <c r="C961" s="2">
        <v>45897.518055555563</v>
      </c>
      <c r="D961" s="2">
        <v>45897.519224537027</v>
      </c>
      <c r="E961" s="2">
        <v>45898.156030092592</v>
      </c>
      <c r="F961" s="2">
        <v>45899</v>
      </c>
      <c r="G961" t="s">
        <v>1236</v>
      </c>
      <c r="H961" t="s">
        <v>1240</v>
      </c>
      <c r="I961" t="s">
        <v>1242</v>
      </c>
      <c r="J961" t="s">
        <v>1248</v>
      </c>
      <c r="K961" t="s">
        <v>1253</v>
      </c>
      <c r="L961" t="s">
        <v>1256</v>
      </c>
      <c r="M961">
        <v>9627</v>
      </c>
      <c r="N961">
        <v>95.63</v>
      </c>
      <c r="O961">
        <v>95.56</v>
      </c>
      <c r="P961">
        <v>96.44</v>
      </c>
      <c r="Q961">
        <v>919956.12</v>
      </c>
      <c r="R961">
        <v>459.98</v>
      </c>
      <c r="S961">
        <v>183.99</v>
      </c>
      <c r="T961">
        <v>-9115.73</v>
      </c>
      <c r="U961">
        <v>90.85</v>
      </c>
      <c r="V961">
        <v>91995.61</v>
      </c>
      <c r="W961" t="s">
        <v>1262</v>
      </c>
      <c r="X961" t="s">
        <v>1265</v>
      </c>
      <c r="Y961">
        <v>-91.25</v>
      </c>
      <c r="Z961" t="s">
        <v>1269</v>
      </c>
      <c r="AA961">
        <v>9823587.7799999993</v>
      </c>
      <c r="AB961">
        <v>98235.877800000002</v>
      </c>
      <c r="AC961">
        <v>4.710000000000008</v>
      </c>
      <c r="AD961">
        <v>20856.87426751589</v>
      </c>
      <c r="AE961">
        <v>30</v>
      </c>
      <c r="AF961">
        <v>625706.22802547668</v>
      </c>
      <c r="AG961">
        <v>59792487.150114551</v>
      </c>
    </row>
    <row r="962" spans="1:33" x14ac:dyDescent="0.25">
      <c r="A962" t="s">
        <v>993</v>
      </c>
      <c r="B962" t="s">
        <v>1223</v>
      </c>
      <c r="C962" s="2">
        <v>45847.393750000003</v>
      </c>
      <c r="D962" s="2">
        <v>45847.395173611112</v>
      </c>
      <c r="E962" s="2">
        <v>45847.527118055557</v>
      </c>
      <c r="F962" s="2">
        <v>45849</v>
      </c>
      <c r="G962" t="s">
        <v>1232</v>
      </c>
      <c r="H962" t="s">
        <v>1240</v>
      </c>
      <c r="I962" t="s">
        <v>1243</v>
      </c>
      <c r="J962" t="s">
        <v>1247</v>
      </c>
      <c r="K962" t="s">
        <v>1253</v>
      </c>
      <c r="L962" t="s">
        <v>1257</v>
      </c>
      <c r="M962">
        <v>2151</v>
      </c>
      <c r="N962">
        <v>196.54</v>
      </c>
      <c r="O962">
        <v>195.18</v>
      </c>
      <c r="P962">
        <v>196.72</v>
      </c>
      <c r="Q962">
        <v>419832.18</v>
      </c>
      <c r="R962">
        <v>209.92</v>
      </c>
      <c r="S962">
        <v>83.97</v>
      </c>
      <c r="T962">
        <v>-3606.43</v>
      </c>
      <c r="U962">
        <v>186.71</v>
      </c>
      <c r="V962">
        <v>41983.22</v>
      </c>
      <c r="W962" t="s">
        <v>1259</v>
      </c>
      <c r="X962" t="s">
        <v>1263</v>
      </c>
      <c r="Y962">
        <v>-78.28</v>
      </c>
      <c r="Z962" t="s">
        <v>1271</v>
      </c>
      <c r="AA962">
        <v>9819981.3499999996</v>
      </c>
      <c r="AB962">
        <v>98199.813500000004</v>
      </c>
      <c r="AC962">
        <v>8.4699999999999989</v>
      </c>
      <c r="AD962">
        <v>11593.838665879581</v>
      </c>
      <c r="AE962">
        <v>30</v>
      </c>
      <c r="AF962">
        <v>347815.1599763874</v>
      </c>
      <c r="AG962">
        <v>67886562.924191296</v>
      </c>
    </row>
    <row r="963" spans="1:33" x14ac:dyDescent="0.25">
      <c r="A963" t="s">
        <v>994</v>
      </c>
      <c r="B963" t="s">
        <v>1221</v>
      </c>
      <c r="C963" s="2">
        <v>45997.438888888893</v>
      </c>
      <c r="D963" s="2">
        <v>45997.440104166657</v>
      </c>
      <c r="E963" s="2">
        <v>45997.999131944453</v>
      </c>
      <c r="F963" s="2">
        <v>45998</v>
      </c>
      <c r="G963" t="s">
        <v>1237</v>
      </c>
      <c r="H963" t="s">
        <v>1239</v>
      </c>
      <c r="I963" t="s">
        <v>1243</v>
      </c>
      <c r="J963" t="s">
        <v>1248</v>
      </c>
      <c r="K963" t="s">
        <v>1252</v>
      </c>
      <c r="L963" t="s">
        <v>1256</v>
      </c>
      <c r="M963">
        <v>716</v>
      </c>
      <c r="N963">
        <v>169.09</v>
      </c>
      <c r="O963">
        <v>166.28</v>
      </c>
      <c r="P963">
        <v>169.21</v>
      </c>
      <c r="Q963">
        <v>119056.48</v>
      </c>
      <c r="R963">
        <v>59.53</v>
      </c>
      <c r="S963">
        <v>23.81</v>
      </c>
      <c r="T963">
        <v>-2181.2199999999998</v>
      </c>
      <c r="U963">
        <v>160.63999999999999</v>
      </c>
      <c r="V963">
        <v>11905.65</v>
      </c>
      <c r="W963" t="s">
        <v>1260</v>
      </c>
      <c r="X963" t="s">
        <v>1265</v>
      </c>
      <c r="Y963">
        <v>-173.16</v>
      </c>
      <c r="Z963" t="s">
        <v>1267</v>
      </c>
      <c r="AA963">
        <v>9817800.1300000008</v>
      </c>
      <c r="AB963">
        <v>98178.001300000004</v>
      </c>
      <c r="AC963">
        <v>5.6400000000000148</v>
      </c>
      <c r="AD963">
        <v>17407.447039007049</v>
      </c>
      <c r="AE963">
        <v>10</v>
      </c>
      <c r="AF963">
        <v>174074.47039007049</v>
      </c>
      <c r="AG963">
        <v>28945102.93646092</v>
      </c>
    </row>
    <row r="964" spans="1:33" x14ac:dyDescent="0.25">
      <c r="A964" t="s">
        <v>995</v>
      </c>
      <c r="B964" t="s">
        <v>1207</v>
      </c>
      <c r="C964" s="2">
        <v>45709.947916666657</v>
      </c>
      <c r="D964" s="2">
        <v>45709.949074074073</v>
      </c>
      <c r="E964" s="2">
        <v>45710.831018518518</v>
      </c>
      <c r="F964" s="2">
        <v>45711</v>
      </c>
      <c r="G964" t="s">
        <v>1235</v>
      </c>
      <c r="H964" t="s">
        <v>1241</v>
      </c>
      <c r="I964" t="s">
        <v>1243</v>
      </c>
      <c r="J964" t="s">
        <v>1248</v>
      </c>
      <c r="K964" t="s">
        <v>1251</v>
      </c>
      <c r="L964" t="s">
        <v>1255</v>
      </c>
      <c r="M964">
        <v>6526</v>
      </c>
      <c r="N964">
        <v>178.96</v>
      </c>
      <c r="O964">
        <v>181.81</v>
      </c>
      <c r="P964">
        <v>178.84</v>
      </c>
      <c r="Q964">
        <v>1186492.06</v>
      </c>
      <c r="R964">
        <v>593.25</v>
      </c>
      <c r="S964">
        <v>237.3</v>
      </c>
      <c r="T964">
        <v>18551.669999999998</v>
      </c>
      <c r="U964">
        <v>170.01</v>
      </c>
      <c r="V964">
        <v>118649.21</v>
      </c>
      <c r="W964" t="s">
        <v>1262</v>
      </c>
      <c r="X964" t="s">
        <v>1265</v>
      </c>
      <c r="Y964">
        <v>166.07</v>
      </c>
      <c r="Z964" t="s">
        <v>1267</v>
      </c>
      <c r="AA964">
        <v>9836351.8000000007</v>
      </c>
      <c r="AB964">
        <v>98363.518000000011</v>
      </c>
      <c r="AC964">
        <v>11.80000000000001</v>
      </c>
      <c r="AD964">
        <v>8335.8913559321954</v>
      </c>
      <c r="AE964">
        <v>5</v>
      </c>
      <c r="AF964">
        <v>41679.456779660977</v>
      </c>
      <c r="AG964">
        <v>7577742.037110162</v>
      </c>
    </row>
    <row r="965" spans="1:33" x14ac:dyDescent="0.25">
      <c r="A965" t="s">
        <v>996</v>
      </c>
      <c r="B965" t="s">
        <v>1051</v>
      </c>
      <c r="C965" s="2">
        <v>45934.750694444447</v>
      </c>
      <c r="D965" s="2">
        <v>45934.75304398148</v>
      </c>
      <c r="E965" s="2">
        <v>45935.542627314811</v>
      </c>
      <c r="F965" s="2">
        <v>45935</v>
      </c>
      <c r="G965" t="s">
        <v>1233</v>
      </c>
      <c r="H965" t="s">
        <v>1241</v>
      </c>
      <c r="I965" t="s">
        <v>1243</v>
      </c>
      <c r="J965" t="s">
        <v>1247</v>
      </c>
      <c r="K965" t="s">
        <v>1249</v>
      </c>
      <c r="L965" t="s">
        <v>1257</v>
      </c>
      <c r="M965">
        <v>399</v>
      </c>
      <c r="N965">
        <v>135.61000000000001</v>
      </c>
      <c r="O965">
        <v>137.32</v>
      </c>
      <c r="P965">
        <v>136.21</v>
      </c>
      <c r="Q965">
        <v>54790.68</v>
      </c>
      <c r="R965">
        <v>27.4</v>
      </c>
      <c r="S965">
        <v>10.96</v>
      </c>
      <c r="T965">
        <v>404.53</v>
      </c>
      <c r="U965">
        <v>128.83000000000001</v>
      </c>
      <c r="V965">
        <v>5479.07</v>
      </c>
      <c r="W965" t="s">
        <v>1258</v>
      </c>
      <c r="X965" t="s">
        <v>1264</v>
      </c>
      <c r="Y965">
        <v>81.489999999999995</v>
      </c>
      <c r="Z965" t="s">
        <v>1268</v>
      </c>
      <c r="AA965">
        <v>9836756.3300000001</v>
      </c>
      <c r="AB965">
        <v>98367.563300000009</v>
      </c>
      <c r="AC965">
        <v>8.4899999999999807</v>
      </c>
      <c r="AD965">
        <v>11586.28542991758</v>
      </c>
      <c r="AE965">
        <v>5</v>
      </c>
      <c r="AF965">
        <v>57931.4271495879</v>
      </c>
      <c r="AG965">
        <v>7955143.5761814099</v>
      </c>
    </row>
    <row r="966" spans="1:33" x14ac:dyDescent="0.25">
      <c r="A966" t="s">
        <v>997</v>
      </c>
      <c r="B966" t="s">
        <v>1216</v>
      </c>
      <c r="C966" s="2">
        <v>45881.352083333331</v>
      </c>
      <c r="D966" s="2">
        <v>45881.352118055547</v>
      </c>
      <c r="E966" s="2">
        <v>45882.338923611111</v>
      </c>
      <c r="F966" s="2">
        <v>45882</v>
      </c>
      <c r="G966" t="s">
        <v>1232</v>
      </c>
      <c r="H966" t="s">
        <v>1239</v>
      </c>
      <c r="I966" t="s">
        <v>1243</v>
      </c>
      <c r="J966" t="s">
        <v>1246</v>
      </c>
      <c r="K966" t="s">
        <v>1250</v>
      </c>
      <c r="L966" t="s">
        <v>1256</v>
      </c>
      <c r="M966">
        <v>9847</v>
      </c>
      <c r="N966">
        <v>121.52</v>
      </c>
      <c r="O966">
        <v>120.56</v>
      </c>
      <c r="P966">
        <v>121.67</v>
      </c>
      <c r="Q966">
        <v>1187154.32</v>
      </c>
      <c r="R966">
        <v>593.58000000000004</v>
      </c>
      <c r="S966">
        <v>237.43</v>
      </c>
      <c r="T966">
        <v>-11761.18</v>
      </c>
      <c r="U966">
        <v>115.44</v>
      </c>
      <c r="V966">
        <v>118715.43</v>
      </c>
      <c r="W966" t="s">
        <v>1262</v>
      </c>
      <c r="X966" t="s">
        <v>1265</v>
      </c>
      <c r="Y966">
        <v>-91.23</v>
      </c>
      <c r="Z966" t="s">
        <v>1270</v>
      </c>
      <c r="AA966">
        <v>9824995.1500000004</v>
      </c>
      <c r="AB966">
        <v>98249.95150000001</v>
      </c>
      <c r="AC966">
        <v>5.1200000000000054</v>
      </c>
      <c r="AD966">
        <v>19189.44365234374</v>
      </c>
      <c r="AE966">
        <v>10</v>
      </c>
      <c r="AF966">
        <v>191894.43652343741</v>
      </c>
      <c r="AG966">
        <v>23134793.26726561</v>
      </c>
    </row>
    <row r="967" spans="1:33" x14ac:dyDescent="0.25">
      <c r="A967" t="s">
        <v>998</v>
      </c>
      <c r="B967" t="s">
        <v>1050</v>
      </c>
      <c r="C967" s="2">
        <v>45983.771527777782</v>
      </c>
      <c r="D967" s="2">
        <v>45983.772546296299</v>
      </c>
      <c r="E967" s="2">
        <v>45983.817685185182</v>
      </c>
      <c r="F967" s="2">
        <v>45985</v>
      </c>
      <c r="G967" t="s">
        <v>1234</v>
      </c>
      <c r="H967" t="s">
        <v>1240</v>
      </c>
      <c r="I967" t="s">
        <v>1243</v>
      </c>
      <c r="J967" t="s">
        <v>1248</v>
      </c>
      <c r="K967" t="s">
        <v>1252</v>
      </c>
      <c r="L967" t="s">
        <v>1257</v>
      </c>
      <c r="M967">
        <v>9519</v>
      </c>
      <c r="N967">
        <v>325.68</v>
      </c>
      <c r="O967">
        <v>327.91</v>
      </c>
      <c r="P967">
        <v>327.2</v>
      </c>
      <c r="Q967">
        <v>3121375.29</v>
      </c>
      <c r="R967">
        <v>1560.69</v>
      </c>
      <c r="S967">
        <v>624.28</v>
      </c>
      <c r="T967">
        <v>4573.5200000000004</v>
      </c>
      <c r="U967">
        <v>309.39999999999998</v>
      </c>
      <c r="V967">
        <v>312137.53000000003</v>
      </c>
      <c r="W967" t="s">
        <v>1258</v>
      </c>
      <c r="X967" t="s">
        <v>1266</v>
      </c>
      <c r="Y967">
        <v>21.7</v>
      </c>
      <c r="Z967" t="s">
        <v>1269</v>
      </c>
      <c r="AA967">
        <v>9829568.6699999999</v>
      </c>
      <c r="AB967">
        <v>98295.686700000006</v>
      </c>
      <c r="AC967">
        <v>18.510000000000051</v>
      </c>
      <c r="AD967">
        <v>5310.4098703403433</v>
      </c>
      <c r="AE967">
        <v>30</v>
      </c>
      <c r="AF967">
        <v>159312.2961102103</v>
      </c>
      <c r="AG967">
        <v>52240095.017499067</v>
      </c>
    </row>
    <row r="968" spans="1:33" x14ac:dyDescent="0.25">
      <c r="A968" t="s">
        <v>999</v>
      </c>
      <c r="B968" t="s">
        <v>1221</v>
      </c>
      <c r="C968" s="2">
        <v>45890.147222222222</v>
      </c>
      <c r="D968" s="2">
        <v>45890.150671296287</v>
      </c>
      <c r="E968" s="2">
        <v>45890.604143518518</v>
      </c>
      <c r="F968" s="2">
        <v>45891</v>
      </c>
      <c r="G968" t="s">
        <v>1232</v>
      </c>
      <c r="H968" t="s">
        <v>1240</v>
      </c>
      <c r="I968" t="s">
        <v>1243</v>
      </c>
      <c r="J968" t="s">
        <v>1248</v>
      </c>
      <c r="K968" t="s">
        <v>1252</v>
      </c>
      <c r="L968" t="s">
        <v>1254</v>
      </c>
      <c r="M968">
        <v>4708</v>
      </c>
      <c r="N968">
        <v>339.07</v>
      </c>
      <c r="O968">
        <v>335.58</v>
      </c>
      <c r="P968">
        <v>340.7</v>
      </c>
      <c r="Q968">
        <v>1579910.64</v>
      </c>
      <c r="R968">
        <v>789.96</v>
      </c>
      <c r="S968">
        <v>315.98</v>
      </c>
      <c r="T968">
        <v>-25210.9</v>
      </c>
      <c r="U968">
        <v>322.12</v>
      </c>
      <c r="V968">
        <v>157991.06</v>
      </c>
      <c r="W968" t="s">
        <v>1258</v>
      </c>
      <c r="X968" t="s">
        <v>1265</v>
      </c>
      <c r="Y968">
        <v>-150.28</v>
      </c>
      <c r="Z968" t="s">
        <v>1269</v>
      </c>
      <c r="AA968">
        <v>9804357.7699999996</v>
      </c>
      <c r="AB968">
        <v>98043.577699999994</v>
      </c>
      <c r="AC968">
        <v>13.45999999999998</v>
      </c>
      <c r="AD968">
        <v>7284.0696656760883</v>
      </c>
      <c r="AE968">
        <v>30</v>
      </c>
      <c r="AF968">
        <v>218522.08997028269</v>
      </c>
      <c r="AG968">
        <v>73331642.952227443</v>
      </c>
    </row>
    <row r="969" spans="1:33" x14ac:dyDescent="0.25">
      <c r="A969" t="s">
        <v>1000</v>
      </c>
      <c r="B969" t="s">
        <v>1081</v>
      </c>
      <c r="C969" s="2">
        <v>45736.896527777782</v>
      </c>
      <c r="D969" s="2">
        <v>45736.897268518522</v>
      </c>
      <c r="E969" s="2">
        <v>45737.065324074072</v>
      </c>
      <c r="F969" s="2">
        <v>45738</v>
      </c>
      <c r="G969" t="s">
        <v>1237</v>
      </c>
      <c r="H969" t="s">
        <v>1238</v>
      </c>
      <c r="I969" t="s">
        <v>1243</v>
      </c>
      <c r="J969" t="s">
        <v>1246</v>
      </c>
      <c r="K969" t="s">
        <v>1249</v>
      </c>
      <c r="L969" t="s">
        <v>1256</v>
      </c>
      <c r="M969">
        <v>6316</v>
      </c>
      <c r="N969">
        <v>495.43</v>
      </c>
      <c r="O969">
        <v>490.89</v>
      </c>
      <c r="P969">
        <v>491.73</v>
      </c>
      <c r="Q969">
        <v>3100461.24</v>
      </c>
      <c r="R969">
        <v>1550.23</v>
      </c>
      <c r="S969">
        <v>620.09</v>
      </c>
      <c r="T969">
        <v>-7475.76</v>
      </c>
      <c r="U969">
        <v>470.66</v>
      </c>
      <c r="V969">
        <v>310046.12</v>
      </c>
      <c r="W969" t="s">
        <v>1261</v>
      </c>
      <c r="X969" t="s">
        <v>1265</v>
      </c>
      <c r="Y969">
        <v>-17.079999999999998</v>
      </c>
      <c r="Z969" t="s">
        <v>1270</v>
      </c>
      <c r="AA969">
        <v>9796882.0099999998</v>
      </c>
      <c r="AB969">
        <v>97968.820099999997</v>
      </c>
      <c r="AC969">
        <v>20.229999999999961</v>
      </c>
      <c r="AD969">
        <v>4842.7493870489461</v>
      </c>
      <c r="AE969">
        <v>2</v>
      </c>
      <c r="AF969">
        <v>9685.4987740978922</v>
      </c>
      <c r="AG969">
        <v>4754514.4932169141</v>
      </c>
    </row>
    <row r="970" spans="1:33" x14ac:dyDescent="0.25">
      <c r="A970" t="s">
        <v>1001</v>
      </c>
      <c r="B970" t="s">
        <v>1133</v>
      </c>
      <c r="C970" s="2">
        <v>45756.395138888889</v>
      </c>
      <c r="D970" s="2">
        <v>45756.396840277783</v>
      </c>
      <c r="E970" s="2">
        <v>45757.26489583333</v>
      </c>
      <c r="F970" s="2">
        <v>45757</v>
      </c>
      <c r="G970" t="s">
        <v>1237</v>
      </c>
      <c r="H970" t="s">
        <v>1238</v>
      </c>
      <c r="I970" t="s">
        <v>1243</v>
      </c>
      <c r="J970" t="s">
        <v>1246</v>
      </c>
      <c r="K970" t="s">
        <v>1250</v>
      </c>
      <c r="L970" t="s">
        <v>1256</v>
      </c>
      <c r="M970">
        <v>1114</v>
      </c>
      <c r="N970">
        <v>423.13</v>
      </c>
      <c r="O970">
        <v>423.69</v>
      </c>
      <c r="P970">
        <v>420.85</v>
      </c>
      <c r="Q970">
        <v>471990.66</v>
      </c>
      <c r="R970">
        <v>236</v>
      </c>
      <c r="S970">
        <v>94.4</v>
      </c>
      <c r="T970">
        <v>2833.36</v>
      </c>
      <c r="U970">
        <v>401.97</v>
      </c>
      <c r="V970">
        <v>47199.07</v>
      </c>
      <c r="W970" t="s">
        <v>1262</v>
      </c>
      <c r="X970" t="s">
        <v>1264</v>
      </c>
      <c r="Y970">
        <v>67.48</v>
      </c>
      <c r="Z970" t="s">
        <v>1267</v>
      </c>
      <c r="AA970">
        <v>9799715.3699999992</v>
      </c>
      <c r="AB970">
        <v>97997.153699999995</v>
      </c>
      <c r="AC970">
        <v>21.71999999999997</v>
      </c>
      <c r="AD970">
        <v>4511.8394889502824</v>
      </c>
      <c r="AE970">
        <v>2</v>
      </c>
      <c r="AF970">
        <v>9023.6789779005649</v>
      </c>
      <c r="AG970">
        <v>3823242.5461466899</v>
      </c>
    </row>
    <row r="971" spans="1:33" x14ac:dyDescent="0.25">
      <c r="A971" t="s">
        <v>1002</v>
      </c>
      <c r="B971" t="s">
        <v>1080</v>
      </c>
      <c r="C971" s="2">
        <v>45730.129166666673</v>
      </c>
      <c r="D971" s="2">
        <v>45730.129479166673</v>
      </c>
      <c r="E971" s="2">
        <v>45730.763506944437</v>
      </c>
      <c r="F971" s="2">
        <v>45732</v>
      </c>
      <c r="G971" t="s">
        <v>1235</v>
      </c>
      <c r="H971" t="s">
        <v>1238</v>
      </c>
      <c r="I971" t="s">
        <v>1243</v>
      </c>
      <c r="J971" t="s">
        <v>1246</v>
      </c>
      <c r="K971" t="s">
        <v>1251</v>
      </c>
      <c r="L971" t="s">
        <v>1257</v>
      </c>
      <c r="M971">
        <v>26</v>
      </c>
      <c r="N971">
        <v>270.79000000000002</v>
      </c>
      <c r="O971">
        <v>276.16000000000003</v>
      </c>
      <c r="P971">
        <v>271.02999999999997</v>
      </c>
      <c r="Q971">
        <v>7180.16</v>
      </c>
      <c r="R971">
        <v>3.59</v>
      </c>
      <c r="S971">
        <v>1.44</v>
      </c>
      <c r="T971">
        <v>128.35</v>
      </c>
      <c r="U971">
        <v>257.25</v>
      </c>
      <c r="V971">
        <v>718.02</v>
      </c>
      <c r="W971" t="s">
        <v>1262</v>
      </c>
      <c r="X971" t="s">
        <v>1263</v>
      </c>
      <c r="Y971">
        <v>189.28</v>
      </c>
      <c r="Z971" t="s">
        <v>1270</v>
      </c>
      <c r="AA971">
        <v>9799843.7200000007</v>
      </c>
      <c r="AB971">
        <v>97998.437200000015</v>
      </c>
      <c r="AC971">
        <v>18.910000000000029</v>
      </c>
      <c r="AD971">
        <v>5182.3605076678941</v>
      </c>
      <c r="AE971">
        <v>2</v>
      </c>
      <c r="AF971">
        <v>10364.72101533579</v>
      </c>
      <c r="AG971">
        <v>2862321.3555951309</v>
      </c>
    </row>
    <row r="972" spans="1:33" x14ac:dyDescent="0.25">
      <c r="A972" t="s">
        <v>1003</v>
      </c>
      <c r="B972" t="s">
        <v>1148</v>
      </c>
      <c r="C972" s="2">
        <v>45917.123611111107</v>
      </c>
      <c r="D972" s="2">
        <v>45917.126284722217</v>
      </c>
      <c r="E972" s="2">
        <v>45917.588784722233</v>
      </c>
      <c r="F972" s="2">
        <v>45918</v>
      </c>
      <c r="G972" t="s">
        <v>1236</v>
      </c>
      <c r="H972" t="s">
        <v>1240</v>
      </c>
      <c r="I972" t="s">
        <v>1243</v>
      </c>
      <c r="J972" t="s">
        <v>1245</v>
      </c>
      <c r="K972" t="s">
        <v>1250</v>
      </c>
      <c r="L972" t="s">
        <v>1256</v>
      </c>
      <c r="M972">
        <v>8618</v>
      </c>
      <c r="N972">
        <v>63.49</v>
      </c>
      <c r="O972">
        <v>63.86</v>
      </c>
      <c r="P972">
        <v>64.02</v>
      </c>
      <c r="Q972">
        <v>550345.48</v>
      </c>
      <c r="R972">
        <v>275.17</v>
      </c>
      <c r="S972">
        <v>110.07</v>
      </c>
      <c r="T972">
        <v>-1764.12</v>
      </c>
      <c r="U972">
        <v>60.32</v>
      </c>
      <c r="V972">
        <v>55034.55</v>
      </c>
      <c r="W972" t="s">
        <v>1260</v>
      </c>
      <c r="X972" t="s">
        <v>1266</v>
      </c>
      <c r="Y972">
        <v>-24.99</v>
      </c>
      <c r="Z972" t="s">
        <v>1271</v>
      </c>
      <c r="AA972">
        <v>9798079.5999999996</v>
      </c>
      <c r="AB972">
        <v>97980.796000000002</v>
      </c>
      <c r="AC972">
        <v>3.5399999999999991</v>
      </c>
      <c r="AD972">
        <v>27678.19096045199</v>
      </c>
      <c r="AE972">
        <v>30</v>
      </c>
      <c r="AF972">
        <v>830345.72881355975</v>
      </c>
      <c r="AG972">
        <v>53025878.242033929</v>
      </c>
    </row>
    <row r="973" spans="1:33" x14ac:dyDescent="0.25">
      <c r="A973" t="s">
        <v>1004</v>
      </c>
      <c r="B973" t="s">
        <v>1041</v>
      </c>
      <c r="C973" s="2">
        <v>45893.941666666673</v>
      </c>
      <c r="D973" s="2">
        <v>45893.944525462961</v>
      </c>
      <c r="E973" s="2">
        <v>45894.130636574067</v>
      </c>
      <c r="F973" s="2">
        <v>45895</v>
      </c>
      <c r="G973" t="s">
        <v>1233</v>
      </c>
      <c r="H973" t="s">
        <v>1241</v>
      </c>
      <c r="I973" t="s">
        <v>1242</v>
      </c>
      <c r="J973" t="s">
        <v>1248</v>
      </c>
      <c r="K973" t="s">
        <v>1249</v>
      </c>
      <c r="L973" t="s">
        <v>1256</v>
      </c>
      <c r="M973">
        <v>236</v>
      </c>
      <c r="N973">
        <v>453.74</v>
      </c>
      <c r="O973">
        <v>455.22</v>
      </c>
      <c r="P973">
        <v>453.53</v>
      </c>
      <c r="Q973">
        <v>107431.92</v>
      </c>
      <c r="R973">
        <v>53.72</v>
      </c>
      <c r="S973">
        <v>21.49</v>
      </c>
      <c r="T973">
        <v>323.63</v>
      </c>
      <c r="U973">
        <v>431.05</v>
      </c>
      <c r="V973">
        <v>10743.19</v>
      </c>
      <c r="W973" t="s">
        <v>1259</v>
      </c>
      <c r="X973" t="s">
        <v>1265</v>
      </c>
      <c r="Y973">
        <v>37.26</v>
      </c>
      <c r="Z973" t="s">
        <v>1267</v>
      </c>
      <c r="AA973">
        <v>9798403.2300000004</v>
      </c>
      <c r="AB973">
        <v>97984.032300000006</v>
      </c>
      <c r="AC973">
        <v>24.170000000000019</v>
      </c>
      <c r="AD973">
        <v>4053.9525155150991</v>
      </c>
      <c r="AE973">
        <v>5</v>
      </c>
      <c r="AF973">
        <v>20269.7625775755</v>
      </c>
      <c r="AG973">
        <v>9227201.320563918</v>
      </c>
    </row>
    <row r="974" spans="1:33" x14ac:dyDescent="0.25">
      <c r="A974" t="s">
        <v>1005</v>
      </c>
      <c r="B974" t="s">
        <v>1043</v>
      </c>
      <c r="C974" s="2">
        <v>45697.700694444437</v>
      </c>
      <c r="D974" s="2">
        <v>45697.704074074078</v>
      </c>
      <c r="E974" s="2">
        <v>45698.047824074078</v>
      </c>
      <c r="F974" s="2">
        <v>45699</v>
      </c>
      <c r="G974" t="s">
        <v>1237</v>
      </c>
      <c r="H974" t="s">
        <v>1238</v>
      </c>
      <c r="I974" t="s">
        <v>1242</v>
      </c>
      <c r="J974" t="s">
        <v>1244</v>
      </c>
      <c r="K974" t="s">
        <v>1250</v>
      </c>
      <c r="L974" t="s">
        <v>1255</v>
      </c>
      <c r="M974">
        <v>1004</v>
      </c>
      <c r="N974">
        <v>226.95</v>
      </c>
      <c r="O974">
        <v>223.64</v>
      </c>
      <c r="P974">
        <v>229.03</v>
      </c>
      <c r="Q974">
        <v>224534.56</v>
      </c>
      <c r="R974">
        <v>112.27</v>
      </c>
      <c r="S974">
        <v>44.91</v>
      </c>
      <c r="T974">
        <v>-5568.74</v>
      </c>
      <c r="U974">
        <v>215.6</v>
      </c>
      <c r="V974">
        <v>22453.46</v>
      </c>
      <c r="W974" t="s">
        <v>1260</v>
      </c>
      <c r="X974" t="s">
        <v>1263</v>
      </c>
      <c r="Y974">
        <v>-235.34</v>
      </c>
      <c r="Z974" t="s">
        <v>1268</v>
      </c>
      <c r="AA974">
        <v>9792834.4900000002</v>
      </c>
      <c r="AB974">
        <v>97928.344900000011</v>
      </c>
      <c r="AC974">
        <v>8.039999999999992</v>
      </c>
      <c r="AD974">
        <v>12180.142400497531</v>
      </c>
      <c r="AE974">
        <v>2</v>
      </c>
      <c r="AF974">
        <v>24360.284800995061</v>
      </c>
      <c r="AG974">
        <v>5447934.0928945364</v>
      </c>
    </row>
    <row r="975" spans="1:33" x14ac:dyDescent="0.25">
      <c r="A975" t="s">
        <v>1006</v>
      </c>
      <c r="B975" t="s">
        <v>1040</v>
      </c>
      <c r="C975" s="2">
        <v>45832.709722222222</v>
      </c>
      <c r="D975" s="2">
        <v>45832.713182870371</v>
      </c>
      <c r="E975" s="2">
        <v>45833.679849537039</v>
      </c>
      <c r="F975" s="2">
        <v>45834</v>
      </c>
      <c r="G975" t="s">
        <v>1234</v>
      </c>
      <c r="H975" t="s">
        <v>1239</v>
      </c>
      <c r="I975" t="s">
        <v>1243</v>
      </c>
      <c r="J975" t="s">
        <v>1248</v>
      </c>
      <c r="K975" t="s">
        <v>1249</v>
      </c>
      <c r="L975" t="s">
        <v>1257</v>
      </c>
      <c r="M975">
        <v>4501</v>
      </c>
      <c r="N975">
        <v>341.25</v>
      </c>
      <c r="O975">
        <v>346.64</v>
      </c>
      <c r="P975">
        <v>341.79</v>
      </c>
      <c r="Q975">
        <v>1560226.64</v>
      </c>
      <c r="R975">
        <v>780.11</v>
      </c>
      <c r="S975">
        <v>312.05</v>
      </c>
      <c r="T975">
        <v>20737.689999999999</v>
      </c>
      <c r="U975">
        <v>324.19</v>
      </c>
      <c r="V975">
        <v>156022.66</v>
      </c>
      <c r="W975" t="s">
        <v>1260</v>
      </c>
      <c r="X975" t="s">
        <v>1263</v>
      </c>
      <c r="Y975">
        <v>141.9</v>
      </c>
      <c r="Z975" t="s">
        <v>1270</v>
      </c>
      <c r="AA975">
        <v>9813572.1799999997</v>
      </c>
      <c r="AB975">
        <v>98135.721799999999</v>
      </c>
      <c r="AC975">
        <v>22.449999999999989</v>
      </c>
      <c r="AD975">
        <v>4371.3016391982201</v>
      </c>
      <c r="AE975">
        <v>10</v>
      </c>
      <c r="AF975">
        <v>43713.016391982201</v>
      </c>
      <c r="AG975">
        <v>15152680.00211671</v>
      </c>
    </row>
    <row r="976" spans="1:33" x14ac:dyDescent="0.25">
      <c r="A976" t="s">
        <v>1007</v>
      </c>
      <c r="B976" t="s">
        <v>1214</v>
      </c>
      <c r="C976" s="2">
        <v>46005.032638888893</v>
      </c>
      <c r="D976" s="2">
        <v>46005.033032407409</v>
      </c>
      <c r="E976" s="2">
        <v>46005.821226851847</v>
      </c>
      <c r="F976" s="2">
        <v>46006</v>
      </c>
      <c r="G976" t="s">
        <v>1236</v>
      </c>
      <c r="H976" t="s">
        <v>1238</v>
      </c>
      <c r="I976" t="s">
        <v>1242</v>
      </c>
      <c r="J976" t="s">
        <v>1245</v>
      </c>
      <c r="K976" t="s">
        <v>1249</v>
      </c>
      <c r="L976" t="s">
        <v>1256</v>
      </c>
      <c r="M976">
        <v>3858</v>
      </c>
      <c r="N976">
        <v>185.92</v>
      </c>
      <c r="O976">
        <v>188.1</v>
      </c>
      <c r="P976">
        <v>184.38</v>
      </c>
      <c r="Q976">
        <v>725689.8</v>
      </c>
      <c r="R976">
        <v>362.84</v>
      </c>
      <c r="S976">
        <v>145.13999999999999</v>
      </c>
      <c r="T976">
        <v>13843.78</v>
      </c>
      <c r="U976">
        <v>176.62</v>
      </c>
      <c r="V976">
        <v>72568.98</v>
      </c>
      <c r="W976" t="s">
        <v>1258</v>
      </c>
      <c r="X976" t="s">
        <v>1264</v>
      </c>
      <c r="Y976">
        <v>201.76</v>
      </c>
      <c r="Z976" t="s">
        <v>1268</v>
      </c>
      <c r="AA976">
        <v>9827415.9600000009</v>
      </c>
      <c r="AB976">
        <v>98274.159600000014</v>
      </c>
      <c r="AC976">
        <v>11.47999999999999</v>
      </c>
      <c r="AD976">
        <v>8560.4668641115077</v>
      </c>
      <c r="AE976">
        <v>2</v>
      </c>
      <c r="AF976">
        <v>17120.933728223019</v>
      </c>
      <c r="AG976">
        <v>3220447.6342787491</v>
      </c>
    </row>
    <row r="977" spans="1:33" x14ac:dyDescent="0.25">
      <c r="A977" t="s">
        <v>1008</v>
      </c>
      <c r="B977" t="s">
        <v>1051</v>
      </c>
      <c r="C977" s="2">
        <v>45960.373611111107</v>
      </c>
      <c r="D977" s="2">
        <v>45960.374421296299</v>
      </c>
      <c r="E977" s="2">
        <v>45961.075810185182</v>
      </c>
      <c r="F977" s="2">
        <v>45961</v>
      </c>
      <c r="G977" t="s">
        <v>1235</v>
      </c>
      <c r="H977" t="s">
        <v>1241</v>
      </c>
      <c r="I977" t="s">
        <v>1242</v>
      </c>
      <c r="J977" t="s">
        <v>1247</v>
      </c>
      <c r="K977" t="s">
        <v>1250</v>
      </c>
      <c r="L977" t="s">
        <v>1256</v>
      </c>
      <c r="M977">
        <v>6018</v>
      </c>
      <c r="N977">
        <v>307.16000000000003</v>
      </c>
      <c r="O977">
        <v>302.20999999999998</v>
      </c>
      <c r="P977">
        <v>304.37</v>
      </c>
      <c r="Q977">
        <v>1818699.78</v>
      </c>
      <c r="R977">
        <v>909.35</v>
      </c>
      <c r="S977">
        <v>363.74</v>
      </c>
      <c r="T977">
        <v>-14271.97</v>
      </c>
      <c r="U977">
        <v>291.8</v>
      </c>
      <c r="V977">
        <v>181869.98</v>
      </c>
      <c r="W977" t="s">
        <v>1258</v>
      </c>
      <c r="X977" t="s">
        <v>1265</v>
      </c>
      <c r="Y977">
        <v>-70.97</v>
      </c>
      <c r="Z977" t="s">
        <v>1271</v>
      </c>
      <c r="AA977">
        <v>9813143.9900000002</v>
      </c>
      <c r="AB977">
        <v>98131.439899999998</v>
      </c>
      <c r="AC977">
        <v>10.40999999999997</v>
      </c>
      <c r="AD977">
        <v>9426.6512872238527</v>
      </c>
      <c r="AE977">
        <v>5</v>
      </c>
      <c r="AF977">
        <v>47133.256436119264</v>
      </c>
      <c r="AG977">
        <v>14244141.427559599</v>
      </c>
    </row>
    <row r="978" spans="1:33" x14ac:dyDescent="0.25">
      <c r="A978" t="s">
        <v>1009</v>
      </c>
      <c r="B978" t="s">
        <v>1142</v>
      </c>
      <c r="C978" s="2">
        <v>45950.727083333331</v>
      </c>
      <c r="D978" s="2">
        <v>45950.72923611111</v>
      </c>
      <c r="E978" s="2">
        <v>45950.882708333331</v>
      </c>
      <c r="F978" s="2">
        <v>45951</v>
      </c>
      <c r="G978" t="s">
        <v>1231</v>
      </c>
      <c r="H978" t="s">
        <v>1238</v>
      </c>
      <c r="I978" t="s">
        <v>1242</v>
      </c>
      <c r="J978" t="s">
        <v>1246</v>
      </c>
      <c r="K978" t="s">
        <v>1250</v>
      </c>
      <c r="L978" t="s">
        <v>1254</v>
      </c>
      <c r="M978">
        <v>7762</v>
      </c>
      <c r="N978">
        <v>143.35</v>
      </c>
      <c r="O978">
        <v>144.07</v>
      </c>
      <c r="P978">
        <v>144.76</v>
      </c>
      <c r="Q978">
        <v>1118271.3400000001</v>
      </c>
      <c r="R978">
        <v>559.14</v>
      </c>
      <c r="S978">
        <v>223.65</v>
      </c>
      <c r="T978">
        <v>-6138.57</v>
      </c>
      <c r="U978">
        <v>136.18</v>
      </c>
      <c r="V978">
        <v>111827.13</v>
      </c>
      <c r="W978" t="s">
        <v>1262</v>
      </c>
      <c r="X978" t="s">
        <v>1265</v>
      </c>
      <c r="Y978">
        <v>-47.67</v>
      </c>
      <c r="Z978" t="s">
        <v>1271</v>
      </c>
      <c r="AA978">
        <v>9807005.4199999999</v>
      </c>
      <c r="AB978">
        <v>98070.054199999999</v>
      </c>
      <c r="AC978">
        <v>7.8899999999999864</v>
      </c>
      <c r="AD978">
        <v>12429.664664131829</v>
      </c>
      <c r="AE978">
        <v>2</v>
      </c>
      <c r="AF978">
        <v>24859.329328263659</v>
      </c>
      <c r="AG978">
        <v>3581483.5763229448</v>
      </c>
    </row>
    <row r="979" spans="1:33" x14ac:dyDescent="0.25">
      <c r="A979" t="s">
        <v>1010</v>
      </c>
      <c r="B979" t="s">
        <v>1100</v>
      </c>
      <c r="C979" s="2">
        <v>45668.165277777778</v>
      </c>
      <c r="D979" s="2">
        <v>45668.167858796303</v>
      </c>
      <c r="E979" s="2">
        <v>45669.11855324074</v>
      </c>
      <c r="F979" s="2">
        <v>45670</v>
      </c>
      <c r="G979" t="s">
        <v>1236</v>
      </c>
      <c r="H979" t="s">
        <v>1241</v>
      </c>
      <c r="I979" t="s">
        <v>1242</v>
      </c>
      <c r="J979" t="s">
        <v>1247</v>
      </c>
      <c r="K979" t="s">
        <v>1250</v>
      </c>
      <c r="L979" t="s">
        <v>1254</v>
      </c>
      <c r="M979">
        <v>4214</v>
      </c>
      <c r="N979">
        <v>16.440000000000001</v>
      </c>
      <c r="O979">
        <v>16.690000000000001</v>
      </c>
      <c r="P979">
        <v>16.579999999999998</v>
      </c>
      <c r="Q979">
        <v>70331.66</v>
      </c>
      <c r="R979">
        <v>35.17</v>
      </c>
      <c r="S979">
        <v>14.07</v>
      </c>
      <c r="T979">
        <v>414.3</v>
      </c>
      <c r="U979">
        <v>15.62</v>
      </c>
      <c r="V979">
        <v>7033.17</v>
      </c>
      <c r="W979" t="s">
        <v>1260</v>
      </c>
      <c r="X979" t="s">
        <v>1265</v>
      </c>
      <c r="Y979">
        <v>66.34</v>
      </c>
      <c r="Z979" t="s">
        <v>1268</v>
      </c>
      <c r="AA979">
        <v>9807419.7200000007</v>
      </c>
      <c r="AB979">
        <v>98074.19720000001</v>
      </c>
      <c r="AC979">
        <v>1.0700000000000021</v>
      </c>
      <c r="AD979">
        <v>91658.128224298896</v>
      </c>
      <c r="AE979">
        <v>5</v>
      </c>
      <c r="AF979">
        <v>458290.64112149453</v>
      </c>
      <c r="AG979">
        <v>7648870.8003177429</v>
      </c>
    </row>
    <row r="980" spans="1:33" x14ac:dyDescent="0.25">
      <c r="A980" t="s">
        <v>1011</v>
      </c>
      <c r="B980" t="s">
        <v>1163</v>
      </c>
      <c r="C980" s="2">
        <v>45966.696527777778</v>
      </c>
      <c r="D980" s="2">
        <v>45966.699247685188</v>
      </c>
      <c r="E980" s="2">
        <v>45967.126331018517</v>
      </c>
      <c r="F980" s="2">
        <v>45967</v>
      </c>
      <c r="G980" t="s">
        <v>1236</v>
      </c>
      <c r="H980" t="s">
        <v>1238</v>
      </c>
      <c r="I980" t="s">
        <v>1242</v>
      </c>
      <c r="J980" t="s">
        <v>1244</v>
      </c>
      <c r="K980" t="s">
        <v>1252</v>
      </c>
      <c r="L980" t="s">
        <v>1257</v>
      </c>
      <c r="M980">
        <v>8328</v>
      </c>
      <c r="N980">
        <v>348.89</v>
      </c>
      <c r="O980">
        <v>343.67</v>
      </c>
      <c r="P980">
        <v>351.6</v>
      </c>
      <c r="Q980">
        <v>2862083.76</v>
      </c>
      <c r="R980">
        <v>1431.04</v>
      </c>
      <c r="S980">
        <v>572.41999999999996</v>
      </c>
      <c r="T980">
        <v>-68044.5</v>
      </c>
      <c r="U980">
        <v>331.45</v>
      </c>
      <c r="V980">
        <v>286208.38</v>
      </c>
      <c r="W980" t="s">
        <v>1261</v>
      </c>
      <c r="X980" t="s">
        <v>1263</v>
      </c>
      <c r="Y980">
        <v>-225.54</v>
      </c>
      <c r="Z980" t="s">
        <v>1267</v>
      </c>
      <c r="AA980">
        <v>9739375.2200000007</v>
      </c>
      <c r="AB980">
        <v>97393.752200000003</v>
      </c>
      <c r="AC980">
        <v>12.220000000000031</v>
      </c>
      <c r="AD980">
        <v>7970.0288216039107</v>
      </c>
      <c r="AE980">
        <v>2</v>
      </c>
      <c r="AF980">
        <v>15940.05764320782</v>
      </c>
      <c r="AG980">
        <v>5478119.6102412324</v>
      </c>
    </row>
    <row r="981" spans="1:33" x14ac:dyDescent="0.25">
      <c r="A981" t="s">
        <v>1012</v>
      </c>
      <c r="B981" t="s">
        <v>1202</v>
      </c>
      <c r="C981" s="2">
        <v>45926.8</v>
      </c>
      <c r="D981" s="2">
        <v>45926.803182870368</v>
      </c>
      <c r="E981" s="2">
        <v>45927.671932870369</v>
      </c>
      <c r="F981" s="2">
        <v>45928</v>
      </c>
      <c r="G981" t="s">
        <v>1237</v>
      </c>
      <c r="H981" t="s">
        <v>1238</v>
      </c>
      <c r="I981" t="s">
        <v>1243</v>
      </c>
      <c r="J981" t="s">
        <v>1248</v>
      </c>
      <c r="K981" t="s">
        <v>1251</v>
      </c>
      <c r="L981" t="s">
        <v>1255</v>
      </c>
      <c r="M981">
        <v>9117</v>
      </c>
      <c r="N981">
        <v>180.65</v>
      </c>
      <c r="O981">
        <v>178.63</v>
      </c>
      <c r="P981">
        <v>179.31</v>
      </c>
      <c r="Q981">
        <v>1628569.71</v>
      </c>
      <c r="R981">
        <v>814.28</v>
      </c>
      <c r="S981">
        <v>325.70999999999998</v>
      </c>
      <c r="T981">
        <v>-7339.55</v>
      </c>
      <c r="U981">
        <v>171.62</v>
      </c>
      <c r="V981">
        <v>162856.97</v>
      </c>
      <c r="W981" t="s">
        <v>1258</v>
      </c>
      <c r="X981" t="s">
        <v>1266</v>
      </c>
      <c r="Y981">
        <v>-37.92</v>
      </c>
      <c r="Z981" t="s">
        <v>1268</v>
      </c>
      <c r="AA981">
        <v>9732035.6699999999</v>
      </c>
      <c r="AB981">
        <v>97320.356700000004</v>
      </c>
      <c r="AC981">
        <v>7.0099999999999909</v>
      </c>
      <c r="AD981">
        <v>13883.075135520699</v>
      </c>
      <c r="AE981">
        <v>2</v>
      </c>
      <c r="AF981">
        <v>27766.150271041399</v>
      </c>
      <c r="AG981">
        <v>4959867.4229161246</v>
      </c>
    </row>
    <row r="982" spans="1:33" x14ac:dyDescent="0.25">
      <c r="A982" t="s">
        <v>1013</v>
      </c>
      <c r="B982" t="s">
        <v>1219</v>
      </c>
      <c r="C982" s="2">
        <v>45705.993750000001</v>
      </c>
      <c r="D982" s="2">
        <v>45705.997048611112</v>
      </c>
      <c r="E982" s="2">
        <v>45706.939409722218</v>
      </c>
      <c r="F982" s="2">
        <v>45707</v>
      </c>
      <c r="G982" t="s">
        <v>1232</v>
      </c>
      <c r="H982" t="s">
        <v>1238</v>
      </c>
      <c r="I982" t="s">
        <v>1243</v>
      </c>
      <c r="J982" t="s">
        <v>1247</v>
      </c>
      <c r="K982" t="s">
        <v>1251</v>
      </c>
      <c r="L982" t="s">
        <v>1256</v>
      </c>
      <c r="M982">
        <v>6230</v>
      </c>
      <c r="N982">
        <v>171.52</v>
      </c>
      <c r="O982">
        <v>170.76</v>
      </c>
      <c r="P982">
        <v>170.58</v>
      </c>
      <c r="Q982">
        <v>1063834.8</v>
      </c>
      <c r="R982">
        <v>531.91999999999996</v>
      </c>
      <c r="S982">
        <v>212.77</v>
      </c>
      <c r="T982">
        <v>376.71</v>
      </c>
      <c r="U982">
        <v>162.94</v>
      </c>
      <c r="V982">
        <v>106383.48</v>
      </c>
      <c r="W982" t="s">
        <v>1258</v>
      </c>
      <c r="X982" t="s">
        <v>1265</v>
      </c>
      <c r="Y982">
        <v>10.55</v>
      </c>
      <c r="Z982" t="s">
        <v>1268</v>
      </c>
      <c r="AA982">
        <v>9732412.3800000008</v>
      </c>
      <c r="AB982">
        <v>97324.123800000016</v>
      </c>
      <c r="AC982">
        <v>7.8199999999999932</v>
      </c>
      <c r="AD982">
        <v>12445.54012787725</v>
      </c>
      <c r="AE982">
        <v>2</v>
      </c>
      <c r="AF982">
        <v>24891.080255754499</v>
      </c>
      <c r="AG982">
        <v>4250400.8644726379</v>
      </c>
    </row>
    <row r="983" spans="1:33" x14ac:dyDescent="0.25">
      <c r="A983" t="s">
        <v>1014</v>
      </c>
      <c r="B983" t="s">
        <v>1036</v>
      </c>
      <c r="C983" s="2">
        <v>45953.035416666673</v>
      </c>
      <c r="D983" s="2">
        <v>45953.038483796299</v>
      </c>
      <c r="E983" s="2">
        <v>45953.790567129632</v>
      </c>
      <c r="F983" s="2">
        <v>45954</v>
      </c>
      <c r="G983" t="s">
        <v>1233</v>
      </c>
      <c r="H983" t="s">
        <v>1238</v>
      </c>
      <c r="I983" t="s">
        <v>1243</v>
      </c>
      <c r="J983" t="s">
        <v>1247</v>
      </c>
      <c r="K983" t="s">
        <v>1253</v>
      </c>
      <c r="L983" t="s">
        <v>1254</v>
      </c>
      <c r="M983">
        <v>703</v>
      </c>
      <c r="N983">
        <v>223.4</v>
      </c>
      <c r="O983">
        <v>220.7</v>
      </c>
      <c r="P983">
        <v>223.04</v>
      </c>
      <c r="Q983">
        <v>155152.1</v>
      </c>
      <c r="R983">
        <v>77.58</v>
      </c>
      <c r="S983">
        <v>31.03</v>
      </c>
      <c r="T983">
        <v>-1753.63</v>
      </c>
      <c r="U983">
        <v>212.23</v>
      </c>
      <c r="V983">
        <v>15515.21</v>
      </c>
      <c r="W983" t="s">
        <v>1260</v>
      </c>
      <c r="X983" t="s">
        <v>1266</v>
      </c>
      <c r="Y983">
        <v>-104.91</v>
      </c>
      <c r="Z983" t="s">
        <v>1267</v>
      </c>
      <c r="AA983">
        <v>9730658.75</v>
      </c>
      <c r="AB983">
        <v>97306.587500000009</v>
      </c>
      <c r="AC983">
        <v>8.4699999999999989</v>
      </c>
      <c r="AD983">
        <v>11488.381050767421</v>
      </c>
      <c r="AE983">
        <v>2</v>
      </c>
      <c r="AF983">
        <v>22976.762101534841</v>
      </c>
      <c r="AG983">
        <v>5070971.3958087396</v>
      </c>
    </row>
    <row r="984" spans="1:33" x14ac:dyDescent="0.25">
      <c r="A984" t="s">
        <v>1015</v>
      </c>
      <c r="B984" t="s">
        <v>1109</v>
      </c>
      <c r="C984" s="2">
        <v>45883.630555555559</v>
      </c>
      <c r="D984" s="2">
        <v>45883.633796296293</v>
      </c>
      <c r="E984" s="2">
        <v>45884.292129629634</v>
      </c>
      <c r="F984" s="2">
        <v>45885</v>
      </c>
      <c r="G984" t="s">
        <v>1231</v>
      </c>
      <c r="H984" t="s">
        <v>1238</v>
      </c>
      <c r="I984" t="s">
        <v>1243</v>
      </c>
      <c r="J984" t="s">
        <v>1247</v>
      </c>
      <c r="K984" t="s">
        <v>1249</v>
      </c>
      <c r="L984" t="s">
        <v>1257</v>
      </c>
      <c r="M984">
        <v>4114</v>
      </c>
      <c r="N984">
        <v>174.02</v>
      </c>
      <c r="O984">
        <v>175.12</v>
      </c>
      <c r="P984">
        <v>175.32</v>
      </c>
      <c r="Q984">
        <v>720443.68</v>
      </c>
      <c r="R984">
        <v>360.22</v>
      </c>
      <c r="S984">
        <v>144.09</v>
      </c>
      <c r="T984">
        <v>-1327.11</v>
      </c>
      <c r="U984">
        <v>165.32</v>
      </c>
      <c r="V984">
        <v>72044.37</v>
      </c>
      <c r="W984" t="s">
        <v>1259</v>
      </c>
      <c r="X984" t="s">
        <v>1264</v>
      </c>
      <c r="Y984">
        <v>-11.41</v>
      </c>
      <c r="Z984" t="s">
        <v>1268</v>
      </c>
      <c r="AA984">
        <v>9729331.6400000006</v>
      </c>
      <c r="AB984">
        <v>97293.316400000011</v>
      </c>
      <c r="AC984">
        <v>9.8000000000000114</v>
      </c>
      <c r="AD984">
        <v>9927.8894285714177</v>
      </c>
      <c r="AE984">
        <v>2</v>
      </c>
      <c r="AF984">
        <v>19855.778857142839</v>
      </c>
      <c r="AG984">
        <v>3477143.9934628541</v>
      </c>
    </row>
    <row r="985" spans="1:33" x14ac:dyDescent="0.25">
      <c r="A985" t="s">
        <v>1016</v>
      </c>
      <c r="B985" t="s">
        <v>1160</v>
      </c>
      <c r="C985" s="2">
        <v>45907.120138888888</v>
      </c>
      <c r="D985" s="2">
        <v>45907.122939814813</v>
      </c>
      <c r="E985" s="2">
        <v>45907.77988425926</v>
      </c>
      <c r="F985" s="2">
        <v>45909</v>
      </c>
      <c r="G985" t="s">
        <v>1231</v>
      </c>
      <c r="H985" t="s">
        <v>1239</v>
      </c>
      <c r="I985" t="s">
        <v>1242</v>
      </c>
      <c r="J985" t="s">
        <v>1245</v>
      </c>
      <c r="K985" t="s">
        <v>1249</v>
      </c>
      <c r="L985" t="s">
        <v>1257</v>
      </c>
      <c r="M985">
        <v>8150</v>
      </c>
      <c r="N985">
        <v>474.98</v>
      </c>
      <c r="O985">
        <v>484.3</v>
      </c>
      <c r="P985">
        <v>475.05</v>
      </c>
      <c r="Q985">
        <v>3947045</v>
      </c>
      <c r="R985">
        <v>1973.52</v>
      </c>
      <c r="S985">
        <v>789.41</v>
      </c>
      <c r="T985">
        <v>72624.570000000007</v>
      </c>
      <c r="U985">
        <v>451.23</v>
      </c>
      <c r="V985">
        <v>394704.5</v>
      </c>
      <c r="W985" t="s">
        <v>1259</v>
      </c>
      <c r="X985" t="s">
        <v>1266</v>
      </c>
      <c r="Y985">
        <v>194.72</v>
      </c>
      <c r="Z985" t="s">
        <v>1267</v>
      </c>
      <c r="AA985">
        <v>9801956.2100000009</v>
      </c>
      <c r="AB985">
        <v>98019.56210000001</v>
      </c>
      <c r="AC985">
        <v>33.069999999999993</v>
      </c>
      <c r="AD985">
        <v>2964.002482612641</v>
      </c>
      <c r="AE985">
        <v>10</v>
      </c>
      <c r="AF985">
        <v>29640.02482612641</v>
      </c>
      <c r="AG985">
        <v>14354664.02329302</v>
      </c>
    </row>
    <row r="986" spans="1:33" x14ac:dyDescent="0.25">
      <c r="A986" t="s">
        <v>1017</v>
      </c>
      <c r="B986" t="s">
        <v>1106</v>
      </c>
      <c r="C986" s="2">
        <v>45996.604166666657</v>
      </c>
      <c r="D986" s="2">
        <v>45996.604930555557</v>
      </c>
      <c r="E986" s="2">
        <v>45997.163958333331</v>
      </c>
      <c r="F986" s="2">
        <v>45997</v>
      </c>
      <c r="G986" t="s">
        <v>1232</v>
      </c>
      <c r="H986" t="s">
        <v>1239</v>
      </c>
      <c r="I986" t="s">
        <v>1242</v>
      </c>
      <c r="J986" t="s">
        <v>1248</v>
      </c>
      <c r="K986" t="s">
        <v>1251</v>
      </c>
      <c r="L986" t="s">
        <v>1257</v>
      </c>
      <c r="M986">
        <v>8138</v>
      </c>
      <c r="N986">
        <v>29.66</v>
      </c>
      <c r="O986">
        <v>29.86</v>
      </c>
      <c r="P986">
        <v>29.48</v>
      </c>
      <c r="Q986">
        <v>243000.68</v>
      </c>
      <c r="R986">
        <v>121.5</v>
      </c>
      <c r="S986">
        <v>48.6</v>
      </c>
      <c r="T986">
        <v>2922.34</v>
      </c>
      <c r="U986">
        <v>28.18</v>
      </c>
      <c r="V986">
        <v>24300.07</v>
      </c>
      <c r="W986" t="s">
        <v>1261</v>
      </c>
      <c r="X986" t="s">
        <v>1265</v>
      </c>
      <c r="Y986">
        <v>128.9</v>
      </c>
      <c r="Z986" t="s">
        <v>1267</v>
      </c>
      <c r="AA986">
        <v>9804878.5500000007</v>
      </c>
      <c r="AB986">
        <v>98048.785500000013</v>
      </c>
      <c r="AC986">
        <v>1.68</v>
      </c>
      <c r="AD986">
        <v>58362.372321428593</v>
      </c>
      <c r="AE986">
        <v>10</v>
      </c>
      <c r="AF986">
        <v>583623.72321428591</v>
      </c>
      <c r="AG986">
        <v>17427004.375178579</v>
      </c>
    </row>
    <row r="987" spans="1:33" x14ac:dyDescent="0.25">
      <c r="A987" t="s">
        <v>1018</v>
      </c>
      <c r="B987" t="s">
        <v>1146</v>
      </c>
      <c r="C987" s="2">
        <v>45692.8125</v>
      </c>
      <c r="D987" s="2">
        <v>45692.815717592603</v>
      </c>
      <c r="E987" s="2">
        <v>45693.197662037041</v>
      </c>
      <c r="F987" s="2">
        <v>45694</v>
      </c>
      <c r="G987" t="s">
        <v>1236</v>
      </c>
      <c r="H987" t="s">
        <v>1241</v>
      </c>
      <c r="I987" t="s">
        <v>1243</v>
      </c>
      <c r="J987" t="s">
        <v>1247</v>
      </c>
      <c r="K987" t="s">
        <v>1249</v>
      </c>
      <c r="L987" t="s">
        <v>1254</v>
      </c>
      <c r="M987">
        <v>4613</v>
      </c>
      <c r="N987">
        <v>178.17</v>
      </c>
      <c r="O987">
        <v>176.74</v>
      </c>
      <c r="P987">
        <v>177.27</v>
      </c>
      <c r="Q987">
        <v>815301.62</v>
      </c>
      <c r="R987">
        <v>407.65</v>
      </c>
      <c r="S987">
        <v>163.06</v>
      </c>
      <c r="T987">
        <v>-3015.6</v>
      </c>
      <c r="U987">
        <v>169.26</v>
      </c>
      <c r="V987">
        <v>81530.16</v>
      </c>
      <c r="W987" t="s">
        <v>1258</v>
      </c>
      <c r="X987" t="s">
        <v>1266</v>
      </c>
      <c r="Y987">
        <v>-29.9</v>
      </c>
      <c r="Z987" t="s">
        <v>1268</v>
      </c>
      <c r="AA987">
        <v>9801862.9499999993</v>
      </c>
      <c r="AB987">
        <v>98018.629499999995</v>
      </c>
      <c r="AC987">
        <v>7.4800000000000182</v>
      </c>
      <c r="AD987">
        <v>13104.09485294114</v>
      </c>
      <c r="AE987">
        <v>5</v>
      </c>
      <c r="AF987">
        <v>65520.474264705699</v>
      </c>
      <c r="AG987">
        <v>11580088.621544089</v>
      </c>
    </row>
    <row r="988" spans="1:33" x14ac:dyDescent="0.25">
      <c r="A988" t="s">
        <v>1019</v>
      </c>
      <c r="B988" t="s">
        <v>1141</v>
      </c>
      <c r="C988" s="2">
        <v>45780.693749999999</v>
      </c>
      <c r="D988" s="2">
        <v>45780.694050925929</v>
      </c>
      <c r="E988" s="2">
        <v>45781.487800925926</v>
      </c>
      <c r="F988" s="2">
        <v>45781</v>
      </c>
      <c r="G988" t="s">
        <v>1237</v>
      </c>
      <c r="H988" t="s">
        <v>1239</v>
      </c>
      <c r="I988" t="s">
        <v>1242</v>
      </c>
      <c r="J988" t="s">
        <v>1244</v>
      </c>
      <c r="K988" t="s">
        <v>1252</v>
      </c>
      <c r="L988" t="s">
        <v>1255</v>
      </c>
      <c r="M988">
        <v>1155</v>
      </c>
      <c r="N988">
        <v>473.25</v>
      </c>
      <c r="O988">
        <v>469.74</v>
      </c>
      <c r="P988">
        <v>474.48</v>
      </c>
      <c r="Q988">
        <v>542549.69999999995</v>
      </c>
      <c r="R988">
        <v>271.27</v>
      </c>
      <c r="S988">
        <v>108.51</v>
      </c>
      <c r="T988">
        <v>-5854.48</v>
      </c>
      <c r="U988">
        <v>449.59</v>
      </c>
      <c r="V988">
        <v>54254.97</v>
      </c>
      <c r="W988" t="s">
        <v>1260</v>
      </c>
      <c r="X988" t="s">
        <v>1266</v>
      </c>
      <c r="Y988">
        <v>-99.9</v>
      </c>
      <c r="Z988" t="s">
        <v>1267</v>
      </c>
      <c r="AA988">
        <v>9796008.4700000007</v>
      </c>
      <c r="AB988">
        <v>97960.084700000007</v>
      </c>
      <c r="AC988">
        <v>20.150000000000031</v>
      </c>
      <c r="AD988">
        <v>4861.5426650123991</v>
      </c>
      <c r="AE988">
        <v>10</v>
      </c>
      <c r="AF988">
        <v>48615.426650123991</v>
      </c>
      <c r="AG988">
        <v>22836610.514629241</v>
      </c>
    </row>
    <row r="989" spans="1:33" x14ac:dyDescent="0.25">
      <c r="A989" t="s">
        <v>1020</v>
      </c>
      <c r="B989" t="s">
        <v>1110</v>
      </c>
      <c r="C989" s="2">
        <v>45703.710416666669</v>
      </c>
      <c r="D989" s="2">
        <v>45703.711053240739</v>
      </c>
      <c r="E989" s="2">
        <v>45704.443692129629</v>
      </c>
      <c r="F989" s="2">
        <v>45705</v>
      </c>
      <c r="G989" t="s">
        <v>1232</v>
      </c>
      <c r="H989" t="s">
        <v>1240</v>
      </c>
      <c r="I989" t="s">
        <v>1242</v>
      </c>
      <c r="J989" t="s">
        <v>1245</v>
      </c>
      <c r="K989" t="s">
        <v>1250</v>
      </c>
      <c r="L989" t="s">
        <v>1255</v>
      </c>
      <c r="M989">
        <v>3459</v>
      </c>
      <c r="N989">
        <v>352.08</v>
      </c>
      <c r="O989">
        <v>356.45</v>
      </c>
      <c r="P989">
        <v>352.14</v>
      </c>
      <c r="Q989">
        <v>1232960.55</v>
      </c>
      <c r="R989">
        <v>616.48</v>
      </c>
      <c r="S989">
        <v>246.59</v>
      </c>
      <c r="T989">
        <v>14045.22</v>
      </c>
      <c r="U989">
        <v>334.48</v>
      </c>
      <c r="V989">
        <v>123296.06</v>
      </c>
      <c r="W989" t="s">
        <v>1258</v>
      </c>
      <c r="X989" t="s">
        <v>1265</v>
      </c>
      <c r="Y989">
        <v>122.39</v>
      </c>
      <c r="Z989" t="s">
        <v>1267</v>
      </c>
      <c r="AA989">
        <v>9810053.6899999995</v>
      </c>
      <c r="AB989">
        <v>98100.536899999992</v>
      </c>
      <c r="AC989">
        <v>21.96999999999997</v>
      </c>
      <c r="AD989">
        <v>4465.2042284934059</v>
      </c>
      <c r="AE989">
        <v>30</v>
      </c>
      <c r="AF989">
        <v>133956.12685480219</v>
      </c>
      <c r="AG989">
        <v>47748661.417394243</v>
      </c>
    </row>
    <row r="990" spans="1:33" x14ac:dyDescent="0.25">
      <c r="A990" t="s">
        <v>1021</v>
      </c>
      <c r="B990" t="s">
        <v>1087</v>
      </c>
      <c r="C990" s="2">
        <v>45683.434027777781</v>
      </c>
      <c r="D990" s="2">
        <v>45683.436840277784</v>
      </c>
      <c r="E990" s="2">
        <v>45683.7028125</v>
      </c>
      <c r="F990" s="2">
        <v>45684</v>
      </c>
      <c r="G990" t="s">
        <v>1231</v>
      </c>
      <c r="H990" t="s">
        <v>1239</v>
      </c>
      <c r="I990" t="s">
        <v>1242</v>
      </c>
      <c r="J990" t="s">
        <v>1245</v>
      </c>
      <c r="K990" t="s">
        <v>1252</v>
      </c>
      <c r="L990" t="s">
        <v>1254</v>
      </c>
      <c r="M990">
        <v>160</v>
      </c>
      <c r="N990">
        <v>408.6</v>
      </c>
      <c r="O990">
        <v>406.77</v>
      </c>
      <c r="P990">
        <v>409.08</v>
      </c>
      <c r="Q990">
        <v>65083.199999999997</v>
      </c>
      <c r="R990">
        <v>32.54</v>
      </c>
      <c r="S990">
        <v>13.02</v>
      </c>
      <c r="T990">
        <v>-415.16</v>
      </c>
      <c r="U990">
        <v>388.17</v>
      </c>
      <c r="V990">
        <v>6508.32</v>
      </c>
      <c r="W990" t="s">
        <v>1258</v>
      </c>
      <c r="X990" t="s">
        <v>1264</v>
      </c>
      <c r="Y990">
        <v>-56.47</v>
      </c>
      <c r="Z990" t="s">
        <v>1271</v>
      </c>
      <c r="AA990">
        <v>9809638.5299999993</v>
      </c>
      <c r="AB990">
        <v>98096.385299999994</v>
      </c>
      <c r="AC990">
        <v>18.599999999999969</v>
      </c>
      <c r="AD990">
        <v>5273.9992096774286</v>
      </c>
      <c r="AE990">
        <v>10</v>
      </c>
      <c r="AF990">
        <v>52739.992096774287</v>
      </c>
      <c r="AG990">
        <v>21453046.585204881</v>
      </c>
    </row>
    <row r="991" spans="1:33" x14ac:dyDescent="0.25">
      <c r="A991" t="s">
        <v>1022</v>
      </c>
      <c r="B991" t="s">
        <v>1216</v>
      </c>
      <c r="C991" s="2">
        <v>45833.505555555559</v>
      </c>
      <c r="D991" s="2">
        <v>45833.5077662037</v>
      </c>
      <c r="E991" s="2">
        <v>45834.254988425928</v>
      </c>
      <c r="F991" s="2">
        <v>45835</v>
      </c>
      <c r="G991" t="s">
        <v>1236</v>
      </c>
      <c r="H991" t="s">
        <v>1239</v>
      </c>
      <c r="I991" t="s">
        <v>1243</v>
      </c>
      <c r="J991" t="s">
        <v>1247</v>
      </c>
      <c r="K991" t="s">
        <v>1253</v>
      </c>
      <c r="L991" t="s">
        <v>1255</v>
      </c>
      <c r="M991">
        <v>692</v>
      </c>
      <c r="N991">
        <v>21.43</v>
      </c>
      <c r="O991">
        <v>21.59</v>
      </c>
      <c r="P991">
        <v>21.59</v>
      </c>
      <c r="Q991">
        <v>14940.28</v>
      </c>
      <c r="R991">
        <v>7.47</v>
      </c>
      <c r="S991">
        <v>2.99</v>
      </c>
      <c r="T991">
        <v>-10.46</v>
      </c>
      <c r="U991">
        <v>20.36</v>
      </c>
      <c r="V991">
        <v>1494.03</v>
      </c>
      <c r="W991" t="s">
        <v>1261</v>
      </c>
      <c r="X991" t="s">
        <v>1264</v>
      </c>
      <c r="Y991">
        <v>0</v>
      </c>
      <c r="Z991" t="s">
        <v>1269</v>
      </c>
      <c r="AA991">
        <v>9809628.0700000003</v>
      </c>
      <c r="AB991">
        <v>98096.280700000003</v>
      </c>
      <c r="AC991">
        <v>1.23</v>
      </c>
      <c r="AD991">
        <v>79753.073739837375</v>
      </c>
      <c r="AE991">
        <v>10</v>
      </c>
      <c r="AF991">
        <v>797530.73739837378</v>
      </c>
      <c r="AG991">
        <v>17218688.62043089</v>
      </c>
    </row>
    <row r="992" spans="1:33" x14ac:dyDescent="0.25">
      <c r="A992" t="s">
        <v>1023</v>
      </c>
      <c r="B992" t="s">
        <v>1161</v>
      </c>
      <c r="C992" s="2">
        <v>45757.484722222223</v>
      </c>
      <c r="D992" s="2">
        <v>45757.487662037027</v>
      </c>
      <c r="E992" s="2">
        <v>45758.044606481482</v>
      </c>
      <c r="F992" s="2">
        <v>45758</v>
      </c>
      <c r="G992" t="s">
        <v>1236</v>
      </c>
      <c r="H992" t="s">
        <v>1239</v>
      </c>
      <c r="I992" t="s">
        <v>1242</v>
      </c>
      <c r="J992" t="s">
        <v>1246</v>
      </c>
      <c r="K992" t="s">
        <v>1250</v>
      </c>
      <c r="L992" t="s">
        <v>1254</v>
      </c>
      <c r="M992">
        <v>1819</v>
      </c>
      <c r="N992">
        <v>424.82</v>
      </c>
      <c r="O992">
        <v>433.3</v>
      </c>
      <c r="P992">
        <v>427.56</v>
      </c>
      <c r="Q992">
        <v>788172.7</v>
      </c>
      <c r="R992">
        <v>394.09</v>
      </c>
      <c r="S992">
        <v>157.63</v>
      </c>
      <c r="T992">
        <v>9889.34</v>
      </c>
      <c r="U992">
        <v>403.58</v>
      </c>
      <c r="V992">
        <v>78817.27</v>
      </c>
      <c r="W992" t="s">
        <v>1259</v>
      </c>
      <c r="X992" t="s">
        <v>1265</v>
      </c>
      <c r="Y992">
        <v>134.25</v>
      </c>
      <c r="Z992" t="s">
        <v>1270</v>
      </c>
      <c r="AA992">
        <v>9819517.4100000001</v>
      </c>
      <c r="AB992">
        <v>98195.174100000004</v>
      </c>
      <c r="AC992">
        <v>29.720000000000031</v>
      </c>
      <c r="AD992">
        <v>3304.0098956931329</v>
      </c>
      <c r="AE992">
        <v>10</v>
      </c>
      <c r="AF992">
        <v>33040.098956931331</v>
      </c>
      <c r="AG992">
        <v>14316274.87803835</v>
      </c>
    </row>
    <row r="993" spans="1:33" x14ac:dyDescent="0.25">
      <c r="A993" t="s">
        <v>1024</v>
      </c>
      <c r="B993" t="s">
        <v>1110</v>
      </c>
      <c r="C993" s="2">
        <v>45935.201388888891</v>
      </c>
      <c r="D993" s="2">
        <v>45935.202210648153</v>
      </c>
      <c r="E993" s="2">
        <v>45935.473738425928</v>
      </c>
      <c r="F993" s="2">
        <v>45936</v>
      </c>
      <c r="G993" t="s">
        <v>1235</v>
      </c>
      <c r="H993" t="s">
        <v>1238</v>
      </c>
      <c r="I993" t="s">
        <v>1242</v>
      </c>
      <c r="J993" t="s">
        <v>1244</v>
      </c>
      <c r="K993" t="s">
        <v>1252</v>
      </c>
      <c r="L993" t="s">
        <v>1255</v>
      </c>
      <c r="M993">
        <v>3408</v>
      </c>
      <c r="N993">
        <v>309.63</v>
      </c>
      <c r="O993">
        <v>314.27999999999997</v>
      </c>
      <c r="P993">
        <v>310.05</v>
      </c>
      <c r="Q993">
        <v>1071066.24</v>
      </c>
      <c r="R993">
        <v>535.53</v>
      </c>
      <c r="S993">
        <v>214.21</v>
      </c>
      <c r="T993">
        <v>13666.1</v>
      </c>
      <c r="U993">
        <v>294.14999999999998</v>
      </c>
      <c r="V993">
        <v>107106.62</v>
      </c>
      <c r="W993" t="s">
        <v>1259</v>
      </c>
      <c r="X993" t="s">
        <v>1265</v>
      </c>
      <c r="Y993">
        <v>136.43</v>
      </c>
      <c r="Z993" t="s">
        <v>1270</v>
      </c>
      <c r="AA993">
        <v>9833183.5099999998</v>
      </c>
      <c r="AB993">
        <v>98331.835099999997</v>
      </c>
      <c r="AC993">
        <v>20.13</v>
      </c>
      <c r="AD993">
        <v>4884.8402930948841</v>
      </c>
      <c r="AE993">
        <v>2</v>
      </c>
      <c r="AF993">
        <v>9769.6805861897683</v>
      </c>
      <c r="AG993">
        <v>3070415.2146277199</v>
      </c>
    </row>
    <row r="994" spans="1:33" x14ac:dyDescent="0.25">
      <c r="A994" t="s">
        <v>1025</v>
      </c>
      <c r="B994" t="s">
        <v>1076</v>
      </c>
      <c r="C994" s="2">
        <v>46000.083333333343</v>
      </c>
      <c r="D994" s="2">
        <v>46000.085879629631</v>
      </c>
      <c r="E994" s="2">
        <v>46000.87060185185</v>
      </c>
      <c r="F994" s="2">
        <v>46002</v>
      </c>
      <c r="G994" t="s">
        <v>1234</v>
      </c>
      <c r="H994" t="s">
        <v>1240</v>
      </c>
      <c r="I994" t="s">
        <v>1243</v>
      </c>
      <c r="J994" t="s">
        <v>1244</v>
      </c>
      <c r="K994" t="s">
        <v>1253</v>
      </c>
      <c r="L994" t="s">
        <v>1256</v>
      </c>
      <c r="M994">
        <v>8871</v>
      </c>
      <c r="N994">
        <v>166.67</v>
      </c>
      <c r="O994">
        <v>163.69999999999999</v>
      </c>
      <c r="P994">
        <v>167.57</v>
      </c>
      <c r="Q994">
        <v>1452182.7</v>
      </c>
      <c r="R994">
        <v>726.09</v>
      </c>
      <c r="S994">
        <v>290.44</v>
      </c>
      <c r="T994">
        <v>-35347.300000000003</v>
      </c>
      <c r="U994">
        <v>158.34</v>
      </c>
      <c r="V994">
        <v>145218.26999999999</v>
      </c>
      <c r="W994" t="s">
        <v>1262</v>
      </c>
      <c r="X994" t="s">
        <v>1265</v>
      </c>
      <c r="Y994">
        <v>-230.95</v>
      </c>
      <c r="Z994" t="s">
        <v>1268</v>
      </c>
      <c r="AA994">
        <v>9797836.2100000009</v>
      </c>
      <c r="AB994">
        <v>97978.362100000013</v>
      </c>
      <c r="AC994">
        <v>5.3599999999999852</v>
      </c>
      <c r="AD994">
        <v>18279.545167910499</v>
      </c>
      <c r="AE994">
        <v>30</v>
      </c>
      <c r="AF994">
        <v>548386.35503731493</v>
      </c>
      <c r="AG994">
        <v>89770846.31960845</v>
      </c>
    </row>
    <row r="995" spans="1:33" x14ac:dyDescent="0.25">
      <c r="A995" t="s">
        <v>1026</v>
      </c>
      <c r="B995" t="s">
        <v>1204</v>
      </c>
      <c r="C995" s="2">
        <v>45793.399305555547</v>
      </c>
      <c r="D995" s="2">
        <v>45793.400914351849</v>
      </c>
      <c r="E995" s="2">
        <v>45794.389803240738</v>
      </c>
      <c r="F995" s="2">
        <v>45794</v>
      </c>
      <c r="G995" t="s">
        <v>1236</v>
      </c>
      <c r="H995" t="s">
        <v>1240</v>
      </c>
      <c r="I995" t="s">
        <v>1243</v>
      </c>
      <c r="J995" t="s">
        <v>1247</v>
      </c>
      <c r="K995" t="s">
        <v>1250</v>
      </c>
      <c r="L995" t="s">
        <v>1256</v>
      </c>
      <c r="M995">
        <v>6701</v>
      </c>
      <c r="N995">
        <v>318.48</v>
      </c>
      <c r="O995">
        <v>316.54000000000002</v>
      </c>
      <c r="P995">
        <v>317</v>
      </c>
      <c r="Q995">
        <v>2121134.54</v>
      </c>
      <c r="R995">
        <v>1060.57</v>
      </c>
      <c r="S995">
        <v>424.23</v>
      </c>
      <c r="T995">
        <v>-4567.26</v>
      </c>
      <c r="U995">
        <v>302.56</v>
      </c>
      <c r="V995">
        <v>212113.45</v>
      </c>
      <c r="W995" t="s">
        <v>1262</v>
      </c>
      <c r="X995" t="s">
        <v>1265</v>
      </c>
      <c r="Y995">
        <v>-14.51</v>
      </c>
      <c r="Z995" t="s">
        <v>1270</v>
      </c>
      <c r="AA995">
        <v>9793268.9499999993</v>
      </c>
      <c r="AB995">
        <v>97932.689499999993</v>
      </c>
      <c r="AC995">
        <v>13.98000000000002</v>
      </c>
      <c r="AD995">
        <v>7005.199535050062</v>
      </c>
      <c r="AE995">
        <v>30</v>
      </c>
      <c r="AF995">
        <v>210155.98605150191</v>
      </c>
      <c r="AG995">
        <v>66522775.824742399</v>
      </c>
    </row>
    <row r="996" spans="1:33" x14ac:dyDescent="0.25">
      <c r="A996" t="s">
        <v>1027</v>
      </c>
      <c r="B996" t="s">
        <v>1074</v>
      </c>
      <c r="C996" s="2">
        <v>45758.154166666667</v>
      </c>
      <c r="D996" s="2">
        <v>45758.156481481477</v>
      </c>
      <c r="E996" s="2">
        <v>45758.339814814812</v>
      </c>
      <c r="F996" s="2">
        <v>45760</v>
      </c>
      <c r="G996" t="s">
        <v>1236</v>
      </c>
      <c r="H996" t="s">
        <v>1240</v>
      </c>
      <c r="I996" t="s">
        <v>1243</v>
      </c>
      <c r="J996" t="s">
        <v>1245</v>
      </c>
      <c r="K996" t="s">
        <v>1249</v>
      </c>
      <c r="L996" t="s">
        <v>1256</v>
      </c>
      <c r="M996">
        <v>8175</v>
      </c>
      <c r="N996">
        <v>217.4</v>
      </c>
      <c r="O996">
        <v>221.31</v>
      </c>
      <c r="P996">
        <v>217.22</v>
      </c>
      <c r="Q996">
        <v>1809209.25</v>
      </c>
      <c r="R996">
        <v>904.6</v>
      </c>
      <c r="S996">
        <v>361.84</v>
      </c>
      <c r="T996">
        <v>32169.31</v>
      </c>
      <c r="U996">
        <v>206.53</v>
      </c>
      <c r="V996">
        <v>180920.93</v>
      </c>
      <c r="W996" t="s">
        <v>1260</v>
      </c>
      <c r="X996" t="s">
        <v>1264</v>
      </c>
      <c r="Y996">
        <v>188.29</v>
      </c>
      <c r="Z996" t="s">
        <v>1267</v>
      </c>
      <c r="AA996">
        <v>9825438.2599999998</v>
      </c>
      <c r="AB996">
        <v>98254.382599999997</v>
      </c>
      <c r="AC996">
        <v>14.78</v>
      </c>
      <c r="AD996">
        <v>6647.7931393775361</v>
      </c>
      <c r="AE996">
        <v>30</v>
      </c>
      <c r="AF996">
        <v>199433.79418132611</v>
      </c>
      <c r="AG996">
        <v>44136692.990269274</v>
      </c>
    </row>
    <row r="997" spans="1:33" x14ac:dyDescent="0.25">
      <c r="A997" t="s">
        <v>1028</v>
      </c>
      <c r="B997" t="s">
        <v>1049</v>
      </c>
      <c r="C997" s="2">
        <v>45704.786111111112</v>
      </c>
      <c r="D997" s="2">
        <v>45704.787395833337</v>
      </c>
      <c r="E997" s="2">
        <v>45705.727673611109</v>
      </c>
      <c r="F997" s="2">
        <v>45705</v>
      </c>
      <c r="G997" t="s">
        <v>1234</v>
      </c>
      <c r="H997" t="s">
        <v>1238</v>
      </c>
      <c r="I997" t="s">
        <v>1242</v>
      </c>
      <c r="J997" t="s">
        <v>1244</v>
      </c>
      <c r="K997" t="s">
        <v>1250</v>
      </c>
      <c r="L997" t="s">
        <v>1257</v>
      </c>
      <c r="M997">
        <v>7909</v>
      </c>
      <c r="N997">
        <v>413.19</v>
      </c>
      <c r="O997">
        <v>415.54</v>
      </c>
      <c r="P997">
        <v>412.7</v>
      </c>
      <c r="Q997">
        <v>3286505.86</v>
      </c>
      <c r="R997">
        <v>1643.25</v>
      </c>
      <c r="S997">
        <v>657.3</v>
      </c>
      <c r="T997">
        <v>20161.009999999998</v>
      </c>
      <c r="U997">
        <v>392.53</v>
      </c>
      <c r="V997">
        <v>328650.59000000003</v>
      </c>
      <c r="W997" t="s">
        <v>1262</v>
      </c>
      <c r="X997" t="s">
        <v>1264</v>
      </c>
      <c r="Y997">
        <v>68.819999999999993</v>
      </c>
      <c r="Z997" t="s">
        <v>1271</v>
      </c>
      <c r="AA997">
        <v>9845599.2699999996</v>
      </c>
      <c r="AB997">
        <v>98455.992700000003</v>
      </c>
      <c r="AC997">
        <v>23.010000000000051</v>
      </c>
      <c r="AD997">
        <v>4278.8349717514038</v>
      </c>
      <c r="AE997">
        <v>2</v>
      </c>
      <c r="AF997">
        <v>8557.6699435028077</v>
      </c>
      <c r="AG997">
        <v>3556054.1683231569</v>
      </c>
    </row>
    <row r="998" spans="1:33" x14ac:dyDescent="0.25">
      <c r="A998" t="s">
        <v>1029</v>
      </c>
      <c r="B998" t="s">
        <v>1161</v>
      </c>
      <c r="C998" s="2">
        <v>45953.319444444453</v>
      </c>
      <c r="D998" s="2">
        <v>45953.319687499999</v>
      </c>
      <c r="E998" s="2">
        <v>45953.647465277783</v>
      </c>
      <c r="F998" s="2">
        <v>45955</v>
      </c>
      <c r="G998" t="s">
        <v>1235</v>
      </c>
      <c r="H998" t="s">
        <v>1240</v>
      </c>
      <c r="I998" t="s">
        <v>1242</v>
      </c>
      <c r="J998" t="s">
        <v>1247</v>
      </c>
      <c r="K998" t="s">
        <v>1253</v>
      </c>
      <c r="L998" t="s">
        <v>1254</v>
      </c>
      <c r="M998">
        <v>5648</v>
      </c>
      <c r="N998">
        <v>490.05</v>
      </c>
      <c r="O998">
        <v>485.56</v>
      </c>
      <c r="P998">
        <v>485.6</v>
      </c>
      <c r="Q998">
        <v>2742442.88</v>
      </c>
      <c r="R998">
        <v>1371.22</v>
      </c>
      <c r="S998">
        <v>548.49</v>
      </c>
      <c r="T998">
        <v>-2145.63</v>
      </c>
      <c r="U998">
        <v>465.55</v>
      </c>
      <c r="V998">
        <v>274244.28999999998</v>
      </c>
      <c r="W998" t="s">
        <v>1262</v>
      </c>
      <c r="X998" t="s">
        <v>1264</v>
      </c>
      <c r="Y998">
        <v>-0.82</v>
      </c>
      <c r="Z998" t="s">
        <v>1269</v>
      </c>
      <c r="AA998">
        <v>9843453.6400000006</v>
      </c>
      <c r="AB998">
        <v>98434.536400000012</v>
      </c>
      <c r="AC998">
        <v>20.009999999999991</v>
      </c>
      <c r="AD998">
        <v>4919.2671864067997</v>
      </c>
      <c r="AE998">
        <v>30</v>
      </c>
      <c r="AF998">
        <v>147578.015592204</v>
      </c>
      <c r="AG998">
        <v>71657981.250950575</v>
      </c>
    </row>
    <row r="999" spans="1:33" x14ac:dyDescent="0.25">
      <c r="A999" t="s">
        <v>1030</v>
      </c>
      <c r="B999" t="s">
        <v>1142</v>
      </c>
      <c r="C999" s="2">
        <v>45795.365277777782</v>
      </c>
      <c r="D999" s="2">
        <v>45795.368090277778</v>
      </c>
      <c r="E999" s="2">
        <v>45795.666006944448</v>
      </c>
      <c r="F999" s="2">
        <v>45797</v>
      </c>
      <c r="G999" t="s">
        <v>1233</v>
      </c>
      <c r="H999" t="s">
        <v>1238</v>
      </c>
      <c r="I999" t="s">
        <v>1243</v>
      </c>
      <c r="J999" t="s">
        <v>1245</v>
      </c>
      <c r="K999" t="s">
        <v>1253</v>
      </c>
      <c r="L999" t="s">
        <v>1255</v>
      </c>
      <c r="M999">
        <v>7623</v>
      </c>
      <c r="N999">
        <v>140.83000000000001</v>
      </c>
      <c r="O999">
        <v>142.11000000000001</v>
      </c>
      <c r="P999">
        <v>139.83000000000001</v>
      </c>
      <c r="Q999">
        <v>1083304.53</v>
      </c>
      <c r="R999">
        <v>541.65</v>
      </c>
      <c r="S999">
        <v>216.66</v>
      </c>
      <c r="T999">
        <v>16622.13</v>
      </c>
      <c r="U999">
        <v>133.79</v>
      </c>
      <c r="V999">
        <v>108330.45</v>
      </c>
      <c r="W999" t="s">
        <v>1260</v>
      </c>
      <c r="X999" t="s">
        <v>1264</v>
      </c>
      <c r="Y999">
        <v>163.06</v>
      </c>
      <c r="Z999" t="s">
        <v>1271</v>
      </c>
      <c r="AA999">
        <v>9860075.7699999996</v>
      </c>
      <c r="AB999">
        <v>98600.757700000002</v>
      </c>
      <c r="AC999">
        <v>8.3200000000000216</v>
      </c>
      <c r="AD999">
        <v>11851.05260817305</v>
      </c>
      <c r="AE999">
        <v>2</v>
      </c>
      <c r="AF999">
        <v>23702.105216346099</v>
      </c>
      <c r="AG999">
        <v>3368306.172294945</v>
      </c>
    </row>
    <row r="1000" spans="1:33" x14ac:dyDescent="0.25">
      <c r="A1000" t="s">
        <v>1031</v>
      </c>
      <c r="B1000" t="s">
        <v>1130</v>
      </c>
      <c r="C1000" s="2">
        <v>45960.956250000003</v>
      </c>
      <c r="D1000" s="2">
        <v>45960.957743055558</v>
      </c>
      <c r="E1000" s="2">
        <v>45961.118159722217</v>
      </c>
      <c r="F1000" s="2">
        <v>45962</v>
      </c>
      <c r="G1000" t="s">
        <v>1234</v>
      </c>
      <c r="H1000" t="s">
        <v>1238</v>
      </c>
      <c r="I1000" t="s">
        <v>1243</v>
      </c>
      <c r="J1000" t="s">
        <v>1246</v>
      </c>
      <c r="K1000" t="s">
        <v>1253</v>
      </c>
      <c r="L1000" t="s">
        <v>1255</v>
      </c>
      <c r="M1000">
        <v>1898</v>
      </c>
      <c r="N1000">
        <v>83.78</v>
      </c>
      <c r="O1000">
        <v>83.98</v>
      </c>
      <c r="P1000">
        <v>83.9</v>
      </c>
      <c r="Q1000">
        <v>159394.04</v>
      </c>
      <c r="R1000">
        <v>79.7</v>
      </c>
      <c r="S1000">
        <v>31.88</v>
      </c>
      <c r="T1000">
        <v>40.26</v>
      </c>
      <c r="U1000">
        <v>79.59</v>
      </c>
      <c r="V1000">
        <v>15939.4</v>
      </c>
      <c r="W1000" t="s">
        <v>1258</v>
      </c>
      <c r="X1000" t="s">
        <v>1263</v>
      </c>
      <c r="Y1000">
        <v>9.5399999999999991</v>
      </c>
      <c r="Z1000" t="s">
        <v>1269</v>
      </c>
      <c r="AA1000">
        <v>9860116.0299999993</v>
      </c>
      <c r="AB1000">
        <v>98601.160299999989</v>
      </c>
      <c r="AC1000">
        <v>4.3900000000000006</v>
      </c>
      <c r="AD1000">
        <v>22460.40097949886</v>
      </c>
      <c r="AE1000">
        <v>2</v>
      </c>
      <c r="AF1000">
        <v>44920.801958997719</v>
      </c>
      <c r="AG1000">
        <v>3772448.9485166292</v>
      </c>
    </row>
    <row r="1001" spans="1:33" x14ac:dyDescent="0.25">
      <c r="A1001" t="s">
        <v>1032</v>
      </c>
      <c r="B1001" t="s">
        <v>1170</v>
      </c>
      <c r="C1001" s="2">
        <v>45712.688194444447</v>
      </c>
      <c r="D1001" s="2">
        <v>45712.691331018519</v>
      </c>
      <c r="E1001" s="2">
        <v>45713.343414351853</v>
      </c>
      <c r="F1001" s="2">
        <v>45714</v>
      </c>
      <c r="G1001" t="s">
        <v>1233</v>
      </c>
      <c r="H1001" t="s">
        <v>1239</v>
      </c>
      <c r="I1001" t="s">
        <v>1242</v>
      </c>
      <c r="J1001" t="s">
        <v>1245</v>
      </c>
      <c r="K1001" t="s">
        <v>1251</v>
      </c>
      <c r="L1001" t="s">
        <v>1255</v>
      </c>
      <c r="M1001">
        <v>6435</v>
      </c>
      <c r="N1001">
        <v>57.91</v>
      </c>
      <c r="O1001">
        <v>57.67</v>
      </c>
      <c r="P1001">
        <v>57.58</v>
      </c>
      <c r="Q1001">
        <v>371106.45</v>
      </c>
      <c r="R1001">
        <v>185.55</v>
      </c>
      <c r="S1001">
        <v>74.22</v>
      </c>
      <c r="T1001">
        <v>319.38</v>
      </c>
      <c r="U1001">
        <v>55.01</v>
      </c>
      <c r="V1001">
        <v>37110.65</v>
      </c>
      <c r="W1001" t="s">
        <v>1261</v>
      </c>
      <c r="X1001" t="s">
        <v>1265</v>
      </c>
      <c r="Y1001">
        <v>15.63</v>
      </c>
      <c r="Z1001" t="s">
        <v>1270</v>
      </c>
      <c r="AA1001">
        <v>9860435.4100000001</v>
      </c>
      <c r="AB1001">
        <v>98604.354099999997</v>
      </c>
      <c r="AC1001">
        <v>2.6600000000000041</v>
      </c>
      <c r="AD1001">
        <v>37069.306052631517</v>
      </c>
      <c r="AE1001">
        <v>10</v>
      </c>
      <c r="AF1001">
        <v>370693.06052631518</v>
      </c>
      <c r="AG1001">
        <v>21377868.800552599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Props1.xml><?xml version="1.0" encoding="utf-8"?>
<ds:datastoreItem xmlns:ds="http://schemas.openxmlformats.org/officeDocument/2006/customXml" ds:itemID="{A4F70558-880A-4185-81C5-B4079E576997}">
  <ds:schemaRefs/>
</ds:datastoreItem>
</file>

<file path=customXml/itemProps2.xml><?xml version="1.0" encoding="utf-8"?>
<ds:datastoreItem xmlns:ds="http://schemas.openxmlformats.org/officeDocument/2006/customXml" ds:itemID="{DFD10755-099E-426A-AA55-7376BC4EC771}">
  <ds:schemaRefs/>
</ds:datastoreItem>
</file>

<file path=customXml/itemProps3.xml><?xml version="1.0" encoding="utf-8"?>
<ds:datastoreItem xmlns:ds="http://schemas.openxmlformats.org/officeDocument/2006/customXml" ds:itemID="{10E82D43-83DD-48F9-8306-46560FF17774}">
  <ds:schemaRefs/>
</ds:datastoreItem>
</file>

<file path=customXml/itemProps4.xml><?xml version="1.0" encoding="utf-8"?>
<ds:datastoreItem xmlns:ds="http://schemas.openxmlformats.org/officeDocument/2006/customXml" ds:itemID="{14D934EA-58B9-484E-A5CD-745105965A9E}">
  <ds:schemaRefs/>
</ds:datastoreItem>
</file>

<file path=customXml/itemProps5.xml><?xml version="1.0" encoding="utf-8"?>
<ds:datastoreItem xmlns:ds="http://schemas.openxmlformats.org/officeDocument/2006/customXml" ds:itemID="{65239257-4554-433C-A75B-5864688B19F4}">
  <ds:schemaRefs/>
</ds:datastoreItem>
</file>

<file path=customXml/itemProps6.xml><?xml version="1.0" encoding="utf-8"?>
<ds:datastoreItem xmlns:ds="http://schemas.openxmlformats.org/officeDocument/2006/customXml" ds:itemID="{7888AA17-65E7-4EB5-B5D2-C052352EBA2E}">
  <ds:schemaRefs/>
</ds:datastoreItem>
</file>

<file path=customXml/itemProps7.xml><?xml version="1.0" encoding="utf-8"?>
<ds:datastoreItem xmlns:ds="http://schemas.openxmlformats.org/officeDocument/2006/customXml" ds:itemID="{0F8E2556-B14C-4581-AF0B-000EBDC6174D}">
  <ds:schemaRefs/>
</ds:datastoreItem>
</file>

<file path=customXml/itemProps8.xml><?xml version="1.0" encoding="utf-8"?>
<ds:datastoreItem xmlns:ds="http://schemas.openxmlformats.org/officeDocument/2006/customXml" ds:itemID="{49AC2EE5-FEA1-4060-AFBA-1558F9A557F7}">
  <ds:schemaRefs/>
</ds:datastoreItem>
</file>

<file path=customXml/itemProps9.xml><?xml version="1.0" encoding="utf-8"?>
<ds:datastoreItem xmlns:ds="http://schemas.openxmlformats.org/officeDocument/2006/customXml" ds:itemID="{1EAE8813-5D37-4341-BABB-ED287C7BF328}">
  <ds:schemaRefs/>
</ds:datastoreItem>
</file>

<file path=customXml/itemProps10.xml><?xml version="1.0" encoding="utf-8"?>
<ds:datastoreItem xmlns:ds="http://schemas.openxmlformats.org/officeDocument/2006/customXml" ds:itemID="{CD12CEE2-A820-4D70-AC47-B84DBB2E1C84}">
  <ds:schemaRefs/>
</ds:datastoreItem>
</file>

<file path=customXml/itemProps11.xml><?xml version="1.0" encoding="utf-8"?>
<ds:datastoreItem xmlns:ds="http://schemas.openxmlformats.org/officeDocument/2006/customXml" ds:itemID="{BA65BC53-314A-44EC-8162-6E7A409879DD}">
  <ds:schemaRefs/>
</ds:datastoreItem>
</file>

<file path=customXml/itemProps12.xml><?xml version="1.0" encoding="utf-8"?>
<ds:datastoreItem xmlns:ds="http://schemas.openxmlformats.org/officeDocument/2006/customXml" ds:itemID="{2F0E6C07-6203-400A-942F-333F77518357}">
  <ds:schemaRefs/>
</ds:datastoreItem>
</file>

<file path=customXml/itemProps13.xml><?xml version="1.0" encoding="utf-8"?>
<ds:datastoreItem xmlns:ds="http://schemas.openxmlformats.org/officeDocument/2006/customXml" ds:itemID="{EBA00452-83FB-467F-B36A-41F34D6641BB}">
  <ds:schemaRefs/>
</ds:datastoreItem>
</file>

<file path=customXml/itemProps14.xml><?xml version="1.0" encoding="utf-8"?>
<ds:datastoreItem xmlns:ds="http://schemas.openxmlformats.org/officeDocument/2006/customXml" ds:itemID="{2846BE9C-FCA2-49F9-88E3-6EE7D8F4CDD4}">
  <ds:schemaRefs>
    <ds:schemaRef ds:uri="http://schemas.microsoft.com/DataMashup"/>
  </ds:schemaRefs>
</ds:datastoreItem>
</file>

<file path=customXml/itemProps15.xml><?xml version="1.0" encoding="utf-8"?>
<ds:datastoreItem xmlns:ds="http://schemas.openxmlformats.org/officeDocument/2006/customXml" ds:itemID="{58A7E39C-A8F7-42E0-B6E5-145B8EF590F9}">
  <ds:schemaRefs/>
</ds:datastoreItem>
</file>

<file path=customXml/itemProps16.xml><?xml version="1.0" encoding="utf-8"?>
<ds:datastoreItem xmlns:ds="http://schemas.openxmlformats.org/officeDocument/2006/customXml" ds:itemID="{B1F5A1A1-ADDE-47F8-9EBB-58A637CEBCE5}">
  <ds:schemaRefs/>
</ds:datastoreItem>
</file>

<file path=customXml/itemProps17.xml><?xml version="1.0" encoding="utf-8"?>
<ds:datastoreItem xmlns:ds="http://schemas.openxmlformats.org/officeDocument/2006/customXml" ds:itemID="{B8A1A1C8-0B1B-4C11-85B9-64320C6A3561}">
  <ds:schemaRefs/>
</ds:datastoreItem>
</file>

<file path=customXml/itemProps18.xml><?xml version="1.0" encoding="utf-8"?>
<ds:datastoreItem xmlns:ds="http://schemas.openxmlformats.org/officeDocument/2006/customXml" ds:itemID="{EDA76724-F99A-453F-B119-A29EA5818433}">
  <ds:schemaRefs/>
</ds:datastoreItem>
</file>

<file path=customXml/itemProps19.xml><?xml version="1.0" encoding="utf-8"?>
<ds:datastoreItem xmlns:ds="http://schemas.openxmlformats.org/officeDocument/2006/customXml" ds:itemID="{087E90B3-24EE-4EA4-9069-7C71CC21CDE2}">
  <ds:schemaRefs/>
</ds:datastoreItem>
</file>

<file path=customXml/itemProps20.xml><?xml version="1.0" encoding="utf-8"?>
<ds:datastoreItem xmlns:ds="http://schemas.openxmlformats.org/officeDocument/2006/customXml" ds:itemID="{D689E6D7-0A4C-4C14-8EF0-B40FD87ACEAB}">
  <ds:schemaRefs/>
</ds:datastoreItem>
</file>

<file path=customXml/itemProps21.xml><?xml version="1.0" encoding="utf-8"?>
<ds:datastoreItem xmlns:ds="http://schemas.openxmlformats.org/officeDocument/2006/customXml" ds:itemID="{612B68FE-EEB8-406B-B7FA-171E47AEC9E7}">
  <ds:schemaRefs/>
</ds:datastoreItem>
</file>

<file path=customXml/itemProps22.xml><?xml version="1.0" encoding="utf-8"?>
<ds:datastoreItem xmlns:ds="http://schemas.openxmlformats.org/officeDocument/2006/customXml" ds:itemID="{33F079FB-E1C9-491E-83F8-AE751BA4B96D}">
  <ds:schemaRefs/>
</ds:datastoreItem>
</file>

<file path=customXml/itemProps23.xml><?xml version="1.0" encoding="utf-8"?>
<ds:datastoreItem xmlns:ds="http://schemas.openxmlformats.org/officeDocument/2006/customXml" ds:itemID="{0A936D1E-2530-4740-9FF8-8F3B80F1D87C}">
  <ds:schemaRefs/>
</ds:datastoreItem>
</file>

<file path=customXml/itemProps24.xml><?xml version="1.0" encoding="utf-8"?>
<ds:datastoreItem xmlns:ds="http://schemas.openxmlformats.org/officeDocument/2006/customXml" ds:itemID="{F91522C6-0FB5-43AC-A886-B15986572D5C}">
  <ds:schemaRefs/>
</ds:datastoreItem>
</file>

<file path=customXml/itemProps25.xml><?xml version="1.0" encoding="utf-8"?>
<ds:datastoreItem xmlns:ds="http://schemas.openxmlformats.org/officeDocument/2006/customXml" ds:itemID="{EF90316D-ABD6-476B-9311-FFDEB81D3B8C}">
  <ds:schemaRefs/>
</ds:datastoreItem>
</file>

<file path=customXml/itemProps26.xml><?xml version="1.0" encoding="utf-8"?>
<ds:datastoreItem xmlns:ds="http://schemas.openxmlformats.org/officeDocument/2006/customXml" ds:itemID="{031AA3FE-EACF-4F5D-BD67-1656B041012D}">
  <ds:schemaRefs/>
</ds:datastoreItem>
</file>

<file path=customXml/itemProps27.xml><?xml version="1.0" encoding="utf-8"?>
<ds:datastoreItem xmlns:ds="http://schemas.openxmlformats.org/officeDocument/2006/customXml" ds:itemID="{466E1B4A-4E9D-4161-9317-30705EB7AFB6}">
  <ds:schemaRefs/>
</ds:datastoreItem>
</file>

<file path=customXml/itemProps28.xml><?xml version="1.0" encoding="utf-8"?>
<ds:datastoreItem xmlns:ds="http://schemas.openxmlformats.org/officeDocument/2006/customXml" ds:itemID="{7EF1D528-8EC3-44CB-812C-74BCD6B2FCCE}">
  <ds:schemaRefs/>
</ds:datastoreItem>
</file>

<file path=customXml/itemProps29.xml><?xml version="1.0" encoding="utf-8"?>
<ds:datastoreItem xmlns:ds="http://schemas.openxmlformats.org/officeDocument/2006/customXml" ds:itemID="{9B9908E5-005C-4133-A08E-F792826CDC8E}">
  <ds:schemaRefs/>
</ds:datastoreItem>
</file>

<file path=customXml/itemProps30.xml><?xml version="1.0" encoding="utf-8"?>
<ds:datastoreItem xmlns:ds="http://schemas.openxmlformats.org/officeDocument/2006/customXml" ds:itemID="{FF27002E-FCBB-421D-A0B2-E0E2842686F6}">
  <ds:schemaRefs/>
</ds:datastoreItem>
</file>

<file path=customXml/itemProps31.xml><?xml version="1.0" encoding="utf-8"?>
<ds:datastoreItem xmlns:ds="http://schemas.openxmlformats.org/officeDocument/2006/customXml" ds:itemID="{071C0B60-03EC-4E8B-B867-800F9E1CEA48}">
  <ds:schemaRefs/>
</ds:datastoreItem>
</file>

<file path=customXml/itemProps32.xml><?xml version="1.0" encoding="utf-8"?>
<ds:datastoreItem xmlns:ds="http://schemas.openxmlformats.org/officeDocument/2006/customXml" ds:itemID="{7357722A-4CBE-4E5A-ADB1-D31B7DCAFF7B}">
  <ds:schemaRefs/>
</ds:datastoreItem>
</file>

<file path=customXml/itemProps33.xml><?xml version="1.0" encoding="utf-8"?>
<ds:datastoreItem xmlns:ds="http://schemas.openxmlformats.org/officeDocument/2006/customXml" ds:itemID="{E735E52E-A158-4AFB-93FB-C66C3A9CAFD8}">
  <ds:schemaRefs/>
</ds:datastoreItem>
</file>

<file path=customXml/itemProps34.xml><?xml version="1.0" encoding="utf-8"?>
<ds:datastoreItem xmlns:ds="http://schemas.openxmlformats.org/officeDocument/2006/customXml" ds:itemID="{7F1689C7-73A9-4120-A3F1-5E17952A4591}">
  <ds:schemaRefs/>
</ds:datastoreItem>
</file>

<file path=customXml/itemProps35.xml><?xml version="1.0" encoding="utf-8"?>
<ds:datastoreItem xmlns:ds="http://schemas.openxmlformats.org/officeDocument/2006/customXml" ds:itemID="{5936F6E2-7E5A-4DF1-A036-2B0714992BA2}">
  <ds:schemaRefs/>
</ds:datastoreItem>
</file>

<file path=customXml/itemProps36.xml><?xml version="1.0" encoding="utf-8"?>
<ds:datastoreItem xmlns:ds="http://schemas.openxmlformats.org/officeDocument/2006/customXml" ds:itemID="{A44B5012-6278-45DE-8C47-75B438BE5D40}">
  <ds:schemaRefs/>
</ds:datastoreItem>
</file>

<file path=customXml/itemProps37.xml><?xml version="1.0" encoding="utf-8"?>
<ds:datastoreItem xmlns:ds="http://schemas.openxmlformats.org/officeDocument/2006/customXml" ds:itemID="{E8A8F76C-8494-4375-A206-CB66FEA151D0}">
  <ds:schemaRefs/>
</ds:datastoreItem>
</file>

<file path=customXml/itemProps38.xml><?xml version="1.0" encoding="utf-8"?>
<ds:datastoreItem xmlns:ds="http://schemas.openxmlformats.org/officeDocument/2006/customXml" ds:itemID="{5044C65E-CDBC-43A2-981D-797CBF26E0EE}">
  <ds:schemaRefs/>
</ds:datastoreItem>
</file>

<file path=customXml/itemProps39.xml><?xml version="1.0" encoding="utf-8"?>
<ds:datastoreItem xmlns:ds="http://schemas.openxmlformats.org/officeDocument/2006/customXml" ds:itemID="{A04D0F39-B400-403A-A216-1B1CA515EB15}">
  <ds:schemaRefs/>
</ds:datastoreItem>
</file>

<file path=customXml/itemProps40.xml><?xml version="1.0" encoding="utf-8"?>
<ds:datastoreItem xmlns:ds="http://schemas.openxmlformats.org/officeDocument/2006/customXml" ds:itemID="{F8BC00C2-87A4-45B4-9BE9-5F2BFCAC1A65}">
  <ds:schemaRefs/>
</ds:datastoreItem>
</file>

<file path=customXml/itemProps41.xml><?xml version="1.0" encoding="utf-8"?>
<ds:datastoreItem xmlns:ds="http://schemas.openxmlformats.org/officeDocument/2006/customXml" ds:itemID="{BC075889-8DDF-49AB-9272-4485CAC86133}">
  <ds:schemaRefs/>
</ds:datastoreItem>
</file>

<file path=customXml/itemProps42.xml><?xml version="1.0" encoding="utf-8"?>
<ds:datastoreItem xmlns:ds="http://schemas.openxmlformats.org/officeDocument/2006/customXml" ds:itemID="{80D616AA-4A4F-4961-816C-C52C5827F667}">
  <ds:schemaRefs/>
</ds:datastoreItem>
</file>

<file path=customXml/itemProps43.xml><?xml version="1.0" encoding="utf-8"?>
<ds:datastoreItem xmlns:ds="http://schemas.openxmlformats.org/officeDocument/2006/customXml" ds:itemID="{66BF69FE-AF47-4367-A615-AA462C56B45D}">
  <ds:schemaRefs/>
</ds:datastoreItem>
</file>

<file path=customXml/itemProps44.xml><?xml version="1.0" encoding="utf-8"?>
<ds:datastoreItem xmlns:ds="http://schemas.openxmlformats.org/officeDocument/2006/customXml" ds:itemID="{4D49E7F3-48F3-490A-9DD7-1403A8498B8C}">
  <ds:schemaRefs/>
</ds:datastoreItem>
</file>

<file path=customXml/itemProps45.xml><?xml version="1.0" encoding="utf-8"?>
<ds:datastoreItem xmlns:ds="http://schemas.openxmlformats.org/officeDocument/2006/customXml" ds:itemID="{60BDEF65-C281-47AF-B9BB-F227CC560F2F}">
  <ds:schemaRefs/>
</ds:datastoreItem>
</file>

<file path=customXml/itemProps46.xml><?xml version="1.0" encoding="utf-8"?>
<ds:datastoreItem xmlns:ds="http://schemas.openxmlformats.org/officeDocument/2006/customXml" ds:itemID="{7A833F86-D7B2-4C7E-8F38-01D67AF87AFD}">
  <ds:schemaRefs/>
</ds:datastoreItem>
</file>

<file path=customXml/itemProps47.xml><?xml version="1.0" encoding="utf-8"?>
<ds:datastoreItem xmlns:ds="http://schemas.openxmlformats.org/officeDocument/2006/customXml" ds:itemID="{6FEFAE61-44D0-4005-9BC7-BA915330C28D}">
  <ds:schemaRefs/>
</ds:datastoreItem>
</file>

<file path=customXml/itemProps48.xml><?xml version="1.0" encoding="utf-8"?>
<ds:datastoreItem xmlns:ds="http://schemas.openxmlformats.org/officeDocument/2006/customXml" ds:itemID="{14BAF69E-FE0E-4800-8F98-CFFB3B017023}">
  <ds:schemaRefs/>
</ds:datastoreItem>
</file>

<file path=customXml/itemProps49.xml><?xml version="1.0" encoding="utf-8"?>
<ds:datastoreItem xmlns:ds="http://schemas.openxmlformats.org/officeDocument/2006/customXml" ds:itemID="{45516D4E-6639-44D6-AE02-9B6596E004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REPORT</vt:lpstr>
      <vt:lpstr>PIVOTS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DESTINY</dc:creator>
  <cp:lastModifiedBy>Isaac Odusanya</cp:lastModifiedBy>
  <dcterms:created xsi:type="dcterms:W3CDTF">2026-04-24T10:21:52Z</dcterms:created>
  <dcterms:modified xsi:type="dcterms:W3CDTF">2026-05-19T17:31:21Z</dcterms:modified>
</cp:coreProperties>
</file>