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6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5.xml" ContentType="application/vnd.openxmlformats-officedocument.drawingml.chart+xml"/>
  <Override PartName="/xl/charts/chart1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0"/>
  </bookViews>
  <sheets>
    <sheet name="NOM" sheetId="1" state="visible" r:id="rId1"/>
    <sheet name="Consignes exercices" sheetId="2" state="visible" r:id="rId2"/>
    <sheet name="Exo1" sheetId="3" state="visible" r:id="rId3"/>
    <sheet name="Exo1_cor" sheetId="4" state="visible" r:id="rId4"/>
    <sheet name="Exo2" sheetId="5" state="visible" r:id="rId5"/>
    <sheet name="Exo2_cor" sheetId="6" state="visible" r:id="rId6"/>
  </sheets>
  <calcPr refMode="A1" iterate="0" iterateCount="100" iterateDelta="0.0001"/>
</workbook>
</file>

<file path=xl/sharedStrings.xml><?xml version="1.0" encoding="utf-8"?>
<sst xmlns="http://schemas.openxmlformats.org/spreadsheetml/2006/main" count="208" uniqueCount="208">
  <si>
    <t xml:space="preserve">NOM :</t>
  </si>
  <si>
    <t xml:space="preserve">CONSIGNES TP</t>
  </si>
  <si>
    <t xml:space="preserve">1-Créer un répertoire Analyse de données</t>
  </si>
  <si>
    <t xml:space="preserve">2-Y recopier le fichier TP2.xlsx</t>
  </si>
  <si>
    <t xml:space="preserve">3-Renomer le fichier avec Votre Nom      NOM_TP2.xlsx</t>
  </si>
  <si>
    <t xml:space="preserve">4-On utilisera un et un seul TCD</t>
  </si>
  <si>
    <t xml:space="preserve">Pour chaque exercice consulter la feuille consignes et la feuille corrections</t>
  </si>
  <si>
    <t>OBJECTIF</t>
  </si>
  <si>
    <r>
      <rPr>
        <b/>
        <sz val="11"/>
        <rFont val="Calibri"/>
      </rPr>
      <t xml:space="preserve">Soit une serie chronologique :</t>
    </r>
    <r>
      <rPr>
        <sz val="11"/>
        <rFont val="Calibri"/>
      </rPr>
      <t xml:space="preserve"> Yt  pour t=1,…,T, </t>
    </r>
  </si>
  <si>
    <t xml:space="preserve">Modèle :</t>
  </si>
  <si>
    <t xml:space="preserve">Yt = f(Tt,St) + Rt</t>
  </si>
  <si>
    <r>
      <rPr>
        <b/>
        <sz val="11"/>
        <rFont val="Calibri"/>
      </rPr>
      <t xml:space="preserve">On cherche à prédire</t>
    </r>
    <r>
      <rPr>
        <sz val="11"/>
        <rFont val="Calibri"/>
      </rPr>
      <t xml:space="preserve"> à lisser Yt pout t&lt;=T et prédire Yt pour t&gt;T</t>
    </r>
  </si>
  <si>
    <t xml:space="preserve">Q1) Formaliser :</t>
  </si>
  <si>
    <t>Yt=</t>
  </si>
  <si>
    <t xml:space="preserve">quantité observée</t>
  </si>
  <si>
    <t>t=</t>
  </si>
  <si>
    <t xml:space="preserve">numéro de l'observation</t>
  </si>
  <si>
    <t xml:space="preserve">Tableau 1</t>
  </si>
  <si>
    <t>n=</t>
  </si>
  <si>
    <t xml:space="preserve">nombre de périodes</t>
  </si>
  <si>
    <t>Saison</t>
  </si>
  <si>
    <t>p=</t>
  </si>
  <si>
    <t xml:space="preserve">nombre de saisons par période</t>
  </si>
  <si>
    <t>Période</t>
  </si>
  <si>
    <t>Y11</t>
  </si>
  <si>
    <t>…</t>
  </si>
  <si>
    <t>T=</t>
  </si>
  <si>
    <t xml:space="preserve">le nombre total d'observations</t>
  </si>
  <si>
    <r>
      <rPr>
        <sz val="11"/>
        <rFont val="Calibri"/>
      </rPr>
      <t xml:space="preserve">Construire (éventuellement) le tableau 2</t>
    </r>
    <r>
      <rPr>
        <sz val="11"/>
        <color rgb="FF00B050"/>
        <rFont val="Calibri"/>
      </rPr>
      <t xml:space="preserve"> (déjà fait pour le contrôle)</t>
    </r>
  </si>
  <si>
    <t xml:space="preserve">Tableau 2</t>
  </si>
  <si>
    <t>t</t>
  </si>
  <si>
    <t>Yt</t>
  </si>
  <si>
    <t xml:space="preserve">Attention à bien mettre un ordre sur les périodes et saisons :  Année1, Année2, 01-Janv, 02-Fev, T1,T2…</t>
  </si>
  <si>
    <t xml:space="preserve">Q2) Analyses graphiques</t>
  </si>
  <si>
    <r>
      <rPr>
        <b/>
        <sz val="11"/>
        <rFont val="Calibri"/>
      </rPr>
      <t xml:space="preserve">1) Graphique de la série chronologique :</t>
    </r>
    <r>
      <rPr>
        <sz val="11"/>
        <rFont val="Calibri"/>
      </rPr>
      <t xml:space="preserve"> tracer (t, Yt) pour t=1,…,T</t>
    </r>
  </si>
  <si>
    <t xml:space="preserve">Graphique: Nuages de points à partir de Tableau 2 (t et Yt) - Marques et trait fin</t>
  </si>
  <si>
    <r>
      <rPr>
        <b/>
        <sz val="11"/>
        <rFont val="Calibri"/>
      </rPr>
      <t xml:space="preserve">2) Graphiques superposés des périodes : </t>
    </r>
    <r>
      <rPr>
        <sz val="11"/>
        <rFont val="Calibri"/>
      </rPr>
      <t xml:space="preserve">pour chaque période i=1,…,p,   tracer les données par saison (j ; Yij) pour j=1,...,n</t>
    </r>
  </si>
  <si>
    <t xml:space="preserve">Graphique : Courbes avec marques à partir de Tableau 1  (sélectionner toutes les lignes)</t>
  </si>
  <si>
    <t xml:space="preserve">3) Choisir alors  un modèle additif ou multiplicatif</t>
  </si>
  <si>
    <t xml:space="preserve">à partir du graphe de la série : on trace  à vue sur le graphe les droites passant par les max et les min (insertion formes)</t>
  </si>
  <si>
    <t xml:space="preserve">si parallèles alors choisir un modèle additif,</t>
  </si>
  <si>
    <t xml:space="preserve">sinon multiplicatif</t>
  </si>
  <si>
    <t xml:space="preserve">à partir des courbes superposées : </t>
  </si>
  <si>
    <t xml:space="preserve">si translatées alors choisir un modèle additif</t>
  </si>
  <si>
    <t xml:space="preserve">si déformées alors choisir un modèle multiplicatif</t>
  </si>
  <si>
    <t xml:space="preserve">Modèle additif</t>
  </si>
  <si>
    <t xml:space="preserve">Yt = Tt + St + Rt</t>
  </si>
  <si>
    <t xml:space="preserve">Modèle mixte</t>
  </si>
  <si>
    <t xml:space="preserve">Yt = Tt * St + Rt</t>
  </si>
  <si>
    <t xml:space="preserve">Q3) Modèle</t>
  </si>
  <si>
    <r>
      <rPr>
        <b/>
        <sz val="11"/>
        <rFont val="Calibri"/>
      </rPr>
      <t xml:space="preserve">1) Effectuer un lissage par moyenne mobile</t>
    </r>
    <r>
      <rPr>
        <sz val="11"/>
        <rFont val="Calibri"/>
      </rPr>
      <t xml:space="preserve"> (en fonction de la saisonnalité)</t>
    </r>
  </si>
  <si>
    <t>MMt</t>
  </si>
  <si>
    <t>St</t>
  </si>
  <si>
    <t>S*t</t>
  </si>
  <si>
    <r>
      <rPr>
        <b/>
        <sz val="11"/>
        <rFont val="Calibri"/>
      </rPr>
      <t xml:space="preserve">si p pair </t>
    </r>
    <r>
      <rPr>
        <sz val="11"/>
        <rFont val="Calibri"/>
      </rPr>
      <t xml:space="preserve">: p=2k</t>
    </r>
  </si>
  <si>
    <r>
      <rPr>
        <b/>
        <sz val="11"/>
        <rFont val="Calibri"/>
      </rPr>
      <t>MMt</t>
    </r>
    <r>
      <rPr>
        <sz val="11"/>
        <rFont val="Calibri"/>
      </rPr>
      <t xml:space="preserve"> = (0,5*y(</t>
    </r>
    <r>
      <rPr>
        <b/>
        <sz val="11"/>
        <rFont val="Calibri"/>
      </rPr>
      <t>t-k</t>
    </r>
    <r>
      <rPr>
        <sz val="11"/>
        <rFont val="Calibri"/>
      </rPr>
      <t xml:space="preserve">) + y(t-k+1) + … + y(t-1) +  </t>
    </r>
    <r>
      <rPr>
        <b/>
        <sz val="11"/>
        <rFont val="Calibri"/>
      </rPr>
      <t>y(t)</t>
    </r>
    <r>
      <rPr>
        <sz val="11"/>
        <rFont val="Calibri"/>
      </rPr>
      <t xml:space="preserve"> + y(t+1) + …. +0,5*y(</t>
    </r>
    <r>
      <rPr>
        <b/>
        <sz val="11"/>
        <rFont val="Calibri"/>
      </rPr>
      <t>t+k</t>
    </r>
    <r>
      <rPr>
        <sz val="11"/>
        <rFont val="Calibri"/>
      </rPr>
      <t xml:space="preserve">) ) / </t>
    </r>
    <r>
      <rPr>
        <b/>
        <sz val="11"/>
        <rFont val="Calibri"/>
      </rPr>
      <t>p</t>
    </r>
  </si>
  <si>
    <r>
      <rPr>
        <b/>
        <sz val="11"/>
        <rFont val="Calibri"/>
      </rPr>
      <t xml:space="preserve">si p impair </t>
    </r>
    <r>
      <rPr>
        <sz val="11"/>
        <rFont val="Calibri"/>
      </rPr>
      <t xml:space="preserve">: p=2k+1</t>
    </r>
  </si>
  <si>
    <r>
      <rPr>
        <b/>
        <sz val="11"/>
        <rFont val="Calibri"/>
      </rPr>
      <t>MMt</t>
    </r>
    <r>
      <rPr>
        <sz val="11"/>
        <rFont val="Calibri"/>
      </rPr>
      <t xml:space="preserve"> = (y(</t>
    </r>
    <r>
      <rPr>
        <b/>
        <sz val="11"/>
        <rFont val="Calibri"/>
      </rPr>
      <t>t-k</t>
    </r>
    <r>
      <rPr>
        <sz val="11"/>
        <rFont val="Calibri"/>
      </rPr>
      <t xml:space="preserve">) + y(t-k+1) + … + y(t-1) + </t>
    </r>
    <r>
      <rPr>
        <b/>
        <sz val="11"/>
        <rFont val="Calibri"/>
      </rPr>
      <t>y(t)</t>
    </r>
    <r>
      <rPr>
        <sz val="11"/>
        <rFont val="Calibri"/>
      </rPr>
      <t xml:space="preserve"> + y(t+1) + …. + y(</t>
    </r>
    <r>
      <rPr>
        <b/>
        <sz val="11"/>
        <rFont val="Calibri"/>
      </rPr>
      <t>t+k</t>
    </r>
    <r>
      <rPr>
        <sz val="11"/>
        <rFont val="Calibri"/>
      </rPr>
      <t xml:space="preserve">) ) / </t>
    </r>
    <r>
      <rPr>
        <b/>
        <sz val="11"/>
        <rFont val="Calibri"/>
      </rPr>
      <t>p</t>
    </r>
  </si>
  <si>
    <r>
      <rPr>
        <b/>
        <sz val="11"/>
        <rFont val="Calibri"/>
      </rPr>
      <t xml:space="preserve">2) Calculer les coefficients saisonniers centrés :</t>
    </r>
    <r>
      <rPr>
        <sz val="11"/>
        <rFont val="Calibri"/>
      </rPr>
      <t xml:space="preserve"> S*j pour j=1,..,n</t>
    </r>
  </si>
  <si>
    <t>St=Yt-MMTt</t>
  </si>
  <si>
    <t xml:space="preserve">Modèle multiplicatif</t>
  </si>
  <si>
    <t>St=Yt/MMTt</t>
  </si>
  <si>
    <t xml:space="preserve">Excel : A l'aide d'un TCD sur toutes les colonnes (Période,Saison,t,Yt,MMt,St) </t>
  </si>
  <si>
    <t xml:space="preserve">Tableau des Sij</t>
  </si>
  <si>
    <t xml:space="preserve">on construit le tableau ci-contre des Sij</t>
  </si>
  <si>
    <t>saison</t>
  </si>
  <si>
    <t>i=1</t>
  </si>
  <si>
    <t>i=2</t>
  </si>
  <si>
    <t>TCD</t>
  </si>
  <si>
    <t>colonne</t>
  </si>
  <si>
    <t>j=1</t>
  </si>
  <si>
    <t xml:space="preserve">on obtient </t>
  </si>
  <si>
    <t>j=2</t>
  </si>
  <si>
    <t>ligne</t>
  </si>
  <si>
    <t xml:space="preserve">avec une copie par valeur </t>
  </si>
  <si>
    <t>période</t>
  </si>
  <si>
    <r>
      <rPr>
        <b/>
        <sz val="11"/>
        <rFont val="Calibri"/>
      </rPr>
      <t>somme</t>
    </r>
    <r>
      <rPr>
        <sz val="11"/>
        <rFont val="Calibri"/>
      </rPr>
      <t>(St)</t>
    </r>
  </si>
  <si>
    <t xml:space="preserve">sans les totaux ligne et colonne</t>
  </si>
  <si>
    <t>Médiane</t>
  </si>
  <si>
    <t xml:space="preserve">Mediane des Sij sur toutes les périodes</t>
  </si>
  <si>
    <t xml:space="preserve">Moyenne des médianes</t>
  </si>
  <si>
    <t>S*</t>
  </si>
  <si>
    <t xml:space="preserve">Médiane - Moyenne des Médianes</t>
  </si>
  <si>
    <t xml:space="preserve">somme de S*=nb de saisons</t>
  </si>
  <si>
    <t xml:space="preserve">puis on calcule les S*</t>
  </si>
  <si>
    <t xml:space="preserve">S*t=St - Moyenne(S1,…ST)</t>
  </si>
  <si>
    <t>Moyenne(S*t)=0</t>
  </si>
  <si>
    <t xml:space="preserve">S*t=St  /Moyenne(S1,…ST)</t>
  </si>
  <si>
    <t>Moyenne(S*t)=1</t>
  </si>
  <si>
    <t xml:space="preserve">S* &gt;0</t>
  </si>
  <si>
    <t xml:space="preserve">Yt &gt;Tt</t>
  </si>
  <si>
    <t xml:space="preserve">supérieur à la tendance</t>
  </si>
  <si>
    <t>S*&lt;0</t>
  </si>
  <si>
    <t xml:space="preserve">Yt &lt; Tt</t>
  </si>
  <si>
    <t xml:space="preserve">inférieur à la tendance</t>
  </si>
  <si>
    <t>S*&gt;1</t>
  </si>
  <si>
    <t>S*&lt;1</t>
  </si>
  <si>
    <t xml:space="preserve">recopier S*  par valeur en ligne puis faire une copie transposée pour les mettre en colonne dans le tableau</t>
  </si>
  <si>
    <t xml:space="preserve">Q4) Tendance</t>
  </si>
  <si>
    <r>
      <rPr>
        <b/>
        <sz val="11"/>
        <rFont val="Calibri"/>
      </rPr>
      <t xml:space="preserve">1) Calculer la série Corrigée des Variation Saisonnières : </t>
    </r>
    <r>
      <rPr>
        <sz val="11"/>
        <rFont val="Calibri"/>
      </rPr>
      <t xml:space="preserve">CVSt, pour t=1,…,T</t>
    </r>
  </si>
  <si>
    <t>CVSt</t>
  </si>
  <si>
    <t>Tt</t>
  </si>
  <si>
    <t>Y^t</t>
  </si>
  <si>
    <t>CVSt=Yt-S*t</t>
  </si>
  <si>
    <t xml:space="preserve">CVSt=Yt/S*t </t>
  </si>
  <si>
    <t xml:space="preserve">Graphique : Ajouter la CVS dans le graphique</t>
  </si>
  <si>
    <t xml:space="preserve">2) Faire une regression sur la série CVS</t>
  </si>
  <si>
    <t xml:space="preserve">Tt = f(t)</t>
  </si>
  <si>
    <t xml:space="preserve">f linéaire,  ou linéaire par morceaux en cas de changement de tendance</t>
  </si>
  <si>
    <t xml:space="preserve">Q5) Prévisions</t>
  </si>
  <si>
    <t xml:space="preserve">Graphique : ajouter Tt dans le graphique (pas de marque) trait fin noir</t>
  </si>
  <si>
    <t xml:space="preserve">Modèle additif Y^t= Tt+S*t</t>
  </si>
  <si>
    <t xml:space="preserve">Modèle multiplicatif Y^t= Tt*S*t</t>
  </si>
  <si>
    <t xml:space="preserve">Lissage t&lt;=T</t>
  </si>
  <si>
    <t xml:space="preserve">Prévisions t&gt;T</t>
  </si>
  <si>
    <t xml:space="preserve">Vous disposez du CA (en M€) d'un hypermarché</t>
  </si>
  <si>
    <t xml:space="preserve">Faire une analyse de la tendance et des prévisions pour l'année N+1</t>
  </si>
  <si>
    <t xml:space="preserve">Consigne : utilisé un modèle additif (en le validant)</t>
  </si>
  <si>
    <t>CA</t>
  </si>
  <si>
    <t>Année1</t>
  </si>
  <si>
    <t>Année2</t>
  </si>
  <si>
    <t>Année3</t>
  </si>
  <si>
    <t>Année4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</si>
  <si>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</si>
  <si>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</si>
  <si>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</si>
  <si>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</si>
  <si>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</si>
  <si>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</si>
  <si>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</si>
  <si>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</si>
  <si>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 xml:space="preserve">septembre </t>
  </si>
  <si>
    <t>octobre</t>
  </si>
  <si>
    <t>novembre</t>
  </si>
  <si>
    <t>décembre</t>
  </si>
  <si>
    <t xml:space="preserve">la quantité observée</t>
  </si>
  <si>
    <t xml:space="preserve">le nombre de périodes</t>
  </si>
  <si>
    <t xml:space="preserve">le nombre de saisons</t>
  </si>
  <si>
    <t>Année</t>
  </si>
  <si>
    <t>Mois</t>
  </si>
  <si>
    <t>01-Janv</t>
  </si>
  <si>
    <t>02-fév</t>
  </si>
  <si>
    <t>03-mars</t>
  </si>
  <si>
    <t>04-avril</t>
  </si>
  <si>
    <t>05-mai</t>
  </si>
  <si>
    <t>06-juin</t>
  </si>
  <si>
    <t>07-juil</t>
  </si>
  <si>
    <t>08-août</t>
  </si>
  <si>
    <t>09-sept</t>
  </si>
  <si>
    <t>10-oct</t>
  </si>
  <si>
    <t>11-nov</t>
  </si>
  <si>
    <t>12-déc</t>
  </si>
  <si>
    <t>Année5</t>
  </si>
  <si>
    <t xml:space="preserve">3) Choix du  modèle</t>
  </si>
  <si>
    <t xml:space="preserve">Q3) Saisonnalité</t>
  </si>
  <si>
    <t xml:space="preserve">1) Moyenne mobile</t>
  </si>
  <si>
    <t xml:space="preserve">2) Calcul des coefficients saisonniers</t>
  </si>
  <si>
    <t xml:space="preserve">1) Calcul de la série Corrigée des Variation Saisonnières</t>
  </si>
  <si>
    <t xml:space="preserve">2) Faire une régression sur la CVS</t>
  </si>
  <si>
    <t xml:space="preserve">Q4) Prédictions</t>
  </si>
  <si>
    <t xml:space="preserve">Répondre aux questions ci-après</t>
  </si>
  <si>
    <t xml:space="preserve">numéro trimestre</t>
  </si>
  <si>
    <t xml:space="preserve">4 années</t>
  </si>
  <si>
    <t xml:space="preserve">12 mois</t>
  </si>
  <si>
    <t>MM(12)</t>
  </si>
  <si>
    <t>Saison_brut</t>
  </si>
  <si>
    <t>S_calculée</t>
  </si>
  <si>
    <t>CVS</t>
  </si>
  <si>
    <t>Tendance</t>
  </si>
  <si>
    <t xml:space="preserve">CA théorique</t>
  </si>
  <si>
    <t>Bruit</t>
  </si>
  <si>
    <t xml:space="preserve">à partir du graphe de la série : on trace à vue les droites passsant par les max et les min</t>
  </si>
  <si>
    <t xml:space="preserve">elles ne sont pas tout à fait parallèles, mais presque</t>
  </si>
  <si>
    <t xml:space="preserve">à partir des courbes superposées : elles semblent plutôt translatées</t>
  </si>
  <si>
    <t xml:space="preserve">le modèle additif peut donc convenir, mais le modèle mixte pourrait aussi convenir</t>
  </si>
  <si>
    <t xml:space="preserve">Yt= Tt + St + Rt</t>
  </si>
  <si>
    <t>septembre</t>
  </si>
  <si>
    <t xml:space="preserve">a =</t>
  </si>
  <si>
    <t xml:space="preserve">b =</t>
  </si>
  <si>
    <t xml:space="preserve">R2 =</t>
  </si>
  <si>
    <t>Seuil :</t>
  </si>
  <si>
    <t xml:space="preserve">R2 très grand devant le seuil, le modèle est correct</t>
  </si>
  <si>
    <t xml:space="preserve">On vous demande d'analyser les fluctuations du CA (en K€) d'une entreprise</t>
  </si>
  <si>
    <t xml:space="preserve">et de faire des prévisions pour l'année N+1</t>
  </si>
  <si>
    <t>Janv-Avril</t>
  </si>
  <si>
    <t>Mai-Août</t>
  </si>
  <si>
    <t>Sept-Déc</t>
  </si>
  <si>
    <t>MM(3)</t>
  </si>
  <si>
    <t>S_brute</t>
  </si>
  <si>
    <t xml:space="preserve">Année 1</t>
  </si>
  <si>
    <t xml:space="preserve">Année 2</t>
  </si>
  <si>
    <t xml:space="preserve">Année 3</t>
  </si>
  <si>
    <t xml:space="preserve">Année 4</t>
  </si>
  <si>
    <t xml:space="preserve">Année 5</t>
  </si>
  <si>
    <t xml:space="preserve">Année 6</t>
  </si>
  <si>
    <t xml:space="preserve">elles ne sont pas du tout parallèles</t>
  </si>
  <si>
    <t xml:space="preserve">à partir des courbes superposées : elles ne sont translatées</t>
  </si>
  <si>
    <t xml:space="preserve">on choisit donc le modèle mixte</t>
  </si>
  <si>
    <t xml:space="preserve">Yt= Tt * St + Rt</t>
  </si>
  <si>
    <t xml:space="preserve">Pour notre régression, on va faire 2 régressions linéaires (avant et après t=10)</t>
  </si>
  <si>
    <t xml:space="preserve">Pour t&lt;=10 :</t>
  </si>
  <si>
    <t>a1=</t>
  </si>
  <si>
    <t>b1=</t>
  </si>
  <si>
    <t>R²=</t>
  </si>
  <si>
    <t>Seuil</t>
  </si>
  <si>
    <t>a2=</t>
  </si>
  <si>
    <t>b2=</t>
  </si>
  <si>
    <t xml:space="preserve">Le seuil est plus grand que 1, on n’a pas assez de données pour savoir si notre hypothèse est plutôt juste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</si>
</sst>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1">
    <numFmt numFmtId="160" formatCode="_-* #,##0.00\ [$€]_-;\-* #,##0.00\ [$€]_-;_-* \-??\ [$€]_-;_-@_-"/>
    <numFmt numFmtId="161" formatCode="_-* #,##0.00&quot; €&quot;_-;\-* #,##0.00&quot; €&quot;_-;_-* \-??&quot; €&quot;_-;_-@_-"/>
    <numFmt numFmtId="162" formatCode="#,##0.0"/>
    <numFmt numFmtId="163" formatCode="yyyy"/>
    <numFmt numFmtId="164" formatCode="_-* #,##0&quot; F&quot;_-;\-* #,##0&quot; F&quot;_-;_-* \-??&quot; F&quot;_-;_-@_-"/>
    <numFmt numFmtId="165" formatCode="_-* #,##0.00\ [$€-1]_-;\-* #,##0.00\ [$€-1]_-;_-* \-??\ [$€-1]_-"/>
    <numFmt numFmtId="166" formatCode="\$#,##0"/>
    <numFmt numFmtId="167" formatCode="_-* #,##0.00\ _€_-;\-* #,##0.00\ _€_-;_-* \-??\ _€_-;_-@_-"/>
    <numFmt numFmtId="168" formatCode="#,##0.00&quot;   &quot;"/>
    <numFmt numFmtId="169" formatCode="0\ %"/>
    <numFmt numFmtId="170" formatCode="#,##0.00\ [$€-40C];[RED]\-#,##0.00\ [$€-40C]"/>
  </numFmts>
  <fonts count="23">
    <font>
      <sz val="11.000000"/>
      <color theme="1"/>
      <name val="Calibri"/>
    </font>
    <font>
      <sz val="10.000000"/>
      <name val="Arial"/>
    </font>
    <font>
      <sz val="10.000000"/>
      <name val="MS Sans Serif"/>
    </font>
    <font>
      <b/>
      <sz val="8.000000"/>
      <color indexed="65"/>
      <name val="Tahoma"/>
    </font>
    <font>
      <b/>
      <sz val="8.000000"/>
      <name val="Tahoma"/>
    </font>
    <font>
      <b/>
      <i/>
      <sz val="16.000000"/>
      <name val="Arial"/>
    </font>
    <font>
      <u/>
      <sz val="9.700000"/>
      <color indexed="4"/>
      <name val="Times New Roman"/>
    </font>
    <font>
      <sz val="10.000000"/>
      <name val="Times New Roman"/>
    </font>
    <font>
      <sz val="12.000000"/>
      <name val="Arial"/>
    </font>
    <font>
      <sz val="11.000000"/>
      <name val="Arial"/>
    </font>
    <font>
      <b/>
      <i/>
      <u/>
      <sz val="11.000000"/>
      <name val="Arial"/>
    </font>
    <font>
      <sz val="10.000000"/>
      <name val="Calibri"/>
    </font>
    <font>
      <sz val="24.000000"/>
      <name val="Calibri"/>
    </font>
    <font>
      <sz val="20.000000"/>
      <name val="Calibri"/>
    </font>
    <font>
      <sz val="14.000000"/>
      <name val="Calibri"/>
    </font>
    <font>
      <sz val="12.000000"/>
      <name val="Calibri"/>
    </font>
    <font>
      <b/>
      <sz val="12.000000"/>
      <name val="Calibri"/>
    </font>
    <font>
      <b/>
      <sz val="12.000000"/>
      <color indexed="2"/>
      <name val="Calibri"/>
    </font>
    <font>
      <b/>
      <sz val="11.000000"/>
      <name val="Calibri"/>
    </font>
    <font>
      <sz val="12.000000"/>
      <color rgb="FF158466"/>
      <name val="Calibri"/>
    </font>
    <font>
      <sz val="11.000000"/>
      <name val="Latin Modern Sans"/>
    </font>
    <font>
      <sz val="12.000000"/>
      <color indexed="2"/>
      <name val="Calibri"/>
    </font>
    <font>
      <sz val="11.000000"/>
      <color rgb="FF158466"/>
      <name val="Calibri"/>
    </font>
  </fonts>
  <fills count="16">
    <fill>
      <patternFill patternType="none"/>
    </fill>
    <fill>
      <patternFill patternType="gray125"/>
    </fill>
    <fill>
      <patternFill patternType="solid">
        <fgColor indexed="58"/>
        <bgColor indexed="58"/>
      </patternFill>
    </fill>
    <fill>
      <patternFill patternType="solid">
        <fgColor indexed="65"/>
        <bgColor rgb="FFF2F2F2"/>
      </patternFill>
    </fill>
    <fill>
      <patternFill patternType="solid">
        <fgColor indexed="7"/>
        <bgColor indexed="7"/>
      </patternFill>
    </fill>
    <fill>
      <patternFill patternType="solid">
        <fgColor rgb="FF9BBB59"/>
        <bgColor rgb="FFB3B3B3"/>
      </patternFill>
    </fill>
    <fill>
      <patternFill patternType="solid">
        <fgColor rgb="FFFDEADA"/>
        <bgColor rgb="FFEBF1DE"/>
      </patternFill>
    </fill>
    <fill>
      <patternFill patternType="solid">
        <fgColor rgb="FFCCC1DA"/>
        <bgColor rgb="FFB3B3B3"/>
      </patternFill>
    </fill>
    <fill>
      <patternFill patternType="solid">
        <fgColor rgb="FFEBF1DE"/>
        <bgColor rgb="FFF2F2F2"/>
      </patternFill>
    </fill>
    <fill>
      <patternFill patternType="solid">
        <fgColor rgb="FFDBEEF4"/>
        <bgColor rgb="FFEBF1DE"/>
      </patternFill>
    </fill>
    <fill>
      <patternFill patternType="solid">
        <fgColor rgb="FFFCD5B5"/>
        <bgColor rgb="FFF2DCDB"/>
      </patternFill>
    </fill>
    <fill>
      <patternFill patternType="solid">
        <fgColor rgb="FFF2DCDB"/>
        <bgColor rgb="FFFDEADA"/>
      </patternFill>
    </fill>
    <fill>
      <patternFill patternType="solid">
        <fgColor rgb="FFF2F2F2"/>
        <bgColor rgb="FFEBF1DE"/>
      </patternFill>
    </fill>
    <fill>
      <patternFill patternType="solid">
        <fgColor indexed="23"/>
        <bgColor rgb="FF666666"/>
      </patternFill>
    </fill>
    <fill>
      <patternFill patternType="solid">
        <fgColor indexed="5"/>
        <bgColor indexed="5"/>
      </patternFill>
    </fill>
    <fill>
      <patternFill patternType="solid">
        <fgColor rgb="FF666666"/>
        <bgColor indexed="23"/>
      </patternFill>
    </fill>
  </fills>
  <borders count="20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none"/>
      <top style="none"/>
      <bottom style="medium">
        <color theme="1"/>
      </bottom>
      <diagonal style="none"/>
    </border>
    <border>
      <left style="dashed">
        <color theme="1"/>
      </left>
      <right style="dashed">
        <color theme="1"/>
      </right>
      <top style="dashed">
        <color theme="1"/>
      </top>
      <bottom style="dashed">
        <color theme="1"/>
      </bottom>
      <diagonal style="none"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none"/>
      <right style="none"/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none"/>
      <right style="none"/>
      <top style="none"/>
      <bottom style="hair">
        <color theme="1"/>
      </bottom>
      <diagonal style="none"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 style="none"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 style="none"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 style="none"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 style="none"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 style="none"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 style="none"/>
    </border>
  </borders>
  <cellStyleXfs count="44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  <xf fontId="2" fillId="0" borderId="1" numFmtId="0" applyNumberFormat="1" applyFont="1" applyFill="1" applyBorder="1" applyProtection="1">
      <protection hidden="0" locked="0"/>
    </xf>
    <xf fontId="0" fillId="0" borderId="0" numFmtId="160" applyNumberFormat="1" applyFont="1" applyFill="1" applyBorder="0" applyProtection="0"/>
    <xf fontId="0" fillId="0" borderId="0" numFmtId="161" applyNumberFormat="1" applyFont="1" applyFill="1" applyBorder="0" applyProtection="0"/>
    <xf fontId="0" fillId="0" borderId="0" numFmtId="162" applyNumberFormat="1" applyFont="1" applyFill="1" applyBorder="0" applyProtection="0"/>
    <xf fontId="0" fillId="0" borderId="0" numFmtId="0" applyNumberFormat="1" applyFont="1" applyFill="1" applyBorder="0" applyProtection="0"/>
    <xf fontId="0" fillId="0" borderId="0" numFmtId="163" applyNumberFormat="1" applyFont="1" applyFill="1" applyBorder="0" applyProtection="0"/>
    <xf fontId="0" fillId="0" borderId="0" numFmtId="164" applyNumberFormat="1" applyFont="1" applyFill="1" applyBorder="0" applyProtection="0"/>
    <xf fontId="0" fillId="0" borderId="0" numFmtId="165" applyNumberFormat="1" applyFont="1" applyFill="1" applyBorder="0" applyProtection="0"/>
    <xf fontId="3" fillId="2" borderId="0" numFmtId="166" applyNumberFormat="1" applyFont="1" applyFill="1" applyBorder="0" applyProtection="1">
      <protection hidden="0" locked="1"/>
    </xf>
    <xf fontId="4" fillId="3" borderId="0" numFmtId="0" applyNumberFormat="1" applyFont="1" applyFill="1" applyBorder="0" applyProtection="1">
      <alignment horizontal="left" indent="1" vertical="top"/>
      <protection hidden="0" locked="1"/>
    </xf>
    <xf fontId="4" fillId="0" borderId="2" numFmtId="0" applyNumberFormat="1" applyFont="1" applyFill="1" applyBorder="1" applyProtection="1">
      <alignment horizontal="center" vertical="top"/>
      <protection hidden="0" locked="1"/>
    </xf>
    <xf fontId="5" fillId="0" borderId="0" numFmtId="0" applyNumberFormat="1" applyFont="1" applyFill="1" applyBorder="1" applyProtection="1">
      <alignment horizontal="center" textRotation="90"/>
      <protection hidden="0" locked="1"/>
    </xf>
    <xf fontId="6" fillId="0" borderId="0" numFmtId="0" applyNumberFormat="1" applyFont="1" applyFill="1" applyBorder="0" applyProtection="0"/>
    <xf fontId="0" fillId="0" borderId="0" numFmtId="165" applyNumberFormat="1" applyFont="1" applyFill="1" applyBorder="0" applyProtection="0"/>
    <xf fontId="0" fillId="0" borderId="0" numFmtId="165" applyNumberFormat="1" applyFont="1" applyFill="1" applyBorder="0" applyProtection="0"/>
    <xf fontId="0" fillId="0" borderId="0" numFmtId="165" applyNumberFormat="1" applyFont="1" applyFill="1" applyBorder="0" applyProtection="0"/>
    <xf fontId="0" fillId="0" borderId="0" numFmtId="167" applyNumberFormat="1" applyFont="1" applyFill="1" applyBorder="0" applyProtection="0"/>
    <xf fontId="1" fillId="4" borderId="3" numFmtId="2" applyNumberFormat="1" applyFont="1" applyFill="1" applyBorder="1" applyProtection="1">
      <alignment horizontal="center"/>
      <protection hidden="0" locked="1"/>
    </xf>
    <xf fontId="0" fillId="0" borderId="0" numFmtId="161" applyNumberFormat="1" applyFont="1" applyFill="1" applyBorder="0" applyProtection="0"/>
    <xf fontId="0" fillId="0" borderId="0" numFmtId="168" applyNumberFormat="1" applyFont="1" applyFill="1" applyBorder="0" applyProtection="0"/>
    <xf fontId="0" fillId="0" borderId="0" numFmtId="0" applyNumberFormat="1" applyFont="1" applyFill="1" applyBorder="1" applyProtection="1">
      <protection hidden="0" locked="1"/>
    </xf>
    <xf fontId="0" fillId="0" borderId="0" numFmtId="0" applyNumberFormat="1" applyFont="1" applyFill="1" applyBorder="1" applyProtection="1">
      <protection hidden="0" locked="1"/>
    </xf>
    <xf fontId="0" fillId="0" borderId="0" numFmtId="0" applyNumberFormat="1" applyFont="1" applyFill="1" applyBorder="1" applyProtection="1">
      <protection hidden="0" locked="1"/>
    </xf>
    <xf fontId="0" fillId="0" borderId="0" numFmtId="0" applyNumberFormat="1" applyFont="1" applyFill="1" applyBorder="1" applyProtection="1">
      <protection hidden="0" locked="1"/>
    </xf>
    <xf fontId="0" fillId="0" borderId="0" numFmtId="0" applyNumberFormat="1" applyFont="1" applyFill="1" applyBorder="1" applyProtection="1">
      <protection hidden="0" locked="1"/>
    </xf>
    <xf fontId="1" fillId="0" borderId="0" numFmtId="0" applyNumberFormat="1" applyFont="1" applyFill="1" applyBorder="1" applyProtection="1">
      <protection hidden="0" locked="1"/>
    </xf>
    <xf fontId="7" fillId="0" borderId="0" numFmtId="0" applyNumberFormat="1" applyFont="1" applyFill="1" applyBorder="1" applyProtection="1">
      <protection hidden="0" locked="1"/>
    </xf>
    <xf fontId="2" fillId="0" borderId="0" numFmtId="0" applyNumberFormat="1" applyFont="1" applyFill="1" applyBorder="1" applyProtection="1">
      <protection hidden="0" locked="1"/>
    </xf>
    <xf fontId="8" fillId="0" borderId="0" numFmtId="0" applyNumberFormat="1" applyFont="1" applyFill="1" applyBorder="1" applyProtection="1">
      <protection hidden="0" locked="1"/>
    </xf>
    <xf fontId="2" fillId="0" borderId="0" numFmtId="0" applyNumberFormat="1" applyFont="1" applyFill="1" applyBorder="1" applyProtection="1">
      <protection hidden="0" locked="1"/>
    </xf>
    <xf fontId="9" fillId="0" borderId="0" numFmtId="0" applyNumberFormat="1" applyFont="1" applyFill="1" applyBorder="1" applyProtection="1">
      <protection hidden="0" locked="1"/>
    </xf>
    <xf fontId="0" fillId="0" borderId="0" numFmtId="0" applyNumberFormat="1" applyFont="1" applyFill="1" applyBorder="1" applyProtection="1">
      <protection hidden="0" locked="1"/>
    </xf>
    <xf fontId="2" fillId="0" borderId="0" numFmtId="0" applyNumberFormat="1" applyFont="1" applyFill="1" applyBorder="1" applyProtection="1">
      <protection hidden="0" locked="1"/>
    </xf>
    <xf fontId="1" fillId="0" borderId="0" numFmtId="0" applyNumberFormat="1" applyFont="1" applyFill="1" applyBorder="1" applyProtection="1">
      <protection hidden="0" locked="1"/>
    </xf>
    <xf fontId="0" fillId="0" borderId="0" numFmtId="169" applyNumberFormat="1" applyFont="1" applyFill="1" applyBorder="0" applyProtection="0"/>
    <xf fontId="0" fillId="0" borderId="0" numFmtId="169" applyNumberFormat="1" applyFont="1" applyFill="1" applyBorder="0" applyProtection="0"/>
    <xf fontId="0" fillId="0" borderId="0" numFmtId="169" applyNumberFormat="1" applyFont="1" applyFill="1" applyBorder="0" applyProtection="0"/>
    <xf fontId="10" fillId="0" borderId="0" numFmtId="170" applyNumberFormat="1" applyFont="1" applyFill="1" applyBorder="1" applyProtection="1">
      <protection hidden="0" locked="1"/>
    </xf>
  </cellStyleXfs>
  <cellXfs count="93">
    <xf fontId="0" fillId="0" borderId="0" numFmtId="0" xfId="0" applyProtection="0">
      <protection hidden="0" locked="1"/>
    </xf>
    <xf fontId="11" fillId="0" borderId="0" numFmtId="0" xfId="39" applyFont="1" applyProtection="0">
      <protection hidden="0" locked="1"/>
    </xf>
    <xf fontId="12" fillId="5" borderId="0" numFmtId="0" xfId="39" applyFont="1" applyFill="1" applyProtection="0">
      <protection hidden="0" locked="1"/>
    </xf>
    <xf fontId="13" fillId="0" borderId="4" numFmtId="0" xfId="39" applyFont="1" applyBorder="1" applyProtection="0">
      <protection hidden="0" locked="1"/>
    </xf>
    <xf fontId="14" fillId="5" borderId="0" numFmtId="0" xfId="38" applyFont="1" applyFill="1" applyProtection="0">
      <protection hidden="0" locked="1"/>
    </xf>
    <xf fontId="11" fillId="5" borderId="0" numFmtId="0" xfId="38" applyFont="1" applyFill="1" applyProtection="0">
      <protection hidden="0" locked="1"/>
    </xf>
    <xf fontId="11" fillId="0" borderId="0" numFmtId="0" xfId="38" applyFont="1" applyProtection="0">
      <protection hidden="0" locked="1"/>
    </xf>
    <xf fontId="15" fillId="0" borderId="0" numFmtId="0" xfId="38" applyFont="1" applyProtection="0">
      <protection hidden="0" locked="1"/>
    </xf>
    <xf fontId="15" fillId="0" borderId="0" numFmtId="0" xfId="39" applyFont="1" applyProtection="0">
      <protection hidden="0" locked="1"/>
    </xf>
    <xf fontId="16" fillId="0" borderId="0" numFmtId="0" xfId="39" applyFont="1" applyProtection="0">
      <protection hidden="0" locked="1"/>
    </xf>
    <xf fontId="17" fillId="0" borderId="0" numFmtId="0" xfId="39" applyFont="1" applyProtection="0">
      <protection hidden="0" locked="1"/>
    </xf>
    <xf fontId="0" fillId="0" borderId="0" numFmtId="0" xfId="28" applyProtection="0">
      <protection hidden="0" locked="1"/>
    </xf>
    <xf fontId="18" fillId="0" borderId="0" numFmtId="0" xfId="28" applyFont="1" applyProtection="0">
      <protection hidden="0" locked="1"/>
    </xf>
    <xf fontId="18" fillId="0" borderId="5" numFmtId="0" xfId="28" applyFont="1" applyBorder="1" applyProtection="0">
      <protection hidden="0" locked="1"/>
    </xf>
    <xf fontId="0" fillId="0" borderId="1" numFmtId="0" xfId="28" applyBorder="1" applyProtection="0">
      <protection hidden="0" locked="1"/>
    </xf>
    <xf fontId="0" fillId="0" borderId="1" numFmtId="0" xfId="28" applyBorder="1" applyAlignment="1" applyProtection="0">
      <alignment horizontal="center"/>
      <protection hidden="0" locked="1"/>
    </xf>
    <xf fontId="18" fillId="0" borderId="1" numFmtId="0" xfId="28" applyFont="1" applyBorder="1" applyAlignment="1" applyProtection="0">
      <alignment horizontal="center"/>
      <protection hidden="0" locked="1"/>
    </xf>
    <xf fontId="0" fillId="6" borderId="0" numFmtId="0" xfId="28" applyFill="1" applyProtection="0">
      <protection hidden="0" locked="1"/>
    </xf>
    <xf fontId="0" fillId="7" borderId="0" numFmtId="0" xfId="28" applyFill="1" applyProtection="0">
      <protection hidden="0" locked="1"/>
    </xf>
    <xf fontId="0" fillId="8" borderId="0" numFmtId="0" xfId="28" applyFill="1" applyProtection="0">
      <protection hidden="0" locked="1"/>
    </xf>
    <xf fontId="18" fillId="9" borderId="0" numFmtId="0" xfId="28" applyFont="1" applyFill="1" applyProtection="0">
      <protection hidden="0" locked="1"/>
    </xf>
    <xf fontId="0" fillId="9" borderId="0" numFmtId="0" xfId="28" applyFill="1" applyProtection="0">
      <protection hidden="0" locked="1"/>
    </xf>
    <xf fontId="0" fillId="0" borderId="0" numFmtId="0" xfId="28" applyAlignment="1" applyProtection="0">
      <alignment horizontal="center"/>
      <protection hidden="0" locked="1"/>
    </xf>
    <xf fontId="0" fillId="10" borderId="0" numFmtId="0" xfId="28" applyFill="1" applyProtection="0">
      <protection hidden="0" locked="1"/>
    </xf>
    <xf fontId="18" fillId="0" borderId="6" numFmtId="0" xfId="28" applyFont="1" applyBorder="1" applyProtection="0">
      <protection hidden="0" locked="1"/>
    </xf>
    <xf fontId="18" fillId="0" borderId="7" numFmtId="0" xfId="28" applyFont="1" applyBorder="1" applyProtection="0">
      <protection hidden="0" locked="1"/>
    </xf>
    <xf fontId="18" fillId="0" borderId="1" numFmtId="0" xfId="28" applyFont="1" applyBorder="1" applyAlignment="1" applyProtection="0">
      <alignment horizontal="center" vertical="center"/>
      <protection hidden="0" locked="1"/>
    </xf>
    <xf fontId="18" fillId="0" borderId="8" numFmtId="0" xfId="28" applyFont="1" applyBorder="1" applyProtection="0">
      <protection hidden="0" locked="1"/>
    </xf>
    <xf fontId="0" fillId="0" borderId="1" numFmtId="0" xfId="28" applyBorder="1" applyAlignment="1" applyProtection="0">
      <alignment horizontal="center" vertical="center"/>
      <protection hidden="0" locked="1"/>
    </xf>
    <xf fontId="0" fillId="0" borderId="9" numFmtId="0" xfId="28" applyBorder="1" applyProtection="0">
      <protection hidden="0" locked="1"/>
    </xf>
    <xf fontId="0" fillId="0" borderId="8" numFmtId="0" xfId="28" applyBorder="1" applyProtection="0">
      <protection hidden="0" locked="1"/>
    </xf>
    <xf fontId="0" fillId="0" borderId="1" numFmtId="0" xfId="28" applyBorder="1" applyAlignment="1" applyProtection="0">
      <alignment vertical="center"/>
      <protection hidden="0" locked="1"/>
    </xf>
    <xf fontId="18" fillId="0" borderId="9" numFmtId="0" xfId="28" applyFont="1" applyBorder="1" applyProtection="0">
      <protection hidden="0" locked="1"/>
    </xf>
    <xf fontId="0" fillId="8" borderId="0" numFmtId="0" xfId="28" applyFill="1" applyAlignment="1" applyProtection="0">
      <alignment horizontal="left"/>
      <protection hidden="0" locked="1"/>
    </xf>
    <xf fontId="0" fillId="0" borderId="0" numFmtId="0" xfId="28" applyAlignment="1" applyProtection="0">
      <alignment horizontal="left"/>
      <protection hidden="0" locked="1"/>
    </xf>
    <xf fontId="18" fillId="0" borderId="0" numFmtId="0" xfId="28" applyFont="1" applyAlignment="1" applyProtection="0">
      <alignment horizontal="center"/>
      <protection hidden="0" locked="1"/>
    </xf>
    <xf fontId="0" fillId="6" borderId="0" numFmtId="0" xfId="28" applyFill="1" applyAlignment="1" applyProtection="0">
      <alignment horizontal="center"/>
      <protection hidden="0" locked="1"/>
    </xf>
    <xf fontId="18" fillId="6" borderId="0" numFmtId="0" xfId="28" applyFont="1" applyFill="1" applyAlignment="1" applyProtection="0">
      <alignment horizontal="center"/>
      <protection hidden="0" locked="1"/>
    </xf>
    <xf fontId="18" fillId="0" borderId="10" numFmtId="0" xfId="28" applyFont="1" applyBorder="1" applyProtection="0">
      <protection hidden="0" locked="1"/>
    </xf>
    <xf fontId="0" fillId="7" borderId="0" numFmtId="0" xfId="28" applyFill="1" applyAlignment="1" applyProtection="0">
      <alignment horizontal="left"/>
      <protection hidden="0" locked="1"/>
    </xf>
    <xf fontId="0" fillId="11" borderId="0" numFmtId="0" xfId="28" applyFill="1" applyProtection="0">
      <protection hidden="0" locked="1"/>
    </xf>
    <xf fontId="0" fillId="0" borderId="10" numFmtId="0" xfId="28" applyBorder="1" applyProtection="0">
      <protection hidden="0" locked="1"/>
    </xf>
    <xf fontId="15" fillId="0" borderId="0" numFmtId="0" xfId="31" applyFont="1" applyProtection="0">
      <protection hidden="0" locked="1"/>
    </xf>
    <xf fontId="16" fillId="0" borderId="1" numFmtId="0" xfId="31" applyFont="1" applyBorder="1" applyAlignment="1" applyProtection="0">
      <alignment horizontal="center" vertical="center"/>
      <protection hidden="0" locked="1"/>
    </xf>
    <xf fontId="15" fillId="0" borderId="1" numFmtId="0" xfId="31" applyFont="1" applyBorder="1" applyAlignment="1" applyProtection="0">
      <alignment horizontal="center"/>
      <protection hidden="0" locked="1"/>
    </xf>
    <xf fontId="16" fillId="0" borderId="1" numFmtId="0" xfId="31" applyFont="1" applyBorder="1" applyProtection="0">
      <protection hidden="0" locked="1"/>
    </xf>
    <xf fontId="16" fillId="0" borderId="0" numFmtId="0" xfId="31" applyFont="1" applyProtection="0">
      <protection hidden="0" locked="1"/>
    </xf>
    <xf fontId="15" fillId="0" borderId="0" numFmtId="0" xfId="31" applyFont="1" applyAlignment="1" applyProtection="0">
      <alignment horizontal="center"/>
      <protection hidden="0" locked="1"/>
    </xf>
    <xf fontId="16" fillId="0" borderId="5" numFmtId="0" xfId="26" applyFont="1" applyBorder="1" applyProtection="0">
      <protection hidden="0" locked="1"/>
    </xf>
    <xf fontId="15" fillId="0" borderId="5" numFmtId="0" xfId="31" applyFont="1" applyBorder="1" applyProtection="0">
      <protection hidden="0" locked="1"/>
    </xf>
    <xf fontId="15" fillId="0" borderId="0" numFmtId="0" xfId="26" applyFont="1" applyProtection="0">
      <protection hidden="0" locked="1"/>
    </xf>
    <xf fontId="16" fillId="0" borderId="1" numFmtId="0" xfId="37" applyFont="1" applyBorder="1" applyAlignment="1" applyProtection="0">
      <alignment horizontal="center"/>
      <protection hidden="0" locked="1"/>
    </xf>
    <xf fontId="15" fillId="12" borderId="1" numFmtId="0" xfId="31" applyFont="1" applyFill="1" applyBorder="1" applyAlignment="1" applyProtection="0">
      <alignment horizontal="center"/>
      <protection hidden="0" locked="1"/>
    </xf>
    <xf fontId="15" fillId="12" borderId="1" numFmtId="0" xfId="37" applyFont="1" applyFill="1" applyBorder="1" applyAlignment="1" applyProtection="0">
      <alignment horizontal="center"/>
      <protection hidden="0" locked="1"/>
    </xf>
    <xf fontId="15" fillId="0" borderId="1" numFmtId="0" xfId="37" applyFont="1" applyBorder="1" applyAlignment="1" applyProtection="0">
      <alignment horizontal="center"/>
      <protection hidden="0" locked="1"/>
    </xf>
    <xf fontId="15" fillId="0" borderId="8" numFmtId="0" xfId="31" applyFont="1" applyBorder="1" applyAlignment="1" applyProtection="0">
      <alignment horizontal="center"/>
      <protection hidden="0" locked="1"/>
    </xf>
    <xf fontId="15" fillId="0" borderId="8" numFmtId="0" xfId="37" applyFont="1" applyBorder="1" applyAlignment="1" applyProtection="0">
      <alignment horizontal="center"/>
      <protection hidden="0" locked="1"/>
    </xf>
    <xf fontId="16" fillId="12" borderId="11" numFmtId="0" xfId="31" applyFont="1" applyFill="1" applyBorder="1" applyAlignment="1" applyProtection="0">
      <alignment horizontal="center"/>
      <protection hidden="0" locked="1"/>
    </xf>
    <xf fontId="16" fillId="12" borderId="12" numFmtId="0" xfId="37" applyFont="1" applyFill="1" applyBorder="1" applyAlignment="1" applyProtection="0">
      <alignment horizontal="center"/>
      <protection hidden="0" locked="1"/>
    </xf>
    <xf fontId="16" fillId="0" borderId="12" numFmtId="0" xfId="31" applyFont="1" applyBorder="1" applyAlignment="1" applyProtection="0">
      <alignment horizontal="center"/>
      <protection hidden="0" locked="1"/>
    </xf>
    <xf fontId="15" fillId="13" borderId="13" numFmtId="0" xfId="31" applyFont="1" applyFill="1" applyBorder="1" applyAlignment="1" applyProtection="0">
      <alignment horizontal="center"/>
      <protection hidden="0" locked="1"/>
    </xf>
    <xf fontId="16" fillId="12" borderId="14" numFmtId="0" xfId="31" applyFont="1" applyFill="1" applyBorder="1" applyAlignment="1" applyProtection="0">
      <alignment horizontal="center"/>
      <protection hidden="0" locked="1"/>
    </xf>
    <xf fontId="16" fillId="0" borderId="1" numFmtId="0" xfId="31" applyFont="1" applyBorder="1" applyAlignment="1" applyProtection="0">
      <alignment horizontal="center"/>
      <protection hidden="0" locked="1"/>
    </xf>
    <xf fontId="15" fillId="13" borderId="15" numFmtId="0" xfId="31" applyFont="1" applyFill="1" applyBorder="1" applyAlignment="1" applyProtection="0">
      <alignment horizontal="center"/>
      <protection hidden="0" locked="1"/>
    </xf>
    <xf fontId="16" fillId="12" borderId="16" numFmtId="0" xfId="31" applyFont="1" applyFill="1" applyBorder="1" applyAlignment="1" applyProtection="0">
      <alignment horizontal="center"/>
      <protection hidden="0" locked="1"/>
    </xf>
    <xf fontId="16" fillId="0" borderId="17" numFmtId="0" xfId="37" applyFont="1" applyBorder="1" applyAlignment="1" applyProtection="0">
      <alignment horizontal="center"/>
      <protection hidden="0" locked="1"/>
    </xf>
    <xf fontId="16" fillId="0" borderId="17" numFmtId="0" xfId="31" applyFont="1" applyBorder="1" applyAlignment="1" applyProtection="0">
      <alignment horizontal="center"/>
      <protection hidden="0" locked="1"/>
    </xf>
    <xf fontId="15" fillId="13" borderId="18" numFmtId="0" xfId="31" applyFont="1" applyFill="1" applyBorder="1" applyAlignment="1" applyProtection="0">
      <alignment horizontal="center"/>
      <protection hidden="0" locked="1"/>
    </xf>
    <xf fontId="16" fillId="0" borderId="5" numFmtId="0" xfId="27" applyFont="1" applyBorder="1" applyProtection="0">
      <protection hidden="0" locked="1"/>
    </xf>
    <xf fontId="0" fillId="0" borderId="0" numFmtId="0" xfId="37" applyProtection="0">
      <protection hidden="0" locked="1"/>
    </xf>
    <xf fontId="0" fillId="0" borderId="5" numFmtId="0" xfId="28" applyBorder="1" applyProtection="0">
      <protection hidden="0" locked="1"/>
    </xf>
    <xf fontId="18" fillId="0" borderId="0" numFmtId="0" xfId="0" applyFont="1" applyProtection="0">
      <protection hidden="0" locked="1"/>
    </xf>
    <xf fontId="0" fillId="0" borderId="10" numFmtId="0" xfId="0" applyBorder="1" applyProtection="0">
      <protection hidden="0" locked="1"/>
    </xf>
    <xf fontId="0" fillId="0" borderId="0" numFmtId="2" xfId="28" applyNumberFormat="1" applyAlignment="1" applyProtection="0">
      <alignment horizontal="center"/>
      <protection hidden="0" locked="1"/>
    </xf>
    <xf fontId="16" fillId="0" borderId="0" numFmtId="0" xfId="28" applyFont="1" applyProtection="0">
      <protection hidden="0" locked="1"/>
    </xf>
    <xf fontId="15" fillId="0" borderId="0" numFmtId="0" xfId="28" applyFont="1" applyProtection="0">
      <protection hidden="0" locked="1"/>
    </xf>
    <xf fontId="19" fillId="0" borderId="0" numFmtId="0" xfId="31" applyFont="1" applyProtection="0">
      <protection hidden="0" locked="1"/>
    </xf>
    <xf fontId="15" fillId="0" borderId="0" numFmtId="0" xfId="26" applyFont="1" applyAlignment="1" applyProtection="0">
      <alignment horizontal="left"/>
      <protection hidden="0" locked="1"/>
    </xf>
    <xf fontId="18" fillId="0" borderId="0" numFmtId="0" xfId="0" applyFont="1" applyAlignment="1" applyProtection="0">
      <alignment horizontal="center"/>
      <protection hidden="0" locked="1"/>
    </xf>
    <xf fontId="0" fillId="0" borderId="0" numFmtId="0" xfId="0" applyAlignment="1" applyProtection="0">
      <alignment horizontal="center"/>
      <protection hidden="0" locked="1"/>
    </xf>
    <xf fontId="0" fillId="0" borderId="0" numFmtId="4" xfId="0" applyNumberFormat="1" applyAlignment="1" applyProtection="0">
      <alignment horizontal="center"/>
      <protection hidden="0" locked="1"/>
    </xf>
    <xf fontId="20" fillId="0" borderId="0" numFmtId="0" xfId="26" applyFont="1" applyProtection="0">
      <protection hidden="0" locked="1"/>
    </xf>
    <xf fontId="20" fillId="0" borderId="0" numFmtId="0" xfId="31" applyFont="1" applyProtection="0">
      <protection hidden="0" locked="1"/>
    </xf>
    <xf fontId="0" fillId="0" borderId="0" numFmtId="0" xfId="0" applyAlignment="1" applyProtection="0">
      <alignment horizontal="left"/>
      <protection hidden="0" locked="1"/>
    </xf>
    <xf fontId="15" fillId="0" borderId="0" numFmtId="0" xfId="0" applyFont="1" applyProtection="0">
      <protection hidden="0" locked="1"/>
    </xf>
    <xf fontId="21" fillId="0" borderId="0" numFmtId="0" xfId="0" applyFont="1" applyProtection="0">
      <protection hidden="0" locked="1"/>
    </xf>
    <xf fontId="15" fillId="0" borderId="0" numFmtId="0" xfId="30" applyFont="1" applyProtection="0">
      <protection hidden="0" locked="1"/>
    </xf>
    <xf fontId="0" fillId="0" borderId="19" numFmtId="0" xfId="0" applyBorder="1" applyAlignment="1" applyProtection="0">
      <alignment horizontal="center"/>
      <protection hidden="0" locked="1"/>
    </xf>
    <xf fontId="0" fillId="0" borderId="19" numFmtId="0" xfId="0" applyBorder="1" applyProtection="0">
      <protection hidden="0" locked="1"/>
    </xf>
    <xf fontId="18" fillId="0" borderId="19" numFmtId="0" xfId="0" applyFont="1" applyBorder="1" applyAlignment="1" applyProtection="0">
      <alignment horizontal="center"/>
      <protection hidden="0" locked="1"/>
    </xf>
    <xf fontId="0" fillId="14" borderId="0" numFmtId="4" xfId="0" applyNumberFormat="1" applyFill="1" applyAlignment="1" applyProtection="0">
      <alignment horizontal="center"/>
      <protection hidden="0" locked="1"/>
    </xf>
    <xf fontId="0" fillId="15" borderId="19" numFmtId="0" xfId="0" applyFill="1" applyBorder="1" applyAlignment="1" applyProtection="0">
      <alignment horizontal="center"/>
      <protection hidden="0" locked="1"/>
    </xf>
    <xf fontId="22" fillId="0" borderId="0" numFmtId="0" xfId="0" applyFont="1" applyProtection="0">
      <protection hidden="0" locked="1"/>
    </xf>
  </cellXfs>
  <cellStyles count="44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encadre" xfId="6"/>
    <cellStyle name="Euro" xfId="7"/>
    <cellStyle name="Euro 2" xfId="8"/>
    <cellStyle name="Euro 2 2" xfId="9"/>
    <cellStyle name="Euro 2_exo excel 2" xfId="10"/>
    <cellStyle name="Euro 3" xfId="11"/>
    <cellStyle name="Euro 4" xfId="12"/>
    <cellStyle name="Euro_excel revision 2" xfId="13"/>
    <cellStyle name="header" xfId="14"/>
    <cellStyle name="Header1" xfId="15"/>
    <cellStyle name="Header3" xfId="16"/>
    <cellStyle name="Heading1" xfId="17"/>
    <cellStyle name="Lien hypertexte_Excel XP TD Généraux 2004-2005" xfId="18"/>
    <cellStyle name="Milliers 2" xfId="19"/>
    <cellStyle name="Milliers 3" xfId="20"/>
    <cellStyle name="Milliers 4" xfId="21"/>
    <cellStyle name="Milliers 5" xfId="22"/>
    <cellStyle name="mon style" xfId="23"/>
    <cellStyle name="Monétaire 2" xfId="24"/>
    <cellStyle name="Monétaire 3" xfId="25"/>
    <cellStyle name="Normal 2" xfId="26"/>
    <cellStyle name="Normal 2 2" xfId="27"/>
    <cellStyle name="Normal 2 2 2" xfId="28"/>
    <cellStyle name="Normal 2 2 2 2" xfId="29"/>
    <cellStyle name="Normal 2 2 2 2 2" xfId="30"/>
    <cellStyle name="Normal 2 3" xfId="31"/>
    <cellStyle name="Normal 3" xfId="32"/>
    <cellStyle name="Normal 4" xfId="33"/>
    <cellStyle name="Normal 5" xfId="34"/>
    <cellStyle name="Normal 6" xfId="35"/>
    <cellStyle name="Normal 7" xfId="36"/>
    <cellStyle name="Normal 8" xfId="37"/>
    <cellStyle name="Normal_Copie de M912" xfId="38"/>
    <cellStyle name="Normal_EXAMEN0304" xfId="39"/>
    <cellStyle name="Pourcentage 2" xfId="40"/>
    <cellStyle name="Pourcentage 3" xfId="41"/>
    <cellStyle name="Pourcentage 4" xfId="42"/>
    <cellStyle name="Result2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9" Type="http://schemas.openxmlformats.org/officeDocument/2006/relationships/styles" Target="styles.xml"/><Relationship  Id="rId8" Type="http://schemas.openxmlformats.org/officeDocument/2006/relationships/sharedStrings" Target="sharedStrings.xml"/><Relationship  Id="rId7" Type="http://schemas.openxmlformats.org/officeDocument/2006/relationships/theme" Target="theme/theme1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/Relationships>
</file>

<file path=xl/charts/_rels/chart10.xml.rels><?xml version="1.0" encoding="UTF-8" standalone="yes"?><Relationships xmlns="http://schemas.openxmlformats.org/package/2006/relationships"></Relationships>
</file>

<file path=xl/charts/_rels/chart11.xml.rels><?xml version="1.0" encoding="UTF-8" standalone="yes"?><Relationships xmlns="http://schemas.openxmlformats.org/package/2006/relationships"></Relationships>
</file>

<file path=xl/charts/_rels/chart12.xml.rels><?xml version="1.0" encoding="UTF-8" standalone="yes"?><Relationships xmlns="http://schemas.openxmlformats.org/package/2006/relationships"></Relationships>
</file>

<file path=xl/charts/_rels/chart13.xml.rels><?xml version="1.0" encoding="UTF-8" standalone="yes"?><Relationships xmlns="http://schemas.openxmlformats.org/package/2006/relationships"></Relationships>
</file>

<file path=xl/charts/_rels/chart2.xml.rels><?xml version="1.0" encoding="UTF-8" standalone="yes"?><Relationships xmlns="http://schemas.openxmlformats.org/package/2006/relationships"></Relationships>
</file>

<file path=xl/charts/_rels/chart3.xml.rels><?xml version="1.0" encoding="UTF-8" standalone="yes"?><Relationships xmlns="http://schemas.openxmlformats.org/package/2006/relationships"></Relationships>
</file>

<file path=xl/charts/_rels/chart4.xml.rels><?xml version="1.0" encoding="UTF-8" standalone="yes"?><Relationships xmlns="http://schemas.openxmlformats.org/package/2006/relationships"></Relationships>
</file>

<file path=xl/charts/_rels/chart5.xml.rels><?xml version="1.0" encoding="UTF-8" standalone="yes"?><Relationships xmlns="http://schemas.openxmlformats.org/package/2006/relationships"></Relationships>
</file>

<file path=xl/charts/_rels/chart6.xml.rels><?xml version="1.0" encoding="UTF-8" standalone="yes"?><Relationships xmlns="http://schemas.openxmlformats.org/package/2006/relationships"></Relationships>
</file>

<file path=xl/charts/_rels/chart7.xml.rels><?xml version="1.0" encoding="UTF-8" standalone="yes"?><Relationships xmlns="http://schemas.openxmlformats.org/package/2006/relationships"></Relationships>
</file>

<file path=xl/charts/_rels/chart8.xml.rels><?xml version="1.0" encoding="UTF-8" standalone="yes"?><Relationships xmlns="http://schemas.openxmlformats.org/package/2006/relationships"></Relationships>
</file>

<file path=xl/charts/_rels/chart9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Exo1_cor!$E$30</c:f>
              <c:strCache>
                <c:ptCount val="1"/>
                <c:pt idx="0">
                  <c:v>CA</c:v>
                </c:pt>
              </c:strCache>
            </c:strRef>
          </c:tx>
          <c:spPr bwMode="auto">
            <a:prstGeom prst="rect">
              <a:avLst/>
            </a:prstGeom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 bwMode="auto">
              <a:prstGeom prst="rect">
                <a:avLst/>
              </a:prstGeom>
              <a:solidFill>
                <a:srgbClr val="004586"/>
              </a:solidFill>
            </c:spPr>
          </c:marker>
          <c:dLbls>
            <c:dLblPos val="r"/>
            <c:separator xml:space="preserve"> </c:separator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Exo1_cor!$D$31:$D$78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Exo1_cor!$E$31:$E$78</c:f>
              <c:numCache>
                <c:formatCode>General</c:formatCode>
                <c:ptCount val="48"/>
                <c:pt idx="0">
                  <c:v>22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17</c:v>
                </c:pt>
                <c:pt idx="5">
                  <c:v>20</c:v>
                </c:pt>
                <c:pt idx="6">
                  <c:v>17</c:v>
                </c:pt>
                <c:pt idx="7">
                  <c:v>10</c:v>
                </c:pt>
                <c:pt idx="8">
                  <c:v>21</c:v>
                </c:pt>
                <c:pt idx="9">
                  <c:v>17</c:v>
                </c:pt>
                <c:pt idx="10">
                  <c:v>15</c:v>
                </c:pt>
                <c:pt idx="11">
                  <c:v>28</c:v>
                </c:pt>
                <c:pt idx="12">
                  <c:v>22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19</c:v>
                </c:pt>
                <c:pt idx="17">
                  <c:v>20</c:v>
                </c:pt>
                <c:pt idx="18">
                  <c:v>17</c:v>
                </c:pt>
                <c:pt idx="19">
                  <c:v>10</c:v>
                </c:pt>
                <c:pt idx="20">
                  <c:v>20</c:v>
                </c:pt>
                <c:pt idx="21">
                  <c:v>17</c:v>
                </c:pt>
                <c:pt idx="22">
                  <c:v>15</c:v>
                </c:pt>
                <c:pt idx="23">
                  <c:v>30</c:v>
                </c:pt>
                <c:pt idx="24">
                  <c:v>23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18</c:v>
                </c:pt>
                <c:pt idx="29">
                  <c:v>21</c:v>
                </c:pt>
                <c:pt idx="30">
                  <c:v>18</c:v>
                </c:pt>
                <c:pt idx="31">
                  <c:v>11</c:v>
                </c:pt>
                <c:pt idx="32">
                  <c:v>21</c:v>
                </c:pt>
                <c:pt idx="33">
                  <c:v>19</c:v>
                </c:pt>
                <c:pt idx="34">
                  <c:v>16</c:v>
                </c:pt>
                <c:pt idx="35">
                  <c:v>30</c:v>
                </c:pt>
                <c:pt idx="36">
                  <c:v>23</c:v>
                </c:pt>
                <c:pt idx="37">
                  <c:v>10</c:v>
                </c:pt>
                <c:pt idx="38">
                  <c:v>12</c:v>
                </c:pt>
                <c:pt idx="39">
                  <c:v>13</c:v>
                </c:pt>
                <c:pt idx="40">
                  <c:v>21</c:v>
                </c:pt>
                <c:pt idx="41">
                  <c:v>21</c:v>
                </c:pt>
                <c:pt idx="42">
                  <c:v>20</c:v>
                </c:pt>
                <c:pt idx="43">
                  <c:v>12</c:v>
                </c:pt>
                <c:pt idx="44">
                  <c:v>22</c:v>
                </c:pt>
                <c:pt idx="45">
                  <c:v>19</c:v>
                </c:pt>
                <c:pt idx="46">
                  <c:v>16</c:v>
                </c:pt>
                <c:pt idx="47">
                  <c:v>33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3386104"/>
        <c:axId val="69804692"/>
      </c:scatterChart>
      <c:valAx>
        <c:axId val="3386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/>
          </a:p>
        </c:txPr>
        <c:crossAx val="69804692"/>
        <c:crosses val="autoZero"/>
        <c:crossBetween val="midCat"/>
      </c:valAx>
      <c:valAx>
        <c:axId val="6980469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/>
          </a:p>
        </c:txPr>
        <c:crossAx val="3386104"/>
        <c:crosses val="autoZero"/>
        <c:crossBetween val="midCat"/>
      </c:valAx>
      <c:spPr bwMode="auto">
        <a:prstGeom prst="rect">
          <a:avLst/>
        </a:prstGeom>
        <a:noFill/>
        <a:ln>
          <a:solidFill>
            <a:srgbClr val="B3B3B3"/>
          </a:solidFill>
        </a:ln>
      </c:spPr>
    </c:plotArea>
    <c:legend>
      <c:legendPos val="r"/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/>
        </a:p>
      </c:txPr>
    </c:legend>
    <c:plotVisOnly val="1"/>
    <c:dispBlanksAs val="span"/>
    <c:showDLblsOverMax val="0"/>
  </c:chart>
  <c:spPr bwMode="auto">
    <a:xfrm>
      <a:off x="2431080" y="18986760"/>
      <a:ext cx="7634880" cy="3211920"/>
    </a:xfrm>
    <a:prstGeom prst="rect">
      <a:avLst/>
    </a:prstGeom>
    <a:solidFill>
      <a:srgbClr val="FFFFFF"/>
    </a:solidFill>
    <a:ln w="936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182"/>
          <c:y val="0.052023"/>
          <c:w val="0.689867"/>
          <c:h val="0.838873"/>
        </c:manualLayout>
      </c:layout>
      <c:scatterChart>
        <c:scatterStyle val="lineMarker"/>
        <c:varyColors val="0"/>
        <c:ser>
          <c:idx val="0"/>
          <c:order val="0"/>
          <c:tx>
            <c:strRef>
              <c:f>Exo2_cor!$E$11</c:f>
              <c:strCache>
                <c:ptCount val="1"/>
                <c:pt idx="0">
                  <c:v>CA</c:v>
                </c:pt>
              </c:strCache>
            </c:strRef>
          </c:tx>
          <c:spPr bwMode="auto">
            <a:prstGeom prst="rect">
              <a:avLst/>
            </a:prstGeom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 bwMode="auto">
              <a:prstGeom prst="rect">
                <a:avLst/>
              </a:prstGeom>
              <a:solidFill>
                <a:srgbClr val="004586"/>
              </a:solidFill>
            </c:spPr>
          </c:marker>
          <c:dLbls>
            <c:dLblPos val="r"/>
            <c:separator xml:space="preserve"> </c:separator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Exo2_cor!$D$12:$D$26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Exo2_cor!$E$12:$E$26</c:f>
              <c:numCache>
                <c:formatCode>General</c:formatCode>
                <c:ptCount val="15"/>
                <c:pt idx="0">
                  <c:v>6190</c:v>
                </c:pt>
                <c:pt idx="1">
                  <c:v>2990</c:v>
                </c:pt>
                <c:pt idx="2">
                  <c:v>3630</c:v>
                </c:pt>
                <c:pt idx="3">
                  <c:v>7860</c:v>
                </c:pt>
                <c:pt idx="4">
                  <c:v>3820</c:v>
                </c:pt>
                <c:pt idx="5">
                  <c:v>4950</c:v>
                </c:pt>
                <c:pt idx="6">
                  <c:v>9850</c:v>
                </c:pt>
                <c:pt idx="7">
                  <c:v>4750</c:v>
                </c:pt>
                <c:pt idx="8">
                  <c:v>6040</c:v>
                </c:pt>
                <c:pt idx="9">
                  <c:v>12020</c:v>
                </c:pt>
                <c:pt idx="10">
                  <c:v>5450</c:v>
                </c:pt>
                <c:pt idx="11">
                  <c:v>5520</c:v>
                </c:pt>
                <c:pt idx="12">
                  <c:v>10400</c:v>
                </c:pt>
                <c:pt idx="13">
                  <c:v>4770</c:v>
                </c:pt>
                <c:pt idx="14">
                  <c:v>4710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Exo2_cor!$F$11</c:f>
              <c:strCache>
                <c:ptCount val="1"/>
                <c:pt idx="0">
                  <c:v>MM(3)</c:v>
                </c:pt>
              </c:strCache>
            </c:strRef>
          </c:tx>
          <c:spPr bwMode="auto">
            <a:prstGeom prst="rect">
              <a:avLst/>
            </a:prstGeom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 bwMode="auto">
              <a:prstGeom prst="rect">
                <a:avLst/>
              </a:prstGeom>
              <a:solidFill>
                <a:srgbClr val="FF420E"/>
              </a:solidFill>
            </c:spPr>
          </c:marker>
          <c:dLbls>
            <c:dLblPos val="r"/>
            <c:separator xml:space="preserve"> </c:separator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Exo2_cor!$D$12:$D$26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Exo2_cor!$F$12:$F$26</c:f>
              <c:numCache>
                <c:formatCode>General</c:formatCode>
                <c:ptCount val="15"/>
                <c:pt idx="1">
                  <c:v>4270</c:v>
                </c:pt>
                <c:pt idx="2">
                  <c:v>4826.66666666667</c:v>
                </c:pt>
                <c:pt idx="3">
                  <c:v>5103.33333333333</c:v>
                </c:pt>
                <c:pt idx="4">
                  <c:v>5543.33333333333</c:v>
                </c:pt>
                <c:pt idx="5">
                  <c:v>6206.66666666667</c:v>
                </c:pt>
                <c:pt idx="6">
                  <c:v>6516.66666666667</c:v>
                </c:pt>
                <c:pt idx="7">
                  <c:v>6880</c:v>
                </c:pt>
                <c:pt idx="8">
                  <c:v>7603.33333333333</c:v>
                </c:pt>
                <c:pt idx="9">
                  <c:v>7836.66666666667</c:v>
                </c:pt>
                <c:pt idx="10">
                  <c:v>7663.33333333333</c:v>
                </c:pt>
                <c:pt idx="11">
                  <c:v>7123.33333333333</c:v>
                </c:pt>
                <c:pt idx="12">
                  <c:v>6896.66666666667</c:v>
                </c:pt>
                <c:pt idx="13">
                  <c:v>6626.66666666667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81800189"/>
        <c:axId val="69048743"/>
      </c:scatterChart>
      <c:valAx>
        <c:axId val="8180018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/>
          </a:p>
        </c:txPr>
        <c:crossAx val="69048743"/>
        <c:crosses val="autoZero"/>
        <c:crossBetween val="midCat"/>
      </c:valAx>
      <c:valAx>
        <c:axId val="69048743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/>
          </a:p>
        </c:txPr>
        <c:crossAx val="81800189"/>
        <c:crosses val="autoZero"/>
        <c:crossBetween val="midCat"/>
      </c:valAx>
      <c:spPr bwMode="auto">
        <a:prstGeom prst="rect">
          <a:avLst/>
        </a:prstGeom>
        <a:noFill/>
        <a:ln>
          <a:solidFill>
            <a:srgbClr val="B3B3B3"/>
          </a:solidFill>
        </a:ln>
      </c:spPr>
    </c:plotArea>
    <c:legend>
      <c:legendPos val="r"/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/>
        </a:p>
      </c:txPr>
    </c:legend>
    <c:plotVisOnly val="1"/>
    <c:dispBlanksAs val="span"/>
    <c:showDLblsOverMax val="0"/>
  </c:chart>
  <c:spPr bwMode="auto">
    <a:xfrm>
      <a:off x="2570760" y="16891560"/>
      <a:ext cx="4923720" cy="2490840"/>
    </a:xfrm>
    <a:prstGeom prst="rect">
      <a:avLst/>
    </a:prstGeom>
    <a:solidFill>
      <a:srgbClr val="FFFFFF"/>
    </a:solidFill>
    <a:ln w="936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cvs</c:f>
              <c:strCache>
                <c:ptCount val="1"/>
                <c:pt idx="0">
                  <c:v>cvs</c:v>
                </c:pt>
              </c:strCache>
            </c:strRef>
          </c:tx>
          <c:spPr bwMode="auto">
            <a:prstGeom prst="rect">
              <a:avLst/>
            </a:prstGeom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 bwMode="auto">
              <a:prstGeom prst="rect">
                <a:avLst/>
              </a:prstGeom>
              <a:solidFill>
                <a:srgbClr val="004586"/>
              </a:solidFill>
            </c:spPr>
          </c:marker>
          <c:dLbls>
            <c:dLblPos val="r"/>
            <c:separator xml:space="preserve"> </c:separator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Exo2_cor!$D$12:$D$26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Exo2_cor!$I$12:$I$26</c:f>
              <c:numCache>
                <c:formatCode>General</c:formatCode>
                <c:ptCount val="15"/>
                <c:pt idx="0">
                  <c:v>4075.47880023971</c:v>
                </c:pt>
                <c:pt idx="1">
                  <c:v>4280.74564630517</c:v>
                </c:pt>
                <c:pt idx="2">
                  <c:v>4637.88937981458</c:v>
                </c:pt>
                <c:pt idx="3">
                  <c:v>5175.00215991666</c:v>
                </c:pt>
                <c:pt idx="4">
                  <c:v>5469.04627721931</c:v>
                </c:pt>
                <c:pt idx="5">
                  <c:v>6324.39460883807</c:v>
                </c:pt>
                <c:pt idx="6">
                  <c:v>6485.2126304299</c:v>
                </c:pt>
                <c:pt idx="7">
                  <c:v>6800.51565884601</c:v>
                </c:pt>
                <c:pt idx="8">
                  <c:v>7717.03907825897</c:v>
                </c:pt>
                <c:pt idx="9">
                  <c:v>7913.93460078857</c:v>
                </c:pt>
                <c:pt idx="10">
                  <c:v>7802.69691383384</c:v>
                </c:pt>
                <c:pt idx="11">
                  <c:v>7052.65823046184</c:v>
                </c:pt>
                <c:pt idx="12">
                  <c:v>6847.3311021798</c:v>
                </c:pt>
                <c:pt idx="13">
                  <c:v>6829.14940898852</c:v>
                </c:pt>
                <c:pt idx="14">
                  <c:v>6017.75729447016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3603235"/>
        <c:axId val="47010179"/>
      </c:scatterChart>
      <c:valAx>
        <c:axId val="6360323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/>
          </a:p>
        </c:txPr>
        <c:crossAx val="47010179"/>
        <c:crosses val="autoZero"/>
        <c:crossBetween val="midCat"/>
      </c:valAx>
      <c:valAx>
        <c:axId val="47010179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B3B3B3"/>
              </a:solidFill>
            </a:ln>
          </c:spPr>
        </c:majorGridlines>
        <c:numFmt formatCode="#,##0.00" sourceLinked="0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/>
          </a:p>
        </c:txPr>
        <c:crossAx val="63603235"/>
        <c:crosses val="autoZero"/>
        <c:crossBetween val="midCat"/>
      </c:valAx>
      <c:spPr bwMode="auto">
        <a:prstGeom prst="rect">
          <a:avLst/>
        </a:prstGeom>
        <a:noFill/>
        <a:ln>
          <a:solidFill>
            <a:srgbClr val="B3B3B3"/>
          </a:solidFill>
        </a:ln>
      </c:spPr>
    </c:plotArea>
    <c:legend>
      <c:legendPos val="r"/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/>
        </a:p>
      </c:txPr>
    </c:legend>
    <c:plotVisOnly val="1"/>
    <c:dispBlanksAs val="span"/>
    <c:showDLblsOverMax val="0"/>
  </c:chart>
  <c:spPr bwMode="auto">
    <a:xfrm>
      <a:off x="2094120" y="21856320"/>
      <a:ext cx="5767200" cy="3238200"/>
    </a:xfrm>
    <a:prstGeom prst="rect">
      <a:avLst/>
    </a:prstGeom>
    <a:solidFill>
      <a:srgbClr val="FFFFFF"/>
    </a:solidFill>
    <a:ln w="936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Exo2_cor!$E$11</c:f>
              <c:strCache>
                <c:ptCount val="1"/>
                <c:pt idx="0">
                  <c:v>CA</c:v>
                </c:pt>
              </c:strCache>
            </c:strRef>
          </c:tx>
          <c:spPr bwMode="auto">
            <a:prstGeom prst="rect">
              <a:avLst/>
            </a:prstGeom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 bwMode="auto">
              <a:prstGeom prst="rect">
                <a:avLst/>
              </a:prstGeom>
              <a:solidFill>
                <a:srgbClr val="004586"/>
              </a:solidFill>
            </c:spPr>
          </c:marker>
          <c:dLbls>
            <c:dLblPos val="r"/>
            <c:separator xml:space="preserve"> </c:separator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Exo2_cor!$D$12:$D$29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Exo2_cor!$E$12:$E$29</c:f>
              <c:numCache>
                <c:formatCode>General</c:formatCode>
                <c:ptCount val="18"/>
                <c:pt idx="0">
                  <c:v>6190</c:v>
                </c:pt>
                <c:pt idx="1">
                  <c:v>2990</c:v>
                </c:pt>
                <c:pt idx="2">
                  <c:v>3630</c:v>
                </c:pt>
                <c:pt idx="3">
                  <c:v>7860</c:v>
                </c:pt>
                <c:pt idx="4">
                  <c:v>3820</c:v>
                </c:pt>
                <c:pt idx="5">
                  <c:v>4950</c:v>
                </c:pt>
                <c:pt idx="6">
                  <c:v>9850</c:v>
                </c:pt>
                <c:pt idx="7">
                  <c:v>4750</c:v>
                </c:pt>
                <c:pt idx="8">
                  <c:v>6040</c:v>
                </c:pt>
                <c:pt idx="9">
                  <c:v>12020</c:v>
                </c:pt>
                <c:pt idx="10">
                  <c:v>5450</c:v>
                </c:pt>
                <c:pt idx="11">
                  <c:v>5520</c:v>
                </c:pt>
                <c:pt idx="12">
                  <c:v>10400</c:v>
                </c:pt>
                <c:pt idx="13">
                  <c:v>4770</c:v>
                </c:pt>
                <c:pt idx="14">
                  <c:v>4710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Exo2_cor!$K$11</c:f>
              <c:strCache>
                <c:ptCount val="1"/>
                <c:pt idx="0">
                  <c:v xml:space="preserve">CA théorique</c:v>
                </c:pt>
              </c:strCache>
            </c:strRef>
          </c:tx>
          <c:spPr bwMode="auto">
            <a:prstGeom prst="rect">
              <a:avLst/>
            </a:prstGeom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 bwMode="auto">
              <a:prstGeom prst="rect">
                <a:avLst/>
              </a:prstGeom>
              <a:solidFill>
                <a:srgbClr val="FF420E"/>
              </a:solidFill>
            </c:spPr>
          </c:marker>
          <c:dLbls>
            <c:dLblPos val="r"/>
            <c:separator xml:space="preserve"> </c:separator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Exo2_cor!$D$12:$D$29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Exo2_cor!$K$12:$K$29</c:f>
              <c:numCache>
                <c:formatCode>General</c:formatCode>
                <c:ptCount val="18"/>
                <c:pt idx="0">
                  <c:v>5869.26763349453</c:v>
                </c:pt>
                <c:pt idx="1">
                  <c:v>3013.22880122726</c:v>
                </c:pt>
                <c:pt idx="2">
                  <c:v>3728.46565276823</c:v>
                </c:pt>
                <c:pt idx="3">
                  <c:v>7918.30056485462</c:v>
                </c:pt>
                <c:pt idx="4">
                  <c:v>3955.52771895571</c:v>
                </c:pt>
                <c:pt idx="5">
                  <c:v>4784.36656914871</c:v>
                </c:pt>
                <c:pt idx="6">
                  <c:v>9967.33349621472</c:v>
                </c:pt>
                <c:pt idx="7">
                  <c:v>4897.82663668416</c:v>
                </c:pt>
                <c:pt idx="8">
                  <c:v>5840.26748552919</c:v>
                </c:pt>
                <c:pt idx="9">
                  <c:v>12066.6415879054</c:v>
                </c:pt>
                <c:pt idx="10">
                  <c:v>5320.6781437436</c:v>
                </c:pt>
                <c:pt idx="11">
                  <c:v>5680.21087878045</c:v>
                </c:pt>
                <c:pt idx="12">
                  <c:v>10475.6770269404</c:v>
                </c:pt>
                <c:pt idx="13">
                  <c:v>4565.91310827724</c:v>
                </c:pt>
                <c:pt idx="14">
                  <c:v>4834.45261926546</c:v>
                </c:pt>
                <c:pt idx="15">
                  <c:v>8834.43730564487</c:v>
                </c:pt>
                <c:pt idx="16">
                  <c:v>3811.14807281089</c:v>
                </c:pt>
                <c:pt idx="17">
                  <c:v>3988.69435975047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9121108"/>
        <c:axId val="8465137"/>
      </c:scatterChart>
      <c:valAx>
        <c:axId val="191211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/>
          </a:p>
        </c:txPr>
        <c:crossAx val="8465137"/>
        <c:crosses val="autoZero"/>
        <c:crossBetween val="midCat"/>
      </c:valAx>
      <c:valAx>
        <c:axId val="8465137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/>
          </a:p>
        </c:txPr>
        <c:crossAx val="19121108"/>
        <c:crosses val="autoZero"/>
        <c:crossBetween val="midCat"/>
      </c:valAx>
      <c:spPr bwMode="auto">
        <a:prstGeom prst="rect">
          <a:avLst/>
        </a:prstGeom>
        <a:noFill/>
        <a:ln>
          <a:solidFill>
            <a:srgbClr val="B3B3B3"/>
          </a:solidFill>
        </a:ln>
      </c:spPr>
    </c:plotArea>
    <c:legend>
      <c:legendPos val="r"/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/>
        </a:p>
      </c:txPr>
    </c:legend>
    <c:plotVisOnly val="1"/>
    <c:dispBlanksAs val="span"/>
    <c:showDLblsOverMax val="0"/>
  </c:chart>
  <c:spPr bwMode="auto">
    <a:xfrm>
      <a:off x="1349280" y="29022120"/>
      <a:ext cx="5767200" cy="3232800"/>
    </a:xfrm>
    <a:prstGeom prst="rect">
      <a:avLst/>
    </a:prstGeom>
    <a:solidFill>
      <a:srgbClr val="FFFFFF"/>
    </a:solidFill>
    <a:ln w="936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Exo2_cor!$E$11</c:f>
              <c:strCache>
                <c:ptCount val="1"/>
                <c:pt idx="0">
                  <c:v>CA</c:v>
                </c:pt>
              </c:strCache>
            </c:strRef>
          </c:tx>
          <c:spPr bwMode="auto">
            <a:prstGeom prst="rect">
              <a:avLst/>
            </a:prstGeom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 bwMode="auto">
              <a:prstGeom prst="rect">
                <a:avLst/>
              </a:prstGeom>
              <a:solidFill>
                <a:srgbClr val="004586"/>
              </a:solidFill>
            </c:spPr>
          </c:marker>
          <c:dLbls>
            <c:dLblPos val="r"/>
            <c:separator xml:space="preserve"> </c:separator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Exo2_cor!$D$12:$D$26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Exo2_cor!$E$12:$E$26</c:f>
              <c:numCache>
                <c:formatCode>General</c:formatCode>
                <c:ptCount val="15"/>
                <c:pt idx="0">
                  <c:v>6190</c:v>
                </c:pt>
                <c:pt idx="1">
                  <c:v>2990</c:v>
                </c:pt>
                <c:pt idx="2">
                  <c:v>3630</c:v>
                </c:pt>
                <c:pt idx="3">
                  <c:v>7860</c:v>
                </c:pt>
                <c:pt idx="4">
                  <c:v>3820</c:v>
                </c:pt>
                <c:pt idx="5">
                  <c:v>4950</c:v>
                </c:pt>
                <c:pt idx="6">
                  <c:v>9850</c:v>
                </c:pt>
                <c:pt idx="7">
                  <c:v>4750</c:v>
                </c:pt>
                <c:pt idx="8">
                  <c:v>6040</c:v>
                </c:pt>
                <c:pt idx="9">
                  <c:v>12020</c:v>
                </c:pt>
                <c:pt idx="10">
                  <c:v>5450</c:v>
                </c:pt>
                <c:pt idx="11">
                  <c:v>5520</c:v>
                </c:pt>
                <c:pt idx="12">
                  <c:v>10400</c:v>
                </c:pt>
                <c:pt idx="13">
                  <c:v>4770</c:v>
                </c:pt>
                <c:pt idx="14">
                  <c:v>4710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Exo2_cor!$J$11</c:f>
              <c:strCache>
                <c:ptCount val="1"/>
                <c:pt idx="0">
                  <c:v>Tendance</c:v>
                </c:pt>
              </c:strCache>
            </c:strRef>
          </c:tx>
          <c:spPr bwMode="auto">
            <a:prstGeom prst="rect">
              <a:avLst/>
            </a:prstGeom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 bwMode="auto">
              <a:prstGeom prst="rect">
                <a:avLst/>
              </a:prstGeom>
              <a:solidFill>
                <a:srgbClr val="FF420E"/>
              </a:solidFill>
            </c:spPr>
          </c:marker>
          <c:dLbls>
            <c:dLblPos val="r"/>
            <c:separator xml:space="preserve"> </c:separator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Exo2_cor!$D$12:$D$26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Exo2_cor!$J$12:$J$26</c:f>
              <c:numCache>
                <c:formatCode>General</c:formatCode>
                <c:ptCount val="15"/>
                <c:pt idx="0">
                  <c:v>3864.30950133118</c:v>
                </c:pt>
                <c:pt idx="1">
                  <c:v>4314.00203082774</c:v>
                </c:pt>
                <c:pt idx="2">
                  <c:v>4763.6945603243</c:v>
                </c:pt>
                <c:pt idx="3">
                  <c:v>5213.38708982086</c:v>
                </c:pt>
                <c:pt idx="4">
                  <c:v>5663.07961931742</c:v>
                </c:pt>
                <c:pt idx="5">
                  <c:v>6112.77214881397</c:v>
                </c:pt>
                <c:pt idx="6">
                  <c:v>6562.46467831053</c:v>
                </c:pt>
                <c:pt idx="7">
                  <c:v>7012.15720780709</c:v>
                </c:pt>
                <c:pt idx="8">
                  <c:v>7461.84973730365</c:v>
                </c:pt>
                <c:pt idx="9">
                  <c:v>7944.64329266545</c:v>
                </c:pt>
                <c:pt idx="10">
                  <c:v>7617.54842783327</c:v>
                </c:pt>
                <c:pt idx="11">
                  <c:v>7257.35253713584</c:v>
                </c:pt>
                <c:pt idx="12">
                  <c:v>6897.15664643841</c:v>
                </c:pt>
                <c:pt idx="13">
                  <c:v>6536.96075574098</c:v>
                </c:pt>
                <c:pt idx="14">
                  <c:v>6176.76486504355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38448863"/>
        <c:axId val="89175067"/>
      </c:scatterChart>
      <c:valAx>
        <c:axId val="3844886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/>
          </a:p>
        </c:txPr>
        <c:crossAx val="89175067"/>
        <c:crosses val="autoZero"/>
        <c:crossBetween val="midCat"/>
      </c:valAx>
      <c:valAx>
        <c:axId val="89175067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/>
          </a:p>
        </c:txPr>
        <c:crossAx val="38448863"/>
        <c:crosses val="autoZero"/>
        <c:crossBetween val="midCat"/>
      </c:valAx>
      <c:spPr bwMode="auto">
        <a:prstGeom prst="rect">
          <a:avLst/>
        </a:prstGeom>
        <a:noFill/>
        <a:ln>
          <a:solidFill>
            <a:srgbClr val="B3B3B3"/>
          </a:solidFill>
        </a:ln>
      </c:spPr>
    </c:plotArea>
    <c:legend>
      <c:legendPos val="r"/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/>
        </a:p>
      </c:txPr>
    </c:legend>
    <c:plotVisOnly val="1"/>
    <c:dispBlanksAs val="span"/>
    <c:showDLblsOverMax val="0"/>
  </c:chart>
  <c:spPr bwMode="auto">
    <a:xfrm>
      <a:off x="13043520" y="25026480"/>
      <a:ext cx="5769000" cy="3232440"/>
    </a:xfrm>
    <a:prstGeom prst="rect">
      <a:avLst/>
    </a:prstGeom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un</c:f>
              <c:strCache>
                <c:ptCount val="1"/>
                <c:pt idx="0">
                  <c:v>un</c:v>
                </c:pt>
              </c:strCache>
            </c:strRef>
          </c:tx>
          <c:spPr bwMode="auto">
            <a:prstGeom prst="rect">
              <a:avLst/>
            </a:prstGeom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eparator xml:space="preserve"> </c:separator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val>
            <c:numRef>
              <c:f>Exo1_cor!$C$8:$C$19</c:f>
              <c:numCache>
                <c:formatCode>General</c:formatCode>
                <c:ptCount val="12"/>
                <c:pt idx="0">
                  <c:v>22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17</c:v>
                </c:pt>
                <c:pt idx="5">
                  <c:v>20</c:v>
                </c:pt>
                <c:pt idx="6">
                  <c:v>17</c:v>
                </c:pt>
                <c:pt idx="7">
                  <c:v>10</c:v>
                </c:pt>
                <c:pt idx="8">
                  <c:v>21</c:v>
                </c:pt>
                <c:pt idx="9">
                  <c:v>17</c:v>
                </c:pt>
                <c:pt idx="10">
                  <c:v>15</c:v>
                </c:pt>
                <c:pt idx="11">
                  <c:v>28</c:v>
                </c:pt>
              </c:numCache>
            </c:numRef>
          </c:val>
        </c:ser>
        <c:ser>
          <c:idx val="1"/>
          <c:order val="1"/>
          <c:tx>
            <c:strRef>
              <c:f>deux</c:f>
              <c:strCache>
                <c:ptCount val="1"/>
                <c:pt idx="0">
                  <c:v>deux</c:v>
                </c:pt>
              </c:strCache>
            </c:strRef>
          </c:tx>
          <c:spPr bwMode="auto">
            <a:prstGeom prst="rect">
              <a:avLst/>
            </a:prstGeom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eparator xml:space="preserve"> </c:separator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val>
            <c:numRef>
              <c:f>Exo1_cor!$D$8:$D$19</c:f>
              <c:numCache>
                <c:formatCode>General</c:formatCode>
                <c:ptCount val="12"/>
                <c:pt idx="0">
                  <c:v>22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19</c:v>
                </c:pt>
                <c:pt idx="5">
                  <c:v>20</c:v>
                </c:pt>
                <c:pt idx="6">
                  <c:v>17</c:v>
                </c:pt>
                <c:pt idx="7">
                  <c:v>10</c:v>
                </c:pt>
                <c:pt idx="8">
                  <c:v>20</c:v>
                </c:pt>
                <c:pt idx="9">
                  <c:v>17</c:v>
                </c:pt>
                <c:pt idx="10">
                  <c:v>15</c:v>
                </c:pt>
                <c:pt idx="11">
                  <c:v>30</c:v>
                </c:pt>
              </c:numCache>
            </c:numRef>
          </c:val>
        </c:ser>
        <c:ser>
          <c:idx val="2"/>
          <c:order val="2"/>
          <c:tx>
            <c:strRef>
              <c:f>trois</c:f>
              <c:strCache>
                <c:ptCount val="1"/>
                <c:pt idx="0">
                  <c:v>trois</c:v>
                </c:pt>
              </c:strCache>
            </c:strRef>
          </c:tx>
          <c:spPr bwMode="auto">
            <a:prstGeom prst="rect">
              <a:avLst/>
            </a:prstGeom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eparator xml:space="preserve"> </c:separator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val>
            <c:numRef>
              <c:f>Exo1_cor!$E$8:$E$19</c:f>
              <c:numCache>
                <c:formatCode>General</c:formatCode>
                <c:ptCount val="12"/>
                <c:pt idx="0">
                  <c:v>23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18</c:v>
                </c:pt>
                <c:pt idx="5">
                  <c:v>21</c:v>
                </c:pt>
                <c:pt idx="6">
                  <c:v>18</c:v>
                </c:pt>
                <c:pt idx="7">
                  <c:v>11</c:v>
                </c:pt>
                <c:pt idx="8">
                  <c:v>21</c:v>
                </c:pt>
                <c:pt idx="9">
                  <c:v>19</c:v>
                </c:pt>
                <c:pt idx="10">
                  <c:v>16</c:v>
                </c:pt>
                <c:pt idx="11">
                  <c:v>30</c:v>
                </c:pt>
              </c:numCache>
            </c:numRef>
          </c:val>
        </c:ser>
        <c:ser>
          <c:idx val="3"/>
          <c:order val="3"/>
          <c:tx>
            <c:strRef>
              <c:f>quatre</c:f>
              <c:strCache>
                <c:ptCount val="1"/>
                <c:pt idx="0">
                  <c:v>quatre</c:v>
                </c:pt>
              </c:strCache>
            </c:strRef>
          </c:tx>
          <c:spPr bwMode="auto">
            <a:prstGeom prst="rect">
              <a:avLst/>
            </a:prstGeom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eparator xml:space="preserve"> </c:separator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val>
            <c:numRef>
              <c:f>Exo1_cor!$F$8:$F$19</c:f>
              <c:numCache>
                <c:formatCode>General</c:formatCode>
                <c:ptCount val="12"/>
                <c:pt idx="0">
                  <c:v>23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12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  <c:pt idx="11">
                  <c:v>33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56137704"/>
        <c:axId val="94150731"/>
      </c:radarChart>
      <c:catAx>
        <c:axId val="56137704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noFill/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/>
          </a:p>
        </c:txPr>
        <c:crossAx val="94150731"/>
        <c:crosses val="autoZero"/>
        <c:auto val="1"/>
        <c:lblAlgn val="ctr"/>
        <c:lblOffset val="100"/>
        <c:noMultiLvlLbl val="0"/>
      </c:catAx>
      <c:valAx>
        <c:axId val="94150731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/>
          </a:p>
        </c:txPr>
        <c:crossAx val="56137704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</c:spPr>
    </c:plotArea>
    <c:legend>
      <c:legendPos val="r"/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2670120" y="22956840"/>
      <a:ext cx="5787720" cy="2890080"/>
    </a:xfrm>
    <a:prstGeom prst="rect">
      <a:avLst/>
    </a:prstGeom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5761"/>
          <c:y val="0.062815"/>
          <c:w val="0.757749"/>
          <c:h val="0.858155"/>
        </c:manualLayout>
      </c:layout>
      <c:scatterChart>
        <c:scatterStyle val="lineMarker"/>
        <c:varyColors val="0"/>
        <c:ser>
          <c:idx val="0"/>
          <c:order val="0"/>
          <c:tx>
            <c:strRef>
              <c:f>un</c:f>
              <c:strCache>
                <c:ptCount val="1"/>
                <c:pt idx="0">
                  <c:v>un</c:v>
                </c:pt>
              </c:strCache>
            </c:strRef>
          </c:tx>
          <c:spPr bwMode="auto">
            <a:prstGeom prst="rect">
              <a:avLst/>
            </a:prstGeom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 bwMode="auto">
              <a:prstGeom prst="rect">
                <a:avLst/>
              </a:prstGeom>
              <a:solidFill>
                <a:srgbClr val="004586"/>
              </a:solidFill>
            </c:spPr>
          </c:marker>
          <c:dLbls>
            <c:dLblPos val="r"/>
            <c:separator xml:space="preserve"> </c:separator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yVal>
            <c:numRef>
              <c:f>Exo1_cor!$C$8:$C$19</c:f>
              <c:numCache>
                <c:formatCode>General</c:formatCode>
                <c:ptCount val="12"/>
                <c:pt idx="0">
                  <c:v>22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17</c:v>
                </c:pt>
                <c:pt idx="5">
                  <c:v>20</c:v>
                </c:pt>
                <c:pt idx="6">
                  <c:v>17</c:v>
                </c:pt>
                <c:pt idx="7">
                  <c:v>10</c:v>
                </c:pt>
                <c:pt idx="8">
                  <c:v>21</c:v>
                </c:pt>
                <c:pt idx="9">
                  <c:v>17</c:v>
                </c:pt>
                <c:pt idx="10">
                  <c:v>15</c:v>
                </c:pt>
                <c:pt idx="11">
                  <c:v>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deux</c:f>
              <c:strCache>
                <c:ptCount val="1"/>
                <c:pt idx="0">
                  <c:v>deux</c:v>
                </c:pt>
              </c:strCache>
            </c:strRef>
          </c:tx>
          <c:spPr bwMode="auto">
            <a:prstGeom prst="rect">
              <a:avLst/>
            </a:prstGeom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 bwMode="auto">
              <a:prstGeom prst="rect">
                <a:avLst/>
              </a:prstGeom>
              <a:solidFill>
                <a:srgbClr val="FF420E"/>
              </a:solidFill>
            </c:spPr>
          </c:marker>
          <c:dLbls>
            <c:dLblPos val="r"/>
            <c:separator xml:space="preserve"> </c:separator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yVal>
            <c:numRef>
              <c:f>Exo1_cor!$D$8:$D$19</c:f>
              <c:numCache>
                <c:formatCode>General</c:formatCode>
                <c:ptCount val="12"/>
                <c:pt idx="0">
                  <c:v>22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19</c:v>
                </c:pt>
                <c:pt idx="5">
                  <c:v>20</c:v>
                </c:pt>
                <c:pt idx="6">
                  <c:v>17</c:v>
                </c:pt>
                <c:pt idx="7">
                  <c:v>10</c:v>
                </c:pt>
                <c:pt idx="8">
                  <c:v>20</c:v>
                </c:pt>
                <c:pt idx="9">
                  <c:v>17</c:v>
                </c:pt>
                <c:pt idx="10">
                  <c:v>15</c:v>
                </c:pt>
                <c:pt idx="11">
                  <c:v>30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trois</c:f>
              <c:strCache>
                <c:ptCount val="1"/>
                <c:pt idx="0">
                  <c:v>trois</c:v>
                </c:pt>
              </c:strCache>
            </c:strRef>
          </c:tx>
          <c:spPr bwMode="auto">
            <a:prstGeom prst="rect">
              <a:avLst/>
            </a:prstGeom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 bwMode="auto">
              <a:prstGeom prst="rect">
                <a:avLst/>
              </a:prstGeom>
              <a:solidFill>
                <a:srgbClr val="FFD320"/>
              </a:solidFill>
            </c:spPr>
          </c:marker>
          <c:dLbls>
            <c:dLblPos val="r"/>
            <c:separator xml:space="preserve"> </c:separator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yVal>
            <c:numRef>
              <c:f>Exo1_cor!$E$8:$E$19</c:f>
              <c:numCache>
                <c:formatCode>General</c:formatCode>
                <c:ptCount val="12"/>
                <c:pt idx="0">
                  <c:v>23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18</c:v>
                </c:pt>
                <c:pt idx="5">
                  <c:v>21</c:v>
                </c:pt>
                <c:pt idx="6">
                  <c:v>18</c:v>
                </c:pt>
                <c:pt idx="7">
                  <c:v>11</c:v>
                </c:pt>
                <c:pt idx="8">
                  <c:v>21</c:v>
                </c:pt>
                <c:pt idx="9">
                  <c:v>19</c:v>
                </c:pt>
                <c:pt idx="10">
                  <c:v>16</c:v>
                </c:pt>
                <c:pt idx="11">
                  <c:v>30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quatre</c:f>
              <c:strCache>
                <c:ptCount val="1"/>
                <c:pt idx="0">
                  <c:v>quatre</c:v>
                </c:pt>
              </c:strCache>
            </c:strRef>
          </c:tx>
          <c:spPr bwMode="auto">
            <a:prstGeom prst="rect">
              <a:avLst/>
            </a:prstGeom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 bwMode="auto">
              <a:prstGeom prst="rect">
                <a:avLst/>
              </a:prstGeom>
              <a:solidFill>
                <a:srgbClr val="579D1C"/>
              </a:solidFill>
            </c:spPr>
          </c:marker>
          <c:dLbls>
            <c:dLblPos val="r"/>
            <c:separator xml:space="preserve"> </c:separator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yVal>
            <c:numRef>
              <c:f>Exo1_cor!$F$8:$F$19</c:f>
              <c:numCache>
                <c:formatCode>General</c:formatCode>
                <c:ptCount val="12"/>
                <c:pt idx="0">
                  <c:v>23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12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  <c:pt idx="11">
                  <c:v>33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90815029"/>
        <c:axId val="96821136"/>
      </c:scatterChart>
      <c:valAx>
        <c:axId val="9081502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/>
          </a:p>
        </c:txPr>
        <c:crossAx val="96821136"/>
        <c:crosses val="autoZero"/>
        <c:crossBetween val="midCat"/>
      </c:valAx>
      <c:valAx>
        <c:axId val="9682113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/>
          </a:p>
        </c:txPr>
        <c:crossAx val="90815029"/>
        <c:crosses val="autoZero"/>
        <c:crossBetween val="midCat"/>
      </c:valAx>
      <c:spPr bwMode="auto">
        <a:prstGeom prst="rect">
          <a:avLst/>
        </a:prstGeom>
        <a:noFill/>
        <a:ln>
          <a:solidFill>
            <a:srgbClr val="B3B3B3"/>
          </a:solidFill>
        </a:ln>
      </c:spPr>
    </c:plotArea>
    <c:legend>
      <c:legendPos val="r"/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/>
        </a:p>
      </c:txPr>
    </c:legend>
    <c:plotVisOnly val="1"/>
    <c:dispBlanksAs val="span"/>
    <c:showDLblsOverMax val="0"/>
  </c:chart>
  <c:spPr bwMode="auto">
    <a:xfrm>
      <a:off x="9937079" y="22797000"/>
      <a:ext cx="5539680" cy="2997000"/>
    </a:xfrm>
    <a:prstGeom prst="rect">
      <a:avLst/>
    </a:prstGeom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cvs</c:f>
              <c:strCache>
                <c:ptCount val="1"/>
                <c:pt idx="0">
                  <c:v>cvs</c:v>
                </c:pt>
              </c:strCache>
            </c:strRef>
          </c:tx>
          <c:spPr bwMode="auto">
            <a:prstGeom prst="rect">
              <a:avLst/>
            </a:prstGeom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 bwMode="auto">
              <a:prstGeom prst="rect">
                <a:avLst/>
              </a:prstGeom>
              <a:solidFill>
                <a:srgbClr val="004586"/>
              </a:solidFill>
            </c:spPr>
          </c:marker>
          <c:dLbls>
            <c:dLblPos val="r"/>
            <c:separator xml:space="preserve"> </c:separator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trendline>
            <c:spPr bwMode="auto">
              <a:prstGeom prst="rect">
                <a:avLst/>
              </a:prstGeom>
              <a:ln>
                <a:solidFill>
                  <a:srgbClr val="004586"/>
                </a:solidFill>
              </a:ln>
            </c:spPr>
            <c:trendlineType val="linear"/>
            <c:forward val="0.000000"/>
            <c:backward val="0.000000"/>
            <c:dispRSqr val="1"/>
            <c:dispEq val="1"/>
          </c:trendline>
          <c:xVal>
            <c:numRef>
              <c:f>Exo1_cor!$D$31:$D$78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Exo1_cor!$I$31:$I$78</c:f>
              <c:numCache>
                <c:formatCode>General</c:formatCode>
                <c:ptCount val="48"/>
                <c:pt idx="0">
                  <c:v>16.6898148148148</c:v>
                </c:pt>
                <c:pt idx="1">
                  <c:v>17.0925925925926</c:v>
                </c:pt>
                <c:pt idx="2">
                  <c:v>16.8009259259259</c:v>
                </c:pt>
                <c:pt idx="3">
                  <c:v>16.8425925925926</c:v>
                </c:pt>
                <c:pt idx="4">
                  <c:v>15.2175925925926</c:v>
                </c:pt>
                <c:pt idx="5">
                  <c:v>16.9675925925926</c:v>
                </c:pt>
                <c:pt idx="6">
                  <c:v>16.7731481481482</c:v>
                </c:pt>
                <c:pt idx="7">
                  <c:v>16.787037037037</c:v>
                </c:pt>
                <c:pt idx="8">
                  <c:v>17.4675925925926</c:v>
                </c:pt>
                <c:pt idx="9">
                  <c:v>16.4953703703704</c:v>
                </c:pt>
                <c:pt idx="10">
                  <c:v>16.8981481481482</c:v>
                </c:pt>
                <c:pt idx="11">
                  <c:v>15.9675925925926</c:v>
                </c:pt>
                <c:pt idx="12">
                  <c:v>16.6898148148148</c:v>
                </c:pt>
                <c:pt idx="13">
                  <c:v>17.0925925925926</c:v>
                </c:pt>
                <c:pt idx="14">
                  <c:v>16.8009259259259</c:v>
                </c:pt>
                <c:pt idx="15">
                  <c:v>16.8425925925926</c:v>
                </c:pt>
                <c:pt idx="16">
                  <c:v>17.2175925925926</c:v>
                </c:pt>
                <c:pt idx="17">
                  <c:v>16.9675925925926</c:v>
                </c:pt>
                <c:pt idx="18">
                  <c:v>16.7731481481482</c:v>
                </c:pt>
                <c:pt idx="19">
                  <c:v>16.787037037037</c:v>
                </c:pt>
                <c:pt idx="20">
                  <c:v>16.4675925925926</c:v>
                </c:pt>
                <c:pt idx="21">
                  <c:v>16.4953703703704</c:v>
                </c:pt>
                <c:pt idx="22">
                  <c:v>16.8981481481482</c:v>
                </c:pt>
                <c:pt idx="23">
                  <c:v>17.9675925925926</c:v>
                </c:pt>
                <c:pt idx="24">
                  <c:v>17.6898148148148</c:v>
                </c:pt>
                <c:pt idx="25">
                  <c:v>18.0925925925926</c:v>
                </c:pt>
                <c:pt idx="26">
                  <c:v>17.8009259259259</c:v>
                </c:pt>
                <c:pt idx="27">
                  <c:v>17.8425925925926</c:v>
                </c:pt>
                <c:pt idx="28">
                  <c:v>16.2175925925926</c:v>
                </c:pt>
                <c:pt idx="29">
                  <c:v>17.9675925925926</c:v>
                </c:pt>
                <c:pt idx="30">
                  <c:v>17.7731481481481</c:v>
                </c:pt>
                <c:pt idx="31">
                  <c:v>17.787037037037</c:v>
                </c:pt>
                <c:pt idx="32">
                  <c:v>17.4675925925926</c:v>
                </c:pt>
                <c:pt idx="33">
                  <c:v>18.4953703703704</c:v>
                </c:pt>
                <c:pt idx="34">
                  <c:v>17.8981481481482</c:v>
                </c:pt>
                <c:pt idx="35">
                  <c:v>17.9675925925926</c:v>
                </c:pt>
                <c:pt idx="36">
                  <c:v>17.6898148148148</c:v>
                </c:pt>
                <c:pt idx="37">
                  <c:v>17.0925925925926</c:v>
                </c:pt>
                <c:pt idx="38">
                  <c:v>17.8009259259259</c:v>
                </c:pt>
                <c:pt idx="39">
                  <c:v>17.8425925925926</c:v>
                </c:pt>
                <c:pt idx="40">
                  <c:v>19.2175925925926</c:v>
                </c:pt>
                <c:pt idx="41">
                  <c:v>17.9675925925926</c:v>
                </c:pt>
                <c:pt idx="42">
                  <c:v>19.7731481481482</c:v>
                </c:pt>
                <c:pt idx="43">
                  <c:v>18.787037037037</c:v>
                </c:pt>
                <c:pt idx="44">
                  <c:v>18.4675925925926</c:v>
                </c:pt>
                <c:pt idx="45">
                  <c:v>18.4953703703704</c:v>
                </c:pt>
                <c:pt idx="46">
                  <c:v>17.8981481481482</c:v>
                </c:pt>
                <c:pt idx="47">
                  <c:v>20.9675925925926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5059262"/>
        <c:axId val="81385356"/>
      </c:scatterChart>
      <c:valAx>
        <c:axId val="6505926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/>
          </a:p>
        </c:txPr>
        <c:crossAx val="81385356"/>
        <c:crosses val="autoZero"/>
        <c:crossBetween val="midCat"/>
      </c:valAx>
      <c:valAx>
        <c:axId val="8138535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B3B3B3"/>
              </a:solidFill>
            </a:ln>
          </c:spPr>
        </c:majorGridlines>
        <c:numFmt formatCode="#,##0.00" sourceLinked="0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/>
          </a:p>
        </c:txPr>
        <c:crossAx val="65059262"/>
        <c:crosses val="autoZero"/>
        <c:crossBetween val="midCat"/>
      </c:valAx>
      <c:spPr bwMode="auto">
        <a:prstGeom prst="rect">
          <a:avLst/>
        </a:prstGeom>
        <a:noFill/>
        <a:ln>
          <a:solidFill>
            <a:srgbClr val="B3B3B3"/>
          </a:solidFill>
        </a:ln>
      </c:spPr>
    </c:plotArea>
    <c:legend>
      <c:legendPos val="r"/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/>
        </a:p>
      </c:txPr>
    </c:legend>
    <c:plotVisOnly val="1"/>
    <c:dispBlanksAs val="span"/>
    <c:showDLblsOverMax val="0"/>
  </c:chart>
  <c:spPr bwMode="auto">
    <a:xfrm>
      <a:off x="2059920" y="36104760"/>
      <a:ext cx="5767920" cy="3239280"/>
    </a:xfrm>
    <a:prstGeom prst="rect">
      <a:avLst/>
    </a:prstGeom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Exo1_cor!$E$30</c:f>
              <c:strCache>
                <c:ptCount val="1"/>
                <c:pt idx="0">
                  <c:v>CA</c:v>
                </c:pt>
              </c:strCache>
            </c:strRef>
          </c:tx>
          <c:spPr bwMode="auto">
            <a:prstGeom prst="rect">
              <a:avLst/>
            </a:prstGeom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 bwMode="auto">
              <a:prstGeom prst="rect">
                <a:avLst/>
              </a:prstGeom>
              <a:solidFill>
                <a:srgbClr val="004586"/>
              </a:solidFill>
            </c:spPr>
          </c:marker>
          <c:dLbls>
            <c:dLblPos val="r"/>
            <c:separator xml:space="preserve"> </c:separator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Exo1_cor!$D$31:$D$90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Exo1_cor!$E$31:$E$90</c:f>
              <c:numCache>
                <c:formatCode>General</c:formatCode>
                <c:ptCount val="60"/>
                <c:pt idx="0">
                  <c:v>22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17</c:v>
                </c:pt>
                <c:pt idx="5">
                  <c:v>20</c:v>
                </c:pt>
                <c:pt idx="6">
                  <c:v>17</c:v>
                </c:pt>
                <c:pt idx="7">
                  <c:v>10</c:v>
                </c:pt>
                <c:pt idx="8">
                  <c:v>21</c:v>
                </c:pt>
                <c:pt idx="9">
                  <c:v>17</c:v>
                </c:pt>
                <c:pt idx="10">
                  <c:v>15</c:v>
                </c:pt>
                <c:pt idx="11">
                  <c:v>28</c:v>
                </c:pt>
                <c:pt idx="12">
                  <c:v>22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19</c:v>
                </c:pt>
                <c:pt idx="17">
                  <c:v>20</c:v>
                </c:pt>
                <c:pt idx="18">
                  <c:v>17</c:v>
                </c:pt>
                <c:pt idx="19">
                  <c:v>10</c:v>
                </c:pt>
                <c:pt idx="20">
                  <c:v>20</c:v>
                </c:pt>
                <c:pt idx="21">
                  <c:v>17</c:v>
                </c:pt>
                <c:pt idx="22">
                  <c:v>15</c:v>
                </c:pt>
                <c:pt idx="23">
                  <c:v>30</c:v>
                </c:pt>
                <c:pt idx="24">
                  <c:v>23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18</c:v>
                </c:pt>
                <c:pt idx="29">
                  <c:v>21</c:v>
                </c:pt>
                <c:pt idx="30">
                  <c:v>18</c:v>
                </c:pt>
                <c:pt idx="31">
                  <c:v>11</c:v>
                </c:pt>
                <c:pt idx="32">
                  <c:v>21</c:v>
                </c:pt>
                <c:pt idx="33">
                  <c:v>19</c:v>
                </c:pt>
                <c:pt idx="34">
                  <c:v>16</c:v>
                </c:pt>
                <c:pt idx="35">
                  <c:v>30</c:v>
                </c:pt>
                <c:pt idx="36">
                  <c:v>23</c:v>
                </c:pt>
                <c:pt idx="37">
                  <c:v>10</c:v>
                </c:pt>
                <c:pt idx="38">
                  <c:v>12</c:v>
                </c:pt>
                <c:pt idx="39">
                  <c:v>13</c:v>
                </c:pt>
                <c:pt idx="40">
                  <c:v>21</c:v>
                </c:pt>
                <c:pt idx="41">
                  <c:v>21</c:v>
                </c:pt>
                <c:pt idx="42">
                  <c:v>20</c:v>
                </c:pt>
                <c:pt idx="43">
                  <c:v>12</c:v>
                </c:pt>
                <c:pt idx="44">
                  <c:v>22</c:v>
                </c:pt>
                <c:pt idx="45">
                  <c:v>19</c:v>
                </c:pt>
                <c:pt idx="46">
                  <c:v>16</c:v>
                </c:pt>
                <c:pt idx="47">
                  <c:v>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Exo1_cor!$K$30</c:f>
              <c:strCache>
                <c:ptCount val="1"/>
                <c:pt idx="0">
                  <c:v xml:space="preserve">CA théorique</c:v>
                </c:pt>
              </c:strCache>
            </c:strRef>
          </c:tx>
          <c:spPr bwMode="auto">
            <a:prstGeom prst="rect">
              <a:avLst/>
            </a:prstGeom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 bwMode="auto">
              <a:prstGeom prst="rect">
                <a:avLst/>
              </a:prstGeom>
              <a:solidFill>
                <a:srgbClr val="FF420E"/>
              </a:solidFill>
            </c:spPr>
          </c:marker>
          <c:dLbls>
            <c:dLblPos val="r"/>
            <c:separator xml:space="preserve"> </c:separator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Exo1_cor!$D$31:$D$90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Exo1_cor!$K$31:$K$90</c:f>
              <c:numCache>
                <c:formatCode>General</c:formatCode>
                <c:ptCount val="60"/>
                <c:pt idx="0">
                  <c:v>21.5246126228269</c:v>
                </c:pt>
                <c:pt idx="1">
                  <c:v>9.17476701082325</c:v>
                </c:pt>
                <c:pt idx="2">
                  <c:v>10.519365843264</c:v>
                </c:pt>
                <c:pt idx="3">
                  <c:v>11.5306313423715</c:v>
                </c:pt>
                <c:pt idx="4">
                  <c:v>18.2085635081456</c:v>
                </c:pt>
                <c:pt idx="5">
                  <c:v>19.5114956739197</c:v>
                </c:pt>
                <c:pt idx="6">
                  <c:v>16.7588722841382</c:v>
                </c:pt>
                <c:pt idx="7">
                  <c:v>9.79791556102347</c:v>
                </c:pt>
                <c:pt idx="8">
                  <c:v>20.170292171242</c:v>
                </c:pt>
                <c:pt idx="9">
                  <c:v>17.1954465592384</c:v>
                </c:pt>
                <c:pt idx="10">
                  <c:v>14.8456009472347</c:v>
                </c:pt>
                <c:pt idx="11">
                  <c:v>28.8290886685644</c:v>
                </c:pt>
                <c:pt idx="12">
                  <c:v>22.1597986121162</c:v>
                </c:pt>
                <c:pt idx="13">
                  <c:v>9.80995300011258</c:v>
                </c:pt>
                <c:pt idx="14">
                  <c:v>11.1545518325534</c:v>
                </c:pt>
                <c:pt idx="15">
                  <c:v>12.1658173316608</c:v>
                </c:pt>
                <c:pt idx="16">
                  <c:v>18.8437494974349</c:v>
                </c:pt>
                <c:pt idx="17">
                  <c:v>20.146681663209</c:v>
                </c:pt>
                <c:pt idx="18">
                  <c:v>17.3940582734276</c:v>
                </c:pt>
                <c:pt idx="19">
                  <c:v>10.4331015503128</c:v>
                </c:pt>
                <c:pt idx="20">
                  <c:v>20.8054781605314</c:v>
                </c:pt>
                <c:pt idx="21">
                  <c:v>17.8306325485277</c:v>
                </c:pt>
                <c:pt idx="22">
                  <c:v>15.480786936524</c:v>
                </c:pt>
                <c:pt idx="23">
                  <c:v>29.4642746578537</c:v>
                </c:pt>
                <c:pt idx="24">
                  <c:v>22.7949846014056</c:v>
                </c:pt>
                <c:pt idx="25">
                  <c:v>10.4451389894019</c:v>
                </c:pt>
                <c:pt idx="26">
                  <c:v>11.7897378218427</c:v>
                </c:pt>
                <c:pt idx="27">
                  <c:v>12.8010033209501</c:v>
                </c:pt>
                <c:pt idx="28">
                  <c:v>19.4789354867242</c:v>
                </c:pt>
                <c:pt idx="29">
                  <c:v>20.7818676524984</c:v>
                </c:pt>
                <c:pt idx="30">
                  <c:v>18.0292442627169</c:v>
                </c:pt>
                <c:pt idx="31">
                  <c:v>11.0682875396021</c:v>
                </c:pt>
                <c:pt idx="32">
                  <c:v>21.4406641498207</c:v>
                </c:pt>
                <c:pt idx="33">
                  <c:v>18.465818537817</c:v>
                </c:pt>
                <c:pt idx="34">
                  <c:v>16.1159729258134</c:v>
                </c:pt>
                <c:pt idx="35">
                  <c:v>30.099460647143</c:v>
                </c:pt>
                <c:pt idx="36">
                  <c:v>23.4301705906949</c:v>
                </c:pt>
                <c:pt idx="37">
                  <c:v>11.0803249786912</c:v>
                </c:pt>
                <c:pt idx="38">
                  <c:v>12.424923811132</c:v>
                </c:pt>
                <c:pt idx="39">
                  <c:v>13.4361893102395</c:v>
                </c:pt>
                <c:pt idx="40">
                  <c:v>20.1141214760136</c:v>
                </c:pt>
                <c:pt idx="41">
                  <c:v>21.4170536417877</c:v>
                </c:pt>
                <c:pt idx="42">
                  <c:v>18.6644302520062</c:v>
                </c:pt>
                <c:pt idx="43">
                  <c:v>11.7034735288915</c:v>
                </c:pt>
                <c:pt idx="44">
                  <c:v>22.07585013911</c:v>
                </c:pt>
                <c:pt idx="45">
                  <c:v>19.1010045271064</c:v>
                </c:pt>
                <c:pt idx="46">
                  <c:v>16.7511589151027</c:v>
                </c:pt>
                <c:pt idx="47">
                  <c:v>30.7346466364324</c:v>
                </c:pt>
                <c:pt idx="48">
                  <c:v>24.0653565799842</c:v>
                </c:pt>
                <c:pt idx="49">
                  <c:v>11.7155109679806</c:v>
                </c:pt>
                <c:pt idx="50">
                  <c:v>13.0601098004214</c:v>
                </c:pt>
                <c:pt idx="51">
                  <c:v>14.0713752995288</c:v>
                </c:pt>
                <c:pt idx="52">
                  <c:v>20.7493074653029</c:v>
                </c:pt>
                <c:pt idx="53">
                  <c:v>22.052239631077</c:v>
                </c:pt>
                <c:pt idx="54">
                  <c:v>19.2996162412956</c:v>
                </c:pt>
                <c:pt idx="55">
                  <c:v>12.3386595181808</c:v>
                </c:pt>
                <c:pt idx="56">
                  <c:v>22.7110361283994</c:v>
                </c:pt>
                <c:pt idx="57">
                  <c:v>19.7361905163957</c:v>
                </c:pt>
                <c:pt idx="58">
                  <c:v>17.386344904392</c:v>
                </c:pt>
                <c:pt idx="59">
                  <c:v>31.3698326257217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50896441"/>
        <c:axId val="86705728"/>
      </c:scatterChart>
      <c:valAx>
        <c:axId val="5089644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/>
          </a:p>
        </c:txPr>
        <c:crossAx val="86705728"/>
        <c:crosses val="autoZero"/>
        <c:crossBetween val="midCat"/>
      </c:valAx>
      <c:valAx>
        <c:axId val="8670572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/>
          </a:p>
        </c:txPr>
        <c:crossAx val="50896441"/>
        <c:crosses val="autoZero"/>
        <c:crossBetween val="midCat"/>
      </c:valAx>
      <c:spPr bwMode="auto">
        <a:prstGeom prst="rect">
          <a:avLst/>
        </a:prstGeom>
        <a:noFill/>
        <a:ln>
          <a:solidFill>
            <a:srgbClr val="B3B3B3"/>
          </a:solidFill>
        </a:ln>
      </c:spPr>
    </c:plotArea>
    <c:legend>
      <c:legendPos val="r"/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/>
        </a:p>
      </c:txPr>
    </c:legend>
    <c:plotVisOnly val="1"/>
    <c:dispBlanksAs val="span"/>
    <c:showDLblsOverMax val="0"/>
  </c:chart>
  <c:spPr bwMode="auto">
    <a:xfrm>
      <a:off x="1895759" y="42282360"/>
      <a:ext cx="5767200" cy="3240000"/>
    </a:xfrm>
    <a:prstGeom prst="rect">
      <a:avLst/>
    </a:prstGeom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Exo1_cor!$E$30</c:f>
              <c:strCache>
                <c:ptCount val="1"/>
                <c:pt idx="0">
                  <c:v>CA</c:v>
                </c:pt>
              </c:strCache>
            </c:strRef>
          </c:tx>
          <c:spPr bwMode="auto">
            <a:prstGeom prst="rect">
              <a:avLst/>
            </a:prstGeom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 bwMode="auto">
              <a:prstGeom prst="rect">
                <a:avLst/>
              </a:prstGeom>
              <a:solidFill>
                <a:srgbClr val="004586"/>
              </a:solidFill>
            </c:spPr>
          </c:marker>
          <c:dLbls>
            <c:dLblPos val="r"/>
            <c:separator xml:space="preserve"> </c:separator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Exo1_cor!$D$31:$D$78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Exo1_cor!$E$31:$E$78</c:f>
              <c:numCache>
                <c:formatCode>General</c:formatCode>
                <c:ptCount val="48"/>
                <c:pt idx="0">
                  <c:v>22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17</c:v>
                </c:pt>
                <c:pt idx="5">
                  <c:v>20</c:v>
                </c:pt>
                <c:pt idx="6">
                  <c:v>17</c:v>
                </c:pt>
                <c:pt idx="7">
                  <c:v>10</c:v>
                </c:pt>
                <c:pt idx="8">
                  <c:v>21</c:v>
                </c:pt>
                <c:pt idx="9">
                  <c:v>17</c:v>
                </c:pt>
                <c:pt idx="10">
                  <c:v>15</c:v>
                </c:pt>
                <c:pt idx="11">
                  <c:v>28</c:v>
                </c:pt>
                <c:pt idx="12">
                  <c:v>22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19</c:v>
                </c:pt>
                <c:pt idx="17">
                  <c:v>20</c:v>
                </c:pt>
                <c:pt idx="18">
                  <c:v>17</c:v>
                </c:pt>
                <c:pt idx="19">
                  <c:v>10</c:v>
                </c:pt>
                <c:pt idx="20">
                  <c:v>20</c:v>
                </c:pt>
                <c:pt idx="21">
                  <c:v>17</c:v>
                </c:pt>
                <c:pt idx="22">
                  <c:v>15</c:v>
                </c:pt>
                <c:pt idx="23">
                  <c:v>30</c:v>
                </c:pt>
                <c:pt idx="24">
                  <c:v>23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18</c:v>
                </c:pt>
                <c:pt idx="29">
                  <c:v>21</c:v>
                </c:pt>
                <c:pt idx="30">
                  <c:v>18</c:v>
                </c:pt>
                <c:pt idx="31">
                  <c:v>11</c:v>
                </c:pt>
                <c:pt idx="32">
                  <c:v>21</c:v>
                </c:pt>
                <c:pt idx="33">
                  <c:v>19</c:v>
                </c:pt>
                <c:pt idx="34">
                  <c:v>16</c:v>
                </c:pt>
                <c:pt idx="35">
                  <c:v>30</c:v>
                </c:pt>
                <c:pt idx="36">
                  <c:v>23</c:v>
                </c:pt>
                <c:pt idx="37">
                  <c:v>10</c:v>
                </c:pt>
                <c:pt idx="38">
                  <c:v>12</c:v>
                </c:pt>
                <c:pt idx="39">
                  <c:v>13</c:v>
                </c:pt>
                <c:pt idx="40">
                  <c:v>21</c:v>
                </c:pt>
                <c:pt idx="41">
                  <c:v>21</c:v>
                </c:pt>
                <c:pt idx="42">
                  <c:v>20</c:v>
                </c:pt>
                <c:pt idx="43">
                  <c:v>12</c:v>
                </c:pt>
                <c:pt idx="44">
                  <c:v>22</c:v>
                </c:pt>
                <c:pt idx="45">
                  <c:v>19</c:v>
                </c:pt>
                <c:pt idx="46">
                  <c:v>16</c:v>
                </c:pt>
                <c:pt idx="47">
                  <c:v>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Exo1_cor!$F$30</c:f>
              <c:strCache>
                <c:ptCount val="1"/>
                <c:pt idx="0">
                  <c:v>MM(12)</c:v>
                </c:pt>
              </c:strCache>
            </c:strRef>
          </c:tx>
          <c:spPr bwMode="auto">
            <a:prstGeom prst="rect">
              <a:avLst/>
            </a:prstGeom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 bwMode="auto">
              <a:prstGeom prst="rect">
                <a:avLst/>
              </a:prstGeom>
              <a:solidFill>
                <a:srgbClr val="FF420E"/>
              </a:solidFill>
            </c:spPr>
          </c:marker>
          <c:dLbls>
            <c:dLblPos val="r"/>
            <c:separator xml:space="preserve"> </c:separator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Exo1_cor!$D$31:$D$78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Exo1_cor!$F$31:$F$78</c:f>
              <c:numCache>
                <c:formatCode>General</c:formatCode>
                <c:ptCount val="48"/>
                <c:pt idx="6">
                  <c:v>16.6666666666667</c:v>
                </c:pt>
                <c:pt idx="7">
                  <c:v>16.6666666666667</c:v>
                </c:pt>
                <c:pt idx="8">
                  <c:v>16.6666666666667</c:v>
                </c:pt>
                <c:pt idx="9">
                  <c:v>16.6666666666667</c:v>
                </c:pt>
                <c:pt idx="10">
                  <c:v>16.75</c:v>
                </c:pt>
                <c:pt idx="11">
                  <c:v>16.8333333333333</c:v>
                </c:pt>
                <c:pt idx="12">
                  <c:v>16.8333333333333</c:v>
                </c:pt>
                <c:pt idx="13">
                  <c:v>16.8333333333333</c:v>
                </c:pt>
                <c:pt idx="14">
                  <c:v>16.7916666666667</c:v>
                </c:pt>
                <c:pt idx="15">
                  <c:v>16.75</c:v>
                </c:pt>
                <c:pt idx="16">
                  <c:v>16.75</c:v>
                </c:pt>
                <c:pt idx="17">
                  <c:v>16.8333333333333</c:v>
                </c:pt>
                <c:pt idx="18">
                  <c:v>16.9583333333333</c:v>
                </c:pt>
                <c:pt idx="19">
                  <c:v>17.0416666666667</c:v>
                </c:pt>
                <c:pt idx="20">
                  <c:v>17.125</c:v>
                </c:pt>
                <c:pt idx="21">
                  <c:v>17.2083333333333</c:v>
                </c:pt>
                <c:pt idx="22">
                  <c:v>17.2083333333333</c:v>
                </c:pt>
                <c:pt idx="23">
                  <c:v>17.2083333333333</c:v>
                </c:pt>
                <c:pt idx="24">
                  <c:v>17.2916666666667</c:v>
                </c:pt>
                <c:pt idx="25">
                  <c:v>17.375</c:v>
                </c:pt>
                <c:pt idx="26">
                  <c:v>17.4583333333333</c:v>
                </c:pt>
                <c:pt idx="27">
                  <c:v>17.5833333333333</c:v>
                </c:pt>
                <c:pt idx="28">
                  <c:v>17.7083333333333</c:v>
                </c:pt>
                <c:pt idx="29">
                  <c:v>17.75</c:v>
                </c:pt>
                <c:pt idx="30">
                  <c:v>17.75</c:v>
                </c:pt>
                <c:pt idx="31">
                  <c:v>17.7083333333333</c:v>
                </c:pt>
                <c:pt idx="32">
                  <c:v>17.6666666666667</c:v>
                </c:pt>
                <c:pt idx="33">
                  <c:v>17.6666666666667</c:v>
                </c:pt>
                <c:pt idx="34">
                  <c:v>17.7916666666667</c:v>
                </c:pt>
                <c:pt idx="35">
                  <c:v>17.9166666666667</c:v>
                </c:pt>
                <c:pt idx="36">
                  <c:v>18</c:v>
                </c:pt>
                <c:pt idx="37">
                  <c:v>18.125</c:v>
                </c:pt>
                <c:pt idx="38">
                  <c:v>18.2083333333333</c:v>
                </c:pt>
                <c:pt idx="39">
                  <c:v>18.25</c:v>
                </c:pt>
                <c:pt idx="40">
                  <c:v>18.25</c:v>
                </c:pt>
                <c:pt idx="41">
                  <c:v>18.375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93214024"/>
        <c:axId val="81786712"/>
      </c:scatterChart>
      <c:valAx>
        <c:axId val="93214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/>
          </a:p>
        </c:txPr>
        <c:crossAx val="81786712"/>
        <c:crosses val="autoZero"/>
        <c:crossBetween val="midCat"/>
      </c:valAx>
      <c:valAx>
        <c:axId val="8178671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/>
          </a:p>
        </c:txPr>
        <c:crossAx val="93214024"/>
        <c:crosses val="autoZero"/>
        <c:crossBetween val="midCat"/>
      </c:valAx>
      <c:spPr bwMode="auto">
        <a:prstGeom prst="rect">
          <a:avLst/>
        </a:prstGeom>
        <a:noFill/>
        <a:ln>
          <a:solidFill>
            <a:srgbClr val="B3B3B3"/>
          </a:solidFill>
        </a:ln>
      </c:spPr>
    </c:plotArea>
    <c:legend>
      <c:legendPos val="r"/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/>
        </a:p>
      </c:txPr>
    </c:legend>
    <c:plotVisOnly val="1"/>
    <c:dispBlanksAs val="span"/>
    <c:showDLblsOverMax val="0"/>
  </c:chart>
  <c:spPr bwMode="auto">
    <a:xfrm>
      <a:off x="1914840" y="28623960"/>
      <a:ext cx="5767560" cy="3240000"/>
    </a:xfrm>
    <a:prstGeom prst="rect">
      <a:avLst/>
    </a:prstGeom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</c:f>
              <c:strCache>
                <c:ptCount val="1"/>
                <c:pt idx="0">
                  <c:v>ca</c:v>
                </c:pt>
              </c:strCache>
            </c:strRef>
          </c:tx>
          <c:spPr bwMode="auto">
            <a:prstGeom prst="rect">
              <a:avLst/>
            </a:prstGeom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 bwMode="auto">
              <a:prstGeom prst="rect">
                <a:avLst/>
              </a:prstGeom>
              <a:solidFill>
                <a:srgbClr val="004586"/>
              </a:solidFill>
            </c:spPr>
          </c:marker>
          <c:dLbls>
            <c:dLblPos val="r"/>
            <c:separator xml:space="preserve"> </c:separator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xVal>
            <c:numRef>
              <c:f>Exo2_cor!$D$12:$D$26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Exo2_cor!$E$12:$E$26</c:f>
              <c:numCache>
                <c:formatCode>General</c:formatCode>
                <c:ptCount val="15"/>
                <c:pt idx="0">
                  <c:v>6190</c:v>
                </c:pt>
                <c:pt idx="1">
                  <c:v>2990</c:v>
                </c:pt>
                <c:pt idx="2">
                  <c:v>3630</c:v>
                </c:pt>
                <c:pt idx="3">
                  <c:v>7860</c:v>
                </c:pt>
                <c:pt idx="4">
                  <c:v>3820</c:v>
                </c:pt>
                <c:pt idx="5">
                  <c:v>4950</c:v>
                </c:pt>
                <c:pt idx="6">
                  <c:v>9850</c:v>
                </c:pt>
                <c:pt idx="7">
                  <c:v>4750</c:v>
                </c:pt>
                <c:pt idx="8">
                  <c:v>6040</c:v>
                </c:pt>
                <c:pt idx="9">
                  <c:v>12020</c:v>
                </c:pt>
                <c:pt idx="10">
                  <c:v>5450</c:v>
                </c:pt>
                <c:pt idx="11">
                  <c:v>5520</c:v>
                </c:pt>
                <c:pt idx="12">
                  <c:v>10400</c:v>
                </c:pt>
                <c:pt idx="13">
                  <c:v>4770</c:v>
                </c:pt>
                <c:pt idx="14">
                  <c:v>4710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5451902"/>
        <c:axId val="22076148"/>
      </c:scatterChart>
      <c:valAx>
        <c:axId val="545190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/>
          </a:p>
        </c:txPr>
        <c:crossAx val="22076148"/>
        <c:crosses val="autoZero"/>
        <c:crossBetween val="midCat"/>
      </c:valAx>
      <c:valAx>
        <c:axId val="2207614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/>
          </a:p>
        </c:txPr>
        <c:crossAx val="5451902"/>
        <c:crosses val="autoZero"/>
        <c:crossBetween val="midCat"/>
      </c:valAx>
      <c:spPr bwMode="auto">
        <a:prstGeom prst="rect">
          <a:avLst/>
        </a:prstGeom>
        <a:noFill/>
        <a:ln>
          <a:solidFill>
            <a:srgbClr val="B3B3B3"/>
          </a:solidFill>
        </a:ln>
      </c:spPr>
    </c:plotArea>
    <c:legend>
      <c:legendPos val="r"/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/>
        </a:p>
      </c:txPr>
    </c:legend>
    <c:plotVisOnly val="1"/>
    <c:dispBlanksAs val="span"/>
    <c:showDLblsOverMax val="0"/>
  </c:chart>
  <c:spPr bwMode="auto">
    <a:xfrm>
      <a:off x="2699640" y="6500520"/>
      <a:ext cx="5767920" cy="3015000"/>
    </a:xfrm>
    <a:prstGeom prst="rect">
      <a:avLst/>
    </a:prstGeom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04"/>
          <c:y val="0.071216"/>
          <c:w val="0.478937"/>
          <c:h val="0.851485"/>
        </c:manualLayout>
      </c:layout>
      <c:radarChart>
        <c:radarStyle val="marker"/>
        <c:varyColors val="0"/>
        <c:ser>
          <c:idx val="0"/>
          <c:order val="0"/>
          <c:spPr bwMode="auto">
            <a:prstGeom prst="rect">
              <a:avLst/>
            </a:prstGeom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 bwMode="auto">
              <a:prstGeom prst="rect">
                <a:avLst/>
              </a:prstGeom>
              <a:solidFill>
                <a:srgbClr val="004586"/>
              </a:solidFill>
            </c:spPr>
          </c:marker>
          <c:dLbls>
            <c:separator xml:space="preserve"> </c:separator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val>
            <c:numRef>
              <c:f>Exo2_cor!$C$6:$C$8</c:f>
              <c:numCache>
                <c:formatCode>General</c:formatCode>
                <c:ptCount val="3"/>
                <c:pt idx="0">
                  <c:v>6190</c:v>
                </c:pt>
                <c:pt idx="1">
                  <c:v>2990</c:v>
                </c:pt>
                <c:pt idx="2">
                  <c:v>3630</c:v>
                </c:pt>
              </c:numCache>
            </c:numRef>
          </c:val>
        </c:ser>
        <c:ser>
          <c:idx val="1"/>
          <c:order val="1"/>
          <c:spPr bwMode="auto">
            <a:prstGeom prst="rect">
              <a:avLst/>
            </a:prstGeom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 bwMode="auto">
              <a:prstGeom prst="rect">
                <a:avLst/>
              </a:prstGeom>
              <a:solidFill>
                <a:srgbClr val="FF420E"/>
              </a:solidFill>
            </c:spPr>
          </c:marker>
          <c:dLbls>
            <c:separator xml:space="preserve"> </c:separator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val>
            <c:numRef>
              <c:f>Exo2_cor!$D$6:$D$8</c:f>
              <c:numCache>
                <c:formatCode>General</c:formatCode>
                <c:ptCount val="3"/>
                <c:pt idx="0">
                  <c:v>7860</c:v>
                </c:pt>
                <c:pt idx="1">
                  <c:v>3820</c:v>
                </c:pt>
                <c:pt idx="2">
                  <c:v>4950</c:v>
                </c:pt>
              </c:numCache>
            </c:numRef>
          </c:val>
        </c:ser>
        <c:ser>
          <c:idx val="2"/>
          <c:order val="2"/>
          <c:spPr bwMode="auto">
            <a:prstGeom prst="rect">
              <a:avLst/>
            </a:prstGeom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 bwMode="auto">
              <a:prstGeom prst="rect">
                <a:avLst/>
              </a:prstGeom>
              <a:solidFill>
                <a:srgbClr val="FFD320"/>
              </a:solidFill>
            </c:spPr>
          </c:marker>
          <c:dLbls>
            <c:separator xml:space="preserve"> </c:separator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val>
            <c:numRef>
              <c:f>Exo2_cor!$E$6:$E$8</c:f>
              <c:numCache>
                <c:formatCode>General</c:formatCode>
                <c:ptCount val="3"/>
                <c:pt idx="0">
                  <c:v>9850</c:v>
                </c:pt>
                <c:pt idx="1">
                  <c:v>4750</c:v>
                </c:pt>
                <c:pt idx="2">
                  <c:v>6040</c:v>
                </c:pt>
              </c:numCache>
            </c:numRef>
          </c:val>
        </c:ser>
        <c:ser>
          <c:idx val="3"/>
          <c:order val="3"/>
          <c:spPr bwMode="auto">
            <a:prstGeom prst="rect">
              <a:avLst/>
            </a:prstGeom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 bwMode="auto">
              <a:prstGeom prst="rect">
                <a:avLst/>
              </a:prstGeom>
              <a:solidFill>
                <a:srgbClr val="579D1C"/>
              </a:solidFill>
            </c:spPr>
          </c:marker>
          <c:dLbls>
            <c:separator xml:space="preserve"> </c:separator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val>
            <c:numRef>
              <c:f>Exo2_cor!$F$6:$F$8</c:f>
              <c:numCache>
                <c:formatCode>General</c:formatCode>
                <c:ptCount val="3"/>
                <c:pt idx="0">
                  <c:v>12020</c:v>
                </c:pt>
                <c:pt idx="1">
                  <c:v>5450</c:v>
                </c:pt>
                <c:pt idx="2">
                  <c:v>5520</c:v>
                </c:pt>
              </c:numCache>
            </c:numRef>
          </c:val>
        </c:ser>
        <c:ser>
          <c:idx val="4"/>
          <c:order val="4"/>
          <c:spPr bwMode="auto">
            <a:prstGeom prst="rect">
              <a:avLst/>
            </a:prstGeom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 bwMode="auto">
              <a:prstGeom prst="rect">
                <a:avLst/>
              </a:prstGeom>
              <a:solidFill>
                <a:srgbClr val="7E0021"/>
              </a:solidFill>
            </c:spPr>
          </c:marker>
          <c:dLbls>
            <c:separator xml:space="preserve"> </c:separator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val>
            <c:numRef>
              <c:f>Exo2_cor!$G$6:$G$8</c:f>
              <c:numCache>
                <c:formatCode>General</c:formatCode>
                <c:ptCount val="3"/>
                <c:pt idx="0">
                  <c:v>10400</c:v>
                </c:pt>
                <c:pt idx="1">
                  <c:v>4770</c:v>
                </c:pt>
                <c:pt idx="2">
                  <c:v>4710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97556656"/>
        <c:axId val="53493150"/>
      </c:radarChart>
      <c:catAx>
        <c:axId val="97556656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>
            <a:noFill/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/>
          </a:p>
        </c:txPr>
        <c:crossAx val="53493150"/>
        <c:crosses val="autoZero"/>
        <c:auto val="1"/>
        <c:lblAlgn val="ctr"/>
        <c:lblOffset val="100"/>
        <c:noMultiLvlLbl val="0"/>
      </c:catAx>
      <c:valAx>
        <c:axId val="5349315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/>
          </a:p>
        </c:txPr>
        <c:crossAx val="97556656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</c:spPr>
    </c:plotArea>
    <c:legend>
      <c:legendPos val="r"/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2759040" y="10845000"/>
      <a:ext cx="5767920" cy="3017519"/>
    </a:xfrm>
    <a:prstGeom prst="rect">
      <a:avLst/>
    </a:prstGeom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Exo2_cor!$C$5</c:f>
              <c:strCache>
                <c:ptCount val="1"/>
                <c:pt idx="0">
                  <c:v>Année1</c:v>
                </c:pt>
              </c:strCache>
            </c:strRef>
          </c:tx>
          <c:spPr bwMode="auto">
            <a:prstGeom prst="rect">
              <a:avLst/>
            </a:prstGeom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 bwMode="auto">
              <a:prstGeom prst="rect">
                <a:avLst/>
              </a:prstGeom>
              <a:solidFill>
                <a:srgbClr val="004586"/>
              </a:solidFill>
            </c:spPr>
          </c:marker>
          <c:dLbls>
            <c:dLblPos val="r"/>
            <c:separator xml:space="preserve"> </c:separator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yVal>
            <c:numRef>
              <c:f>Exo2_cor!$C$6:$C$8</c:f>
              <c:numCache>
                <c:formatCode>General</c:formatCode>
                <c:ptCount val="3"/>
                <c:pt idx="0">
                  <c:v>6190</c:v>
                </c:pt>
                <c:pt idx="1">
                  <c:v>2990</c:v>
                </c:pt>
                <c:pt idx="2">
                  <c:v>3630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Exo2_cor!$D$5</c:f>
              <c:strCache>
                <c:ptCount val="1"/>
                <c:pt idx="0">
                  <c:v>Année2</c:v>
                </c:pt>
              </c:strCache>
            </c:strRef>
          </c:tx>
          <c:spPr bwMode="auto">
            <a:prstGeom prst="rect">
              <a:avLst/>
            </a:prstGeom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 bwMode="auto">
              <a:prstGeom prst="rect">
                <a:avLst/>
              </a:prstGeom>
              <a:solidFill>
                <a:srgbClr val="FF420E"/>
              </a:solidFill>
            </c:spPr>
          </c:marker>
          <c:dLbls>
            <c:dLblPos val="r"/>
            <c:separator xml:space="preserve"> </c:separator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yVal>
            <c:numRef>
              <c:f>Exo2_cor!$D$6:$D$8</c:f>
              <c:numCache>
                <c:formatCode>General</c:formatCode>
                <c:ptCount val="3"/>
                <c:pt idx="0">
                  <c:v>7860</c:v>
                </c:pt>
                <c:pt idx="1">
                  <c:v>3820</c:v>
                </c:pt>
                <c:pt idx="2">
                  <c:v>4950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Exo2_cor!$E$5</c:f>
              <c:strCache>
                <c:ptCount val="1"/>
                <c:pt idx="0">
                  <c:v>Année3</c:v>
                </c:pt>
              </c:strCache>
            </c:strRef>
          </c:tx>
          <c:spPr bwMode="auto">
            <a:prstGeom prst="rect">
              <a:avLst/>
            </a:prstGeom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 bwMode="auto">
              <a:prstGeom prst="rect">
                <a:avLst/>
              </a:prstGeom>
              <a:solidFill>
                <a:srgbClr val="FFD320"/>
              </a:solidFill>
            </c:spPr>
          </c:marker>
          <c:dLbls>
            <c:dLblPos val="r"/>
            <c:separator xml:space="preserve"> </c:separator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yVal>
            <c:numRef>
              <c:f>Exo2_cor!$E$6:$E$8</c:f>
              <c:numCache>
                <c:formatCode>General</c:formatCode>
                <c:ptCount val="3"/>
                <c:pt idx="0">
                  <c:v>9850</c:v>
                </c:pt>
                <c:pt idx="1">
                  <c:v>4750</c:v>
                </c:pt>
                <c:pt idx="2">
                  <c:v>6040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Exo2_cor!$F$5</c:f>
              <c:strCache>
                <c:ptCount val="1"/>
                <c:pt idx="0">
                  <c:v>Année4</c:v>
                </c:pt>
              </c:strCache>
            </c:strRef>
          </c:tx>
          <c:spPr bwMode="auto">
            <a:prstGeom prst="rect">
              <a:avLst/>
            </a:prstGeom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 bwMode="auto">
              <a:prstGeom prst="rect">
                <a:avLst/>
              </a:prstGeom>
              <a:solidFill>
                <a:srgbClr val="579D1C"/>
              </a:solidFill>
            </c:spPr>
          </c:marker>
          <c:dLbls>
            <c:dLblPos val="r"/>
            <c:separator xml:space="preserve"> </c:separator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yVal>
            <c:numRef>
              <c:f>Exo2_cor!$F$6:$F$8</c:f>
              <c:numCache>
                <c:formatCode>General</c:formatCode>
                <c:ptCount val="3"/>
                <c:pt idx="0">
                  <c:v>12020</c:v>
                </c:pt>
                <c:pt idx="1">
                  <c:v>5450</c:v>
                </c:pt>
                <c:pt idx="2">
                  <c:v>5520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Exo2_cor!$G$5</c:f>
              <c:strCache>
                <c:ptCount val="1"/>
                <c:pt idx="0">
                  <c:v>Année5</c:v>
                </c:pt>
              </c:strCache>
            </c:strRef>
          </c:tx>
          <c:spPr bwMode="auto">
            <a:prstGeom prst="rect">
              <a:avLst/>
            </a:prstGeom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 bwMode="auto">
              <a:prstGeom prst="rect">
                <a:avLst/>
              </a:prstGeom>
              <a:solidFill>
                <a:srgbClr val="7E0021"/>
              </a:solidFill>
            </c:spPr>
          </c:marker>
          <c:dLbls>
            <c:dLblPos val="r"/>
            <c:separator xml:space="preserve"> </c:separator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yVal>
            <c:numRef>
              <c:f>Exo2_cor!$G$6:$G$8</c:f>
              <c:numCache>
                <c:formatCode>General</c:formatCode>
                <c:ptCount val="3"/>
                <c:pt idx="0">
                  <c:v>10400</c:v>
                </c:pt>
                <c:pt idx="1">
                  <c:v>4770</c:v>
                </c:pt>
                <c:pt idx="2">
                  <c:v>4710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9097503"/>
        <c:axId val="51341108"/>
      </c:scatterChart>
      <c:valAx>
        <c:axId val="1909750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/>
          </a:p>
        </c:txPr>
        <c:crossAx val="51341108"/>
        <c:crosses val="autoZero"/>
        <c:crossBetween val="midCat"/>
      </c:valAx>
      <c:valAx>
        <c:axId val="5134110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 bwMode="auto">
          <a:prstGeom prst="rect">
            <a:avLst/>
          </a:prstGeom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/>
          </a:p>
        </c:txPr>
        <c:crossAx val="19097503"/>
        <c:crosses val="autoZero"/>
        <c:crossBetween val="midCat"/>
      </c:valAx>
      <c:spPr bwMode="auto">
        <a:prstGeom prst="rect">
          <a:avLst/>
        </a:prstGeom>
        <a:noFill/>
        <a:ln>
          <a:solidFill>
            <a:srgbClr val="B3B3B3"/>
          </a:solidFill>
        </a:ln>
      </c:spPr>
    </c:plotArea>
    <c:legend>
      <c:legendPos val="r"/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/>
        </a:p>
      </c:txPr>
    </c:legend>
    <c:plotVisOnly val="1"/>
    <c:dispBlanksAs val="span"/>
    <c:showDLblsOverMax val="0"/>
  </c:chart>
  <c:spPr bwMode="auto">
    <a:xfrm>
      <a:off x="10273320" y="11007000"/>
      <a:ext cx="5767560" cy="3030480"/>
    </a:xfrm>
    <a:prstGeom prst="rect">
      <a:avLst/>
    </a:prstGeom>
    <a:solidFill>
      <a:srgbClr val="FFFFFF"/>
    </a:solidFill>
    <a:ln w="9360">
      <a:noFill/>
    </a:ln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Relationship Id="rId4" Type="http://schemas.openxmlformats.org/officeDocument/2006/relationships/chart" Target="../charts/chart4.xml" /><Relationship Id="rId5" Type="http://schemas.openxmlformats.org/officeDocument/2006/relationships/chart" Target="../charts/chart5.xml" /><Relationship Id="rId6" Type="http://schemas.openxmlformats.org/officeDocument/2006/relationships/chart" Target="../charts/chart6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 /><Relationship Id="rId2" Type="http://schemas.openxmlformats.org/officeDocument/2006/relationships/chart" Target="../charts/chart8.xml" /><Relationship Id="rId3" Type="http://schemas.openxmlformats.org/officeDocument/2006/relationships/chart" Target="../charts/chart9.xml" /><Relationship Id="rId4" Type="http://schemas.openxmlformats.org/officeDocument/2006/relationships/chart" Target="../charts/chart10.xml" /><Relationship Id="rId5" Type="http://schemas.openxmlformats.org/officeDocument/2006/relationships/chart" Target="../charts/chart11.xml" /><Relationship Id="rId6" Type="http://schemas.openxmlformats.org/officeDocument/2006/relationships/chart" Target="../charts/chart12.xml" /><Relationship Id="rId7" Type="http://schemas.openxmlformats.org/officeDocument/2006/relationships/chart" Target="../charts/chart13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2</xdr:col>
      <xdr:colOff>803160</xdr:colOff>
      <xdr:row>100</xdr:row>
      <xdr:rowOff>119880</xdr:rowOff>
    </xdr:from>
    <xdr:to>
      <xdr:col>12</xdr:col>
      <xdr:colOff>297360</xdr:colOff>
      <xdr:row>120</xdr:row>
      <xdr:rowOff>67679</xdr:rowOff>
    </xdr:to>
    <xdr:graphicFrame>
      <xdr:nvGraphicFramePr>
        <xdr:cNvPr id="0" name=""/>
        <xdr:cNvGraphicFramePr>
          <a:graphicFrameLocks xmlns:a="http://schemas.openxmlformats.org/drawingml/2006/main"/>
        </xdr:cNvGraphicFramePr>
      </xdr:nvGraphicFramePr>
      <xdr:xfrm>
        <a:off x="2431080" y="18986760"/>
        <a:ext cx="7634880" cy="321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228240</xdr:colOff>
      <xdr:row>125</xdr:row>
      <xdr:rowOff>359</xdr:rowOff>
    </xdr:from>
    <xdr:to>
      <xdr:col>10</xdr:col>
      <xdr:colOff>317160</xdr:colOff>
      <xdr:row>142</xdr:row>
      <xdr:rowOff>127078</xdr:rowOff>
    </xdr:to>
    <xdr:graphicFrame>
      <xdr:nvGraphicFramePr>
        <xdr:cNvPr id="1" name=""/>
        <xdr:cNvGraphicFramePr>
          <a:graphicFrameLocks xmlns:a="http://schemas.openxmlformats.org/drawingml/2006/main"/>
        </xdr:cNvGraphicFramePr>
      </xdr:nvGraphicFramePr>
      <xdr:xfrm>
        <a:off x="2670120" y="22956840"/>
        <a:ext cx="5787720" cy="289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168480</xdr:colOff>
      <xdr:row>124</xdr:row>
      <xdr:rowOff>3240</xdr:rowOff>
    </xdr:from>
    <xdr:to>
      <xdr:col>19</xdr:col>
      <xdr:colOff>9720</xdr:colOff>
      <xdr:row>142</xdr:row>
      <xdr:rowOff>74160</xdr:rowOff>
    </xdr:to>
    <xdr:graphicFrame>
      <xdr:nvGraphicFramePr>
        <xdr:cNvPr id="2" name=""/>
        <xdr:cNvGraphicFramePr>
          <a:graphicFrameLocks xmlns:a="http://schemas.openxmlformats.org/drawingml/2006/main"/>
        </xdr:cNvGraphicFramePr>
      </xdr:nvGraphicFramePr>
      <xdr:xfrm>
        <a:off x="9937079" y="22797000"/>
        <a:ext cx="5539680" cy="299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432000</xdr:colOff>
      <xdr:row>201</xdr:row>
      <xdr:rowOff>171719</xdr:rowOff>
    </xdr:from>
    <xdr:to>
      <xdr:col>9</xdr:col>
      <xdr:colOff>501480</xdr:colOff>
      <xdr:row>221</xdr:row>
      <xdr:rowOff>108720</xdr:rowOff>
    </xdr:to>
    <xdr:graphicFrame>
      <xdr:nvGraphicFramePr>
        <xdr:cNvPr id="3" name=""/>
        <xdr:cNvGraphicFramePr>
          <a:graphicFrameLocks xmlns:a="http://schemas.openxmlformats.org/drawingml/2006/main"/>
        </xdr:cNvGraphicFramePr>
      </xdr:nvGraphicFramePr>
      <xdr:xfrm>
        <a:off x="2059920" y="36104760"/>
        <a:ext cx="57679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267840</xdr:colOff>
      <xdr:row>238</xdr:row>
      <xdr:rowOff>136440</xdr:rowOff>
    </xdr:from>
    <xdr:to>
      <xdr:col>9</xdr:col>
      <xdr:colOff>336599</xdr:colOff>
      <xdr:row>258</xdr:row>
      <xdr:rowOff>125280</xdr:rowOff>
    </xdr:to>
    <xdr:graphicFrame>
      <xdr:nvGraphicFramePr>
        <xdr:cNvPr id="4" name=""/>
        <xdr:cNvGraphicFramePr>
          <a:graphicFrameLocks xmlns:a="http://schemas.openxmlformats.org/drawingml/2006/main"/>
        </xdr:cNvGraphicFramePr>
      </xdr:nvGraphicFramePr>
      <xdr:xfrm>
        <a:off x="1895759" y="42282360"/>
        <a:ext cx="576720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286920</xdr:colOff>
      <xdr:row>159</xdr:row>
      <xdr:rowOff>13680</xdr:rowOff>
    </xdr:from>
    <xdr:to>
      <xdr:col>9</xdr:col>
      <xdr:colOff>356040</xdr:colOff>
      <xdr:row>177</xdr:row>
      <xdr:rowOff>99000</xdr:rowOff>
    </xdr:to>
    <xdr:graphicFrame>
      <xdr:nvGraphicFramePr>
        <xdr:cNvPr id="5" name=""/>
        <xdr:cNvGraphicFramePr>
          <a:graphicFrameLocks xmlns:a="http://schemas.openxmlformats.org/drawingml/2006/main"/>
        </xdr:cNvGraphicFramePr>
      </xdr:nvGraphicFramePr>
      <xdr:xfrm>
        <a:off x="1914840" y="28623960"/>
        <a:ext cx="576756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3</xdr:col>
      <xdr:colOff>257760</xdr:colOff>
      <xdr:row>36</xdr:row>
      <xdr:rowOff>168480</xdr:rowOff>
    </xdr:from>
    <xdr:to>
      <xdr:col>10</xdr:col>
      <xdr:colOff>326880</xdr:colOff>
      <xdr:row>55</xdr:row>
      <xdr:rowOff>82080</xdr:rowOff>
    </xdr:to>
    <xdr:graphicFrame>
      <xdr:nvGraphicFramePr>
        <xdr:cNvPr id="6" name=""/>
        <xdr:cNvGraphicFramePr>
          <a:graphicFrameLocks xmlns:a="http://schemas.openxmlformats.org/drawingml/2006/main"/>
        </xdr:cNvGraphicFramePr>
      </xdr:nvGraphicFramePr>
      <xdr:xfrm>
        <a:off x="2699640" y="6500520"/>
        <a:ext cx="5767920" cy="301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317160</xdr:colOff>
      <xdr:row>63</xdr:row>
      <xdr:rowOff>98280</xdr:rowOff>
    </xdr:from>
    <xdr:to>
      <xdr:col>10</xdr:col>
      <xdr:colOff>386280</xdr:colOff>
      <xdr:row>82</xdr:row>
      <xdr:rowOff>27360</xdr:rowOff>
    </xdr:to>
    <xdr:graphicFrame>
      <xdr:nvGraphicFramePr>
        <xdr:cNvPr id="7" name=""/>
        <xdr:cNvGraphicFramePr>
          <a:graphicFrameLocks xmlns:a="http://schemas.openxmlformats.org/drawingml/2006/main"/>
        </xdr:cNvGraphicFramePr>
      </xdr:nvGraphicFramePr>
      <xdr:xfrm>
        <a:off x="2759040" y="10845000"/>
        <a:ext cx="5767920" cy="301751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445679</xdr:colOff>
      <xdr:row>64</xdr:row>
      <xdr:rowOff>97920</xdr:rowOff>
    </xdr:from>
    <xdr:to>
      <xdr:col>19</xdr:col>
      <xdr:colOff>514800</xdr:colOff>
      <xdr:row>83</xdr:row>
      <xdr:rowOff>39600</xdr:rowOff>
    </xdr:to>
    <xdr:graphicFrame>
      <xdr:nvGraphicFramePr>
        <xdr:cNvPr id="8" name=""/>
        <xdr:cNvGraphicFramePr>
          <a:graphicFrameLocks xmlns:a="http://schemas.openxmlformats.org/drawingml/2006/main"/>
        </xdr:cNvGraphicFramePr>
      </xdr:nvGraphicFramePr>
      <xdr:xfrm>
        <a:off x="10273320" y="11007000"/>
        <a:ext cx="5767560" cy="303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128880</xdr:colOff>
      <xdr:row>100</xdr:row>
      <xdr:rowOff>3240</xdr:rowOff>
    </xdr:from>
    <xdr:to>
      <xdr:col>9</xdr:col>
      <xdr:colOff>168120</xdr:colOff>
      <xdr:row>115</xdr:row>
      <xdr:rowOff>55800</xdr:rowOff>
    </xdr:to>
    <xdr:graphicFrame>
      <xdr:nvGraphicFramePr>
        <xdr:cNvPr id="9" name=""/>
        <xdr:cNvGraphicFramePr>
          <a:graphicFrameLocks xmlns:a="http://schemas.openxmlformats.org/drawingml/2006/main"/>
        </xdr:cNvGraphicFramePr>
      </xdr:nvGraphicFramePr>
      <xdr:xfrm>
        <a:off x="2570760" y="16891560"/>
        <a:ext cx="4923720" cy="249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466200</xdr:colOff>
      <xdr:row>129</xdr:row>
      <xdr:rowOff>152280</xdr:rowOff>
    </xdr:from>
    <xdr:to>
      <xdr:col>9</xdr:col>
      <xdr:colOff>534960</xdr:colOff>
      <xdr:row>149</xdr:row>
      <xdr:rowOff>88560</xdr:rowOff>
    </xdr:to>
    <xdr:graphicFrame>
      <xdr:nvGraphicFramePr>
        <xdr:cNvPr id="10" name=""/>
        <xdr:cNvGraphicFramePr>
          <a:graphicFrameLocks xmlns:a="http://schemas.openxmlformats.org/drawingml/2006/main"/>
        </xdr:cNvGraphicFramePr>
      </xdr:nvGraphicFramePr>
      <xdr:xfrm>
        <a:off x="2094120" y="21856320"/>
        <a:ext cx="57672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535320</xdr:colOff>
      <xdr:row>173</xdr:row>
      <xdr:rowOff>12960</xdr:rowOff>
    </xdr:from>
    <xdr:to>
      <xdr:col>8</xdr:col>
      <xdr:colOff>604080</xdr:colOff>
      <xdr:row>192</xdr:row>
      <xdr:rowOff>156960</xdr:rowOff>
    </xdr:to>
    <xdr:graphicFrame>
      <xdr:nvGraphicFramePr>
        <xdr:cNvPr id="11" name=""/>
        <xdr:cNvGraphicFramePr>
          <a:graphicFrameLocks xmlns:a="http://schemas.openxmlformats.org/drawingml/2006/main"/>
        </xdr:cNvGraphicFramePr>
      </xdr:nvGraphicFramePr>
      <xdr:xfrm>
        <a:off x="1349280" y="29022120"/>
        <a:ext cx="5767200" cy="323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15</xdr:col>
      <xdr:colOff>773640</xdr:colOff>
      <xdr:row>149</xdr:row>
      <xdr:rowOff>20520</xdr:rowOff>
    </xdr:from>
    <xdr:to>
      <xdr:col>23</xdr:col>
      <xdr:colOff>29880</xdr:colOff>
      <xdr:row>168</xdr:row>
      <xdr:rowOff>75239</xdr:rowOff>
    </xdr:to>
    <xdr:graphicFrame>
      <xdr:nvGraphicFramePr>
        <xdr:cNvPr id="12" name=""/>
        <xdr:cNvGraphicFramePr>
          <a:graphicFrameLocks xmlns:a="http://schemas.openxmlformats.org/drawingml/2006/main"/>
        </xdr:cNvGraphicFramePr>
      </xdr:nvGraphicFramePr>
      <xdr:xfrm>
        <a:off x="13043520" y="25026480"/>
        <a:ext cx="5769000" cy="323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6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view="normal" zoomScale="100" workbookViewId="0">
      <selection activeCell="B23" activeCellId="0" sqref="B23"/>
    </sheetView>
  </sheetViews>
  <sheetFormatPr defaultColWidth="11.43359375" defaultRowHeight="14.25"/>
  <cols>
    <col customWidth="1" min="1" max="1" style="1" width="24.41"/>
    <col customWidth="1" min="2" max="2" style="1" width="110.29000000000001"/>
    <col customWidth="0" min="3" max="1024" style="1" width="11.42"/>
  </cols>
  <sheetData>
    <row r="1" ht="13.5"/>
    <row r="2" ht="30.75">
      <c r="A2" s="2" t="s">
        <v>0</v>
      </c>
      <c r="B2" s="3"/>
    </row>
    <row r="5" ht="23.25" customHeight="1">
      <c r="A5" s="4" t="s">
        <v>1</v>
      </c>
      <c r="B5" s="5"/>
      <c r="C5" s="6"/>
      <c r="D5" s="6"/>
    </row>
    <row r="6" ht="16.5">
      <c r="A6" s="6"/>
      <c r="B6" s="7" t="s">
        <v>2</v>
      </c>
      <c r="C6" s="6"/>
      <c r="D6" s="6"/>
    </row>
    <row r="7" ht="16.5">
      <c r="A7" s="6"/>
      <c r="B7" s="7" t="s">
        <v>3</v>
      </c>
      <c r="C7" s="6"/>
      <c r="D7" s="6"/>
    </row>
    <row r="8" ht="16.5">
      <c r="A8" s="6"/>
      <c r="B8" s="7" t="s">
        <v>4</v>
      </c>
      <c r="C8" s="6"/>
      <c r="D8" s="6"/>
    </row>
    <row r="9" ht="16.5">
      <c r="A9" s="6"/>
      <c r="B9" s="7" t="s">
        <v>5</v>
      </c>
      <c r="C9" s="6"/>
      <c r="D9" s="6"/>
    </row>
    <row r="10" ht="12.75">
      <c r="A10" s="6"/>
      <c r="C10" s="6"/>
      <c r="D10" s="6"/>
    </row>
    <row r="11" ht="12.75">
      <c r="A11" s="6"/>
      <c r="C11" s="6"/>
      <c r="D11" s="6"/>
    </row>
    <row r="13" ht="16.5">
      <c r="A13" s="8"/>
      <c r="B13" s="9" t="s">
        <v>6</v>
      </c>
    </row>
    <row r="14" ht="16.5">
      <c r="B14" s="8"/>
    </row>
    <row r="15" s="8" customFormat="1" ht="15.75">
      <c r="B15" s="10"/>
    </row>
    <row r="16" s="8" customFormat="1" ht="15.75"/>
    <row r="17" s="8" customFormat="1" ht="15.75">
      <c r="B17" s="1"/>
    </row>
    <row r="18" s="8" customFormat="1" ht="15.75">
      <c r="B18" s="1"/>
    </row>
  </sheetData>
  <printOptions headings="0" gridLines="0"/>
  <pageMargins left="0.78750000000000009" right="0.78750000000000009" top="0.98402777777777795" bottom="0.98402777777777795" header="0.51180555555555496" footer="0.51180555555555496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view="normal" topLeftCell="A10" zoomScale="100" workbookViewId="0">
      <selection activeCell="A7" activeCellId="0" sqref="A7"/>
    </sheetView>
  </sheetViews>
  <sheetFormatPr defaultColWidth="11.43359375" defaultRowHeight="14.25"/>
  <cols>
    <col customWidth="0" min="1" max="5" style="11" width="11.42"/>
    <col customWidth="1" min="6" max="6" style="11" width="17.710000000000001"/>
    <col customWidth="0" min="7" max="8" style="11" width="11.42"/>
    <col customWidth="1" min="9" max="9" style="11" width="12.9"/>
    <col customWidth="0" min="10" max="14" style="11" width="11.42"/>
    <col customWidth="1" min="15" max="15" style="11" width="11.140000000000001"/>
    <col customWidth="0" min="16" max="1024" style="11" width="11.42"/>
  </cols>
  <sheetData>
    <row r="1" ht="15">
      <c r="B1" s="12" t="s">
        <v>7</v>
      </c>
      <c r="D1" s="12" t="s">
        <v>8</v>
      </c>
    </row>
    <row r="2" ht="15">
      <c r="B2" s="12"/>
    </row>
    <row r="3" ht="15">
      <c r="B3" s="12"/>
      <c r="D3" s="12" t="s">
        <v>9</v>
      </c>
      <c r="F3" s="11" t="s">
        <v>10</v>
      </c>
    </row>
    <row r="6" ht="15">
      <c r="D6" s="12" t="s">
        <v>11</v>
      </c>
    </row>
    <row r="7" ht="13.800000000000001">
      <c r="D7" s="12"/>
    </row>
    <row r="9" ht="15">
      <c r="B9" s="13" t="s">
        <v>12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ht="15">
      <c r="B10" s="12"/>
      <c r="C10" s="11" t="s">
        <v>13</v>
      </c>
      <c r="D10" s="11" t="s">
        <v>14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ht="15">
      <c r="C11" s="11" t="s">
        <v>15</v>
      </c>
      <c r="D11" s="11" t="s">
        <v>16</v>
      </c>
      <c r="J11" s="12" t="s">
        <v>17</v>
      </c>
    </row>
    <row r="12" ht="15">
      <c r="C12" s="11" t="s">
        <v>18</v>
      </c>
      <c r="D12" s="11" t="s">
        <v>19</v>
      </c>
      <c r="J12" s="11"/>
      <c r="K12" s="14" t="s">
        <v>20</v>
      </c>
      <c r="L12" s="14"/>
    </row>
    <row r="13" ht="15">
      <c r="C13" s="11" t="s">
        <v>21</v>
      </c>
      <c r="D13" s="11" t="s">
        <v>22</v>
      </c>
      <c r="J13" s="14" t="s">
        <v>23</v>
      </c>
      <c r="K13" s="14" t="s">
        <v>24</v>
      </c>
      <c r="L13" s="14" t="s">
        <v>25</v>
      </c>
    </row>
    <row r="14" ht="15">
      <c r="C14" s="11" t="s">
        <v>26</v>
      </c>
      <c r="D14" s="11" t="s">
        <v>27</v>
      </c>
      <c r="J14" s="14" t="s">
        <v>25</v>
      </c>
      <c r="K14" s="14" t="s">
        <v>25</v>
      </c>
      <c r="L14" s="14" t="s">
        <v>25</v>
      </c>
    </row>
    <row r="16" ht="15">
      <c r="C16" s="11" t="s">
        <v>28</v>
      </c>
      <c r="J16" s="11" t="s">
        <v>29</v>
      </c>
    </row>
    <row r="17" ht="15">
      <c r="J17" s="15" t="s">
        <v>23</v>
      </c>
      <c r="K17" s="16" t="s">
        <v>20</v>
      </c>
      <c r="L17" s="16" t="s">
        <v>30</v>
      </c>
      <c r="M17" s="16" t="s">
        <v>31</v>
      </c>
    </row>
    <row r="18" ht="15">
      <c r="C18" s="17" t="s">
        <v>32</v>
      </c>
      <c r="D18" s="17"/>
      <c r="E18" s="17"/>
      <c r="F18" s="17"/>
      <c r="G18" s="17"/>
      <c r="H18" s="17"/>
      <c r="I18" s="17"/>
      <c r="J18" s="15" t="s">
        <v>25</v>
      </c>
      <c r="K18" s="15" t="s">
        <v>25</v>
      </c>
      <c r="L18" s="15" t="s">
        <v>25</v>
      </c>
      <c r="M18" s="15" t="s">
        <v>25</v>
      </c>
    </row>
    <row r="19" ht="13.800000000000001">
      <c r="C19" s="17"/>
      <c r="D19" s="17"/>
      <c r="E19" s="17"/>
      <c r="F19" s="17"/>
      <c r="G19" s="17"/>
      <c r="H19" s="17"/>
      <c r="I19" s="17"/>
      <c r="J19" s="15"/>
      <c r="K19" s="15"/>
      <c r="L19" s="15"/>
      <c r="M19" s="15"/>
    </row>
    <row r="21" ht="15">
      <c r="B21" s="13" t="s">
        <v>33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3" ht="15">
      <c r="C23" s="12" t="s">
        <v>34</v>
      </c>
    </row>
    <row r="24" ht="15">
      <c r="D24" s="18" t="s">
        <v>35</v>
      </c>
      <c r="E24" s="18"/>
      <c r="F24" s="18"/>
      <c r="G24" s="18"/>
      <c r="H24" s="18"/>
      <c r="I24" s="18"/>
    </row>
    <row r="26" ht="15">
      <c r="C26" s="12" t="s">
        <v>36</v>
      </c>
    </row>
    <row r="27" ht="15">
      <c r="D27" s="18" t="s">
        <v>37</v>
      </c>
      <c r="E27" s="18"/>
      <c r="F27" s="18"/>
      <c r="G27" s="18"/>
      <c r="H27" s="18"/>
      <c r="I27" s="18"/>
      <c r="J27" s="18"/>
    </row>
    <row r="29" ht="15">
      <c r="C29" s="12" t="s">
        <v>38</v>
      </c>
    </row>
    <row r="30" ht="15">
      <c r="C30" s="12"/>
    </row>
    <row r="31" ht="15">
      <c r="C31" s="12"/>
      <c r="D31" s="19" t="s">
        <v>39</v>
      </c>
      <c r="E31" s="19"/>
      <c r="F31" s="19"/>
      <c r="G31" s="19"/>
      <c r="H31" s="19"/>
      <c r="I31" s="19"/>
      <c r="J31" s="19"/>
      <c r="K31" s="19"/>
      <c r="L31" s="19"/>
    </row>
    <row r="32" ht="15">
      <c r="C32" s="12"/>
      <c r="E32" s="19" t="s">
        <v>40</v>
      </c>
      <c r="F32" s="19"/>
      <c r="G32" s="19"/>
      <c r="H32" s="19"/>
    </row>
    <row r="33" ht="15">
      <c r="E33" s="19" t="s">
        <v>41</v>
      </c>
      <c r="F33" s="19"/>
      <c r="G33" s="19"/>
      <c r="H33" s="19"/>
    </row>
    <row r="35" ht="15">
      <c r="D35" s="19" t="s">
        <v>42</v>
      </c>
      <c r="E35" s="19"/>
      <c r="F35" s="19"/>
      <c r="G35" s="19"/>
      <c r="H35" s="19"/>
      <c r="I35" s="19"/>
      <c r="J35" s="19"/>
    </row>
    <row r="36" ht="15">
      <c r="E36" s="19" t="s">
        <v>43</v>
      </c>
      <c r="F36" s="19"/>
      <c r="G36" s="19"/>
      <c r="H36" s="19"/>
    </row>
    <row r="37" ht="15">
      <c r="E37" s="19" t="s">
        <v>44</v>
      </c>
      <c r="F37" s="19"/>
      <c r="G37" s="19"/>
      <c r="H37" s="19"/>
    </row>
    <row r="39" ht="15">
      <c r="D39" s="19" t="s">
        <v>45</v>
      </c>
      <c r="E39" s="19"/>
      <c r="F39" s="19" t="s">
        <v>46</v>
      </c>
    </row>
    <row r="40" ht="15">
      <c r="D40" s="19" t="s">
        <v>47</v>
      </c>
      <c r="E40" s="19"/>
      <c r="F40" s="19" t="s">
        <v>48</v>
      </c>
    </row>
    <row r="41" ht="13.800000000000001">
      <c r="D41" s="19"/>
      <c r="E41" s="19"/>
      <c r="F41" s="19"/>
    </row>
    <row r="42" ht="13.800000000000001">
      <c r="F42" s="11"/>
    </row>
    <row r="43" ht="15">
      <c r="B43" s="13" t="s">
        <v>49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</row>
    <row r="45" ht="15">
      <c r="C45" s="12" t="s">
        <v>50</v>
      </c>
      <c r="K45" s="16" t="s">
        <v>23</v>
      </c>
      <c r="L45" s="16" t="s">
        <v>20</v>
      </c>
      <c r="M45" s="16" t="s">
        <v>30</v>
      </c>
      <c r="N45" s="16" t="s">
        <v>31</v>
      </c>
      <c r="O45" s="16" t="s">
        <v>51</v>
      </c>
      <c r="P45" s="16" t="s">
        <v>52</v>
      </c>
      <c r="Q45" s="16" t="s">
        <v>53</v>
      </c>
    </row>
    <row r="46" ht="15">
      <c r="B46" s="20" t="s">
        <v>54</v>
      </c>
      <c r="C46" s="21"/>
      <c r="D46" s="20" t="s">
        <v>55</v>
      </c>
      <c r="E46" s="21"/>
      <c r="F46" s="21"/>
      <c r="G46" s="21"/>
      <c r="H46" s="21"/>
      <c r="I46" s="21"/>
      <c r="K46" s="15"/>
      <c r="L46" s="15"/>
      <c r="M46" s="15"/>
      <c r="N46" s="15"/>
      <c r="O46" s="14"/>
      <c r="P46" s="14"/>
      <c r="Q46" s="14"/>
    </row>
    <row r="47" ht="15">
      <c r="B47" s="20" t="s">
        <v>56</v>
      </c>
      <c r="C47" s="21"/>
      <c r="D47" s="20" t="s">
        <v>57</v>
      </c>
      <c r="E47" s="21"/>
      <c r="F47" s="21"/>
      <c r="G47" s="21"/>
      <c r="H47" s="21"/>
      <c r="I47" s="21"/>
      <c r="K47" s="22"/>
      <c r="L47" s="22"/>
      <c r="M47" s="22"/>
      <c r="N47" s="22"/>
      <c r="O47" s="11"/>
    </row>
    <row r="48" ht="15">
      <c r="K48" s="22"/>
      <c r="L48" s="22"/>
      <c r="M48" s="22"/>
      <c r="N48" s="22"/>
      <c r="O48" s="11"/>
    </row>
    <row r="49" ht="15">
      <c r="C49" s="12" t="s">
        <v>58</v>
      </c>
    </row>
    <row r="50" ht="15">
      <c r="C50" s="21" t="s">
        <v>45</v>
      </c>
      <c r="D50" s="21"/>
      <c r="E50" s="21" t="s">
        <v>59</v>
      </c>
    </row>
    <row r="51" ht="15">
      <c r="C51" s="21" t="s">
        <v>60</v>
      </c>
      <c r="D51" s="21"/>
      <c r="E51" s="21" t="s">
        <v>61</v>
      </c>
    </row>
    <row r="53" ht="15">
      <c r="C53" s="23" t="s">
        <v>62</v>
      </c>
      <c r="D53" s="23"/>
      <c r="E53" s="23"/>
      <c r="F53" s="23"/>
      <c r="G53" s="23"/>
      <c r="H53" s="23"/>
      <c r="J53" s="12" t="s">
        <v>63</v>
      </c>
    </row>
    <row r="54" ht="15">
      <c r="C54" s="23" t="s">
        <v>64</v>
      </c>
      <c r="D54" s="23"/>
      <c r="E54" s="23"/>
      <c r="F54" s="23"/>
      <c r="G54" s="23"/>
      <c r="H54" s="23"/>
      <c r="K54" s="24" t="s">
        <v>23</v>
      </c>
      <c r="L54" s="25"/>
      <c r="M54" s="25"/>
    </row>
    <row r="55" ht="15">
      <c r="J55" s="16" t="s">
        <v>65</v>
      </c>
      <c r="K55" s="16" t="s">
        <v>66</v>
      </c>
      <c r="L55" s="16" t="s">
        <v>67</v>
      </c>
      <c r="M55" s="26" t="s">
        <v>25</v>
      </c>
    </row>
    <row r="56" ht="15">
      <c r="C56" s="12" t="s">
        <v>68</v>
      </c>
      <c r="E56" s="27" t="s">
        <v>69</v>
      </c>
      <c r="J56" s="16" t="s">
        <v>70</v>
      </c>
      <c r="K56" s="16"/>
      <c r="L56" s="15"/>
      <c r="M56" s="28" t="s">
        <v>25</v>
      </c>
    </row>
    <row r="57" ht="15">
      <c r="E57" s="29" t="s">
        <v>65</v>
      </c>
      <c r="G57" s="11" t="s">
        <v>71</v>
      </c>
      <c r="J57" s="16" t="s">
        <v>72</v>
      </c>
      <c r="K57" s="15"/>
      <c r="L57" s="15"/>
      <c r="M57" s="28"/>
    </row>
    <row r="58" ht="15">
      <c r="D58" s="27" t="s">
        <v>73</v>
      </c>
      <c r="E58" s="30"/>
      <c r="G58" s="11" t="s">
        <v>74</v>
      </c>
      <c r="J58" s="26" t="s">
        <v>25</v>
      </c>
      <c r="K58" s="28" t="s">
        <v>25</v>
      </c>
      <c r="L58" s="31"/>
      <c r="M58" s="28"/>
    </row>
    <row r="59" ht="15">
      <c r="D59" s="29" t="s">
        <v>75</v>
      </c>
      <c r="E59" s="32" t="s">
        <v>76</v>
      </c>
      <c r="G59" s="11" t="s">
        <v>77</v>
      </c>
      <c r="J59" s="16" t="s">
        <v>78</v>
      </c>
      <c r="K59" s="14" t="s">
        <v>79</v>
      </c>
      <c r="L59" s="14"/>
      <c r="M59" s="14"/>
      <c r="N59" s="12" t="s">
        <v>80</v>
      </c>
    </row>
    <row r="60" ht="15">
      <c r="J60" s="16" t="s">
        <v>81</v>
      </c>
      <c r="K60" s="14" t="s">
        <v>82</v>
      </c>
      <c r="L60" s="14"/>
      <c r="M60" s="14"/>
      <c r="N60" s="11" t="s">
        <v>83</v>
      </c>
    </row>
    <row r="61" ht="15">
      <c r="C61" s="11" t="s">
        <v>84</v>
      </c>
    </row>
    <row r="62" ht="15">
      <c r="C62" s="21" t="s">
        <v>45</v>
      </c>
      <c r="D62" s="21"/>
      <c r="E62" s="21" t="s">
        <v>85</v>
      </c>
      <c r="F62" s="21"/>
      <c r="G62" s="21" t="s">
        <v>86</v>
      </c>
      <c r="H62" s="21"/>
    </row>
    <row r="63" ht="15">
      <c r="C63" s="21" t="s">
        <v>60</v>
      </c>
      <c r="D63" s="21"/>
      <c r="E63" s="21" t="s">
        <v>87</v>
      </c>
      <c r="F63" s="21"/>
      <c r="G63" s="21" t="s">
        <v>88</v>
      </c>
      <c r="H63" s="21"/>
      <c r="I63" s="11"/>
    </row>
    <row r="64" ht="15">
      <c r="I64" s="11"/>
    </row>
    <row r="65" ht="15">
      <c r="C65" s="19" t="s">
        <v>45</v>
      </c>
      <c r="D65" s="19"/>
      <c r="E65" s="19" t="s">
        <v>89</v>
      </c>
      <c r="F65" s="33" t="s">
        <v>90</v>
      </c>
      <c r="G65" s="19" t="s">
        <v>91</v>
      </c>
      <c r="H65" s="19"/>
      <c r="I65" s="11"/>
    </row>
    <row r="66" ht="15">
      <c r="C66" s="19"/>
      <c r="D66" s="19"/>
      <c r="E66" s="19" t="s">
        <v>92</v>
      </c>
      <c r="F66" s="33" t="s">
        <v>93</v>
      </c>
      <c r="G66" s="19" t="s">
        <v>94</v>
      </c>
      <c r="H66" s="19"/>
      <c r="I66" s="11"/>
    </row>
    <row r="67" ht="15">
      <c r="F67" s="34"/>
      <c r="G67" s="22"/>
      <c r="H67" s="22"/>
      <c r="I67" s="11"/>
    </row>
    <row r="68" ht="15">
      <c r="F68" s="34"/>
      <c r="G68" s="22"/>
      <c r="H68" s="22"/>
      <c r="I68" s="11"/>
    </row>
    <row r="69" ht="15">
      <c r="C69" s="19" t="s">
        <v>60</v>
      </c>
      <c r="D69" s="19"/>
      <c r="E69" s="19" t="s">
        <v>95</v>
      </c>
      <c r="F69" s="33" t="s">
        <v>90</v>
      </c>
      <c r="G69" s="19" t="s">
        <v>91</v>
      </c>
      <c r="H69" s="19"/>
      <c r="I69" s="11"/>
    </row>
    <row r="70" ht="15">
      <c r="C70" s="19"/>
      <c r="D70" s="19"/>
      <c r="E70" s="19" t="s">
        <v>96</v>
      </c>
      <c r="F70" s="33" t="s">
        <v>93</v>
      </c>
      <c r="G70" s="19" t="s">
        <v>94</v>
      </c>
      <c r="H70" s="19"/>
      <c r="I70" s="11"/>
      <c r="J70" s="35"/>
      <c r="K70" s="11"/>
      <c r="L70" s="11"/>
      <c r="M70" s="11"/>
    </row>
    <row r="71" ht="15">
      <c r="F71" s="34"/>
      <c r="G71" s="22"/>
      <c r="H71" s="22"/>
      <c r="I71" s="11"/>
    </row>
    <row r="72" ht="15">
      <c r="C72" s="17" t="s">
        <v>97</v>
      </c>
      <c r="D72" s="17"/>
      <c r="E72" s="17"/>
      <c r="F72" s="17"/>
      <c r="G72" s="36"/>
      <c r="H72" s="36"/>
      <c r="I72" s="17"/>
      <c r="J72" s="37"/>
      <c r="K72" s="11"/>
      <c r="L72" s="11"/>
      <c r="M72" s="11"/>
    </row>
    <row r="73" ht="13.800000000000001">
      <c r="C73" s="17"/>
      <c r="D73" s="17"/>
      <c r="E73" s="17"/>
      <c r="F73" s="17"/>
      <c r="G73" s="36"/>
      <c r="H73" s="36"/>
      <c r="I73" s="17"/>
      <c r="J73" s="37"/>
      <c r="K73" s="11"/>
      <c r="L73" s="11"/>
      <c r="M73" s="11"/>
    </row>
    <row r="74" ht="15">
      <c r="F74" s="34"/>
      <c r="G74" s="22"/>
      <c r="H74" s="22"/>
      <c r="I74" s="11"/>
      <c r="J74" s="35"/>
      <c r="K74" s="11"/>
      <c r="L74" s="11"/>
      <c r="M74" s="11"/>
    </row>
    <row r="75" ht="13.800000000000001">
      <c r="B75" s="38" t="s">
        <v>98</v>
      </c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11"/>
    </row>
    <row r="77" ht="15">
      <c r="C77" s="12" t="s">
        <v>99</v>
      </c>
      <c r="J77" s="16" t="s">
        <v>30</v>
      </c>
      <c r="K77" s="16" t="s">
        <v>31</v>
      </c>
      <c r="L77" s="16" t="s">
        <v>51</v>
      </c>
      <c r="M77" s="16" t="s">
        <v>52</v>
      </c>
      <c r="N77" s="16" t="s">
        <v>53</v>
      </c>
      <c r="O77" s="16" t="s">
        <v>100</v>
      </c>
      <c r="P77" s="16" t="s">
        <v>101</v>
      </c>
      <c r="Q77" s="16" t="s">
        <v>102</v>
      </c>
    </row>
    <row r="78" ht="15">
      <c r="C78" s="21" t="s">
        <v>45</v>
      </c>
      <c r="D78" s="21"/>
      <c r="E78" s="21" t="s">
        <v>103</v>
      </c>
      <c r="J78" s="15"/>
      <c r="K78" s="15"/>
      <c r="L78" s="14"/>
      <c r="M78" s="14"/>
      <c r="N78" s="14"/>
      <c r="O78" s="14"/>
      <c r="P78" s="14"/>
      <c r="Q78" s="14"/>
    </row>
    <row r="79" ht="15">
      <c r="C79" s="21" t="s">
        <v>60</v>
      </c>
      <c r="D79" s="21"/>
      <c r="E79" s="21" t="s">
        <v>104</v>
      </c>
      <c r="J79" s="22"/>
      <c r="K79" s="22"/>
      <c r="L79" s="11"/>
      <c r="M79" s="11"/>
      <c r="N79" s="11"/>
      <c r="O79" s="11"/>
      <c r="P79" s="11"/>
      <c r="Q79" s="11"/>
    </row>
    <row r="80" ht="15">
      <c r="J80" s="22"/>
      <c r="K80" s="22"/>
      <c r="L80" s="11"/>
      <c r="M80" s="11"/>
      <c r="N80" s="11"/>
      <c r="O80" s="11"/>
      <c r="P80" s="11"/>
      <c r="Q80" s="11"/>
    </row>
    <row r="81" ht="15">
      <c r="C81" s="18" t="s">
        <v>105</v>
      </c>
      <c r="D81" s="18"/>
      <c r="E81" s="18"/>
      <c r="F81" s="39"/>
      <c r="J81" s="22"/>
      <c r="K81" s="22"/>
      <c r="L81" s="11"/>
      <c r="M81" s="11"/>
      <c r="N81" s="11"/>
      <c r="O81" s="11"/>
      <c r="P81" s="11"/>
      <c r="Q81" s="11"/>
    </row>
    <row r="82" ht="15">
      <c r="C82" s="18"/>
      <c r="D82" s="18"/>
      <c r="E82" s="18"/>
      <c r="F82" s="39"/>
      <c r="J82" s="22"/>
      <c r="K82" s="22"/>
      <c r="L82" s="11"/>
      <c r="M82" s="11"/>
      <c r="N82" s="11"/>
      <c r="O82" s="11"/>
      <c r="P82" s="11"/>
      <c r="Q82" s="11"/>
    </row>
    <row r="83" ht="15">
      <c r="C83" s="12" t="s">
        <v>106</v>
      </c>
    </row>
    <row r="84" ht="15">
      <c r="D84" s="21" t="s">
        <v>107</v>
      </c>
      <c r="F84" s="40" t="s">
        <v>108</v>
      </c>
      <c r="G84" s="40"/>
      <c r="H84" s="40"/>
      <c r="I84" s="40"/>
      <c r="J84" s="40"/>
    </row>
    <row r="85" ht="15">
      <c r="D85" s="11"/>
    </row>
    <row r="86" ht="13.800000000000001">
      <c r="D86" s="11"/>
    </row>
    <row r="87" ht="13.800000000000001">
      <c r="B87" s="38" t="s">
        <v>109</v>
      </c>
      <c r="C87" s="38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</row>
    <row r="88" ht="15">
      <c r="C88" s="11"/>
      <c r="D88" s="21" t="s">
        <v>107</v>
      </c>
      <c r="F88" s="18" t="s">
        <v>110</v>
      </c>
      <c r="G88" s="18"/>
      <c r="H88" s="18"/>
      <c r="I88" s="18"/>
      <c r="J88" s="18"/>
    </row>
    <row r="89" ht="15">
      <c r="C89" s="11"/>
      <c r="D89" s="11"/>
    </row>
    <row r="90" ht="15">
      <c r="D90" s="21" t="s">
        <v>111</v>
      </c>
      <c r="E90" s="21"/>
      <c r="F90" s="21"/>
    </row>
    <row r="91" ht="15">
      <c r="D91" s="21" t="s">
        <v>112</v>
      </c>
      <c r="E91" s="21"/>
      <c r="F91" s="21"/>
    </row>
    <row r="92" ht="15">
      <c r="D92" s="11"/>
    </row>
    <row r="93" ht="15">
      <c r="D93" s="19" t="s">
        <v>113</v>
      </c>
      <c r="E93" s="19"/>
      <c r="F93" s="19"/>
    </row>
    <row r="94" ht="15">
      <c r="D94" s="19" t="s">
        <v>114</v>
      </c>
      <c r="E94" s="19"/>
      <c r="F94" s="19"/>
    </row>
    <row r="95" ht="13.800000000000001"/>
    <row r="96" ht="13.800000000000001"/>
    <row r="97" ht="13.800000000000001"/>
    <row r="98" ht="13.800000000000001"/>
    <row r="99" ht="13.800000000000001"/>
    <row r="100" ht="13.800000000000001"/>
    <row r="101" ht="13.800000000000001"/>
    <row r="102" ht="13.800000000000001"/>
    <row r="103" ht="13.800000000000001"/>
    <row r="104" ht="13.800000000000001"/>
    <row r="105" ht="13.800000000000001"/>
    <row r="106" ht="13.800000000000001"/>
    <row r="107" ht="13.800000000000001"/>
    <row r="108" ht="13.800000000000001"/>
    <row r="109" ht="13.800000000000001"/>
    <row r="110" ht="13.800000000000001"/>
    <row r="111" ht="13.800000000000001"/>
    <row r="112" ht="13.800000000000001"/>
    <row r="113" ht="13.800000000000001"/>
    <row r="114" ht="13.800000000000001"/>
    <row r="115" ht="13.800000000000001"/>
    <row r="116" ht="13.800000000000001"/>
    <row r="117" ht="13.800000000000001"/>
    <row r="118" ht="13.800000000000001"/>
    <row r="119" ht="13.800000000000001"/>
    <row r="120" ht="13.800000000000001"/>
    <row r="121" ht="13.800000000000001"/>
    <row r="122" ht="13.800000000000001"/>
    <row r="123" ht="13.800000000000001"/>
    <row r="124" ht="13.800000000000001"/>
    <row r="125" ht="13.800000000000001"/>
    <row r="126" ht="13.800000000000001"/>
    <row r="127" ht="13.800000000000001"/>
    <row r="128" ht="13.800000000000001"/>
    <row r="129" ht="13.800000000000001"/>
    <row r="130" ht="13.800000000000001"/>
    <row r="131" ht="13.800000000000001"/>
    <row r="132" ht="13.800000000000001"/>
    <row r="133" ht="13.800000000000001"/>
    <row r="134" ht="13.800000000000001"/>
    <row r="135" ht="13.800000000000001"/>
    <row r="136" ht="13.800000000000001"/>
    <row r="137" ht="13.800000000000001"/>
    <row r="138" ht="13.800000000000001"/>
    <row r="139" ht="13.800000000000001"/>
    <row r="140" ht="13.800000000000001"/>
    <row r="141" ht="13.800000000000001"/>
    <row r="142" ht="13.800000000000001"/>
    <row r="143" ht="13.800000000000001"/>
    <row r="144" ht="13.800000000000001"/>
    <row r="145" ht="13.800000000000001"/>
    <row r="146" ht="13.800000000000001"/>
    <row r="147" ht="13.800000000000001"/>
    <row r="148" ht="13.800000000000001"/>
    <row r="149" ht="13.800000000000001"/>
    <row r="150" ht="13.800000000000001"/>
    <row r="151" ht="13.800000000000001"/>
    <row r="152" ht="13.800000000000001"/>
    <row r="153" ht="13.800000000000001"/>
    <row r="154" ht="13.800000000000001"/>
    <row r="155" ht="13.800000000000001"/>
    <row r="156" ht="13.800000000000001"/>
    <row r="157" ht="13.800000000000001"/>
    <row r="158" ht="13.800000000000001"/>
    <row r="159" ht="13.800000000000001"/>
    <row r="160" ht="13.800000000000001"/>
    <row r="161" ht="13.800000000000001"/>
    <row r="162" ht="13.800000000000001"/>
    <row r="163" ht="13.800000000000001"/>
    <row r="164" ht="13.800000000000001"/>
    <row r="165" ht="13.800000000000001"/>
    <row r="166" ht="13.800000000000001"/>
    <row r="167" ht="13.800000000000001"/>
  </sheetData>
  <printOptions headings="0" gridLines="0"/>
  <pageMargins left="0.69999999999999996" right="0.69999999999999996" top="0.75" bottom="0.75" header="0.51180555555555496" footer="0.51180555555555496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view="normal" topLeftCell="A103" zoomScale="100" workbookViewId="0">
      <selection activeCell="B118" activeCellId="0" sqref="B118"/>
    </sheetView>
  </sheetViews>
  <sheetFormatPr defaultColWidth="10.72265625" defaultRowHeight="14.25"/>
  <cols>
    <col customWidth="1" min="2" max="2" style="0" width="12.369999999999999"/>
    <col customWidth="1" min="9" max="9" style="0" width="11.859999999999999"/>
    <col customWidth="1" min="11" max="11" style="0" width="12.710000000000001"/>
    <col customWidth="1" min="13" max="13" style="0" width="14.01"/>
  </cols>
  <sheetData>
    <row r="1" ht="15"/>
    <row r="2" ht="15.75">
      <c r="B2" s="42" t="s">
        <v>115</v>
      </c>
      <c r="C2" s="42"/>
      <c r="D2" s="42"/>
      <c r="E2" s="42"/>
      <c r="F2" s="42"/>
      <c r="G2" s="42"/>
    </row>
    <row r="3" ht="15.75">
      <c r="B3" s="42" t="s">
        <v>116</v>
      </c>
      <c r="C3" s="42"/>
      <c r="D3" s="42"/>
      <c r="E3" s="42"/>
      <c r="F3" s="42"/>
      <c r="G3" s="42"/>
    </row>
    <row r="4" ht="15.75">
      <c r="B4" s="42" t="s">
        <v>117</v>
      </c>
      <c r="C4" s="42"/>
      <c r="D4" s="42"/>
      <c r="E4" s="42"/>
      <c r="F4" s="42"/>
      <c r="G4" s="42"/>
    </row>
    <row r="5" ht="15.75">
      <c r="B5" s="42"/>
      <c r="C5" s="42"/>
      <c r="D5" s="42"/>
      <c r="E5" s="42"/>
      <c r="F5" s="42"/>
      <c r="G5" s="42"/>
    </row>
    <row r="6" ht="15.75">
      <c r="B6" s="42"/>
      <c r="C6" s="42"/>
      <c r="D6" s="42"/>
      <c r="E6" s="42"/>
      <c r="F6" s="42"/>
      <c r="G6" s="42"/>
    </row>
    <row r="7" ht="15.75">
      <c r="B7" s="43" t="s">
        <v>118</v>
      </c>
      <c r="C7" s="44" t="s">
        <v>119</v>
      </c>
      <c r="D7" s="44" t="s">
        <v>120</v>
      </c>
      <c r="E7" s="44" t="s">
        <v>121</v>
      </c>
      <c r="F7" s="44" t="s">
        <v>122</v>
      </c>
      <c r="G7" s="42"/>
    </row>
    <row r="8" ht="15.75">
      <c r="B8" s="45" t="s">
        <v>123</v>
      </c>
      <c r="C8" s="44">
        <v>22</v>
      </c>
      <c r="D8" s="44">
        <v>22</v>
      </c>
      <c r="E8" s="44">
        <v>23</v>
      </c>
      <c r="F8" s="44">
        <v>23</v>
      </c>
      <c r="G8" s="42"/>
    </row>
    <row r="9" ht="15.75">
      <c r="B9" s="45" t="s">
        <v>124</v>
      </c>
      <c r="C9" s="44">
        <v>10</v>
      </c>
      <c r="D9" s="44">
        <v>10</v>
      </c>
      <c r="E9" s="44">
        <v>11</v>
      </c>
      <c r="F9" s="44">
        <v>10</v>
      </c>
      <c r="G9" s="42"/>
    </row>
    <row r="10" ht="15.75">
      <c r="B10" s="45" t="s">
        <v>125</v>
      </c>
      <c r="C10" s="44">
        <v>11</v>
      </c>
      <c r="D10" s="44">
        <v>11</v>
      </c>
      <c r="E10" s="44">
        <v>12</v>
      </c>
      <c r="F10" s="44">
        <v>12</v>
      </c>
      <c r="G10" s="42"/>
    </row>
    <row r="11" ht="15.75">
      <c r="B11" s="45" t="s">
        <v>126</v>
      </c>
      <c r="C11" s="44">
        <v>12</v>
      </c>
      <c r="D11" s="44">
        <v>12</v>
      </c>
      <c r="E11" s="44">
        <v>13</v>
      </c>
      <c r="F11" s="44">
        <v>13</v>
      </c>
      <c r="G11" s="42"/>
    </row>
    <row r="12" ht="15.75">
      <c r="B12" s="45" t="s">
        <v>127</v>
      </c>
      <c r="C12" s="44">
        <v>17</v>
      </c>
      <c r="D12" s="44">
        <v>19</v>
      </c>
      <c r="E12" s="44">
        <v>18</v>
      </c>
      <c r="F12" s="44">
        <v>21</v>
      </c>
      <c r="G12" s="42"/>
    </row>
    <row r="13" ht="15.75">
      <c r="B13" s="45" t="s">
        <v>128</v>
      </c>
      <c r="C13" s="44">
        <v>20</v>
      </c>
      <c r="D13" s="44">
        <v>20</v>
      </c>
      <c r="E13" s="44">
        <v>21</v>
      </c>
      <c r="F13" s="44">
        <v>21</v>
      </c>
      <c r="G13" s="42"/>
    </row>
    <row r="14" ht="15.75">
      <c r="B14" s="45" t="s">
        <v>129</v>
      </c>
      <c r="C14" s="44">
        <v>17</v>
      </c>
      <c r="D14" s="44">
        <v>17</v>
      </c>
      <c r="E14" s="44">
        <v>18</v>
      </c>
      <c r="F14" s="44">
        <v>20</v>
      </c>
      <c r="G14" s="42"/>
    </row>
    <row r="15" ht="15.75">
      <c r="B15" s="45" t="s">
        <v>130</v>
      </c>
      <c r="C15" s="44">
        <v>10</v>
      </c>
      <c r="D15" s="44">
        <v>10</v>
      </c>
      <c r="E15" s="44">
        <v>11</v>
      </c>
      <c r="F15" s="44">
        <v>12</v>
      </c>
      <c r="G15" s="42"/>
    </row>
    <row r="16" ht="15.75">
      <c r="B16" s="45" t="s">
        <v>131</v>
      </c>
      <c r="C16" s="44">
        <v>21</v>
      </c>
      <c r="D16" s="44">
        <v>20</v>
      </c>
      <c r="E16" s="44">
        <v>21</v>
      </c>
      <c r="F16" s="44">
        <v>22</v>
      </c>
      <c r="G16" s="42"/>
    </row>
    <row r="17" ht="15.75">
      <c r="B17" s="45" t="s">
        <v>132</v>
      </c>
      <c r="C17" s="44">
        <v>17</v>
      </c>
      <c r="D17" s="44">
        <v>17</v>
      </c>
      <c r="E17" s="44">
        <v>19</v>
      </c>
      <c r="F17" s="44">
        <v>19</v>
      </c>
      <c r="G17" s="42"/>
    </row>
    <row r="18" ht="15.75">
      <c r="B18" s="45" t="s">
        <v>133</v>
      </c>
      <c r="C18" s="44">
        <v>15</v>
      </c>
      <c r="D18" s="44">
        <v>15</v>
      </c>
      <c r="E18" s="44">
        <v>16</v>
      </c>
      <c r="F18" s="44">
        <v>16</v>
      </c>
      <c r="G18" s="42"/>
    </row>
    <row r="19" ht="15.75">
      <c r="B19" s="45" t="s">
        <v>134</v>
      </c>
      <c r="C19" s="44">
        <v>28</v>
      </c>
      <c r="D19" s="44">
        <v>30</v>
      </c>
      <c r="E19" s="44">
        <v>30</v>
      </c>
      <c r="F19" s="44">
        <v>33</v>
      </c>
      <c r="G19" s="42"/>
    </row>
    <row r="20" ht="15.75">
      <c r="B20" s="46"/>
      <c r="C20" s="47"/>
      <c r="D20" s="47"/>
      <c r="E20" s="47"/>
      <c r="F20" s="47"/>
      <c r="G20" s="42"/>
    </row>
    <row r="21" ht="15"/>
    <row r="22" s="42" customFormat="1" ht="15" customHeight="1">
      <c r="B22" s="48" t="s">
        <v>12</v>
      </c>
      <c r="C22" s="48"/>
      <c r="D22" s="48"/>
      <c r="E22" s="48"/>
      <c r="F22" s="49"/>
      <c r="G22" s="49"/>
      <c r="H22" s="49"/>
      <c r="I22" s="49"/>
      <c r="J22" s="49"/>
      <c r="K22" s="49"/>
      <c r="L22" s="49"/>
      <c r="M22" s="49"/>
      <c r="N22" s="49"/>
      <c r="O22" s="49"/>
    </row>
    <row r="23" s="42" customFormat="1" ht="15" customHeight="1">
      <c r="B23" s="50" t="s">
        <v>135</v>
      </c>
      <c r="E23" s="11" t="s">
        <v>13</v>
      </c>
    </row>
    <row r="24" s="42" customFormat="1" ht="15" customHeight="1">
      <c r="E24" s="11" t="s">
        <v>15</v>
      </c>
      <c r="G24" s="50"/>
    </row>
    <row r="25" s="42" customFormat="1" ht="15" customHeight="1">
      <c r="B25" s="50" t="s">
        <v>136</v>
      </c>
      <c r="E25" s="11" t="s">
        <v>18</v>
      </c>
      <c r="G25" s="50"/>
    </row>
    <row r="26" s="42" customFormat="1" ht="15" customHeight="1">
      <c r="B26" s="50" t="s">
        <v>137</v>
      </c>
      <c r="E26" s="11" t="s">
        <v>21</v>
      </c>
      <c r="G26" s="50"/>
    </row>
    <row r="27" s="42" customFormat="1" ht="15" customHeight="1">
      <c r="B27" s="50" t="s">
        <v>27</v>
      </c>
      <c r="E27" s="11" t="s">
        <v>26</v>
      </c>
      <c r="G27" s="50"/>
    </row>
    <row r="28" ht="15"/>
    <row r="29" ht="15.75">
      <c r="B29" s="51" t="s">
        <v>138</v>
      </c>
      <c r="C29" s="51" t="s">
        <v>139</v>
      </c>
      <c r="D29" s="51" t="s">
        <v>30</v>
      </c>
      <c r="E29" s="51" t="s">
        <v>118</v>
      </c>
    </row>
    <row r="30" ht="15.75">
      <c r="B30" s="52" t="s">
        <v>119</v>
      </c>
      <c r="C30" s="53" t="s">
        <v>140</v>
      </c>
      <c r="D30" s="52">
        <v>1</v>
      </c>
      <c r="E30" s="52">
        <v>22</v>
      </c>
    </row>
    <row r="31" ht="15.75">
      <c r="B31" s="44" t="s">
        <v>119</v>
      </c>
      <c r="C31" s="54" t="s">
        <v>141</v>
      </c>
      <c r="D31" s="44">
        <v>2</v>
      </c>
      <c r="E31" s="44">
        <v>10</v>
      </c>
    </row>
    <row r="32" ht="15.75">
      <c r="B32" s="44" t="s">
        <v>119</v>
      </c>
      <c r="C32" s="54" t="s">
        <v>142</v>
      </c>
      <c r="D32" s="44">
        <v>3</v>
      </c>
      <c r="E32" s="44">
        <v>11</v>
      </c>
    </row>
    <row r="33" ht="15.75">
      <c r="B33" s="44" t="s">
        <v>119</v>
      </c>
      <c r="C33" s="54" t="s">
        <v>143</v>
      </c>
      <c r="D33" s="44">
        <v>4</v>
      </c>
      <c r="E33" s="44">
        <v>12</v>
      </c>
    </row>
    <row r="34" ht="15.75">
      <c r="B34" s="44" t="s">
        <v>119</v>
      </c>
      <c r="C34" s="54" t="s">
        <v>144</v>
      </c>
      <c r="D34" s="44">
        <v>5</v>
      </c>
      <c r="E34" s="44">
        <v>17</v>
      </c>
    </row>
    <row r="35" ht="15.75">
      <c r="B35" s="44" t="s">
        <v>119</v>
      </c>
      <c r="C35" s="54" t="s">
        <v>145</v>
      </c>
      <c r="D35" s="44">
        <v>6</v>
      </c>
      <c r="E35" s="44">
        <v>20</v>
      </c>
    </row>
    <row r="36" ht="15.75">
      <c r="B36" s="44" t="s">
        <v>119</v>
      </c>
      <c r="C36" s="54" t="s">
        <v>146</v>
      </c>
      <c r="D36" s="44">
        <v>7</v>
      </c>
      <c r="E36" s="44">
        <v>17</v>
      </c>
    </row>
    <row r="37" ht="15.75">
      <c r="B37" s="44" t="s">
        <v>119</v>
      </c>
      <c r="C37" s="54" t="s">
        <v>147</v>
      </c>
      <c r="D37" s="44">
        <v>8</v>
      </c>
      <c r="E37" s="44">
        <v>10</v>
      </c>
    </row>
    <row r="38" ht="15.75">
      <c r="B38" s="44" t="s">
        <v>119</v>
      </c>
      <c r="C38" s="54" t="s">
        <v>148</v>
      </c>
      <c r="D38" s="44">
        <v>9</v>
      </c>
      <c r="E38" s="44">
        <v>21</v>
      </c>
    </row>
    <row r="39" ht="15.75">
      <c r="B39" s="44" t="s">
        <v>119</v>
      </c>
      <c r="C39" s="54" t="s">
        <v>149</v>
      </c>
      <c r="D39" s="44">
        <v>10</v>
      </c>
      <c r="E39" s="44">
        <v>17</v>
      </c>
    </row>
    <row r="40" ht="15.75">
      <c r="B40" s="44" t="s">
        <v>119</v>
      </c>
      <c r="C40" s="54" t="s">
        <v>150</v>
      </c>
      <c r="D40" s="44">
        <v>11</v>
      </c>
      <c r="E40" s="44">
        <v>15</v>
      </c>
    </row>
    <row r="41" ht="15.75">
      <c r="B41" s="44" t="s">
        <v>119</v>
      </c>
      <c r="C41" s="54" t="s">
        <v>151</v>
      </c>
      <c r="D41" s="44">
        <v>12</v>
      </c>
      <c r="E41" s="44">
        <v>28</v>
      </c>
    </row>
    <row r="42" ht="15.75">
      <c r="B42" s="52" t="s">
        <v>120</v>
      </c>
      <c r="C42" s="53" t="s">
        <v>140</v>
      </c>
      <c r="D42" s="52">
        <v>13</v>
      </c>
      <c r="E42" s="52">
        <v>22</v>
      </c>
    </row>
    <row r="43" ht="15.75">
      <c r="B43" s="44" t="s">
        <v>120</v>
      </c>
      <c r="C43" s="54" t="s">
        <v>141</v>
      </c>
      <c r="D43" s="44">
        <v>14</v>
      </c>
      <c r="E43" s="44">
        <v>10</v>
      </c>
    </row>
    <row r="44" ht="15.75">
      <c r="B44" s="44" t="s">
        <v>120</v>
      </c>
      <c r="C44" s="54" t="s">
        <v>142</v>
      </c>
      <c r="D44" s="44">
        <v>15</v>
      </c>
      <c r="E44" s="44">
        <v>11</v>
      </c>
    </row>
    <row r="45" ht="15.75">
      <c r="B45" s="44" t="s">
        <v>120</v>
      </c>
      <c r="C45" s="54" t="s">
        <v>143</v>
      </c>
      <c r="D45" s="44">
        <v>16</v>
      </c>
      <c r="E45" s="44">
        <v>12</v>
      </c>
    </row>
    <row r="46" ht="15.75">
      <c r="B46" s="44" t="s">
        <v>120</v>
      </c>
      <c r="C46" s="54" t="s">
        <v>144</v>
      </c>
      <c r="D46" s="44">
        <v>17</v>
      </c>
      <c r="E46" s="44">
        <v>19</v>
      </c>
    </row>
    <row r="47" ht="15.75">
      <c r="B47" s="44" t="s">
        <v>120</v>
      </c>
      <c r="C47" s="54" t="s">
        <v>145</v>
      </c>
      <c r="D47" s="44">
        <v>18</v>
      </c>
      <c r="E47" s="44">
        <v>20</v>
      </c>
    </row>
    <row r="48" ht="15.75">
      <c r="B48" s="44" t="s">
        <v>120</v>
      </c>
      <c r="C48" s="54" t="s">
        <v>146</v>
      </c>
      <c r="D48" s="44">
        <v>19</v>
      </c>
      <c r="E48" s="44">
        <v>17</v>
      </c>
    </row>
    <row r="49" ht="15.75">
      <c r="B49" s="44" t="s">
        <v>120</v>
      </c>
      <c r="C49" s="54" t="s">
        <v>147</v>
      </c>
      <c r="D49" s="44">
        <v>20</v>
      </c>
      <c r="E49" s="44">
        <v>10</v>
      </c>
    </row>
    <row r="50" ht="15.75">
      <c r="B50" s="44" t="s">
        <v>120</v>
      </c>
      <c r="C50" s="54" t="s">
        <v>148</v>
      </c>
      <c r="D50" s="44">
        <v>21</v>
      </c>
      <c r="E50" s="44">
        <v>20</v>
      </c>
    </row>
    <row r="51" ht="15.75">
      <c r="B51" s="44" t="s">
        <v>120</v>
      </c>
      <c r="C51" s="54" t="s">
        <v>149</v>
      </c>
      <c r="D51" s="44">
        <v>22</v>
      </c>
      <c r="E51" s="44">
        <v>17</v>
      </c>
    </row>
    <row r="52" ht="15.75">
      <c r="B52" s="44" t="s">
        <v>120</v>
      </c>
      <c r="C52" s="54" t="s">
        <v>150</v>
      </c>
      <c r="D52" s="44">
        <v>23</v>
      </c>
      <c r="E52" s="44">
        <v>15</v>
      </c>
    </row>
    <row r="53" ht="15.75">
      <c r="B53" s="44" t="s">
        <v>120</v>
      </c>
      <c r="C53" s="54" t="s">
        <v>151</v>
      </c>
      <c r="D53" s="44">
        <v>24</v>
      </c>
      <c r="E53" s="44">
        <v>30</v>
      </c>
    </row>
    <row r="54" ht="15.75">
      <c r="B54" s="52" t="s">
        <v>121</v>
      </c>
      <c r="C54" s="53" t="s">
        <v>140</v>
      </c>
      <c r="D54" s="52">
        <v>25</v>
      </c>
      <c r="E54" s="52">
        <v>23</v>
      </c>
    </row>
    <row r="55" ht="15.75">
      <c r="B55" s="44" t="s">
        <v>121</v>
      </c>
      <c r="C55" s="54" t="s">
        <v>141</v>
      </c>
      <c r="D55" s="44">
        <v>26</v>
      </c>
      <c r="E55" s="44">
        <v>11</v>
      </c>
    </row>
    <row r="56" ht="15.75">
      <c r="B56" s="44" t="s">
        <v>121</v>
      </c>
      <c r="C56" s="54" t="s">
        <v>142</v>
      </c>
      <c r="D56" s="44">
        <v>27</v>
      </c>
      <c r="E56" s="44">
        <v>12</v>
      </c>
    </row>
    <row r="57" ht="15.75">
      <c r="B57" s="44" t="s">
        <v>121</v>
      </c>
      <c r="C57" s="54" t="s">
        <v>143</v>
      </c>
      <c r="D57" s="44">
        <v>28</v>
      </c>
      <c r="E57" s="44">
        <v>13</v>
      </c>
    </row>
    <row r="58" ht="15.75">
      <c r="B58" s="44" t="s">
        <v>121</v>
      </c>
      <c r="C58" s="54" t="s">
        <v>144</v>
      </c>
      <c r="D58" s="44">
        <v>29</v>
      </c>
      <c r="E58" s="44">
        <v>18</v>
      </c>
    </row>
    <row r="59" ht="15.75">
      <c r="B59" s="44" t="s">
        <v>121</v>
      </c>
      <c r="C59" s="54" t="s">
        <v>145</v>
      </c>
      <c r="D59" s="44">
        <v>30</v>
      </c>
      <c r="E59" s="44">
        <v>21</v>
      </c>
    </row>
    <row r="60" ht="15.75">
      <c r="B60" s="44" t="s">
        <v>121</v>
      </c>
      <c r="C60" s="54" t="s">
        <v>146</v>
      </c>
      <c r="D60" s="44">
        <v>31</v>
      </c>
      <c r="E60" s="44">
        <v>18</v>
      </c>
    </row>
    <row r="61" ht="15.75">
      <c r="B61" s="44" t="s">
        <v>121</v>
      </c>
      <c r="C61" s="54" t="s">
        <v>147</v>
      </c>
      <c r="D61" s="44">
        <v>32</v>
      </c>
      <c r="E61" s="44">
        <v>11</v>
      </c>
    </row>
    <row r="62" ht="15.75">
      <c r="B62" s="44" t="s">
        <v>121</v>
      </c>
      <c r="C62" s="54" t="s">
        <v>148</v>
      </c>
      <c r="D62" s="44">
        <v>33</v>
      </c>
      <c r="E62" s="44">
        <v>21</v>
      </c>
    </row>
    <row r="63" ht="15.75">
      <c r="B63" s="44" t="s">
        <v>121</v>
      </c>
      <c r="C63" s="54" t="s">
        <v>149</v>
      </c>
      <c r="D63" s="44">
        <v>34</v>
      </c>
      <c r="E63" s="44">
        <v>19</v>
      </c>
    </row>
    <row r="64" ht="15.75">
      <c r="B64" s="44" t="s">
        <v>121</v>
      </c>
      <c r="C64" s="54" t="s">
        <v>150</v>
      </c>
      <c r="D64" s="44">
        <v>35</v>
      </c>
      <c r="E64" s="44">
        <v>16</v>
      </c>
    </row>
    <row r="65" ht="16.5">
      <c r="B65" s="44" t="s">
        <v>121</v>
      </c>
      <c r="C65" s="54" t="s">
        <v>151</v>
      </c>
      <c r="D65" s="44">
        <v>36</v>
      </c>
      <c r="E65" s="44">
        <v>30</v>
      </c>
    </row>
    <row r="66" ht="16.5">
      <c r="B66" s="52" t="s">
        <v>122</v>
      </c>
      <c r="C66" s="53" t="s">
        <v>140</v>
      </c>
      <c r="D66" s="52">
        <v>37</v>
      </c>
      <c r="E66" s="52">
        <v>23</v>
      </c>
    </row>
    <row r="67" ht="16.5">
      <c r="B67" s="44" t="s">
        <v>122</v>
      </c>
      <c r="C67" s="54" t="s">
        <v>141</v>
      </c>
      <c r="D67" s="44">
        <v>38</v>
      </c>
      <c r="E67" s="44">
        <v>10</v>
      </c>
    </row>
    <row r="68" ht="16.5">
      <c r="B68" s="44" t="s">
        <v>122</v>
      </c>
      <c r="C68" s="54" t="s">
        <v>142</v>
      </c>
      <c r="D68" s="44">
        <v>39</v>
      </c>
      <c r="E68" s="44">
        <v>12</v>
      </c>
    </row>
    <row r="69" ht="16.5">
      <c r="B69" s="44" t="s">
        <v>122</v>
      </c>
      <c r="C69" s="54" t="s">
        <v>143</v>
      </c>
      <c r="D69" s="44">
        <v>40</v>
      </c>
      <c r="E69" s="44">
        <v>13</v>
      </c>
    </row>
    <row r="70" ht="16.5">
      <c r="B70" s="44" t="s">
        <v>122</v>
      </c>
      <c r="C70" s="54" t="s">
        <v>144</v>
      </c>
      <c r="D70" s="44">
        <v>41</v>
      </c>
      <c r="E70" s="44">
        <v>21</v>
      </c>
    </row>
    <row r="71" ht="16.5">
      <c r="B71" s="44" t="s">
        <v>122</v>
      </c>
      <c r="C71" s="54" t="s">
        <v>145</v>
      </c>
      <c r="D71" s="44">
        <v>42</v>
      </c>
      <c r="E71" s="44">
        <v>21</v>
      </c>
    </row>
    <row r="72" ht="16.5">
      <c r="B72" s="44" t="s">
        <v>122</v>
      </c>
      <c r="C72" s="54" t="s">
        <v>146</v>
      </c>
      <c r="D72" s="44">
        <v>43</v>
      </c>
      <c r="E72" s="44">
        <v>20</v>
      </c>
    </row>
    <row r="73" ht="16.5">
      <c r="B73" s="44" t="s">
        <v>122</v>
      </c>
      <c r="C73" s="54" t="s">
        <v>147</v>
      </c>
      <c r="D73" s="44">
        <v>44</v>
      </c>
      <c r="E73" s="44">
        <v>12</v>
      </c>
    </row>
    <row r="74" ht="16.5">
      <c r="B74" s="44" t="s">
        <v>122</v>
      </c>
      <c r="C74" s="54" t="s">
        <v>148</v>
      </c>
      <c r="D74" s="44">
        <v>45</v>
      </c>
      <c r="E74" s="44">
        <v>22</v>
      </c>
    </row>
    <row r="75" ht="16.5">
      <c r="B75" s="44" t="s">
        <v>122</v>
      </c>
      <c r="C75" s="54" t="s">
        <v>149</v>
      </c>
      <c r="D75" s="44">
        <v>46</v>
      </c>
      <c r="E75" s="44">
        <v>19</v>
      </c>
    </row>
    <row r="76" ht="16.5">
      <c r="B76" s="44" t="s">
        <v>122</v>
      </c>
      <c r="C76" s="54" t="s">
        <v>150</v>
      </c>
      <c r="D76" s="44">
        <v>47</v>
      </c>
      <c r="E76" s="44">
        <v>16</v>
      </c>
    </row>
    <row r="77" ht="16.5">
      <c r="B77" s="55" t="s">
        <v>122</v>
      </c>
      <c r="C77" s="56" t="s">
        <v>151</v>
      </c>
      <c r="D77" s="55">
        <v>48</v>
      </c>
      <c r="E77" s="55">
        <v>33</v>
      </c>
    </row>
    <row r="78" ht="16.5">
      <c r="B78" s="57" t="s">
        <v>152</v>
      </c>
      <c r="C78" s="58" t="s">
        <v>140</v>
      </c>
      <c r="D78" s="59">
        <v>49</v>
      </c>
      <c r="E78" s="60"/>
    </row>
    <row r="79" ht="16.5">
      <c r="B79" s="61" t="s">
        <v>152</v>
      </c>
      <c r="C79" s="51" t="s">
        <v>141</v>
      </c>
      <c r="D79" s="62">
        <v>50</v>
      </c>
      <c r="E79" s="63"/>
    </row>
    <row r="80" ht="16.5">
      <c r="B80" s="61" t="s">
        <v>152</v>
      </c>
      <c r="C80" s="51" t="s">
        <v>142</v>
      </c>
      <c r="D80" s="62">
        <v>51</v>
      </c>
      <c r="E80" s="63"/>
    </row>
    <row r="81" ht="16.5">
      <c r="B81" s="61" t="s">
        <v>152</v>
      </c>
      <c r="C81" s="51" t="s">
        <v>143</v>
      </c>
      <c r="D81" s="62">
        <v>52</v>
      </c>
      <c r="E81" s="63"/>
    </row>
    <row r="82" ht="16.5">
      <c r="B82" s="61" t="s">
        <v>152</v>
      </c>
      <c r="C82" s="51" t="s">
        <v>144</v>
      </c>
      <c r="D82" s="62">
        <v>53</v>
      </c>
      <c r="E82" s="63"/>
    </row>
    <row r="83" ht="16.5">
      <c r="B83" s="61" t="s">
        <v>152</v>
      </c>
      <c r="C83" s="51" t="s">
        <v>145</v>
      </c>
      <c r="D83" s="62">
        <v>54</v>
      </c>
      <c r="E83" s="63"/>
    </row>
    <row r="84" ht="16.5">
      <c r="B84" s="61" t="s">
        <v>152</v>
      </c>
      <c r="C84" s="51" t="s">
        <v>146</v>
      </c>
      <c r="D84" s="62">
        <v>55</v>
      </c>
      <c r="E84" s="63"/>
    </row>
    <row r="85" ht="16.5">
      <c r="B85" s="61" t="s">
        <v>152</v>
      </c>
      <c r="C85" s="51" t="s">
        <v>147</v>
      </c>
      <c r="D85" s="62">
        <v>56</v>
      </c>
      <c r="E85" s="63"/>
    </row>
    <row r="86" ht="16.5">
      <c r="B86" s="61" t="s">
        <v>152</v>
      </c>
      <c r="C86" s="51" t="s">
        <v>148</v>
      </c>
      <c r="D86" s="62">
        <v>57</v>
      </c>
      <c r="E86" s="63"/>
    </row>
    <row r="87" ht="16.5">
      <c r="B87" s="61" t="s">
        <v>152</v>
      </c>
      <c r="C87" s="51" t="s">
        <v>149</v>
      </c>
      <c r="D87" s="62">
        <v>58</v>
      </c>
      <c r="E87" s="63"/>
    </row>
    <row r="88" ht="16.5">
      <c r="B88" s="61" t="s">
        <v>152</v>
      </c>
      <c r="C88" s="51" t="s">
        <v>150</v>
      </c>
      <c r="D88" s="62">
        <v>59</v>
      </c>
      <c r="E88" s="63"/>
    </row>
    <row r="89" ht="16.5">
      <c r="B89" s="64" t="s">
        <v>152</v>
      </c>
      <c r="C89" s="65" t="s">
        <v>151</v>
      </c>
      <c r="D89" s="66">
        <v>60</v>
      </c>
      <c r="E89" s="67"/>
    </row>
    <row r="90" s="11" customFormat="1" ht="15">
      <c r="B90" s="11"/>
      <c r="C90" s="11"/>
    </row>
    <row r="91" s="11" customFormat="1" ht="15"/>
    <row r="92" s="11" customFormat="1" ht="16.5">
      <c r="B92" s="68" t="s">
        <v>33</v>
      </c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</row>
    <row r="93" s="11" customFormat="1" ht="13.800000000000001"/>
    <row r="94" s="11" customFormat="1" ht="13.800000000000001">
      <c r="C94" s="12" t="s">
        <v>34</v>
      </c>
    </row>
    <row r="95" s="11" customFormat="1" ht="13.800000000000001"/>
    <row r="96" s="11" customFormat="1" ht="15"/>
    <row r="97" s="11" customFormat="1" ht="15">
      <c r="C97" s="12" t="s">
        <v>36</v>
      </c>
    </row>
    <row r="98" s="11" customFormat="1" ht="15"/>
    <row r="99" s="11" customFormat="1" ht="15">
      <c r="C99" s="69"/>
    </row>
    <row r="100" s="11" customFormat="1" ht="15">
      <c r="C100" s="12" t="s">
        <v>153</v>
      </c>
    </row>
    <row r="101" s="11" customFormat="1" ht="13.800000000000001">
      <c r="C101" s="12"/>
    </row>
    <row r="102" s="11" customFormat="1" ht="15"/>
    <row r="103" s="11" customFormat="1" ht="13.800000000000001">
      <c r="B103" s="13" t="s">
        <v>154</v>
      </c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41"/>
      <c r="N103" s="41"/>
      <c r="O103" s="41"/>
    </row>
    <row r="104" s="11" customFormat="1" ht="15"/>
    <row r="105" s="11" customFormat="1" ht="13.800000000000001">
      <c r="C105" s="71" t="s">
        <v>155</v>
      </c>
    </row>
    <row r="106" s="11" customFormat="1" ht="13.800000000000001"/>
    <row r="107" s="11" customFormat="1" ht="13.800000000000001">
      <c r="C107" s="71" t="s">
        <v>156</v>
      </c>
    </row>
    <row r="108" s="11" customFormat="1" ht="13.800000000000001"/>
    <row r="109" s="11" customFormat="1" ht="13.800000000000001"/>
    <row r="110" s="11" customFormat="1" ht="13.800000000000001"/>
    <row r="111" s="11" customFormat="1" ht="13.800000000000001">
      <c r="B111" s="38" t="s">
        <v>98</v>
      </c>
      <c r="C111" s="72"/>
      <c r="D111" s="72"/>
      <c r="E111" s="72"/>
      <c r="F111" s="72"/>
      <c r="G111" s="72"/>
      <c r="H111" s="72"/>
      <c r="I111" s="72"/>
      <c r="J111" s="72"/>
      <c r="K111" s="72"/>
      <c r="L111" s="41"/>
      <c r="M111" s="41"/>
      <c r="N111" s="41"/>
      <c r="O111" s="41"/>
    </row>
    <row r="112" s="11" customFormat="1" ht="13.800000000000001"/>
    <row r="113" s="11" customFormat="1" ht="13.800000000000001">
      <c r="C113" s="12" t="s">
        <v>157</v>
      </c>
    </row>
    <row r="114" s="11" customFormat="1" ht="13.800000000000001"/>
    <row r="115" s="11" customFormat="1" ht="13.800000000000001">
      <c r="A115" s="11"/>
      <c r="C115" s="12" t="s">
        <v>158</v>
      </c>
      <c r="K115" s="11"/>
      <c r="M115" s="73"/>
    </row>
    <row r="116" s="11" customFormat="1" ht="13.800000000000001">
      <c r="A116" s="11"/>
      <c r="K116" s="11"/>
      <c r="M116" s="73"/>
    </row>
    <row r="117" s="11" customFormat="1" ht="13.800000000000001">
      <c r="A117" s="11"/>
      <c r="K117" s="11"/>
      <c r="M117" s="73"/>
    </row>
    <row r="118" s="11" customFormat="1" ht="13.800000000000001">
      <c r="B118" s="13" t="s">
        <v>159</v>
      </c>
      <c r="C118" s="13"/>
      <c r="D118" s="13"/>
      <c r="E118" s="13"/>
      <c r="F118" s="13"/>
      <c r="G118" s="13"/>
      <c r="H118" s="13"/>
      <c r="I118" s="11"/>
      <c r="J118" s="11"/>
      <c r="K118" s="73"/>
    </row>
    <row r="119" s="11" customFormat="1" ht="13.800000000000001">
      <c r="B119" s="11"/>
      <c r="C119" s="11"/>
      <c r="D119" s="11"/>
      <c r="E119" s="11"/>
      <c r="F119" s="11"/>
      <c r="G119" s="11"/>
      <c r="H119" s="11"/>
      <c r="I119" s="11"/>
      <c r="J119" s="11"/>
      <c r="K119" s="73"/>
    </row>
    <row r="120" s="11" customFormat="1" ht="13.800000000000001">
      <c r="C120" s="12"/>
      <c r="K120" s="73"/>
    </row>
    <row r="121" s="11" customFormat="1" ht="16.5">
      <c r="K121" s="73"/>
      <c r="L121" s="74"/>
      <c r="M121" s="74"/>
      <c r="N121" s="74"/>
      <c r="O121" s="74"/>
    </row>
    <row r="122" s="11" customFormat="1" ht="13.800000000000001">
      <c r="J122" s="73"/>
      <c r="K122" s="11"/>
    </row>
    <row r="123" s="11" customFormat="1" ht="13.800000000000001">
      <c r="D123" s="11"/>
      <c r="J123" s="73"/>
    </row>
    <row r="124" s="11" customFormat="1" ht="13.800000000000001">
      <c r="J124" s="73"/>
    </row>
    <row r="125" s="11" customFormat="1" ht="13.800000000000001"/>
    <row r="126" s="11" customFormat="1" ht="13.800000000000001"/>
    <row r="127" s="11" customFormat="1" ht="13.800000000000001"/>
    <row r="128" s="11" customFormat="1" ht="13.800000000000001"/>
    <row r="129" s="11" customFormat="1" ht="13.800000000000001"/>
    <row r="130" s="11" customFormat="1" ht="13.800000000000001"/>
    <row r="131" s="11" customFormat="1" ht="13.800000000000001"/>
    <row r="132" s="11" customFormat="1" ht="13.800000000000001"/>
    <row r="133" s="11" customFormat="1" ht="13.800000000000001"/>
    <row r="134" s="11" customFormat="1" ht="13.800000000000001"/>
    <row r="135" s="11" customFormat="1" ht="13.800000000000001"/>
    <row r="136" s="11" customFormat="1" ht="13.800000000000001"/>
    <row r="137" s="11" customFormat="1" ht="13.800000000000001"/>
    <row r="138" s="11" customFormat="1" ht="13.800000000000001"/>
    <row r="139" s="11" customFormat="1" ht="13.800000000000001"/>
    <row r="140" s="11" customFormat="1" ht="13.800000000000001"/>
    <row r="141" s="11" customFormat="1" ht="13.800000000000001"/>
    <row r="142" s="11" customFormat="1" ht="15"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</row>
    <row r="143" s="11" customFormat="1" ht="15"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</row>
    <row r="144" s="11" customFormat="1" ht="13.800000000000001"/>
    <row r="145" s="11" customFormat="1" ht="13.800000000000001"/>
    <row r="146" s="11" customFormat="1" ht="13.800000000000001"/>
    <row r="147" s="11" customFormat="1" ht="13.800000000000001"/>
    <row r="148" s="11" customFormat="1" ht="13.800000000000001"/>
    <row r="149" s="11" customFormat="1" ht="13.800000000000001"/>
    <row r="150" s="11" customFormat="1" ht="13.800000000000001"/>
    <row r="151" s="11" customFormat="1" ht="13.800000000000001"/>
    <row r="152" s="11" customFormat="1" ht="13.800000000000001"/>
    <row r="153" s="11" customFormat="1" ht="13.800000000000001"/>
    <row r="154" s="11" customFormat="1" ht="13.800000000000001"/>
    <row r="155" s="11" customFormat="1" ht="13.800000000000001"/>
    <row r="156" s="11" customFormat="1" ht="13.800000000000001"/>
    <row r="157" s="11" customFormat="1" ht="13.800000000000001"/>
    <row r="1048571" ht="12.800000000000001"/>
    <row r="1048572" ht="12.800000000000001"/>
    <row r="1048573" ht="12.800000000000001"/>
    <row r="1048574" ht="12.800000000000001"/>
    <row r="1048575" ht="12.800000000000001"/>
    <row r="1048576" ht="12.800000000000001"/>
  </sheetData>
  <printOptions headings="0" gridLines="0"/>
  <pageMargins left="0.69999999999999996" right="0.69999999999999996" top="0.75" bottom="0.75" header="0.51180555555555496" footer="0.51180555555555496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view="normal" topLeftCell="A152" zoomScale="100" workbookViewId="0">
      <selection activeCell="L171" activeCellId="0" sqref="L171"/>
    </sheetView>
  </sheetViews>
  <sheetFormatPr defaultColWidth="11.55078125" defaultRowHeight="14.25"/>
  <sheetData>
    <row r="1" ht="13.800000000000001"/>
    <row r="2" ht="15">
      <c r="B2" s="42" t="s">
        <v>115</v>
      </c>
      <c r="C2" s="42"/>
      <c r="D2" s="42"/>
      <c r="E2" s="42"/>
      <c r="F2" s="42"/>
      <c r="G2" s="42"/>
    </row>
    <row r="3" ht="15">
      <c r="B3" s="42" t="s">
        <v>116</v>
      </c>
      <c r="C3" s="42"/>
      <c r="D3" s="42"/>
      <c r="E3" s="42"/>
      <c r="F3" s="42"/>
      <c r="G3" s="42"/>
    </row>
    <row r="4" ht="15">
      <c r="B4" s="76" t="s">
        <v>117</v>
      </c>
      <c r="C4" s="42"/>
      <c r="D4" s="42"/>
      <c r="E4" s="42"/>
      <c r="F4" s="42"/>
      <c r="G4" s="42"/>
    </row>
    <row r="5" ht="15">
      <c r="B5" s="42"/>
      <c r="C5" s="42"/>
      <c r="D5" s="42"/>
      <c r="E5" s="42"/>
      <c r="F5" s="42"/>
      <c r="G5" s="42"/>
    </row>
    <row r="6" ht="15">
      <c r="B6" s="42"/>
      <c r="C6" s="42"/>
      <c r="D6" s="42"/>
      <c r="E6" s="42"/>
      <c r="F6" s="42"/>
      <c r="G6" s="42"/>
    </row>
    <row r="7" ht="15">
      <c r="B7" s="43" t="s">
        <v>118</v>
      </c>
      <c r="C7" s="44" t="s">
        <v>119</v>
      </c>
      <c r="D7" s="44" t="s">
        <v>120</v>
      </c>
      <c r="E7" s="44" t="s">
        <v>121</v>
      </c>
      <c r="F7" s="44" t="s">
        <v>122</v>
      </c>
      <c r="G7" s="42"/>
    </row>
    <row r="8" ht="15">
      <c r="B8" s="45" t="s">
        <v>123</v>
      </c>
      <c r="C8" s="44">
        <v>22</v>
      </c>
      <c r="D8" s="44">
        <v>22</v>
      </c>
      <c r="E8" s="44">
        <v>23</v>
      </c>
      <c r="F8" s="44">
        <v>23</v>
      </c>
      <c r="G8" s="42"/>
    </row>
    <row r="9" ht="15">
      <c r="B9" s="45" t="s">
        <v>124</v>
      </c>
      <c r="C9" s="44">
        <v>10</v>
      </c>
      <c r="D9" s="44">
        <v>10</v>
      </c>
      <c r="E9" s="44">
        <v>11</v>
      </c>
      <c r="F9" s="44">
        <v>10</v>
      </c>
      <c r="G9" s="42"/>
    </row>
    <row r="10" ht="15">
      <c r="B10" s="45" t="s">
        <v>125</v>
      </c>
      <c r="C10" s="44">
        <v>11</v>
      </c>
      <c r="D10" s="44">
        <v>11</v>
      </c>
      <c r="E10" s="44">
        <v>12</v>
      </c>
      <c r="F10" s="44">
        <v>12</v>
      </c>
      <c r="G10" s="42"/>
    </row>
    <row r="11" ht="15">
      <c r="B11" s="45" t="s">
        <v>126</v>
      </c>
      <c r="C11" s="44">
        <v>12</v>
      </c>
      <c r="D11" s="44">
        <v>12</v>
      </c>
      <c r="E11" s="44">
        <v>13</v>
      </c>
      <c r="F11" s="44">
        <v>13</v>
      </c>
      <c r="G11" s="42"/>
    </row>
    <row r="12" ht="15">
      <c r="B12" s="45" t="s">
        <v>127</v>
      </c>
      <c r="C12" s="44">
        <v>17</v>
      </c>
      <c r="D12" s="44">
        <v>19</v>
      </c>
      <c r="E12" s="44">
        <v>18</v>
      </c>
      <c r="F12" s="44">
        <v>21</v>
      </c>
      <c r="G12" s="42"/>
    </row>
    <row r="13" ht="15">
      <c r="B13" s="45" t="s">
        <v>128</v>
      </c>
      <c r="C13" s="44">
        <v>20</v>
      </c>
      <c r="D13" s="44">
        <v>20</v>
      </c>
      <c r="E13" s="44">
        <v>21</v>
      </c>
      <c r="F13" s="44">
        <v>21</v>
      </c>
      <c r="G13" s="42"/>
    </row>
    <row r="14" ht="15">
      <c r="B14" s="45" t="s">
        <v>129</v>
      </c>
      <c r="C14" s="44">
        <v>17</v>
      </c>
      <c r="D14" s="44">
        <v>17</v>
      </c>
      <c r="E14" s="44">
        <v>18</v>
      </c>
      <c r="F14" s="44">
        <v>20</v>
      </c>
      <c r="G14" s="42"/>
    </row>
    <row r="15" ht="15">
      <c r="B15" s="45" t="s">
        <v>130</v>
      </c>
      <c r="C15" s="44">
        <v>10</v>
      </c>
      <c r="D15" s="44">
        <v>10</v>
      </c>
      <c r="E15" s="44">
        <v>11</v>
      </c>
      <c r="F15" s="44">
        <v>12</v>
      </c>
      <c r="G15" s="42"/>
    </row>
    <row r="16" ht="15">
      <c r="B16" s="45" t="s">
        <v>131</v>
      </c>
      <c r="C16" s="44">
        <v>21</v>
      </c>
      <c r="D16" s="44">
        <v>20</v>
      </c>
      <c r="E16" s="44">
        <v>21</v>
      </c>
      <c r="F16" s="44">
        <v>22</v>
      </c>
      <c r="G16" s="42"/>
    </row>
    <row r="17" ht="15">
      <c r="B17" s="45" t="s">
        <v>132</v>
      </c>
      <c r="C17" s="44">
        <v>17</v>
      </c>
      <c r="D17" s="44">
        <v>17</v>
      </c>
      <c r="E17" s="44">
        <v>19</v>
      </c>
      <c r="F17" s="44">
        <v>19</v>
      </c>
      <c r="G17" s="42"/>
    </row>
    <row r="18" ht="15">
      <c r="B18" s="45" t="s">
        <v>133</v>
      </c>
      <c r="C18" s="44">
        <v>15</v>
      </c>
      <c r="D18" s="44">
        <v>15</v>
      </c>
      <c r="E18" s="44">
        <v>16</v>
      </c>
      <c r="F18" s="44">
        <v>16</v>
      </c>
      <c r="G18" s="42"/>
    </row>
    <row r="19" ht="15">
      <c r="B19" s="45" t="s">
        <v>134</v>
      </c>
      <c r="C19" s="44">
        <v>28</v>
      </c>
      <c r="D19" s="44">
        <v>30</v>
      </c>
      <c r="E19" s="44">
        <v>30</v>
      </c>
      <c r="F19" s="44">
        <v>33</v>
      </c>
      <c r="G19" s="42"/>
    </row>
    <row r="20" ht="15">
      <c r="B20" s="46"/>
      <c r="C20" s="47"/>
      <c r="D20" s="47"/>
      <c r="E20" s="47"/>
      <c r="F20" s="47"/>
      <c r="G20" s="42"/>
    </row>
    <row r="21" ht="15">
      <c r="B21" s="46" t="s">
        <v>160</v>
      </c>
      <c r="C21" s="47"/>
      <c r="D21" s="47"/>
      <c r="E21" s="47"/>
      <c r="F21" s="47"/>
      <c r="G21" s="42"/>
    </row>
    <row r="22" ht="13.800000000000001"/>
    <row r="23" ht="15">
      <c r="A23" s="42"/>
      <c r="B23" s="48" t="s">
        <v>12</v>
      </c>
      <c r="C23" s="48"/>
      <c r="D23" s="48"/>
      <c r="E23" s="48"/>
      <c r="F23" s="49"/>
      <c r="G23" s="49"/>
      <c r="H23" s="49"/>
      <c r="I23" s="49"/>
      <c r="J23" s="49"/>
      <c r="K23" s="49"/>
      <c r="L23" s="49"/>
      <c r="M23" s="49"/>
      <c r="N23" s="49"/>
      <c r="O23" s="49"/>
    </row>
    <row r="24" ht="15">
      <c r="A24" s="42"/>
      <c r="B24" s="50" t="s">
        <v>135</v>
      </c>
      <c r="C24" s="42"/>
      <c r="D24" s="42"/>
      <c r="E24" s="11" t="s">
        <v>13</v>
      </c>
      <c r="F24" s="77" t="s">
        <v>118</v>
      </c>
      <c r="I24" s="42"/>
      <c r="J24" s="42"/>
      <c r="K24" s="42"/>
      <c r="L24" s="42"/>
      <c r="M24" s="42"/>
      <c r="N24" s="42"/>
      <c r="O24" s="42"/>
    </row>
    <row r="25" ht="15">
      <c r="A25" s="42"/>
      <c r="B25" s="42"/>
      <c r="C25" s="42"/>
      <c r="D25" s="42"/>
      <c r="E25" s="11" t="s">
        <v>15</v>
      </c>
      <c r="F25" s="77" t="s">
        <v>161</v>
      </c>
      <c r="G25" s="50"/>
      <c r="H25" s="42"/>
      <c r="I25" s="42"/>
      <c r="J25" s="42"/>
      <c r="K25" s="42"/>
      <c r="L25" s="42"/>
      <c r="M25" s="42"/>
      <c r="N25" s="42"/>
      <c r="O25" s="42"/>
    </row>
    <row r="26" ht="15">
      <c r="A26" s="42"/>
      <c r="B26" s="50" t="s">
        <v>136</v>
      </c>
      <c r="C26" s="42"/>
      <c r="D26" s="42"/>
      <c r="E26" s="11" t="s">
        <v>18</v>
      </c>
      <c r="F26" s="77" t="s">
        <v>162</v>
      </c>
      <c r="G26" s="50"/>
      <c r="H26" s="42"/>
      <c r="I26" s="42"/>
      <c r="J26" s="42"/>
      <c r="K26" s="42"/>
      <c r="L26" s="42"/>
      <c r="M26" s="42"/>
      <c r="N26" s="42"/>
      <c r="O26" s="42"/>
    </row>
    <row r="27" ht="15">
      <c r="A27" s="42"/>
      <c r="B27" s="50" t="s">
        <v>137</v>
      </c>
      <c r="C27" s="42"/>
      <c r="D27" s="42"/>
      <c r="E27" s="11" t="s">
        <v>21</v>
      </c>
      <c r="F27" s="77" t="s">
        <v>163</v>
      </c>
      <c r="G27" s="50"/>
      <c r="H27" s="42"/>
      <c r="I27" s="42"/>
      <c r="J27" s="42"/>
      <c r="K27" s="42"/>
      <c r="L27" s="42"/>
      <c r="M27" s="42"/>
      <c r="N27" s="42"/>
      <c r="O27" s="42"/>
    </row>
    <row r="28" ht="15">
      <c r="A28" s="42"/>
      <c r="B28" s="50" t="s">
        <v>27</v>
      </c>
      <c r="C28" s="42"/>
      <c r="D28" s="42"/>
      <c r="E28" s="11" t="s">
        <v>26</v>
      </c>
      <c r="F28" s="77">
        <v>48</v>
      </c>
      <c r="G28" s="50"/>
      <c r="H28" s="42"/>
      <c r="I28" s="42"/>
      <c r="J28" s="42"/>
      <c r="K28" s="42"/>
      <c r="L28" s="42"/>
      <c r="M28" s="42"/>
      <c r="N28" s="42"/>
      <c r="O28" s="42"/>
    </row>
    <row r="29" ht="13.800000000000001"/>
    <row r="30" ht="15">
      <c r="B30" s="51" t="s">
        <v>138</v>
      </c>
      <c r="C30" s="51" t="s">
        <v>139</v>
      </c>
      <c r="D30" s="51" t="s">
        <v>30</v>
      </c>
      <c r="E30" s="51" t="s">
        <v>118</v>
      </c>
      <c r="F30" s="78" t="s">
        <v>164</v>
      </c>
      <c r="G30" s="79" t="s">
        <v>165</v>
      </c>
      <c r="H30" s="79" t="s">
        <v>166</v>
      </c>
      <c r="I30" s="79" t="s">
        <v>167</v>
      </c>
      <c r="J30" s="79" t="s">
        <v>168</v>
      </c>
      <c r="K30" t="s">
        <v>169</v>
      </c>
      <c r="M30" s="79" t="s">
        <v>170</v>
      </c>
    </row>
    <row r="31" ht="15">
      <c r="B31" s="52" t="s">
        <v>119</v>
      </c>
      <c r="C31" s="53" t="s">
        <v>140</v>
      </c>
      <c r="D31" s="52">
        <v>1</v>
      </c>
      <c r="E31" s="52">
        <v>22</v>
      </c>
      <c r="F31" s="79"/>
      <c r="G31" s="79"/>
      <c r="H31" s="80">
        <f t="shared" ref="H31:H36" si="0">F189</f>
        <v>5.3101851851851896</v>
      </c>
      <c r="I31" s="80">
        <f t="shared" ref="I31:I78" si="1">E31-H31</f>
        <v>16.689814814814799</v>
      </c>
      <c r="J31" s="80">
        <f t="shared" ref="J31:J90" si="2">$E$228*D31+$E$229</f>
        <v>16.214427437641699</v>
      </c>
      <c r="K31" s="80">
        <f t="shared" ref="K31:K90" si="3">J31+H31</f>
        <v>21.524612622826901</v>
      </c>
      <c r="M31">
        <f t="shared" ref="M31:M78" si="4">E31-K31</f>
        <v>0.47538737717308499</v>
      </c>
    </row>
    <row r="32" ht="15">
      <c r="B32" s="44" t="s">
        <v>119</v>
      </c>
      <c r="C32" s="54" t="s">
        <v>141</v>
      </c>
      <c r="D32" s="44">
        <v>2</v>
      </c>
      <c r="E32" s="44">
        <v>10</v>
      </c>
      <c r="F32" s="79"/>
      <c r="G32" s="79"/>
      <c r="H32" s="80">
        <f t="shared" si="0"/>
        <v>-7.0925925925925899</v>
      </c>
      <c r="I32" s="80">
        <f t="shared" si="1"/>
        <v>17.092592592592599</v>
      </c>
      <c r="J32" s="80">
        <f t="shared" si="2"/>
        <v>16.267359603415802</v>
      </c>
      <c r="K32" s="80">
        <f t="shared" si="3"/>
        <v>9.1747670108232509</v>
      </c>
      <c r="M32">
        <f t="shared" si="4"/>
        <v>0.82523298917675103</v>
      </c>
    </row>
    <row r="33" ht="15">
      <c r="B33" s="44" t="s">
        <v>119</v>
      </c>
      <c r="C33" s="54" t="s">
        <v>142</v>
      </c>
      <c r="D33" s="44">
        <v>3</v>
      </c>
      <c r="E33" s="44">
        <v>11</v>
      </c>
      <c r="F33" s="79"/>
      <c r="G33" s="79"/>
      <c r="H33" s="80">
        <f t="shared" si="0"/>
        <v>-5.80092592592593</v>
      </c>
      <c r="I33" s="80">
        <f t="shared" si="1"/>
        <v>16.800925925925899</v>
      </c>
      <c r="J33" s="80">
        <f t="shared" si="2"/>
        <v>16.32029176919</v>
      </c>
      <c r="K33" s="80">
        <f t="shared" si="3"/>
        <v>10.519365843264</v>
      </c>
      <c r="M33">
        <f t="shared" si="4"/>
        <v>0.48063415673597598</v>
      </c>
    </row>
    <row r="34" ht="15">
      <c r="B34" s="44" t="s">
        <v>119</v>
      </c>
      <c r="C34" s="54" t="s">
        <v>143</v>
      </c>
      <c r="D34" s="44">
        <v>4</v>
      </c>
      <c r="E34" s="44">
        <v>12</v>
      </c>
      <c r="F34" s="79"/>
      <c r="G34" s="79"/>
      <c r="H34" s="80">
        <f t="shared" si="0"/>
        <v>-4.8425925925925899</v>
      </c>
      <c r="I34" s="80">
        <f t="shared" si="1"/>
        <v>16.842592592592599</v>
      </c>
      <c r="J34" s="80">
        <f t="shared" si="2"/>
        <v>16.373223934964098</v>
      </c>
      <c r="K34" s="80">
        <f t="shared" si="3"/>
        <v>11.5306313423715</v>
      </c>
      <c r="M34">
        <f t="shared" si="4"/>
        <v>0.46936865762852897</v>
      </c>
    </row>
    <row r="35" ht="15">
      <c r="B35" s="44" t="s">
        <v>119</v>
      </c>
      <c r="C35" s="54" t="s">
        <v>144</v>
      </c>
      <c r="D35" s="44">
        <v>5</v>
      </c>
      <c r="E35" s="44">
        <v>17</v>
      </c>
      <c r="F35" s="79"/>
      <c r="G35" s="79"/>
      <c r="H35" s="80">
        <f t="shared" si="0"/>
        <v>1.7824074074074101</v>
      </c>
      <c r="I35" s="80">
        <f t="shared" si="1"/>
        <v>15.217592592592601</v>
      </c>
      <c r="J35" s="80">
        <f t="shared" si="2"/>
        <v>16.426156100738201</v>
      </c>
      <c r="K35" s="80">
        <f t="shared" si="3"/>
        <v>18.208563508145598</v>
      </c>
      <c r="M35">
        <f t="shared" si="4"/>
        <v>-1.2085635081455799</v>
      </c>
    </row>
    <row r="36" ht="15">
      <c r="B36" s="44" t="s">
        <v>119</v>
      </c>
      <c r="C36" s="54" t="s">
        <v>145</v>
      </c>
      <c r="D36" s="44">
        <v>6</v>
      </c>
      <c r="E36" s="44">
        <v>20</v>
      </c>
      <c r="F36" s="79"/>
      <c r="G36" s="79"/>
      <c r="H36" s="80">
        <f t="shared" si="0"/>
        <v>3.0324074074074101</v>
      </c>
      <c r="I36" s="80">
        <f t="shared" si="1"/>
        <v>16.967592592592599</v>
      </c>
      <c r="J36" s="80">
        <f t="shared" si="2"/>
        <v>16.479088266512299</v>
      </c>
      <c r="K36" s="80">
        <f t="shared" si="3"/>
        <v>19.511495673919701</v>
      </c>
      <c r="M36">
        <f t="shared" si="4"/>
        <v>0.48850432608030703</v>
      </c>
    </row>
    <row r="37" ht="15">
      <c r="B37" s="44" t="s">
        <v>119</v>
      </c>
      <c r="C37" s="54" t="s">
        <v>146</v>
      </c>
      <c r="D37" s="44">
        <v>7</v>
      </c>
      <c r="E37" s="44">
        <v>17</v>
      </c>
      <c r="F37" s="80">
        <f t="shared" ref="F37:F72" si="5">(E31/2+SUM(E32:E42)+E43/2)/12</f>
        <v>16.6666666666667</v>
      </c>
      <c r="G37" s="80">
        <f t="shared" ref="G37:G72" si="6">E37-F37</f>
        <v>0.33333333333333198</v>
      </c>
      <c r="H37" s="80">
        <f t="shared" ref="H37:H42" si="7">F183</f>
        <v>0.226851851851852</v>
      </c>
      <c r="I37" s="80">
        <f t="shared" si="1"/>
        <v>16.773148148148199</v>
      </c>
      <c r="J37" s="80">
        <f t="shared" si="2"/>
        <v>16.532020432286402</v>
      </c>
      <c r="K37" s="80">
        <f t="shared" si="3"/>
        <v>16.758872284138199</v>
      </c>
      <c r="M37">
        <f t="shared" si="4"/>
        <v>0.24112771586175399</v>
      </c>
    </row>
    <row r="38" ht="15">
      <c r="B38" s="44" t="s">
        <v>119</v>
      </c>
      <c r="C38" s="54" t="s">
        <v>147</v>
      </c>
      <c r="D38" s="44">
        <v>8</v>
      </c>
      <c r="E38" s="44">
        <v>10</v>
      </c>
      <c r="F38" s="80">
        <f t="shared" si="5"/>
        <v>16.6666666666667</v>
      </c>
      <c r="G38" s="80">
        <f t="shared" si="6"/>
        <v>-6.6666666666666696</v>
      </c>
      <c r="H38" s="80">
        <f t="shared" si="7"/>
        <v>-6.7870370370370399</v>
      </c>
      <c r="I38" s="80">
        <f t="shared" si="1"/>
        <v>16.787037037036999</v>
      </c>
      <c r="J38" s="80">
        <f t="shared" si="2"/>
        <v>16.5849525980605</v>
      </c>
      <c r="K38" s="80">
        <f t="shared" si="3"/>
        <v>9.7979155610234692</v>
      </c>
      <c r="M38">
        <f t="shared" si="4"/>
        <v>0.202084438976531</v>
      </c>
    </row>
    <row r="39" ht="15">
      <c r="B39" s="44" t="s">
        <v>119</v>
      </c>
      <c r="C39" s="54" t="s">
        <v>148</v>
      </c>
      <c r="D39" s="44">
        <v>9</v>
      </c>
      <c r="E39" s="44">
        <v>21</v>
      </c>
      <c r="F39" s="80">
        <f t="shared" si="5"/>
        <v>16.6666666666667</v>
      </c>
      <c r="G39" s="80">
        <f t="shared" si="6"/>
        <v>4.3333333333333304</v>
      </c>
      <c r="H39" s="80">
        <f t="shared" si="7"/>
        <v>3.5324074074074101</v>
      </c>
      <c r="I39" s="80">
        <f t="shared" si="1"/>
        <v>17.467592592592599</v>
      </c>
      <c r="J39" s="80">
        <f t="shared" si="2"/>
        <v>16.637884763834599</v>
      </c>
      <c r="K39" s="80">
        <f t="shared" si="3"/>
        <v>20.170292171242</v>
      </c>
      <c r="M39">
        <f t="shared" si="4"/>
        <v>0.82970782875797899</v>
      </c>
    </row>
    <row r="40" ht="15">
      <c r="B40" s="44" t="s">
        <v>119</v>
      </c>
      <c r="C40" s="54" t="s">
        <v>149</v>
      </c>
      <c r="D40" s="44">
        <v>10</v>
      </c>
      <c r="E40" s="44">
        <v>17</v>
      </c>
      <c r="F40" s="80">
        <f t="shared" si="5"/>
        <v>16.6666666666667</v>
      </c>
      <c r="G40" s="80">
        <f t="shared" si="6"/>
        <v>0.33333333333333198</v>
      </c>
      <c r="H40" s="80">
        <f t="shared" si="7"/>
        <v>0.50462962962962898</v>
      </c>
      <c r="I40" s="80">
        <f t="shared" si="1"/>
        <v>16.495370370370399</v>
      </c>
      <c r="J40" s="80">
        <f t="shared" si="2"/>
        <v>16.690816929608701</v>
      </c>
      <c r="K40" s="80">
        <f t="shared" si="3"/>
        <v>17.195446559238398</v>
      </c>
      <c r="M40">
        <f t="shared" si="4"/>
        <v>-0.19544655923835899</v>
      </c>
    </row>
    <row r="41" ht="15">
      <c r="B41" s="44" t="s">
        <v>119</v>
      </c>
      <c r="C41" s="54" t="s">
        <v>150</v>
      </c>
      <c r="D41" s="44">
        <v>11</v>
      </c>
      <c r="E41" s="44">
        <v>15</v>
      </c>
      <c r="F41" s="80">
        <f t="shared" si="5"/>
        <v>16.75</v>
      </c>
      <c r="G41" s="80">
        <f t="shared" si="6"/>
        <v>-1.75</v>
      </c>
      <c r="H41" s="80">
        <f t="shared" si="7"/>
        <v>-1.8981481481481499</v>
      </c>
      <c r="I41" s="80">
        <f t="shared" si="1"/>
        <v>16.898148148148199</v>
      </c>
      <c r="J41" s="80">
        <f t="shared" si="2"/>
        <v>16.7437490953828</v>
      </c>
      <c r="K41" s="80">
        <f t="shared" si="3"/>
        <v>14.845600947234701</v>
      </c>
      <c r="M41">
        <f t="shared" si="4"/>
        <v>0.15439905276530999</v>
      </c>
    </row>
    <row r="42" ht="15">
      <c r="B42" s="44" t="s">
        <v>119</v>
      </c>
      <c r="C42" s="54" t="s">
        <v>151</v>
      </c>
      <c r="D42" s="44">
        <v>12</v>
      </c>
      <c r="E42" s="44">
        <v>28</v>
      </c>
      <c r="F42" s="80">
        <f t="shared" si="5"/>
        <v>16.8333333333333</v>
      </c>
      <c r="G42" s="80">
        <f t="shared" si="6"/>
        <v>11.1666666666667</v>
      </c>
      <c r="H42" s="80">
        <f t="shared" si="7"/>
        <v>12.032407407407399</v>
      </c>
      <c r="I42" s="80">
        <f t="shared" si="1"/>
        <v>15.967592592592601</v>
      </c>
      <c r="J42" s="80">
        <f t="shared" si="2"/>
        <v>16.796681261157001</v>
      </c>
      <c r="K42" s="80">
        <f t="shared" si="3"/>
        <v>28.829088668564399</v>
      </c>
      <c r="M42">
        <f t="shared" si="4"/>
        <v>-0.82908866856436003</v>
      </c>
    </row>
    <row r="43" ht="15">
      <c r="B43" s="52" t="s">
        <v>120</v>
      </c>
      <c r="C43" s="53" t="s">
        <v>140</v>
      </c>
      <c r="D43" s="52">
        <v>13</v>
      </c>
      <c r="E43" s="52">
        <v>22</v>
      </c>
      <c r="F43" s="80">
        <f t="shared" si="5"/>
        <v>16.8333333333333</v>
      </c>
      <c r="G43" s="80">
        <f t="shared" si="6"/>
        <v>5.1666666666666696</v>
      </c>
      <c r="H43" s="80">
        <f t="shared" ref="H43:H90" si="8">H31</f>
        <v>5.3101851851851896</v>
      </c>
      <c r="I43" s="80">
        <f t="shared" si="1"/>
        <v>16.689814814814799</v>
      </c>
      <c r="J43" s="80">
        <f t="shared" si="2"/>
        <v>16.8496134269311</v>
      </c>
      <c r="K43" s="80">
        <f t="shared" si="3"/>
        <v>22.159798612116202</v>
      </c>
      <c r="M43">
        <f t="shared" si="4"/>
        <v>-0.15979861211624799</v>
      </c>
    </row>
    <row r="44" ht="15">
      <c r="B44" s="44" t="s">
        <v>120</v>
      </c>
      <c r="C44" s="54" t="s">
        <v>141</v>
      </c>
      <c r="D44" s="44">
        <v>14</v>
      </c>
      <c r="E44" s="44">
        <v>10</v>
      </c>
      <c r="F44" s="80">
        <f t="shared" si="5"/>
        <v>16.8333333333333</v>
      </c>
      <c r="G44" s="80">
        <f t="shared" si="6"/>
        <v>-6.8333333333333304</v>
      </c>
      <c r="H44" s="80">
        <f t="shared" si="8"/>
        <v>-7.0925925925925899</v>
      </c>
      <c r="I44" s="80">
        <f t="shared" si="1"/>
        <v>17.092592592592599</v>
      </c>
      <c r="J44" s="80">
        <f t="shared" si="2"/>
        <v>16.902545592705199</v>
      </c>
      <c r="K44" s="80">
        <f t="shared" si="3"/>
        <v>9.8099530001125803</v>
      </c>
      <c r="M44">
        <f t="shared" si="4"/>
        <v>0.19004699988741799</v>
      </c>
    </row>
    <row r="45" ht="15">
      <c r="B45" s="44" t="s">
        <v>120</v>
      </c>
      <c r="C45" s="54" t="s">
        <v>142</v>
      </c>
      <c r="D45" s="44">
        <v>15</v>
      </c>
      <c r="E45" s="44">
        <v>11</v>
      </c>
      <c r="F45" s="80">
        <f t="shared" si="5"/>
        <v>16.7916666666667</v>
      </c>
      <c r="G45" s="80">
        <f t="shared" si="6"/>
        <v>-5.7916666666666696</v>
      </c>
      <c r="H45" s="80">
        <f t="shared" si="8"/>
        <v>-5.80092592592593</v>
      </c>
      <c r="I45" s="80">
        <f t="shared" si="1"/>
        <v>16.800925925925899</v>
      </c>
      <c r="J45" s="80">
        <f t="shared" si="2"/>
        <v>16.955477758479301</v>
      </c>
      <c r="K45" s="80">
        <f t="shared" si="3"/>
        <v>11.1545518325534</v>
      </c>
      <c r="M45">
        <f t="shared" si="4"/>
        <v>-0.154551832553357</v>
      </c>
    </row>
    <row r="46" ht="15">
      <c r="B46" s="44" t="s">
        <v>120</v>
      </c>
      <c r="C46" s="54" t="s">
        <v>143</v>
      </c>
      <c r="D46" s="44">
        <v>16</v>
      </c>
      <c r="E46" s="44">
        <v>12</v>
      </c>
      <c r="F46" s="80">
        <f t="shared" si="5"/>
        <v>16.75</v>
      </c>
      <c r="G46" s="80">
        <f t="shared" si="6"/>
        <v>-4.75</v>
      </c>
      <c r="H46" s="80">
        <f t="shared" si="8"/>
        <v>-4.8425925925925899</v>
      </c>
      <c r="I46" s="80">
        <f t="shared" si="1"/>
        <v>16.842592592592599</v>
      </c>
      <c r="J46" s="80">
        <f t="shared" si="2"/>
        <v>17.008409924253399</v>
      </c>
      <c r="K46" s="80">
        <f t="shared" si="3"/>
        <v>12.165817331660801</v>
      </c>
      <c r="M46">
        <f t="shared" si="4"/>
        <v>-0.16581733166080401</v>
      </c>
    </row>
    <row r="47" ht="15">
      <c r="B47" s="44" t="s">
        <v>120</v>
      </c>
      <c r="C47" s="54" t="s">
        <v>144</v>
      </c>
      <c r="D47" s="44">
        <v>17</v>
      </c>
      <c r="E47" s="44">
        <v>19</v>
      </c>
      <c r="F47" s="80">
        <f t="shared" si="5"/>
        <v>16.75</v>
      </c>
      <c r="G47" s="80">
        <f t="shared" si="6"/>
        <v>2.25</v>
      </c>
      <c r="H47" s="80">
        <f t="shared" si="8"/>
        <v>1.7824074074074101</v>
      </c>
      <c r="I47" s="80">
        <f t="shared" si="1"/>
        <v>17.217592592592599</v>
      </c>
      <c r="J47" s="80">
        <f t="shared" si="2"/>
        <v>17.061342090027502</v>
      </c>
      <c r="K47" s="80">
        <f t="shared" si="3"/>
        <v>18.843749497434899</v>
      </c>
      <c r="M47">
        <f t="shared" si="4"/>
        <v>0.15625050256508599</v>
      </c>
    </row>
    <row r="48" ht="15">
      <c r="B48" s="44" t="s">
        <v>120</v>
      </c>
      <c r="C48" s="54" t="s">
        <v>145</v>
      </c>
      <c r="D48" s="44">
        <v>18</v>
      </c>
      <c r="E48" s="44">
        <v>20</v>
      </c>
      <c r="F48" s="80">
        <f t="shared" si="5"/>
        <v>16.8333333333333</v>
      </c>
      <c r="G48" s="80">
        <f t="shared" si="6"/>
        <v>3.1666666666666701</v>
      </c>
      <c r="H48" s="80">
        <f t="shared" si="8"/>
        <v>3.0324074074074101</v>
      </c>
      <c r="I48" s="80">
        <f t="shared" si="1"/>
        <v>16.967592592592599</v>
      </c>
      <c r="J48" s="80">
        <f t="shared" si="2"/>
        <v>17.1142742558016</v>
      </c>
      <c r="K48" s="80">
        <f t="shared" si="3"/>
        <v>20.146681663209002</v>
      </c>
      <c r="M48">
        <f t="shared" si="4"/>
        <v>-0.14668166320902601</v>
      </c>
    </row>
    <row r="49" ht="15">
      <c r="B49" s="44" t="s">
        <v>120</v>
      </c>
      <c r="C49" s="54" t="s">
        <v>146</v>
      </c>
      <c r="D49" s="44">
        <v>19</v>
      </c>
      <c r="E49" s="44">
        <v>17</v>
      </c>
      <c r="F49" s="80">
        <f t="shared" si="5"/>
        <v>16.9583333333333</v>
      </c>
      <c r="G49" s="80">
        <f t="shared" si="6"/>
        <v>0.041666666666667899</v>
      </c>
      <c r="H49" s="80">
        <f t="shared" si="8"/>
        <v>0.226851851851852</v>
      </c>
      <c r="I49" s="80">
        <f t="shared" si="1"/>
        <v>16.773148148148199</v>
      </c>
      <c r="J49" s="80">
        <f t="shared" si="2"/>
        <v>17.167206421575699</v>
      </c>
      <c r="K49" s="80">
        <f t="shared" si="3"/>
        <v>17.3940582734276</v>
      </c>
      <c r="M49">
        <f t="shared" si="4"/>
        <v>-0.39405827342757899</v>
      </c>
    </row>
    <row r="50" ht="15">
      <c r="B50" s="44" t="s">
        <v>120</v>
      </c>
      <c r="C50" s="54" t="s">
        <v>147</v>
      </c>
      <c r="D50" s="44">
        <v>20</v>
      </c>
      <c r="E50" s="44">
        <v>10</v>
      </c>
      <c r="F50" s="80">
        <f t="shared" si="5"/>
        <v>17.0416666666667</v>
      </c>
      <c r="G50" s="80">
        <f t="shared" si="6"/>
        <v>-7.0416666666666696</v>
      </c>
      <c r="H50" s="80">
        <f t="shared" si="8"/>
        <v>-6.7870370370370399</v>
      </c>
      <c r="I50" s="80">
        <f t="shared" si="1"/>
        <v>16.787037037036999</v>
      </c>
      <c r="J50" s="80">
        <f t="shared" si="2"/>
        <v>17.220138587349801</v>
      </c>
      <c r="K50" s="80">
        <f t="shared" si="3"/>
        <v>10.4331015503128</v>
      </c>
      <c r="M50">
        <f t="shared" si="4"/>
        <v>-0.43310155031280201</v>
      </c>
    </row>
    <row r="51" ht="15">
      <c r="B51" s="44" t="s">
        <v>120</v>
      </c>
      <c r="C51" s="54" t="s">
        <v>148</v>
      </c>
      <c r="D51" s="44">
        <v>21</v>
      </c>
      <c r="E51" s="44">
        <v>20</v>
      </c>
      <c r="F51" s="80">
        <f t="shared" si="5"/>
        <v>17.125</v>
      </c>
      <c r="G51" s="80">
        <f t="shared" si="6"/>
        <v>2.875</v>
      </c>
      <c r="H51" s="80">
        <f t="shared" si="8"/>
        <v>3.5324074074074101</v>
      </c>
      <c r="I51" s="80">
        <f t="shared" si="1"/>
        <v>16.467592592592599</v>
      </c>
      <c r="J51" s="80">
        <f t="shared" si="2"/>
        <v>17.273070753123999</v>
      </c>
      <c r="K51" s="80">
        <f t="shared" si="3"/>
        <v>20.805478160531401</v>
      </c>
      <c r="M51">
        <f t="shared" si="4"/>
        <v>-0.80547816053135401</v>
      </c>
    </row>
    <row r="52" ht="15">
      <c r="B52" s="44" t="s">
        <v>120</v>
      </c>
      <c r="C52" s="54" t="s">
        <v>149</v>
      </c>
      <c r="D52" s="44">
        <v>22</v>
      </c>
      <c r="E52" s="44">
        <v>17</v>
      </c>
      <c r="F52" s="80">
        <f t="shared" si="5"/>
        <v>17.2083333333333</v>
      </c>
      <c r="G52" s="80">
        <f t="shared" si="6"/>
        <v>-0.20833333333333201</v>
      </c>
      <c r="H52" s="80">
        <f t="shared" si="8"/>
        <v>0.50462962962962898</v>
      </c>
      <c r="I52" s="80">
        <f t="shared" si="1"/>
        <v>16.495370370370399</v>
      </c>
      <c r="J52" s="80">
        <f t="shared" si="2"/>
        <v>17.326002918898102</v>
      </c>
      <c r="K52" s="80">
        <f t="shared" si="3"/>
        <v>17.830632548527699</v>
      </c>
      <c r="M52">
        <f t="shared" si="4"/>
        <v>-0.83063254852769197</v>
      </c>
    </row>
    <row r="53" ht="15">
      <c r="B53" s="44" t="s">
        <v>120</v>
      </c>
      <c r="C53" s="54" t="s">
        <v>150</v>
      </c>
      <c r="D53" s="44">
        <v>23</v>
      </c>
      <c r="E53" s="44">
        <v>15</v>
      </c>
      <c r="F53" s="80">
        <f t="shared" si="5"/>
        <v>17.2083333333333</v>
      </c>
      <c r="G53" s="80">
        <f t="shared" si="6"/>
        <v>-2.2083333333333299</v>
      </c>
      <c r="H53" s="80">
        <f t="shared" si="8"/>
        <v>-1.8981481481481499</v>
      </c>
      <c r="I53" s="80">
        <f t="shared" si="1"/>
        <v>16.898148148148199</v>
      </c>
      <c r="J53" s="80">
        <f t="shared" si="2"/>
        <v>17.3789350846722</v>
      </c>
      <c r="K53" s="80">
        <f t="shared" si="3"/>
        <v>15.480786936524</v>
      </c>
      <c r="M53">
        <f t="shared" si="4"/>
        <v>-0.48078693652402299</v>
      </c>
    </row>
    <row r="54" ht="15">
      <c r="B54" s="44" t="s">
        <v>120</v>
      </c>
      <c r="C54" s="54" t="s">
        <v>151</v>
      </c>
      <c r="D54" s="44">
        <v>24</v>
      </c>
      <c r="E54" s="44">
        <v>30</v>
      </c>
      <c r="F54" s="80">
        <f t="shared" si="5"/>
        <v>17.2083333333333</v>
      </c>
      <c r="G54" s="80">
        <f t="shared" si="6"/>
        <v>12.7916666666667</v>
      </c>
      <c r="H54" s="80">
        <f t="shared" si="8"/>
        <v>12.032407407407399</v>
      </c>
      <c r="I54" s="80">
        <f t="shared" si="1"/>
        <v>17.967592592592599</v>
      </c>
      <c r="J54" s="80">
        <f t="shared" si="2"/>
        <v>17.431867250446299</v>
      </c>
      <c r="K54" s="80">
        <f t="shared" si="3"/>
        <v>29.4642746578537</v>
      </c>
      <c r="M54">
        <f t="shared" si="4"/>
        <v>0.53572534214630696</v>
      </c>
    </row>
    <row r="55" ht="15">
      <c r="B55" s="52" t="s">
        <v>121</v>
      </c>
      <c r="C55" s="53" t="s">
        <v>140</v>
      </c>
      <c r="D55" s="52">
        <v>25</v>
      </c>
      <c r="E55" s="52">
        <v>23</v>
      </c>
      <c r="F55" s="80">
        <f t="shared" si="5"/>
        <v>17.2916666666667</v>
      </c>
      <c r="G55" s="80">
        <f t="shared" si="6"/>
        <v>5.7083333333333304</v>
      </c>
      <c r="H55" s="80">
        <f t="shared" si="8"/>
        <v>5.3101851851851896</v>
      </c>
      <c r="I55" s="80">
        <f t="shared" si="1"/>
        <v>17.689814814814799</v>
      </c>
      <c r="J55" s="80">
        <f t="shared" si="2"/>
        <v>17.484799416220401</v>
      </c>
      <c r="K55" s="80">
        <f t="shared" si="3"/>
        <v>22.794984601405599</v>
      </c>
      <c r="M55">
        <f t="shared" si="4"/>
        <v>0.205015398594419</v>
      </c>
    </row>
    <row r="56" ht="15">
      <c r="B56" s="44" t="s">
        <v>121</v>
      </c>
      <c r="C56" s="54" t="s">
        <v>141</v>
      </c>
      <c r="D56" s="44">
        <v>26</v>
      </c>
      <c r="E56" s="44">
        <v>11</v>
      </c>
      <c r="F56" s="80">
        <f t="shared" si="5"/>
        <v>17.375</v>
      </c>
      <c r="G56" s="80">
        <f t="shared" si="6"/>
        <v>-6.375</v>
      </c>
      <c r="H56" s="80">
        <f t="shared" si="8"/>
        <v>-7.0925925925925899</v>
      </c>
      <c r="I56" s="80">
        <f t="shared" si="1"/>
        <v>18.092592592592599</v>
      </c>
      <c r="J56" s="80">
        <f t="shared" si="2"/>
        <v>17.5377315819945</v>
      </c>
      <c r="K56" s="80">
        <f t="shared" si="3"/>
        <v>10.445138989401901</v>
      </c>
      <c r="M56">
        <f t="shared" si="4"/>
        <v>0.55486101059808501</v>
      </c>
    </row>
    <row r="57" ht="15">
      <c r="B57" s="44" t="s">
        <v>121</v>
      </c>
      <c r="C57" s="54" t="s">
        <v>142</v>
      </c>
      <c r="D57" s="44">
        <v>27</v>
      </c>
      <c r="E57" s="44">
        <v>12</v>
      </c>
      <c r="F57" s="80">
        <f t="shared" si="5"/>
        <v>17.4583333333333</v>
      </c>
      <c r="G57" s="80">
        <f t="shared" si="6"/>
        <v>-5.4583333333333304</v>
      </c>
      <c r="H57" s="80">
        <f t="shared" si="8"/>
        <v>-5.80092592592593</v>
      </c>
      <c r="I57" s="80">
        <f t="shared" si="1"/>
        <v>17.800925925925899</v>
      </c>
      <c r="J57" s="80">
        <f t="shared" si="2"/>
        <v>17.590663747768598</v>
      </c>
      <c r="K57" s="80">
        <f t="shared" si="3"/>
        <v>11.789737821842699</v>
      </c>
      <c r="M57">
        <f t="shared" si="4"/>
        <v>0.21026217815730999</v>
      </c>
    </row>
    <row r="58" ht="15">
      <c r="B58" s="44" t="s">
        <v>121</v>
      </c>
      <c r="C58" s="54" t="s">
        <v>143</v>
      </c>
      <c r="D58" s="44">
        <v>28</v>
      </c>
      <c r="E58" s="44">
        <v>13</v>
      </c>
      <c r="F58" s="80">
        <f t="shared" si="5"/>
        <v>17.5833333333333</v>
      </c>
      <c r="G58" s="80">
        <f t="shared" si="6"/>
        <v>-4.5833333333333304</v>
      </c>
      <c r="H58" s="80">
        <f t="shared" si="8"/>
        <v>-4.8425925925925899</v>
      </c>
      <c r="I58" s="80">
        <f t="shared" si="1"/>
        <v>17.842592592592599</v>
      </c>
      <c r="J58" s="80">
        <f t="shared" si="2"/>
        <v>17.643595913542701</v>
      </c>
      <c r="K58" s="80">
        <f t="shared" si="3"/>
        <v>12.8010033209501</v>
      </c>
      <c r="M58">
        <f t="shared" si="4"/>
        <v>0.19899667904986301</v>
      </c>
    </row>
    <row r="59" ht="15">
      <c r="B59" s="44" t="s">
        <v>121</v>
      </c>
      <c r="C59" s="54" t="s">
        <v>144</v>
      </c>
      <c r="D59" s="44">
        <v>29</v>
      </c>
      <c r="E59" s="44">
        <v>18</v>
      </c>
      <c r="F59" s="80">
        <f t="shared" si="5"/>
        <v>17.7083333333333</v>
      </c>
      <c r="G59" s="80">
        <f t="shared" si="6"/>
        <v>0.29166666666666802</v>
      </c>
      <c r="H59" s="80">
        <f t="shared" si="8"/>
        <v>1.7824074074074101</v>
      </c>
      <c r="I59" s="80">
        <f t="shared" si="1"/>
        <v>16.217592592592599</v>
      </c>
      <c r="J59" s="80">
        <f t="shared" si="2"/>
        <v>17.696528079316799</v>
      </c>
      <c r="K59" s="80">
        <f t="shared" si="3"/>
        <v>19.4789354867242</v>
      </c>
      <c r="M59">
        <f t="shared" si="4"/>
        <v>-1.4789354867242499</v>
      </c>
    </row>
    <row r="60" ht="15">
      <c r="B60" s="44" t="s">
        <v>121</v>
      </c>
      <c r="C60" s="54" t="s">
        <v>145</v>
      </c>
      <c r="D60" s="44">
        <v>30</v>
      </c>
      <c r="E60" s="44">
        <v>21</v>
      </c>
      <c r="F60" s="80">
        <f t="shared" si="5"/>
        <v>17.75</v>
      </c>
      <c r="G60" s="80">
        <f t="shared" si="6"/>
        <v>3.25</v>
      </c>
      <c r="H60" s="80">
        <f t="shared" si="8"/>
        <v>3.0324074074074101</v>
      </c>
      <c r="I60" s="80">
        <f t="shared" si="1"/>
        <v>17.967592592592599</v>
      </c>
      <c r="J60" s="80">
        <f t="shared" si="2"/>
        <v>17.749460245091001</v>
      </c>
      <c r="K60" s="80">
        <f t="shared" si="3"/>
        <v>20.781867652498399</v>
      </c>
      <c r="M60">
        <f t="shared" si="4"/>
        <v>0.21813234750164101</v>
      </c>
    </row>
    <row r="61" ht="15">
      <c r="B61" s="44" t="s">
        <v>121</v>
      </c>
      <c r="C61" s="54" t="s">
        <v>146</v>
      </c>
      <c r="D61" s="44">
        <v>31</v>
      </c>
      <c r="E61" s="44">
        <v>18</v>
      </c>
      <c r="F61" s="80">
        <f t="shared" si="5"/>
        <v>17.75</v>
      </c>
      <c r="G61" s="80">
        <f t="shared" si="6"/>
        <v>0.25</v>
      </c>
      <c r="H61" s="80">
        <f t="shared" si="8"/>
        <v>0.226851851851852</v>
      </c>
      <c r="I61" s="80">
        <f t="shared" si="1"/>
        <v>17.773148148148099</v>
      </c>
      <c r="J61" s="80">
        <f t="shared" si="2"/>
        <v>17.802392410865099</v>
      </c>
      <c r="K61" s="80">
        <f t="shared" si="3"/>
        <v>18.029244262716901</v>
      </c>
      <c r="M61">
        <f t="shared" si="4"/>
        <v>-0.0292442627169116</v>
      </c>
    </row>
    <row r="62" ht="15">
      <c r="B62" s="44" t="s">
        <v>121</v>
      </c>
      <c r="C62" s="54" t="s">
        <v>147</v>
      </c>
      <c r="D62" s="44">
        <v>32</v>
      </c>
      <c r="E62" s="44">
        <v>11</v>
      </c>
      <c r="F62" s="80">
        <f t="shared" si="5"/>
        <v>17.7083333333333</v>
      </c>
      <c r="G62" s="80">
        <f t="shared" si="6"/>
        <v>-6.7083333333333304</v>
      </c>
      <c r="H62" s="80">
        <f t="shared" si="8"/>
        <v>-6.7870370370370399</v>
      </c>
      <c r="I62" s="80">
        <f t="shared" si="1"/>
        <v>17.787037037036999</v>
      </c>
      <c r="J62" s="80">
        <f t="shared" si="2"/>
        <v>17.855324576639202</v>
      </c>
      <c r="K62" s="80">
        <f t="shared" si="3"/>
        <v>11.0682875396021</v>
      </c>
      <c r="M62">
        <f t="shared" si="4"/>
        <v>-0.068287539602135197</v>
      </c>
    </row>
    <row r="63" ht="15">
      <c r="B63" s="44" t="s">
        <v>121</v>
      </c>
      <c r="C63" s="54" t="s">
        <v>148</v>
      </c>
      <c r="D63" s="44">
        <v>33</v>
      </c>
      <c r="E63" s="44">
        <v>21</v>
      </c>
      <c r="F63" s="80">
        <f t="shared" si="5"/>
        <v>17.6666666666667</v>
      </c>
      <c r="G63" s="80">
        <f t="shared" si="6"/>
        <v>3.3333333333333299</v>
      </c>
      <c r="H63" s="80">
        <f t="shared" si="8"/>
        <v>3.5324074074074101</v>
      </c>
      <c r="I63" s="80">
        <f t="shared" si="1"/>
        <v>17.467592592592599</v>
      </c>
      <c r="J63" s="80">
        <f t="shared" si="2"/>
        <v>17.9082567424133</v>
      </c>
      <c r="K63" s="80">
        <f t="shared" si="3"/>
        <v>21.440664149820702</v>
      </c>
      <c r="M63">
        <f t="shared" si="4"/>
        <v>-0.44066414982068702</v>
      </c>
    </row>
    <row r="64" ht="15">
      <c r="B64" s="44" t="s">
        <v>121</v>
      </c>
      <c r="C64" s="54" t="s">
        <v>149</v>
      </c>
      <c r="D64" s="44">
        <v>34</v>
      </c>
      <c r="E64" s="44">
        <v>19</v>
      </c>
      <c r="F64" s="80">
        <f t="shared" si="5"/>
        <v>17.6666666666667</v>
      </c>
      <c r="G64" s="80">
        <f t="shared" si="6"/>
        <v>1.3333333333333299</v>
      </c>
      <c r="H64" s="80">
        <f t="shared" si="8"/>
        <v>0.50462962962962898</v>
      </c>
      <c r="I64" s="80">
        <f t="shared" si="1"/>
        <v>18.495370370370399</v>
      </c>
      <c r="J64" s="80">
        <f t="shared" si="2"/>
        <v>17.961188908187399</v>
      </c>
      <c r="K64" s="80">
        <f t="shared" si="3"/>
        <v>18.465818537817</v>
      </c>
      <c r="M64">
        <f t="shared" si="4"/>
        <v>0.53418146218297502</v>
      </c>
    </row>
    <row r="65" ht="15">
      <c r="B65" s="44" t="s">
        <v>121</v>
      </c>
      <c r="C65" s="54" t="s">
        <v>150</v>
      </c>
      <c r="D65" s="44">
        <v>35</v>
      </c>
      <c r="E65" s="44">
        <v>16</v>
      </c>
      <c r="F65" s="80">
        <f t="shared" si="5"/>
        <v>17.7916666666667</v>
      </c>
      <c r="G65" s="80">
        <f t="shared" si="6"/>
        <v>-1.7916666666666701</v>
      </c>
      <c r="H65" s="80">
        <f t="shared" si="8"/>
        <v>-1.8981481481481499</v>
      </c>
      <c r="I65" s="80">
        <f t="shared" si="1"/>
        <v>17.898148148148199</v>
      </c>
      <c r="J65" s="80">
        <f t="shared" si="2"/>
        <v>18.014121073961501</v>
      </c>
      <c r="K65" s="80">
        <f t="shared" si="3"/>
        <v>16.115972925813399</v>
      </c>
      <c r="M65">
        <f t="shared" si="4"/>
        <v>-0.115972925813356</v>
      </c>
    </row>
    <row r="66" ht="15">
      <c r="B66" s="44" t="s">
        <v>121</v>
      </c>
      <c r="C66" s="54" t="s">
        <v>151</v>
      </c>
      <c r="D66" s="44">
        <v>36</v>
      </c>
      <c r="E66" s="44">
        <v>30</v>
      </c>
      <c r="F66" s="80">
        <f t="shared" si="5"/>
        <v>17.9166666666667</v>
      </c>
      <c r="G66" s="80">
        <f t="shared" si="6"/>
        <v>12.0833333333333</v>
      </c>
      <c r="H66" s="80">
        <f t="shared" si="8"/>
        <v>12.032407407407399</v>
      </c>
      <c r="I66" s="80">
        <f t="shared" si="1"/>
        <v>17.967592592592599</v>
      </c>
      <c r="J66" s="80">
        <f t="shared" si="2"/>
        <v>18.0670532397356</v>
      </c>
      <c r="K66" s="80">
        <f t="shared" si="3"/>
        <v>30.099460647143001</v>
      </c>
      <c r="M66">
        <f t="shared" si="4"/>
        <v>-0.099460647143025896</v>
      </c>
    </row>
    <row r="67" ht="15">
      <c r="B67" s="52" t="s">
        <v>122</v>
      </c>
      <c r="C67" s="53" t="s">
        <v>140</v>
      </c>
      <c r="D67" s="52">
        <v>37</v>
      </c>
      <c r="E67" s="52">
        <v>23</v>
      </c>
      <c r="F67" s="80">
        <f t="shared" si="5"/>
        <v>18</v>
      </c>
      <c r="G67" s="80">
        <f t="shared" si="6"/>
        <v>5</v>
      </c>
      <c r="H67" s="80">
        <f t="shared" si="8"/>
        <v>5.3101851851851896</v>
      </c>
      <c r="I67" s="80">
        <f t="shared" si="1"/>
        <v>17.689814814814799</v>
      </c>
      <c r="J67" s="80">
        <f t="shared" si="2"/>
        <v>18.119985405509698</v>
      </c>
      <c r="K67" s="80">
        <f t="shared" si="3"/>
        <v>23.4301705906949</v>
      </c>
      <c r="M67">
        <f t="shared" si="4"/>
        <v>-0.43017059069491398</v>
      </c>
    </row>
    <row r="68" ht="15">
      <c r="B68" s="44" t="s">
        <v>122</v>
      </c>
      <c r="C68" s="54" t="s">
        <v>141</v>
      </c>
      <c r="D68" s="44">
        <v>38</v>
      </c>
      <c r="E68" s="44">
        <v>10</v>
      </c>
      <c r="F68" s="80">
        <f t="shared" si="5"/>
        <v>18.125</v>
      </c>
      <c r="G68" s="80">
        <f t="shared" si="6"/>
        <v>-8.125</v>
      </c>
      <c r="H68" s="80">
        <f t="shared" si="8"/>
        <v>-7.0925925925925899</v>
      </c>
      <c r="I68" s="80">
        <f t="shared" si="1"/>
        <v>17.092592592592599</v>
      </c>
      <c r="J68" s="80">
        <f t="shared" si="2"/>
        <v>18.172917571283801</v>
      </c>
      <c r="K68" s="80">
        <f t="shared" si="3"/>
        <v>11.0803249786912</v>
      </c>
      <c r="M68">
        <f t="shared" si="4"/>
        <v>-1.0803249786912501</v>
      </c>
    </row>
    <row r="69" ht="15">
      <c r="B69" s="44" t="s">
        <v>122</v>
      </c>
      <c r="C69" s="54" t="s">
        <v>142</v>
      </c>
      <c r="D69" s="44">
        <v>39</v>
      </c>
      <c r="E69" s="44">
        <v>12</v>
      </c>
      <c r="F69" s="80">
        <f t="shared" si="5"/>
        <v>18.2083333333333</v>
      </c>
      <c r="G69" s="80">
        <f t="shared" si="6"/>
        <v>-6.2083333333333304</v>
      </c>
      <c r="H69" s="80">
        <f t="shared" si="8"/>
        <v>-5.80092592592593</v>
      </c>
      <c r="I69" s="80">
        <f t="shared" si="1"/>
        <v>17.800925925925899</v>
      </c>
      <c r="J69" s="80">
        <f t="shared" si="2"/>
        <v>18.225849737057899</v>
      </c>
      <c r="K69" s="80">
        <f t="shared" si="3"/>
        <v>12.424923811132</v>
      </c>
      <c r="M69">
        <f t="shared" si="4"/>
        <v>-0.42492381113202399</v>
      </c>
    </row>
    <row r="70" ht="15">
      <c r="B70" s="44" t="s">
        <v>122</v>
      </c>
      <c r="C70" s="54" t="s">
        <v>143</v>
      </c>
      <c r="D70" s="44">
        <v>40</v>
      </c>
      <c r="E70" s="44">
        <v>13</v>
      </c>
      <c r="F70" s="80">
        <f t="shared" si="5"/>
        <v>18.25</v>
      </c>
      <c r="G70" s="80">
        <f t="shared" si="6"/>
        <v>-5.25</v>
      </c>
      <c r="H70" s="80">
        <f t="shared" si="8"/>
        <v>-4.8425925925925899</v>
      </c>
      <c r="I70" s="80">
        <f t="shared" si="1"/>
        <v>17.842592592592599</v>
      </c>
      <c r="J70" s="80">
        <f t="shared" si="2"/>
        <v>18.278781902832101</v>
      </c>
      <c r="K70" s="80">
        <f t="shared" si="3"/>
        <v>13.4361893102395</v>
      </c>
      <c r="M70">
        <f t="shared" si="4"/>
        <v>-0.43618931023947</v>
      </c>
    </row>
    <row r="71" ht="15">
      <c r="B71" s="44" t="s">
        <v>122</v>
      </c>
      <c r="C71" s="54" t="s">
        <v>144</v>
      </c>
      <c r="D71" s="44">
        <v>41</v>
      </c>
      <c r="E71" s="44">
        <v>21</v>
      </c>
      <c r="F71" s="80">
        <f t="shared" si="5"/>
        <v>18.25</v>
      </c>
      <c r="G71" s="80">
        <f t="shared" si="6"/>
        <v>2.75</v>
      </c>
      <c r="H71" s="80">
        <f t="shared" si="8"/>
        <v>1.7824074074074101</v>
      </c>
      <c r="I71" s="80">
        <f t="shared" si="1"/>
        <v>19.217592592592599</v>
      </c>
      <c r="J71" s="80">
        <f t="shared" si="2"/>
        <v>18.3317140686062</v>
      </c>
      <c r="K71" s="80">
        <f t="shared" si="3"/>
        <v>20.114121476013601</v>
      </c>
      <c r="M71">
        <f t="shared" si="4"/>
        <v>0.88587852398641997</v>
      </c>
    </row>
    <row r="72" ht="15">
      <c r="B72" s="44" t="s">
        <v>122</v>
      </c>
      <c r="C72" s="54" t="s">
        <v>145</v>
      </c>
      <c r="D72" s="44">
        <v>42</v>
      </c>
      <c r="E72" s="44">
        <v>21</v>
      </c>
      <c r="F72" s="80">
        <f t="shared" si="5"/>
        <v>18.375</v>
      </c>
      <c r="G72" s="80">
        <f t="shared" si="6"/>
        <v>2.625</v>
      </c>
      <c r="H72" s="80">
        <f t="shared" si="8"/>
        <v>3.0324074074074101</v>
      </c>
      <c r="I72" s="80">
        <f t="shared" si="1"/>
        <v>17.967592592592599</v>
      </c>
      <c r="J72" s="80">
        <f t="shared" si="2"/>
        <v>18.384646234380298</v>
      </c>
      <c r="K72" s="80">
        <f t="shared" si="3"/>
        <v>21.4170536417877</v>
      </c>
      <c r="M72">
        <f t="shared" si="4"/>
        <v>-0.417053641787692</v>
      </c>
    </row>
    <row r="73" ht="15">
      <c r="B73" s="44" t="s">
        <v>122</v>
      </c>
      <c r="C73" s="54" t="s">
        <v>146</v>
      </c>
      <c r="D73" s="44">
        <v>43</v>
      </c>
      <c r="E73" s="44">
        <v>20</v>
      </c>
      <c r="F73" s="79"/>
      <c r="G73" s="79"/>
      <c r="H73" s="80">
        <f t="shared" si="8"/>
        <v>0.226851851851852</v>
      </c>
      <c r="I73" s="80">
        <f t="shared" si="1"/>
        <v>19.773148148148199</v>
      </c>
      <c r="J73" s="80">
        <f t="shared" si="2"/>
        <v>18.437578400154401</v>
      </c>
      <c r="K73" s="80">
        <f t="shared" si="3"/>
        <v>18.664430252006198</v>
      </c>
      <c r="M73">
        <f t="shared" si="4"/>
        <v>1.33556974799376</v>
      </c>
    </row>
    <row r="74" ht="15">
      <c r="B74" s="44" t="s">
        <v>122</v>
      </c>
      <c r="C74" s="54" t="s">
        <v>147</v>
      </c>
      <c r="D74" s="44">
        <v>44</v>
      </c>
      <c r="E74" s="44">
        <v>12</v>
      </c>
      <c r="F74" s="79"/>
      <c r="G74" s="79"/>
      <c r="H74" s="80">
        <f t="shared" si="8"/>
        <v>-6.7870370370370399</v>
      </c>
      <c r="I74" s="80">
        <f t="shared" si="1"/>
        <v>18.787037037036999</v>
      </c>
      <c r="J74" s="80">
        <f t="shared" si="2"/>
        <v>18.490510565928499</v>
      </c>
      <c r="K74" s="80">
        <f t="shared" si="3"/>
        <v>11.7034735288915</v>
      </c>
      <c r="M74">
        <f t="shared" si="4"/>
        <v>0.29652647110853197</v>
      </c>
    </row>
    <row r="75" ht="15">
      <c r="B75" s="44" t="s">
        <v>122</v>
      </c>
      <c r="C75" s="54" t="s">
        <v>148</v>
      </c>
      <c r="D75" s="44">
        <v>45</v>
      </c>
      <c r="E75" s="44">
        <v>22</v>
      </c>
      <c r="F75" s="79"/>
      <c r="G75" s="79"/>
      <c r="H75" s="80">
        <f t="shared" si="8"/>
        <v>3.5324074074074101</v>
      </c>
      <c r="I75" s="80">
        <f t="shared" si="1"/>
        <v>18.467592592592599</v>
      </c>
      <c r="J75" s="80">
        <f t="shared" si="2"/>
        <v>18.543442731702601</v>
      </c>
      <c r="K75" s="80">
        <f t="shared" si="3"/>
        <v>22.075850139109999</v>
      </c>
      <c r="M75">
        <f t="shared" si="4"/>
        <v>-0.075850139110020406</v>
      </c>
    </row>
    <row r="76" ht="15">
      <c r="B76" s="44" t="s">
        <v>122</v>
      </c>
      <c r="C76" s="54" t="s">
        <v>149</v>
      </c>
      <c r="D76" s="44">
        <v>46</v>
      </c>
      <c r="E76" s="44">
        <v>19</v>
      </c>
      <c r="F76" s="79"/>
      <c r="G76" s="79"/>
      <c r="H76" s="80">
        <f t="shared" si="8"/>
        <v>0.50462962962962898</v>
      </c>
      <c r="I76" s="80">
        <f t="shared" si="1"/>
        <v>18.495370370370399</v>
      </c>
      <c r="J76" s="80">
        <f t="shared" si="2"/>
        <v>18.5963748974767</v>
      </c>
      <c r="K76" s="80">
        <f t="shared" si="3"/>
        <v>19.101004527106401</v>
      </c>
      <c r="M76">
        <f t="shared" si="4"/>
        <v>-0.101004527106358</v>
      </c>
    </row>
    <row r="77" ht="15">
      <c r="B77" s="44" t="s">
        <v>122</v>
      </c>
      <c r="C77" s="54" t="s">
        <v>150</v>
      </c>
      <c r="D77" s="44">
        <v>47</v>
      </c>
      <c r="E77" s="44">
        <v>16</v>
      </c>
      <c r="F77" s="79"/>
      <c r="G77" s="79"/>
      <c r="H77" s="80">
        <f t="shared" si="8"/>
        <v>-1.8981481481481499</v>
      </c>
      <c r="I77" s="80">
        <f t="shared" si="1"/>
        <v>17.898148148148199</v>
      </c>
      <c r="J77" s="80">
        <f t="shared" si="2"/>
        <v>18.649307063250799</v>
      </c>
      <c r="K77" s="80">
        <f t="shared" si="3"/>
        <v>16.7511589151027</v>
      </c>
      <c r="M77">
        <f t="shared" si="4"/>
        <v>-0.75115891510268895</v>
      </c>
    </row>
    <row r="78" ht="15">
      <c r="B78" s="55" t="s">
        <v>122</v>
      </c>
      <c r="C78" s="56" t="s">
        <v>151</v>
      </c>
      <c r="D78" s="55">
        <v>48</v>
      </c>
      <c r="E78" s="55">
        <v>33</v>
      </c>
      <c r="F78" s="79"/>
      <c r="G78" s="79"/>
      <c r="H78" s="80">
        <f t="shared" si="8"/>
        <v>12.032407407407399</v>
      </c>
      <c r="I78" s="80">
        <f t="shared" si="1"/>
        <v>20.967592592592599</v>
      </c>
      <c r="J78" s="80">
        <f t="shared" si="2"/>
        <v>18.702239229024901</v>
      </c>
      <c r="K78" s="80">
        <f t="shared" si="3"/>
        <v>30.734646636432402</v>
      </c>
      <c r="M78">
        <f t="shared" si="4"/>
        <v>2.2653533635676402</v>
      </c>
    </row>
    <row r="79" ht="15">
      <c r="B79" s="57" t="s">
        <v>152</v>
      </c>
      <c r="C79" s="58" t="s">
        <v>140</v>
      </c>
      <c r="D79" s="59">
        <v>49</v>
      </c>
      <c r="E79" s="60"/>
      <c r="H79" s="80">
        <f t="shared" si="8"/>
        <v>5.3101851851851896</v>
      </c>
      <c r="J79" s="80">
        <f t="shared" si="2"/>
        <v>18.755171394799099</v>
      </c>
      <c r="K79" s="80">
        <f t="shared" si="3"/>
        <v>24.065356579984201</v>
      </c>
    </row>
    <row r="80" ht="15">
      <c r="B80" s="61" t="s">
        <v>152</v>
      </c>
      <c r="C80" s="51" t="s">
        <v>141</v>
      </c>
      <c r="D80" s="62">
        <v>50</v>
      </c>
      <c r="E80" s="63"/>
      <c r="H80" s="80">
        <f t="shared" si="8"/>
        <v>-7.0925925925925899</v>
      </c>
      <c r="J80" s="80">
        <f t="shared" si="2"/>
        <v>18.808103560573201</v>
      </c>
      <c r="K80" s="80">
        <f t="shared" si="3"/>
        <v>11.715510967980601</v>
      </c>
    </row>
    <row r="81" ht="15">
      <c r="B81" s="61" t="s">
        <v>152</v>
      </c>
      <c r="C81" s="51" t="s">
        <v>142</v>
      </c>
      <c r="D81" s="62">
        <v>51</v>
      </c>
      <c r="E81" s="63"/>
      <c r="H81" s="80">
        <f t="shared" si="8"/>
        <v>-5.80092592592593</v>
      </c>
      <c r="J81" s="80">
        <f t="shared" si="2"/>
        <v>18.8610357263473</v>
      </c>
      <c r="K81" s="80">
        <f t="shared" si="3"/>
        <v>13.060109800421399</v>
      </c>
    </row>
    <row r="82" ht="15">
      <c r="B82" s="61" t="s">
        <v>152</v>
      </c>
      <c r="C82" s="51" t="s">
        <v>143</v>
      </c>
      <c r="D82" s="62">
        <v>52</v>
      </c>
      <c r="E82" s="63"/>
      <c r="H82" s="80">
        <f t="shared" si="8"/>
        <v>-4.8425925925925899</v>
      </c>
      <c r="J82" s="80">
        <f t="shared" si="2"/>
        <v>18.913967892121399</v>
      </c>
      <c r="K82" s="80">
        <f t="shared" si="3"/>
        <v>14.0713752995288</v>
      </c>
    </row>
    <row r="83" ht="15">
      <c r="B83" s="61" t="s">
        <v>152</v>
      </c>
      <c r="C83" s="51" t="s">
        <v>144</v>
      </c>
      <c r="D83" s="62">
        <v>53</v>
      </c>
      <c r="E83" s="63"/>
      <c r="H83" s="80">
        <f t="shared" si="8"/>
        <v>1.7824074074074101</v>
      </c>
      <c r="J83" s="80">
        <f t="shared" si="2"/>
        <v>18.966900057895501</v>
      </c>
      <c r="K83" s="80">
        <f t="shared" si="3"/>
        <v>20.749307465302898</v>
      </c>
    </row>
    <row r="84" ht="15">
      <c r="B84" s="61" t="s">
        <v>152</v>
      </c>
      <c r="C84" s="51" t="s">
        <v>145</v>
      </c>
      <c r="D84" s="62">
        <v>54</v>
      </c>
      <c r="E84" s="63"/>
      <c r="H84" s="80">
        <f t="shared" si="8"/>
        <v>3.0324074074074101</v>
      </c>
      <c r="J84" s="80">
        <f t="shared" si="2"/>
        <v>19.019832223669599</v>
      </c>
      <c r="K84" s="80">
        <f t="shared" si="3"/>
        <v>22.052239631077001</v>
      </c>
    </row>
    <row r="85" ht="15">
      <c r="B85" s="61" t="s">
        <v>152</v>
      </c>
      <c r="C85" s="51" t="s">
        <v>146</v>
      </c>
      <c r="D85" s="62">
        <v>55</v>
      </c>
      <c r="E85" s="63"/>
      <c r="H85" s="80">
        <f t="shared" si="8"/>
        <v>0.226851851851852</v>
      </c>
      <c r="J85" s="80">
        <f t="shared" si="2"/>
        <v>19.072764389443702</v>
      </c>
      <c r="K85" s="80">
        <f t="shared" si="3"/>
        <v>19.299616241295599</v>
      </c>
    </row>
    <row r="86" ht="15">
      <c r="B86" s="61" t="s">
        <v>152</v>
      </c>
      <c r="C86" s="51" t="s">
        <v>147</v>
      </c>
      <c r="D86" s="62">
        <v>56</v>
      </c>
      <c r="E86" s="63"/>
      <c r="H86" s="80">
        <f t="shared" si="8"/>
        <v>-6.7870370370370399</v>
      </c>
      <c r="J86" s="80">
        <f t="shared" si="2"/>
        <v>19.1256965552178</v>
      </c>
      <c r="K86" s="80">
        <f t="shared" si="3"/>
        <v>12.338659518180799</v>
      </c>
    </row>
    <row r="87" ht="15">
      <c r="B87" s="61" t="s">
        <v>152</v>
      </c>
      <c r="C87" s="51" t="s">
        <v>148</v>
      </c>
      <c r="D87" s="62">
        <v>57</v>
      </c>
      <c r="E87" s="63"/>
      <c r="H87" s="80">
        <f t="shared" si="8"/>
        <v>3.5324074074074101</v>
      </c>
      <c r="J87" s="80">
        <f t="shared" si="2"/>
        <v>19.178628720991899</v>
      </c>
      <c r="K87" s="80">
        <f t="shared" si="3"/>
        <v>22.7110361283994</v>
      </c>
    </row>
    <row r="88" ht="15">
      <c r="B88" s="61" t="s">
        <v>152</v>
      </c>
      <c r="C88" s="51" t="s">
        <v>149</v>
      </c>
      <c r="D88" s="62">
        <v>58</v>
      </c>
      <c r="E88" s="63"/>
      <c r="H88" s="80">
        <f t="shared" si="8"/>
        <v>0.50462962962962898</v>
      </c>
      <c r="J88" s="80">
        <f t="shared" si="2"/>
        <v>19.231560886766101</v>
      </c>
      <c r="K88" s="80">
        <f t="shared" si="3"/>
        <v>19.736190516395698</v>
      </c>
    </row>
    <row r="89" ht="15">
      <c r="B89" s="61" t="s">
        <v>152</v>
      </c>
      <c r="C89" s="51" t="s">
        <v>150</v>
      </c>
      <c r="D89" s="62">
        <v>59</v>
      </c>
      <c r="E89" s="63"/>
      <c r="H89" s="80">
        <f t="shared" si="8"/>
        <v>-1.8981481481481499</v>
      </c>
      <c r="J89" s="80">
        <f t="shared" si="2"/>
        <v>19.284493052540199</v>
      </c>
      <c r="K89" s="80">
        <f t="shared" si="3"/>
        <v>17.386344904392001</v>
      </c>
    </row>
    <row r="90" ht="15">
      <c r="B90" s="64" t="s">
        <v>152</v>
      </c>
      <c r="C90" s="65" t="s">
        <v>151</v>
      </c>
      <c r="D90" s="66">
        <v>60</v>
      </c>
      <c r="E90" s="67"/>
      <c r="H90" s="80">
        <f t="shared" si="8"/>
        <v>12.032407407407399</v>
      </c>
      <c r="J90" s="80">
        <f t="shared" si="2"/>
        <v>19.337425218314301</v>
      </c>
      <c r="K90" s="80">
        <f t="shared" si="3"/>
        <v>31.369832625721699</v>
      </c>
    </row>
    <row r="91" ht="13.80000000000000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80"/>
      <c r="L91" s="11"/>
      <c r="M91" s="11"/>
      <c r="N91" s="11"/>
      <c r="O91" s="11"/>
    </row>
    <row r="92" ht="13.800000000000001">
      <c r="A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</row>
    <row r="93" ht="13.800000000000001">
      <c r="A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</row>
    <row r="94" ht="13.800000000000001">
      <c r="A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</row>
    <row r="95" ht="13.80000000000000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</row>
    <row r="96" ht="15">
      <c r="B96" s="68" t="s">
        <v>33</v>
      </c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</row>
    <row r="97" ht="13.800000000000001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</row>
    <row r="98" ht="13.800000000000001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</row>
    <row r="99" ht="13.800000000000001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</row>
    <row r="100" ht="13.800000000000001">
      <c r="B100" s="11"/>
      <c r="C100" s="12" t="s">
        <v>34</v>
      </c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</row>
    <row r="101" ht="13.800000000000001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</row>
    <row r="124" ht="13.800000000000001">
      <c r="C124" s="12" t="s">
        <v>36</v>
      </c>
    </row>
    <row r="145" ht="13.800000000000001">
      <c r="C145" s="12" t="s">
        <v>153</v>
      </c>
    </row>
    <row r="147" ht="13.800000000000001">
      <c r="D147" s="81" t="s">
        <v>171</v>
      </c>
      <c r="E147" s="81"/>
      <c r="F147" s="81"/>
      <c r="G147" s="81"/>
      <c r="H147" s="81"/>
      <c r="I147" s="81"/>
      <c r="J147" s="81"/>
    </row>
    <row r="148" ht="13.800000000000001">
      <c r="D148" s="81"/>
      <c r="E148" s="81" t="s">
        <v>172</v>
      </c>
      <c r="F148" s="81"/>
      <c r="G148" s="81"/>
      <c r="H148" s="81"/>
      <c r="I148" s="81"/>
      <c r="J148" s="81"/>
    </row>
    <row r="149" ht="13.800000000000001">
      <c r="D149" s="81"/>
      <c r="E149" s="81"/>
      <c r="F149" s="81"/>
      <c r="G149" s="81"/>
      <c r="H149" s="81"/>
      <c r="I149" s="81"/>
      <c r="J149" s="81"/>
    </row>
    <row r="150" ht="13.800000000000001">
      <c r="D150" s="81" t="s">
        <v>173</v>
      </c>
      <c r="E150" s="81"/>
      <c r="F150" s="81"/>
      <c r="G150" s="81"/>
      <c r="H150" s="81"/>
      <c r="I150" s="81"/>
      <c r="J150" s="81"/>
    </row>
    <row r="151" ht="13.800000000000001">
      <c r="D151" s="81"/>
      <c r="E151" s="81"/>
      <c r="F151" s="81"/>
      <c r="G151" s="81"/>
      <c r="H151" s="81"/>
      <c r="I151" s="81"/>
      <c r="J151" s="81"/>
    </row>
    <row r="152" ht="13.800000000000001">
      <c r="D152" s="81" t="s">
        <v>174</v>
      </c>
      <c r="E152" s="81"/>
      <c r="F152" s="81"/>
      <c r="G152" s="81"/>
      <c r="H152" s="81"/>
      <c r="I152" s="81"/>
      <c r="J152" s="81"/>
    </row>
    <row r="153" ht="13.800000000000001">
      <c r="D153" s="82"/>
      <c r="E153" s="81" t="s">
        <v>175</v>
      </c>
      <c r="F153" s="82"/>
      <c r="G153" s="82"/>
      <c r="H153" s="82"/>
      <c r="I153" s="82"/>
      <c r="J153" s="82"/>
    </row>
    <row r="156" ht="13.800000000000001">
      <c r="B156" s="38" t="s">
        <v>154</v>
      </c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</row>
    <row r="158" ht="13.800000000000001">
      <c r="C158" s="71" t="s">
        <v>155</v>
      </c>
    </row>
    <row r="160" ht="13.800000000000001"/>
    <row r="161" ht="13.800000000000001"/>
    <row r="162" ht="13.800000000000001"/>
    <row r="163" ht="13.800000000000001"/>
    <row r="164" ht="13.800000000000001"/>
    <row r="165" ht="13.800000000000001"/>
    <row r="166" ht="13.800000000000001"/>
    <row r="167" ht="13.800000000000001"/>
    <row r="168" ht="13.800000000000001"/>
    <row r="169" ht="13.800000000000001"/>
    <row r="170" ht="13.800000000000001"/>
    <row r="171" ht="13.800000000000001"/>
    <row r="172" ht="13.800000000000001"/>
    <row r="173" ht="13.800000000000001"/>
    <row r="174" ht="13.800000000000001"/>
    <row r="175" ht="13.800000000000001"/>
    <row r="176" ht="13.800000000000001"/>
    <row r="177" ht="13.800000000000001"/>
    <row r="178" ht="13.800000000000001"/>
    <row r="179" ht="13.800000000000001"/>
    <row r="180" ht="13.800000000000001"/>
    <row r="181" ht="13.800000000000001">
      <c r="C181" s="71" t="s">
        <v>156</v>
      </c>
    </row>
    <row r="183" ht="13.800000000000001">
      <c r="D183" s="83" t="s">
        <v>129</v>
      </c>
      <c r="E183">
        <f t="shared" ref="E183:E194" si="9">AVERAGE(G37,G49,G61)</f>
        <v>0.20833333333333301</v>
      </c>
      <c r="F183">
        <f t="shared" ref="F183:F194" si="10">E183-$E$195</f>
        <v>0.226851851851852</v>
      </c>
    </row>
    <row r="184" ht="13.800000000000001">
      <c r="D184" s="83" t="s">
        <v>130</v>
      </c>
      <c r="E184">
        <f t="shared" si="9"/>
        <v>-6.8055555555555598</v>
      </c>
      <c r="F184">
        <f t="shared" si="10"/>
        <v>-6.7870370370370399</v>
      </c>
    </row>
    <row r="185" ht="13.800000000000001">
      <c r="D185" s="83" t="s">
        <v>176</v>
      </c>
      <c r="E185">
        <f t="shared" si="9"/>
        <v>3.5138888888888902</v>
      </c>
      <c r="F185">
        <f t="shared" si="10"/>
        <v>3.5324074074074101</v>
      </c>
    </row>
    <row r="186" ht="13.800000000000001">
      <c r="D186" s="83" t="s">
        <v>132</v>
      </c>
      <c r="E186">
        <f t="shared" si="9"/>
        <v>0.48611111111111099</v>
      </c>
      <c r="F186">
        <f t="shared" si="10"/>
        <v>0.50462962962962898</v>
      </c>
    </row>
    <row r="187" ht="13.800000000000001">
      <c r="D187" s="83" t="s">
        <v>133</v>
      </c>
      <c r="E187">
        <f t="shared" si="9"/>
        <v>-1.9166666666666701</v>
      </c>
      <c r="F187">
        <f t="shared" si="10"/>
        <v>-1.8981481481481499</v>
      </c>
    </row>
    <row r="188" ht="13.800000000000001">
      <c r="D188" s="83" t="s">
        <v>134</v>
      </c>
      <c r="E188">
        <f t="shared" si="9"/>
        <v>12.0138888888889</v>
      </c>
      <c r="F188">
        <f t="shared" si="10"/>
        <v>12.032407407407399</v>
      </c>
    </row>
    <row r="189" ht="13.800000000000001">
      <c r="D189" s="83" t="s">
        <v>123</v>
      </c>
      <c r="E189">
        <f t="shared" si="9"/>
        <v>5.2916666666666696</v>
      </c>
      <c r="F189">
        <f t="shared" si="10"/>
        <v>5.3101851851851896</v>
      </c>
    </row>
    <row r="190" ht="13.800000000000001">
      <c r="D190" s="83" t="s">
        <v>124</v>
      </c>
      <c r="E190">
        <f t="shared" si="9"/>
        <v>-7.1111111111111098</v>
      </c>
      <c r="F190">
        <f t="shared" si="10"/>
        <v>-7.0925925925925899</v>
      </c>
    </row>
    <row r="191" ht="13.800000000000001">
      <c r="D191" s="83" t="s">
        <v>125</v>
      </c>
      <c r="E191">
        <f t="shared" si="9"/>
        <v>-5.8194444444444402</v>
      </c>
      <c r="F191">
        <f t="shared" si="10"/>
        <v>-5.80092592592593</v>
      </c>
    </row>
    <row r="192" ht="13.800000000000001">
      <c r="D192" s="83" t="s">
        <v>126</v>
      </c>
      <c r="E192">
        <f t="shared" si="9"/>
        <v>-4.8611111111111098</v>
      </c>
      <c r="F192">
        <f t="shared" si="10"/>
        <v>-4.8425925925925899</v>
      </c>
    </row>
    <row r="193" ht="13.800000000000001">
      <c r="D193" s="83" t="s">
        <v>127</v>
      </c>
      <c r="E193">
        <f t="shared" si="9"/>
        <v>1.7638888888888899</v>
      </c>
      <c r="F193">
        <f t="shared" si="10"/>
        <v>1.7824074074074101</v>
      </c>
    </row>
    <row r="194" ht="13.800000000000001">
      <c r="D194" s="83" t="s">
        <v>128</v>
      </c>
      <c r="E194">
        <f t="shared" si="9"/>
        <v>3.0138888888888902</v>
      </c>
      <c r="F194">
        <f t="shared" si="10"/>
        <v>3.0324074074074101</v>
      </c>
    </row>
    <row r="195" ht="13.800000000000001">
      <c r="E195">
        <f>AVERAGE(E183:E194)</f>
        <v>-0.018518518518518299</v>
      </c>
      <c r="F195">
        <f>AVERAGE(F183:F194)</f>
        <v>-1.1333526709715099e-16</v>
      </c>
    </row>
    <row r="198" ht="13.800000000000001">
      <c r="B198" s="38" t="s">
        <v>98</v>
      </c>
      <c r="C198" s="72"/>
      <c r="D198" s="72"/>
      <c r="E198" s="72"/>
      <c r="F198" s="72"/>
      <c r="G198" s="72"/>
      <c r="H198" s="72"/>
      <c r="I198" s="72"/>
      <c r="J198" s="72"/>
      <c r="K198" s="72"/>
      <c r="L198" s="41"/>
      <c r="M198" s="41"/>
      <c r="N198" s="41"/>
      <c r="O198" s="41"/>
    </row>
    <row r="199" ht="13.800000000000001">
      <c r="L199" s="11"/>
      <c r="M199" s="11"/>
      <c r="N199" s="11"/>
      <c r="O199" s="11"/>
    </row>
    <row r="200" ht="13.800000000000001">
      <c r="C200" s="12" t="s">
        <v>157</v>
      </c>
      <c r="L200" s="11"/>
      <c r="M200" s="11"/>
      <c r="N200" s="11"/>
      <c r="O200" s="11"/>
    </row>
    <row r="201" ht="13.800000000000001">
      <c r="L201" s="11"/>
      <c r="M201" s="11"/>
      <c r="N201" s="11"/>
      <c r="O201" s="11"/>
    </row>
    <row r="202" ht="13.800000000000001">
      <c r="K202" s="11"/>
      <c r="L202" s="11"/>
      <c r="M202" s="73"/>
      <c r="N202" s="11"/>
      <c r="O202" s="11"/>
    </row>
    <row r="203" ht="13.800000000000001">
      <c r="K203" s="11"/>
      <c r="L203" s="11"/>
      <c r="M203" s="73"/>
      <c r="N203" s="11"/>
      <c r="O203" s="11"/>
    </row>
    <row r="216" ht="13.800000000000001"/>
    <row r="220" ht="13.800000000000001"/>
    <row r="226" ht="13.800000000000001">
      <c r="C226" s="12" t="s">
        <v>158</v>
      </c>
    </row>
    <row r="228" ht="13.800000000000001">
      <c r="D228" s="11" t="s">
        <v>177</v>
      </c>
      <c r="E228" s="11">
        <f>SLOPE(I31:I78,D31:D78)</f>
        <v>0.052932165774111098</v>
      </c>
    </row>
    <row r="229" ht="13.800000000000001">
      <c r="D229" s="11" t="s">
        <v>178</v>
      </c>
      <c r="E229" s="11">
        <f>INTERCEPT(I31:I78,D31:D78)</f>
        <v>16.161495271867601</v>
      </c>
    </row>
    <row r="230" ht="15">
      <c r="D230" s="11" t="s">
        <v>179</v>
      </c>
      <c r="E230" s="11">
        <f>RSQ(I31:I78,D31:D78)</f>
        <v>0.558595106563193</v>
      </c>
      <c r="G230" t="s">
        <v>180</v>
      </c>
      <c r="H230" s="84">
        <f>_xlfn.F.INV(0.95,1,60-2)/(60-2)</f>
        <v>0.069084015281598701</v>
      </c>
    </row>
    <row r="233" ht="15">
      <c r="D233" t="s">
        <v>181</v>
      </c>
      <c r="H233" s="85"/>
    </row>
    <row r="234" ht="15">
      <c r="H234" s="85"/>
    </row>
    <row r="236" ht="13.800000000000001">
      <c r="A236" s="11"/>
      <c r="B236" s="13" t="s">
        <v>159</v>
      </c>
      <c r="C236" s="13"/>
      <c r="D236" s="13"/>
      <c r="E236" s="13"/>
      <c r="F236" s="13"/>
      <c r="G236" s="13"/>
      <c r="H236" s="13"/>
      <c r="I236" s="11"/>
      <c r="J236" s="11"/>
    </row>
    <row r="237" ht="13.800000000000001">
      <c r="A237" s="11"/>
      <c r="B237" s="11"/>
      <c r="C237" s="11"/>
      <c r="D237" s="11"/>
      <c r="E237" s="11"/>
      <c r="F237" s="11"/>
      <c r="G237" s="11"/>
      <c r="H237" s="11"/>
      <c r="I237" s="11"/>
      <c r="J237" s="11"/>
    </row>
  </sheetData>
  <printOptions headings="0" gridLines="0"/>
  <pageMargins left="0.78750000000000009" right="0.78750000000000009" top="1.05277777777778" bottom="1.05277777777778" header="0.78750000000000009" footer="0.78750000000000009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view="normal" topLeftCell="A1" zoomScale="100" workbookViewId="0">
      <selection activeCell="A1" activeCellId="0" sqref="A1"/>
    </sheetView>
  </sheetViews>
  <sheetFormatPr defaultColWidth="10.72265625" defaultRowHeight="14.25"/>
  <sheetData>
    <row r="1" ht="15"/>
    <row r="2" ht="16.5">
      <c r="B2" s="86" t="s">
        <v>182</v>
      </c>
      <c r="C2" s="86"/>
      <c r="D2" s="86"/>
      <c r="E2" s="86"/>
      <c r="F2" s="86"/>
      <c r="G2" s="86"/>
      <c r="H2" s="86"/>
      <c r="I2" s="86"/>
    </row>
    <row r="3" ht="16.5">
      <c r="B3" s="86" t="s">
        <v>183</v>
      </c>
      <c r="C3" s="86"/>
      <c r="D3" s="86"/>
      <c r="E3" s="86"/>
      <c r="F3" s="86"/>
      <c r="G3" s="86"/>
      <c r="H3" s="86"/>
      <c r="I3" s="86"/>
    </row>
    <row r="4" ht="16.5">
      <c r="B4" s="86"/>
      <c r="C4" s="86"/>
      <c r="D4" s="86"/>
      <c r="E4" s="86"/>
      <c r="F4" s="86"/>
      <c r="G4" s="86"/>
      <c r="H4" s="86"/>
      <c r="I4" s="86"/>
    </row>
    <row r="5" ht="13.800000000000001">
      <c r="B5" s="87"/>
      <c r="C5" s="87" t="s">
        <v>119</v>
      </c>
      <c r="D5" s="87" t="s">
        <v>120</v>
      </c>
      <c r="E5" s="87" t="s">
        <v>121</v>
      </c>
      <c r="F5" s="87" t="s">
        <v>122</v>
      </c>
      <c r="G5" s="87" t="s">
        <v>152</v>
      </c>
    </row>
    <row r="6" ht="13.800000000000001">
      <c r="B6" s="88" t="s">
        <v>184</v>
      </c>
      <c r="C6" s="88">
        <v>6190</v>
      </c>
      <c r="D6" s="88">
        <v>7860</v>
      </c>
      <c r="E6" s="88">
        <v>9850</v>
      </c>
      <c r="F6" s="88">
        <v>12020</v>
      </c>
      <c r="G6" s="88">
        <v>10400</v>
      </c>
    </row>
    <row r="7" ht="13.800000000000001">
      <c r="B7" s="88" t="s">
        <v>185</v>
      </c>
      <c r="C7" s="88">
        <v>2990</v>
      </c>
      <c r="D7" s="88">
        <v>3820</v>
      </c>
      <c r="E7" s="88">
        <v>4750</v>
      </c>
      <c r="F7" s="88">
        <v>5450</v>
      </c>
      <c r="G7" s="88">
        <v>4770</v>
      </c>
    </row>
    <row r="8" ht="13.800000000000001">
      <c r="B8" s="88" t="s">
        <v>186</v>
      </c>
      <c r="C8" s="88">
        <v>3630</v>
      </c>
      <c r="D8" s="88">
        <v>4950</v>
      </c>
      <c r="E8" s="88">
        <v>6040</v>
      </c>
      <c r="F8" s="88">
        <v>5520</v>
      </c>
      <c r="G8" s="88">
        <v>4710</v>
      </c>
    </row>
    <row r="9" ht="15"/>
  </sheetData>
  <printOptions headings="0" gridLines="0"/>
  <pageMargins left="0.69999999999999996" right="0.69999999999999996" top="0.75" bottom="0.75" header="0.51180555555555496" footer="0.51180555555555496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view="normal" topLeftCell="A162" zoomScale="100" workbookViewId="0">
      <selection activeCell="N157" activeCellId="0" sqref="N157"/>
    </sheetView>
  </sheetViews>
  <sheetFormatPr defaultColWidth="11.55078125" defaultRowHeight="14.25"/>
  <cols>
    <col customWidth="1" min="11" max="11" style="0" width="12.369999999999999"/>
  </cols>
  <sheetData>
    <row r="1" ht="13.800000000000001"/>
    <row r="2" ht="15">
      <c r="B2" s="86" t="s">
        <v>182</v>
      </c>
      <c r="C2" s="86"/>
      <c r="D2" s="86"/>
      <c r="E2" s="86"/>
      <c r="F2" s="86"/>
      <c r="G2" s="86"/>
      <c r="H2" s="86"/>
    </row>
    <row r="3" ht="15">
      <c r="B3" s="86" t="s">
        <v>183</v>
      </c>
      <c r="C3" s="86"/>
      <c r="D3" s="86"/>
      <c r="E3" s="86"/>
      <c r="F3" s="86"/>
      <c r="G3" s="86"/>
      <c r="H3" s="86"/>
    </row>
    <row r="4" ht="15">
      <c r="B4" s="86"/>
      <c r="C4" s="86"/>
      <c r="D4" s="86"/>
      <c r="E4" s="86"/>
      <c r="F4" s="86"/>
      <c r="G4" s="86"/>
      <c r="H4" s="86"/>
    </row>
    <row r="5" ht="13.800000000000001">
      <c r="B5" s="87"/>
      <c r="C5" s="87" t="s">
        <v>119</v>
      </c>
      <c r="D5" s="87" t="s">
        <v>120</v>
      </c>
      <c r="E5" s="87" t="s">
        <v>121</v>
      </c>
      <c r="F5" s="87" t="s">
        <v>122</v>
      </c>
      <c r="G5" s="87" t="s">
        <v>152</v>
      </c>
    </row>
    <row r="6" ht="13.800000000000001">
      <c r="B6" s="88" t="s">
        <v>184</v>
      </c>
      <c r="C6" s="88">
        <v>6190</v>
      </c>
      <c r="D6" s="88">
        <v>7860</v>
      </c>
      <c r="E6" s="88">
        <v>9850</v>
      </c>
      <c r="F6" s="88">
        <v>12020</v>
      </c>
      <c r="G6" s="88">
        <v>10400</v>
      </c>
    </row>
    <row r="7" ht="13.800000000000001">
      <c r="B7" s="88" t="s">
        <v>185</v>
      </c>
      <c r="C7" s="88">
        <v>2990</v>
      </c>
      <c r="D7" s="88">
        <v>3820</v>
      </c>
      <c r="E7" s="88">
        <v>4750</v>
      </c>
      <c r="F7" s="88">
        <v>5450</v>
      </c>
      <c r="G7" s="88">
        <v>4770</v>
      </c>
    </row>
    <row r="8" ht="13.800000000000001">
      <c r="B8" s="88" t="s">
        <v>186</v>
      </c>
      <c r="C8" s="88">
        <v>3630</v>
      </c>
      <c r="D8" s="88">
        <v>4950</v>
      </c>
      <c r="E8" s="88">
        <v>6040</v>
      </c>
      <c r="F8" s="88">
        <v>5520</v>
      </c>
      <c r="G8" s="88">
        <v>4710</v>
      </c>
    </row>
    <row r="11" ht="13.800000000000001">
      <c r="B11" s="89" t="s">
        <v>138</v>
      </c>
      <c r="C11" s="89" t="s">
        <v>23</v>
      </c>
      <c r="D11" s="89" t="s">
        <v>30</v>
      </c>
      <c r="E11" s="89" t="s">
        <v>118</v>
      </c>
      <c r="F11" s="78" t="s">
        <v>187</v>
      </c>
      <c r="G11" s="78" t="s">
        <v>188</v>
      </c>
      <c r="H11" s="78" t="s">
        <v>166</v>
      </c>
      <c r="I11" s="78" t="s">
        <v>167</v>
      </c>
      <c r="J11" s="78" t="s">
        <v>168</v>
      </c>
      <c r="K11" s="78" t="s">
        <v>169</v>
      </c>
    </row>
    <row r="12" ht="13.800000000000001">
      <c r="B12" s="87" t="s">
        <v>189</v>
      </c>
      <c r="C12" s="87" t="s">
        <v>184</v>
      </c>
      <c r="D12" s="87">
        <v>1</v>
      </c>
      <c r="E12" s="87">
        <v>6190</v>
      </c>
      <c r="F12" s="80"/>
      <c r="G12" s="79"/>
      <c r="H12" s="79">
        <f t="shared" ref="H12:H14" si="11">F121</f>
        <v>1.51883994578402</v>
      </c>
      <c r="I12" s="80">
        <f t="shared" ref="I12:I26" si="12">E12/H12</f>
        <v>4075.4788002397099</v>
      </c>
      <c r="J12" s="80">
        <f t="shared" ref="J12:J20" si="13">$F$157*D12+$F$158</f>
        <v>3864.3095013311799</v>
      </c>
      <c r="K12" s="80">
        <f t="shared" ref="K12:K29" si="14">J12*H12</f>
        <v>5869.2676334945299</v>
      </c>
    </row>
    <row r="13" ht="13.800000000000001">
      <c r="B13" s="87" t="s">
        <v>189</v>
      </c>
      <c r="C13" s="87" t="s">
        <v>185</v>
      </c>
      <c r="D13" s="87">
        <v>2</v>
      </c>
      <c r="E13" s="87">
        <v>2990</v>
      </c>
      <c r="F13" s="80">
        <f t="shared" ref="F13:F25" si="15">AVERAGE(E12:E14)</f>
        <v>4270</v>
      </c>
      <c r="G13" s="79">
        <f t="shared" ref="G13:G25" si="16">E13/F13</f>
        <v>0.70023419203747095</v>
      </c>
      <c r="H13" s="79">
        <f t="shared" si="11"/>
        <v>0.69847644477096005</v>
      </c>
      <c r="I13" s="80">
        <f t="shared" si="12"/>
        <v>4280.7456463051703</v>
      </c>
      <c r="J13" s="80">
        <f t="shared" si="13"/>
        <v>4314.0020308277399</v>
      </c>
      <c r="K13" s="80">
        <f t="shared" si="14"/>
        <v>3013.2288012272602</v>
      </c>
    </row>
    <row r="14" ht="13.800000000000001">
      <c r="B14" s="87" t="s">
        <v>189</v>
      </c>
      <c r="C14" s="87" t="s">
        <v>186</v>
      </c>
      <c r="D14" s="87">
        <v>3</v>
      </c>
      <c r="E14" s="87">
        <v>3630</v>
      </c>
      <c r="F14" s="80">
        <f t="shared" si="15"/>
        <v>4826.6666666666697</v>
      </c>
      <c r="G14" s="79">
        <f t="shared" si="16"/>
        <v>0.75207182320442001</v>
      </c>
      <c r="H14" s="79">
        <f t="shared" si="11"/>
        <v>0.78268360944502002</v>
      </c>
      <c r="I14" s="80">
        <f t="shared" si="12"/>
        <v>4637.88937981458</v>
      </c>
      <c r="J14" s="80">
        <f t="shared" si="13"/>
        <v>4763.6945603243003</v>
      </c>
      <c r="K14" s="80">
        <f t="shared" si="14"/>
        <v>3728.46565276823</v>
      </c>
    </row>
    <row r="15" ht="13.800000000000001">
      <c r="B15" s="87" t="s">
        <v>190</v>
      </c>
      <c r="C15" s="87" t="s">
        <v>184</v>
      </c>
      <c r="D15" s="87">
        <v>4</v>
      </c>
      <c r="E15" s="87">
        <v>7860</v>
      </c>
      <c r="F15" s="80">
        <f t="shared" si="15"/>
        <v>5103.3333333333303</v>
      </c>
      <c r="G15" s="79">
        <f t="shared" si="16"/>
        <v>1.5401698236446799</v>
      </c>
      <c r="H15" s="79">
        <f t="shared" ref="H15:H29" si="17">H12</f>
        <v>1.51883994578402</v>
      </c>
      <c r="I15" s="80">
        <f t="shared" si="12"/>
        <v>5175.0021599166603</v>
      </c>
      <c r="J15" s="80">
        <f t="shared" si="13"/>
        <v>5213.3870898208597</v>
      </c>
      <c r="K15" s="80">
        <f t="shared" si="14"/>
        <v>7918.3005648546196</v>
      </c>
    </row>
    <row r="16" ht="13.800000000000001">
      <c r="B16" s="87" t="s">
        <v>190</v>
      </c>
      <c r="C16" s="87" t="s">
        <v>185</v>
      </c>
      <c r="D16" s="87">
        <v>5</v>
      </c>
      <c r="E16" s="87">
        <v>3820</v>
      </c>
      <c r="F16" s="80">
        <f t="shared" si="15"/>
        <v>5543.3333333333303</v>
      </c>
      <c r="G16" s="79">
        <f t="shared" si="16"/>
        <v>0.68911605532170805</v>
      </c>
      <c r="H16" s="79">
        <f t="shared" si="17"/>
        <v>0.69847644477096005</v>
      </c>
      <c r="I16" s="80">
        <f t="shared" si="12"/>
        <v>5469.0462772193096</v>
      </c>
      <c r="J16" s="80">
        <f t="shared" si="13"/>
        <v>5663.0796193174201</v>
      </c>
      <c r="K16" s="80">
        <f t="shared" si="14"/>
        <v>3955.52771895571</v>
      </c>
    </row>
    <row r="17" ht="13.800000000000001">
      <c r="B17" s="87" t="s">
        <v>190</v>
      </c>
      <c r="C17" s="87" t="s">
        <v>186</v>
      </c>
      <c r="D17" s="87">
        <v>6</v>
      </c>
      <c r="E17" s="87">
        <v>4950</v>
      </c>
      <c r="F17" s="80">
        <f t="shared" si="15"/>
        <v>6206.6666666666697</v>
      </c>
      <c r="G17" s="79">
        <f t="shared" si="16"/>
        <v>0.79752953813104199</v>
      </c>
      <c r="H17" s="79">
        <f t="shared" si="17"/>
        <v>0.78268360944502002</v>
      </c>
      <c r="I17" s="80">
        <f t="shared" si="12"/>
        <v>6324.3946088380699</v>
      </c>
      <c r="J17" s="80">
        <f t="shared" si="13"/>
        <v>6112.7721488139696</v>
      </c>
      <c r="K17" s="80">
        <f t="shared" si="14"/>
        <v>4784.3665691487104</v>
      </c>
    </row>
    <row r="18" ht="13.800000000000001">
      <c r="B18" s="87" t="s">
        <v>191</v>
      </c>
      <c r="C18" s="87" t="s">
        <v>184</v>
      </c>
      <c r="D18" s="87">
        <v>7</v>
      </c>
      <c r="E18" s="87">
        <v>9850</v>
      </c>
      <c r="F18" s="80">
        <f t="shared" si="15"/>
        <v>6516.6666666666697</v>
      </c>
      <c r="G18" s="79">
        <f t="shared" si="16"/>
        <v>1.51150895140665</v>
      </c>
      <c r="H18" s="79">
        <f t="shared" si="17"/>
        <v>1.51883994578402</v>
      </c>
      <c r="I18" s="80">
        <f t="shared" si="12"/>
        <v>6485.2126304298999</v>
      </c>
      <c r="J18" s="80">
        <f t="shared" si="13"/>
        <v>6562.46467831053</v>
      </c>
      <c r="K18" s="80">
        <f t="shared" si="14"/>
        <v>9967.3334962147201</v>
      </c>
    </row>
    <row r="19" ht="13.800000000000001">
      <c r="B19" s="87" t="s">
        <v>191</v>
      </c>
      <c r="C19" s="87" t="s">
        <v>185</v>
      </c>
      <c r="D19" s="87">
        <v>8</v>
      </c>
      <c r="E19" s="87">
        <v>4750</v>
      </c>
      <c r="F19" s="80">
        <f t="shared" si="15"/>
        <v>6880</v>
      </c>
      <c r="G19" s="79">
        <f t="shared" si="16"/>
        <v>0.69040697674418605</v>
      </c>
      <c r="H19" s="79">
        <f t="shared" si="17"/>
        <v>0.69847644477096005</v>
      </c>
      <c r="I19" s="80">
        <f t="shared" si="12"/>
        <v>6800.5156588460104</v>
      </c>
      <c r="J19" s="80">
        <f t="shared" si="13"/>
        <v>7012.1572078070903</v>
      </c>
      <c r="K19" s="80">
        <f t="shared" si="14"/>
        <v>4897.8266366841599</v>
      </c>
    </row>
    <row r="20" ht="13.800000000000001">
      <c r="B20" s="87" t="s">
        <v>191</v>
      </c>
      <c r="C20" s="87" t="s">
        <v>186</v>
      </c>
      <c r="D20" s="87">
        <v>9</v>
      </c>
      <c r="E20" s="87">
        <v>6040</v>
      </c>
      <c r="F20" s="80">
        <f t="shared" si="15"/>
        <v>7603.3333333333303</v>
      </c>
      <c r="G20" s="79">
        <f t="shared" si="16"/>
        <v>0.79438842612889105</v>
      </c>
      <c r="H20" s="79">
        <f t="shared" si="17"/>
        <v>0.78268360944502002</v>
      </c>
      <c r="I20" s="80">
        <f t="shared" si="12"/>
        <v>7717.0390782589702</v>
      </c>
      <c r="J20" s="80">
        <f t="shared" si="13"/>
        <v>7461.8497373036498</v>
      </c>
      <c r="K20" s="80">
        <f t="shared" si="14"/>
        <v>5840.2674855291898</v>
      </c>
    </row>
    <row r="21" ht="13.800000000000001">
      <c r="B21" s="87" t="s">
        <v>192</v>
      </c>
      <c r="C21" s="87" t="s">
        <v>184</v>
      </c>
      <c r="D21" s="87">
        <v>10</v>
      </c>
      <c r="E21" s="87">
        <v>12020</v>
      </c>
      <c r="F21" s="90">
        <f t="shared" si="15"/>
        <v>7836.6666666666697</v>
      </c>
      <c r="G21" s="79">
        <f t="shared" si="16"/>
        <v>1.5338153977031099</v>
      </c>
      <c r="H21" s="79">
        <f t="shared" si="17"/>
        <v>1.51883994578402</v>
      </c>
      <c r="I21" s="90">
        <f t="shared" si="12"/>
        <v>7913.9346007885697</v>
      </c>
      <c r="J21" s="80">
        <f>AVERAGE($F$157*D21+$F$158,$F$162*D21+$F$163)</f>
        <v>7944.6432926654497</v>
      </c>
      <c r="K21" s="80">
        <f t="shared" si="14"/>
        <v>12066.6415879054</v>
      </c>
    </row>
    <row r="22" ht="13.800000000000001">
      <c r="B22" s="87" t="s">
        <v>192</v>
      </c>
      <c r="C22" s="87" t="s">
        <v>185</v>
      </c>
      <c r="D22" s="87">
        <v>11</v>
      </c>
      <c r="E22" s="87">
        <v>5450</v>
      </c>
      <c r="F22" s="80">
        <f t="shared" si="15"/>
        <v>7663.3333333333303</v>
      </c>
      <c r="G22" s="79">
        <f t="shared" si="16"/>
        <v>0.71117877337973001</v>
      </c>
      <c r="H22" s="79">
        <f t="shared" si="17"/>
        <v>0.69847644477096005</v>
      </c>
      <c r="I22" s="80">
        <f t="shared" si="12"/>
        <v>7802.69691383384</v>
      </c>
      <c r="J22" s="80">
        <f t="shared" ref="J22:J29" si="18">$F$162*D22+$F$163</f>
        <v>7617.5484278332697</v>
      </c>
      <c r="K22" s="80">
        <f t="shared" si="14"/>
        <v>5320.6781437436002</v>
      </c>
    </row>
    <row r="23" ht="13.800000000000001">
      <c r="B23" s="87" t="s">
        <v>192</v>
      </c>
      <c r="C23" s="87" t="s">
        <v>186</v>
      </c>
      <c r="D23" s="87">
        <v>12</v>
      </c>
      <c r="E23" s="87">
        <v>5520</v>
      </c>
      <c r="F23" s="80">
        <f t="shared" si="15"/>
        <v>7123.3333333333303</v>
      </c>
      <c r="G23" s="79">
        <f t="shared" si="16"/>
        <v>0.77491810949929796</v>
      </c>
      <c r="H23" s="79">
        <f t="shared" si="17"/>
        <v>0.78268360944502002</v>
      </c>
      <c r="I23" s="80">
        <f t="shared" si="12"/>
        <v>7052.6582304618396</v>
      </c>
      <c r="J23" s="80">
        <f t="shared" si="18"/>
        <v>7257.3525371358401</v>
      </c>
      <c r="K23" s="80">
        <f t="shared" si="14"/>
        <v>5680.21087878045</v>
      </c>
    </row>
    <row r="24" ht="13.800000000000001">
      <c r="B24" s="87" t="s">
        <v>193</v>
      </c>
      <c r="C24" s="87" t="s">
        <v>184</v>
      </c>
      <c r="D24" s="87">
        <v>13</v>
      </c>
      <c r="E24" s="87">
        <v>10400</v>
      </c>
      <c r="F24" s="80">
        <f t="shared" si="15"/>
        <v>6896.6666666666697</v>
      </c>
      <c r="G24" s="79">
        <f t="shared" si="16"/>
        <v>1.50797486708555</v>
      </c>
      <c r="H24" s="79">
        <f t="shared" si="17"/>
        <v>1.51883994578402</v>
      </c>
      <c r="I24" s="80">
        <f t="shared" si="12"/>
        <v>6847.3311021797999</v>
      </c>
      <c r="J24" s="80">
        <f t="shared" si="18"/>
        <v>6897.1566464384096</v>
      </c>
      <c r="K24" s="80">
        <f t="shared" si="14"/>
        <v>10475.677026940401</v>
      </c>
    </row>
    <row r="25" ht="13.800000000000001">
      <c r="B25" s="87" t="s">
        <v>193</v>
      </c>
      <c r="C25" s="87" t="s">
        <v>185</v>
      </c>
      <c r="D25" s="87">
        <v>14</v>
      </c>
      <c r="E25" s="87">
        <v>4770</v>
      </c>
      <c r="F25" s="80">
        <f t="shared" si="15"/>
        <v>6626.6666666666697</v>
      </c>
      <c r="G25" s="79">
        <f t="shared" si="16"/>
        <v>0.719818913480885</v>
      </c>
      <c r="H25" s="79">
        <f t="shared" si="17"/>
        <v>0.69847644477096005</v>
      </c>
      <c r="I25" s="80">
        <f t="shared" si="12"/>
        <v>6829.14940898852</v>
      </c>
      <c r="J25" s="80">
        <f t="shared" si="18"/>
        <v>6536.9607557409799</v>
      </c>
      <c r="K25" s="80">
        <f t="shared" si="14"/>
        <v>4565.9131082772401</v>
      </c>
    </row>
    <row r="26" ht="13.800000000000001">
      <c r="B26" s="87" t="s">
        <v>193</v>
      </c>
      <c r="C26" s="87" t="s">
        <v>186</v>
      </c>
      <c r="D26" s="87">
        <v>15</v>
      </c>
      <c r="E26" s="87">
        <v>4710</v>
      </c>
      <c r="F26" s="80"/>
      <c r="G26" s="79"/>
      <c r="H26" s="79">
        <f t="shared" si="17"/>
        <v>0.78268360944502002</v>
      </c>
      <c r="I26" s="80">
        <f t="shared" si="12"/>
        <v>6017.7572944701596</v>
      </c>
      <c r="J26" s="80">
        <f t="shared" si="18"/>
        <v>6176.7648650435503</v>
      </c>
      <c r="K26" s="80">
        <f t="shared" si="14"/>
        <v>4834.4526192654603</v>
      </c>
    </row>
    <row r="27" ht="13.800000000000001">
      <c r="B27" s="87" t="s">
        <v>194</v>
      </c>
      <c r="C27" s="87" t="s">
        <v>184</v>
      </c>
      <c r="D27" s="87">
        <v>16</v>
      </c>
      <c r="E27" s="91"/>
      <c r="F27" s="79"/>
      <c r="G27" s="79"/>
      <c r="H27" s="79">
        <f t="shared" si="17"/>
        <v>1.51883994578402</v>
      </c>
      <c r="I27" s="79"/>
      <c r="J27" s="80">
        <f t="shared" si="18"/>
        <v>5816.5689743461098</v>
      </c>
      <c r="K27" s="80">
        <f t="shared" si="14"/>
        <v>8834.4373056448694</v>
      </c>
    </row>
    <row r="28" ht="13.800000000000001">
      <c r="B28" s="87" t="s">
        <v>194</v>
      </c>
      <c r="C28" s="87" t="s">
        <v>185</v>
      </c>
      <c r="D28" s="87">
        <v>17</v>
      </c>
      <c r="E28" s="91"/>
      <c r="F28" s="79"/>
      <c r="G28" s="79"/>
      <c r="H28" s="79">
        <f t="shared" si="17"/>
        <v>0.69847644477096005</v>
      </c>
      <c r="I28" s="79"/>
      <c r="J28" s="80">
        <f t="shared" si="18"/>
        <v>5456.3730836486802</v>
      </c>
      <c r="K28" s="80">
        <f t="shared" si="14"/>
        <v>3811.14807281089</v>
      </c>
    </row>
    <row r="29" ht="13.800000000000001">
      <c r="B29" s="87" t="s">
        <v>194</v>
      </c>
      <c r="C29" s="87" t="s">
        <v>186</v>
      </c>
      <c r="D29" s="87">
        <v>18</v>
      </c>
      <c r="E29" s="91"/>
      <c r="F29" s="79"/>
      <c r="G29" s="79"/>
      <c r="H29" s="79">
        <f t="shared" si="17"/>
        <v>0.78268360944502002</v>
      </c>
      <c r="I29" s="79"/>
      <c r="J29" s="80">
        <f t="shared" si="18"/>
        <v>5096.1771929512497</v>
      </c>
      <c r="K29" s="80">
        <f t="shared" si="14"/>
        <v>3988.6943597504701</v>
      </c>
    </row>
    <row r="30" ht="13.800000000000001">
      <c r="B30" s="79"/>
      <c r="C30" s="79"/>
      <c r="D30" s="79"/>
      <c r="E30" s="79"/>
      <c r="F30" s="79"/>
      <c r="G30" s="79"/>
      <c r="H30" s="79"/>
      <c r="I30" s="79"/>
      <c r="J30" s="79"/>
    </row>
    <row r="32" ht="15">
      <c r="B32" s="68" t="s">
        <v>33</v>
      </c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</row>
    <row r="33" ht="13.800000000000001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  <row r="34" ht="13.800000000000001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</row>
    <row r="35" ht="13.800000000000001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</row>
    <row r="36" ht="13.800000000000001">
      <c r="B36" s="11"/>
      <c r="C36" s="12" t="s">
        <v>34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</row>
    <row r="37" ht="13.800000000000001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</row>
    <row r="60" ht="13.800000000000001">
      <c r="C60" s="12" t="s">
        <v>36</v>
      </c>
    </row>
    <row r="86" ht="13.800000000000001">
      <c r="C86" s="12" t="s">
        <v>153</v>
      </c>
    </row>
    <row r="88" ht="13.800000000000001">
      <c r="D88" s="81" t="s">
        <v>171</v>
      </c>
      <c r="E88" s="81"/>
      <c r="F88" s="81"/>
      <c r="G88" s="81"/>
      <c r="H88" s="81"/>
      <c r="I88" s="81"/>
      <c r="J88" s="81"/>
    </row>
    <row r="89" ht="13.800000000000001">
      <c r="D89" s="81"/>
      <c r="E89" s="81" t="s">
        <v>195</v>
      </c>
      <c r="F89" s="81"/>
      <c r="G89" s="81"/>
      <c r="H89" s="81"/>
      <c r="I89" s="81"/>
      <c r="J89" s="81"/>
    </row>
    <row r="90" ht="13.800000000000001">
      <c r="D90" s="81"/>
      <c r="E90" s="81"/>
      <c r="F90" s="81"/>
      <c r="G90" s="81"/>
      <c r="H90" s="81"/>
      <c r="I90" s="81"/>
      <c r="J90" s="81"/>
    </row>
    <row r="91" ht="13.800000000000001">
      <c r="D91" s="81" t="s">
        <v>196</v>
      </c>
      <c r="E91" s="81"/>
      <c r="F91" s="81"/>
      <c r="G91" s="81"/>
      <c r="H91" s="81"/>
      <c r="I91" s="81"/>
      <c r="J91" s="81"/>
    </row>
    <row r="92" ht="13.800000000000001">
      <c r="D92" s="81"/>
      <c r="E92" s="81"/>
      <c r="F92" s="81"/>
      <c r="G92" s="81"/>
      <c r="H92" s="81"/>
      <c r="I92" s="81"/>
      <c r="J92" s="81"/>
    </row>
    <row r="93" ht="13.800000000000001">
      <c r="D93" s="81" t="s">
        <v>197</v>
      </c>
      <c r="E93" s="81"/>
      <c r="F93" s="81"/>
      <c r="G93" s="81"/>
      <c r="H93" s="81"/>
      <c r="I93" s="81"/>
      <c r="J93" s="81"/>
    </row>
    <row r="94" ht="13.800000000000001">
      <c r="D94" s="82"/>
      <c r="E94" s="81" t="s">
        <v>198</v>
      </c>
      <c r="F94" s="82"/>
      <c r="G94" s="82"/>
      <c r="H94" s="82"/>
      <c r="I94" s="82"/>
      <c r="J94" s="82"/>
    </row>
    <row r="97" ht="13.800000000000001">
      <c r="B97" s="38" t="s">
        <v>154</v>
      </c>
      <c r="C97" s="72"/>
      <c r="D97" s="72"/>
      <c r="E97" s="72"/>
      <c r="F97" s="72"/>
      <c r="G97" s="72"/>
    </row>
    <row r="99" ht="13.800000000000001">
      <c r="C99" s="71" t="s">
        <v>155</v>
      </c>
    </row>
    <row r="118" ht="13.800000000000001">
      <c r="C118" s="71" t="s">
        <v>156</v>
      </c>
    </row>
    <row r="121" ht="13.800000000000001">
      <c r="D121" s="88" t="s">
        <v>184</v>
      </c>
      <c r="E121">
        <f>MEDIAN(G15,G18,G21,G24)</f>
        <v>1.5226621745548801</v>
      </c>
      <c r="F121">
        <f t="shared" ref="F121:F123" si="19">E121/$E$124</f>
        <v>1.51883994578402</v>
      </c>
    </row>
    <row r="122" ht="13.800000000000001">
      <c r="D122" s="88" t="s">
        <v>185</v>
      </c>
      <c r="E122">
        <f>MEDIAN(G13,G16,G19,G22,G25)</f>
        <v>0.70023419203747095</v>
      </c>
      <c r="F122">
        <f t="shared" si="19"/>
        <v>0.69847644477096005</v>
      </c>
    </row>
    <row r="123" ht="13.800000000000001">
      <c r="D123" s="88" t="s">
        <v>186</v>
      </c>
      <c r="E123">
        <f>MEDIAN(G14,G17,G20,G23)</f>
        <v>0.78465326781409495</v>
      </c>
      <c r="F123">
        <f t="shared" si="19"/>
        <v>0.78268360944502002</v>
      </c>
    </row>
    <row r="124" ht="13.800000000000001">
      <c r="E124">
        <f>AVERAGE(E121:E123)</f>
        <v>1.00251654480215</v>
      </c>
      <c r="F124">
        <f>AVERAGE(F121:F123)</f>
        <v>1</v>
      </c>
    </row>
    <row r="127" ht="13.800000000000001">
      <c r="A127" s="11"/>
      <c r="B127" s="38" t="s">
        <v>98</v>
      </c>
      <c r="C127" s="72"/>
      <c r="D127" s="72"/>
      <c r="E127" s="72"/>
      <c r="F127" s="72"/>
      <c r="G127" s="72"/>
      <c r="H127" s="72"/>
      <c r="I127" s="72"/>
      <c r="J127" s="72"/>
      <c r="K127" s="72"/>
      <c r="L127" s="41"/>
      <c r="M127" s="41"/>
      <c r="N127" s="41"/>
      <c r="O127" s="41"/>
      <c r="P127" s="11"/>
      <c r="Q127" s="11"/>
      <c r="R127" s="11"/>
    </row>
    <row r="128" ht="13.800000000000001">
      <c r="A128" s="11"/>
      <c r="L128" s="11"/>
      <c r="M128" s="11"/>
      <c r="N128" s="11"/>
      <c r="O128" s="11"/>
      <c r="P128" s="11"/>
      <c r="Q128" s="11"/>
      <c r="R128" s="11"/>
    </row>
    <row r="129" ht="13.800000000000001">
      <c r="A129" s="11"/>
      <c r="C129" s="12" t="s">
        <v>157</v>
      </c>
      <c r="L129" s="11"/>
      <c r="M129" s="11"/>
      <c r="N129" s="11"/>
      <c r="O129" s="11"/>
      <c r="P129" s="11"/>
      <c r="Q129" s="11"/>
      <c r="R129" s="11"/>
    </row>
    <row r="130" ht="13.800000000000001">
      <c r="A130" s="11"/>
      <c r="L130" s="11"/>
      <c r="M130" s="11"/>
      <c r="N130" s="11"/>
      <c r="O130" s="11"/>
      <c r="P130" s="11"/>
      <c r="Q130" s="11"/>
      <c r="R130" s="11"/>
    </row>
    <row r="131" ht="13.800000000000001">
      <c r="A131" s="11"/>
      <c r="K131" s="11"/>
      <c r="L131" s="11"/>
      <c r="M131" s="73"/>
      <c r="N131" s="11"/>
      <c r="O131" s="11"/>
      <c r="P131" s="11"/>
      <c r="Q131" s="11"/>
      <c r="R131" s="11"/>
    </row>
    <row r="132" ht="13.800000000000001">
      <c r="A132" s="11"/>
      <c r="K132" s="11"/>
      <c r="L132" s="11"/>
      <c r="M132" s="73"/>
      <c r="N132" s="11"/>
      <c r="O132" s="11"/>
      <c r="P132" s="11"/>
      <c r="Q132" s="11"/>
      <c r="R132" s="11"/>
    </row>
    <row r="133" ht="13.800000000000001">
      <c r="A133" s="11"/>
      <c r="K133" s="11"/>
      <c r="L133" s="11"/>
      <c r="M133" s="73"/>
      <c r="N133" s="11"/>
      <c r="O133" s="11"/>
      <c r="P133" s="11"/>
      <c r="Q133" s="11"/>
      <c r="R133" s="11"/>
    </row>
    <row r="152" ht="13.800000000000001">
      <c r="C152" s="12" t="s">
        <v>158</v>
      </c>
    </row>
    <row r="154" ht="12.800000000000001">
      <c r="D154" t="s">
        <v>199</v>
      </c>
    </row>
    <row r="156" ht="13.800000000000001">
      <c r="D156" t="s">
        <v>200</v>
      </c>
    </row>
    <row r="157" ht="12.800000000000001">
      <c r="E157" t="s">
        <v>201</v>
      </c>
      <c r="F157">
        <f>SLOPE(I12:I21,D12:D21)</f>
        <v>449.692529496558</v>
      </c>
    </row>
    <row r="158" ht="12.800000000000001">
      <c r="E158" t="s">
        <v>202</v>
      </c>
      <c r="F158">
        <f>INTERCEPT(I12:I21,D12:D21)</f>
        <v>3414.61697183463</v>
      </c>
    </row>
    <row r="159" ht="13.800000000000001">
      <c r="E159" t="s">
        <v>203</v>
      </c>
      <c r="F159">
        <f>RSQ(I12:I21,D12:D21)</f>
        <v>0.98457816144460897</v>
      </c>
      <c r="H159" t="s">
        <v>204</v>
      </c>
      <c r="I159">
        <f>_xlfn.F.INV(0.95,1,10-2)/(10-2)</f>
        <v>0.66470688394734001</v>
      </c>
    </row>
    <row r="161" ht="13.800000000000001">
      <c r="D161" t="s">
        <v>200</v>
      </c>
    </row>
    <row r="162" ht="13.800000000000001">
      <c r="E162" t="s">
        <v>205</v>
      </c>
      <c r="F162">
        <f>SLOPE(I21:I26,D21:D26)</f>
        <v>-360.19589069743103</v>
      </c>
    </row>
    <row r="163" ht="13.800000000000001">
      <c r="E163" t="s">
        <v>206</v>
      </c>
      <c r="F163">
        <f>INTERCEPT(I21:I26,D21:D26)</f>
        <v>11579.703225505</v>
      </c>
    </row>
    <row r="164" ht="13.800000000000001">
      <c r="E164" t="s">
        <v>203</v>
      </c>
      <c r="F164">
        <f>RSQ(I21:I26,D21:D26)</f>
        <v>0.92150870440030197</v>
      </c>
      <c r="H164" t="s">
        <v>204</v>
      </c>
      <c r="I164">
        <f>_xlfn.F.INV(0.95,1,6-2)/(6-2)</f>
        <v>1.9271618555442001</v>
      </c>
    </row>
    <row r="165" ht="12.800000000000001">
      <c r="I165" s="92" t="s">
        <v>207</v>
      </c>
    </row>
    <row r="172" ht="13.800000000000001">
      <c r="B172" s="38" t="s">
        <v>159</v>
      </c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</row>
  </sheetData>
  <printOptions headings="0" gridLines="0"/>
  <pageMargins left="0.78750000000000009" right="0.78750000000000009" top="1.05277777777778" bottom="1.05277777777778" header="0.78750000000000009" footer="0.78750000000000009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ONLYOFFICE/7.4.0.163</Application>
  <Company>Paris Sud</Company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patrick.pamphile</dc:creator>
  <dc:description/>
  <dc:language>fr-FR</dc:language>
  <cp:lastModifiedBy>David Xu (david.xu@universite-paris-saclay.fr)</cp:lastModifiedBy>
  <cp:revision>14</cp:revision>
  <dcterms:created xsi:type="dcterms:W3CDTF">2015-01-06T09:58:09Z</dcterms:created>
  <dcterms:modified xsi:type="dcterms:W3CDTF">2024-03-19T17:11:39Z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Paris Sud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