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xampp\htdocs\dweb\ztwentyone\payroll\"/>
    </mc:Choice>
  </mc:AlternateContent>
  <xr:revisionPtr revIDLastSave="0" documentId="13_ncr:1_{EA4BBC30-DB1C-4711-8E9D-BAE40A7C44F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atesReg (2)" sheetId="9" r:id="rId1"/>
    <sheet name="index complex" sheetId="5" r:id="rId2"/>
    <sheet name="Sheet10" sheetId="11" r:id="rId3"/>
    <sheet name="employees" sheetId="1" r:id="rId4"/>
    <sheet name="ratesReg" sheetId="2" r:id="rId5"/>
    <sheet name="dept" sheetId="10" r:id="rId6"/>
    <sheet name="dailyTR" sheetId="3" r:id="rId7"/>
    <sheet name="apeOnsite" sheetId="4" r:id="rId8"/>
    <sheet name="apeCode" sheetId="7" r:id="rId9"/>
    <sheet name="Sheet1" sheetId="14" r:id="rId10"/>
    <sheet name="summary" sheetId="6" r:id="rId11"/>
    <sheet name="SSSTable" sheetId="12" r:id="rId12"/>
    <sheet name="PAYSLIP" sheetId="8" r:id="rId13"/>
    <sheet name="UI" sheetId="13" r:id="rId14"/>
  </sheets>
  <definedNames>
    <definedName name="_xlnm._FilterDatabase" localSheetId="7" hidden="1">apeOnsite!$A$2:$K$28</definedName>
    <definedName name="_xlnm._FilterDatabase" localSheetId="6" hidden="1">dailyTR!$A$1:$G$15</definedName>
    <definedName name="_xlnm.Print_Titles" localSheetId="10">summary!$1:$3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9" l="1"/>
  <c r="R2" i="9"/>
  <c r="C4" i="3"/>
  <c r="F15" i="14"/>
  <c r="G1" i="14"/>
  <c r="P18" i="14" l="1"/>
  <c r="Y9" i="7"/>
  <c r="Y8" i="7"/>
  <c r="Y7" i="7"/>
  <c r="N13" i="7"/>
  <c r="N9" i="7"/>
  <c r="E4" i="3"/>
  <c r="G4" i="3" s="1"/>
  <c r="D4" i="3"/>
  <c r="C3" i="3" l="1"/>
  <c r="E3" i="3" s="1"/>
  <c r="G3" i="3" s="1"/>
  <c r="L3" i="3" s="1"/>
  <c r="O3" i="3" s="1"/>
  <c r="D3" i="3"/>
  <c r="X29" i="6"/>
  <c r="K29" i="6"/>
  <c r="I29" i="6"/>
  <c r="H29" i="6"/>
  <c r="G29" i="6"/>
  <c r="E29" i="6"/>
  <c r="F29" i="6" s="1"/>
  <c r="X28" i="6"/>
  <c r="K28" i="6"/>
  <c r="I28" i="6"/>
  <c r="H28" i="6"/>
  <c r="G28" i="6"/>
  <c r="E28" i="6"/>
  <c r="F28" i="6" s="1"/>
  <c r="X27" i="6"/>
  <c r="K27" i="6"/>
  <c r="I27" i="6"/>
  <c r="H27" i="6"/>
  <c r="G27" i="6"/>
  <c r="E27" i="6"/>
  <c r="F27" i="6" s="1"/>
  <c r="X26" i="6"/>
  <c r="K26" i="6"/>
  <c r="I26" i="6"/>
  <c r="H26" i="6"/>
  <c r="G26" i="6"/>
  <c r="E26" i="6"/>
  <c r="F26" i="6" s="1"/>
  <c r="X25" i="6"/>
  <c r="K25" i="6"/>
  <c r="I25" i="6"/>
  <c r="H25" i="6"/>
  <c r="G25" i="6"/>
  <c r="E25" i="6"/>
  <c r="F25" i="6" s="1"/>
  <c r="X24" i="6"/>
  <c r="K24" i="6"/>
  <c r="I24" i="6"/>
  <c r="H24" i="6"/>
  <c r="G24" i="6"/>
  <c r="E24" i="6"/>
  <c r="F24" i="6" s="1"/>
  <c r="X23" i="6"/>
  <c r="K23" i="6"/>
  <c r="I23" i="6"/>
  <c r="H23" i="6"/>
  <c r="G23" i="6"/>
  <c r="E23" i="6"/>
  <c r="F23" i="6" s="1"/>
  <c r="X22" i="6"/>
  <c r="K22" i="6"/>
  <c r="I22" i="6"/>
  <c r="H22" i="6"/>
  <c r="G22" i="6"/>
  <c r="E22" i="6"/>
  <c r="F22" i="6" s="1"/>
  <c r="X21" i="6"/>
  <c r="K21" i="6"/>
  <c r="I21" i="6"/>
  <c r="H21" i="6"/>
  <c r="G21" i="6"/>
  <c r="E21" i="6"/>
  <c r="F21" i="6" s="1"/>
  <c r="X20" i="6"/>
  <c r="K20" i="6"/>
  <c r="I20" i="6"/>
  <c r="H20" i="6"/>
  <c r="G20" i="6"/>
  <c r="E20" i="6"/>
  <c r="F20" i="6" s="1"/>
  <c r="X19" i="6"/>
  <c r="K19" i="6"/>
  <c r="I19" i="6"/>
  <c r="H19" i="6"/>
  <c r="G19" i="6"/>
  <c r="E19" i="6"/>
  <c r="F19" i="6" s="1"/>
  <c r="X18" i="6"/>
  <c r="K18" i="6"/>
  <c r="I18" i="6"/>
  <c r="H18" i="6"/>
  <c r="G18" i="6"/>
  <c r="E18" i="6"/>
  <c r="F18" i="6" s="1"/>
  <c r="X17" i="6"/>
  <c r="K17" i="6"/>
  <c r="I17" i="6"/>
  <c r="H17" i="6"/>
  <c r="G17" i="6"/>
  <c r="E17" i="6"/>
  <c r="F17" i="6" s="1"/>
  <c r="X16" i="6"/>
  <c r="K16" i="6"/>
  <c r="I16" i="6"/>
  <c r="H16" i="6"/>
  <c r="G16" i="6"/>
  <c r="E16" i="6"/>
  <c r="F16" i="6" s="1"/>
  <c r="X15" i="6"/>
  <c r="K15" i="6"/>
  <c r="I15" i="6"/>
  <c r="H15" i="6"/>
  <c r="G15" i="6"/>
  <c r="E15" i="6"/>
  <c r="F15" i="6" s="1"/>
  <c r="X14" i="6"/>
  <c r="K14" i="6"/>
  <c r="I14" i="6"/>
  <c r="H14" i="6"/>
  <c r="G14" i="6"/>
  <c r="E14" i="6"/>
  <c r="F14" i="6" s="1"/>
  <c r="X13" i="6"/>
  <c r="K13" i="6"/>
  <c r="I13" i="6"/>
  <c r="H13" i="6"/>
  <c r="G13" i="6"/>
  <c r="E13" i="6"/>
  <c r="F13" i="6" s="1"/>
  <c r="X12" i="6"/>
  <c r="K12" i="6"/>
  <c r="I12" i="6"/>
  <c r="H12" i="6"/>
  <c r="G12" i="6"/>
  <c r="E12" i="6"/>
  <c r="F12" i="6" s="1"/>
  <c r="X11" i="6"/>
  <c r="K11" i="6"/>
  <c r="I11" i="6"/>
  <c r="H11" i="6"/>
  <c r="G11" i="6"/>
  <c r="E11" i="6"/>
  <c r="F11" i="6" s="1"/>
  <c r="X10" i="6"/>
  <c r="K10" i="6"/>
  <c r="I10" i="6"/>
  <c r="H10" i="6"/>
  <c r="G10" i="6"/>
  <c r="E10" i="6"/>
  <c r="F10" i="6" s="1"/>
  <c r="X9" i="6"/>
  <c r="K9" i="6"/>
  <c r="I9" i="6"/>
  <c r="H9" i="6"/>
  <c r="G9" i="6"/>
  <c r="E9" i="6"/>
  <c r="F9" i="6" s="1"/>
  <c r="X8" i="6"/>
  <c r="K8" i="6"/>
  <c r="I8" i="6"/>
  <c r="H8" i="6"/>
  <c r="G8" i="6"/>
  <c r="E8" i="6"/>
  <c r="F8" i="6" s="1"/>
  <c r="X7" i="6"/>
  <c r="K7" i="6"/>
  <c r="I7" i="6"/>
  <c r="H7" i="6"/>
  <c r="G7" i="6"/>
  <c r="E7" i="6"/>
  <c r="F7" i="6" s="1"/>
  <c r="B29" i="6"/>
  <c r="M29" i="6" s="1"/>
  <c r="B28" i="6"/>
  <c r="M28" i="6" s="1"/>
  <c r="B27" i="6"/>
  <c r="M27" i="6" s="1"/>
  <c r="B26" i="6"/>
  <c r="M26" i="6" s="1"/>
  <c r="B25" i="6"/>
  <c r="M25" i="6" s="1"/>
  <c r="B24" i="6"/>
  <c r="M24" i="6" s="1"/>
  <c r="B23" i="6"/>
  <c r="M23" i="6" s="1"/>
  <c r="B22" i="6"/>
  <c r="M22" i="6" s="1"/>
  <c r="B21" i="6"/>
  <c r="M21" i="6" s="1"/>
  <c r="B20" i="6"/>
  <c r="M20" i="6" s="1"/>
  <c r="B19" i="6"/>
  <c r="M19" i="6" s="1"/>
  <c r="B18" i="6"/>
  <c r="M18" i="6" s="1"/>
  <c r="B17" i="6"/>
  <c r="M17" i="6" s="1"/>
  <c r="B16" i="6"/>
  <c r="M16" i="6" s="1"/>
  <c r="B15" i="6"/>
  <c r="M15" i="6" s="1"/>
  <c r="B14" i="6"/>
  <c r="M14" i="6" s="1"/>
  <c r="B13" i="6"/>
  <c r="M13" i="6" s="1"/>
  <c r="B12" i="6"/>
  <c r="M12" i="6" s="1"/>
  <c r="B11" i="6"/>
  <c r="M11" i="6" s="1"/>
  <c r="B10" i="6"/>
  <c r="M10" i="6" s="1"/>
  <c r="B9" i="6"/>
  <c r="M9" i="6" s="1"/>
  <c r="B8" i="6"/>
  <c r="M8" i="6" s="1"/>
  <c r="B7" i="6"/>
  <c r="M7" i="6" s="1"/>
  <c r="B6" i="6"/>
  <c r="C4" i="4"/>
  <c r="F4" i="4" s="1"/>
  <c r="H4" i="4" s="1"/>
  <c r="D4" i="4"/>
  <c r="J4" i="4"/>
  <c r="M6" i="2"/>
  <c r="K6" i="2"/>
  <c r="J6" i="2"/>
  <c r="J3" i="3" l="1"/>
  <c r="L20" i="6"/>
  <c r="N20" i="6" s="1"/>
  <c r="L9" i="6"/>
  <c r="Y9" i="6" s="1"/>
  <c r="L21" i="6"/>
  <c r="Y21" i="6" s="1"/>
  <c r="L25" i="6"/>
  <c r="N25" i="6" s="1"/>
  <c r="L8" i="6"/>
  <c r="N8" i="6" s="1"/>
  <c r="L12" i="6"/>
  <c r="N12" i="6" s="1"/>
  <c r="L16" i="6"/>
  <c r="N16" i="6" s="1"/>
  <c r="L22" i="6"/>
  <c r="N22" i="6" s="1"/>
  <c r="L15" i="6"/>
  <c r="Y15" i="6" s="1"/>
  <c r="L18" i="6"/>
  <c r="Y18" i="6" s="1"/>
  <c r="L24" i="6"/>
  <c r="Y24" i="6" s="1"/>
  <c r="L28" i="6"/>
  <c r="Y28" i="6" s="1"/>
  <c r="L17" i="6"/>
  <c r="Y17" i="6" s="1"/>
  <c r="L11" i="6"/>
  <c r="Y11" i="6" s="1"/>
  <c r="L27" i="6"/>
  <c r="N27" i="6" s="1"/>
  <c r="L7" i="6"/>
  <c r="N7" i="6" s="1"/>
  <c r="L14" i="6"/>
  <c r="Y14" i="6" s="1"/>
  <c r="L23" i="6"/>
  <c r="Y23" i="6" s="1"/>
  <c r="L10" i="6"/>
  <c r="N10" i="6" s="1"/>
  <c r="L13" i="6"/>
  <c r="Y13" i="6" s="1"/>
  <c r="L19" i="6"/>
  <c r="N19" i="6" s="1"/>
  <c r="L26" i="6"/>
  <c r="Y26" i="6" s="1"/>
  <c r="L29" i="6"/>
  <c r="Y29" i="6" s="1"/>
  <c r="E6" i="6"/>
  <c r="F6" i="6" s="1"/>
  <c r="G6" i="6"/>
  <c r="H6" i="6"/>
  <c r="I6" i="6"/>
  <c r="K6" i="6"/>
  <c r="M6" i="6"/>
  <c r="X6" i="6"/>
  <c r="Y20" i="6" l="1"/>
  <c r="N9" i="6"/>
  <c r="Y8" i="6"/>
  <c r="N11" i="6"/>
  <c r="Y12" i="6"/>
  <c r="Y25" i="6"/>
  <c r="N23" i="6"/>
  <c r="N14" i="6"/>
  <c r="N15" i="6"/>
  <c r="N21" i="6"/>
  <c r="Y16" i="6"/>
  <c r="Y19" i="6"/>
  <c r="N17" i="6"/>
  <c r="N18" i="6"/>
  <c r="Y22" i="6"/>
  <c r="N28" i="6"/>
  <c r="N26" i="6"/>
  <c r="N24" i="6"/>
  <c r="Y10" i="6"/>
  <c r="Y27" i="6"/>
  <c r="N29" i="6"/>
  <c r="Y7" i="6"/>
  <c r="N13" i="6"/>
  <c r="L6" i="6"/>
  <c r="Y6" i="6" s="1"/>
  <c r="G5" i="6"/>
  <c r="G4" i="6"/>
  <c r="X5" i="6"/>
  <c r="X4" i="6"/>
  <c r="G1" i="4"/>
  <c r="O22" i="9"/>
  <c r="O21" i="9"/>
  <c r="O20" i="9"/>
  <c r="O19" i="9"/>
  <c r="O18" i="9"/>
  <c r="O15" i="9"/>
  <c r="Q15" i="9" s="1"/>
  <c r="Q14" i="9"/>
  <c r="O14" i="9"/>
  <c r="J7" i="9"/>
  <c r="J6" i="9"/>
  <c r="J4" i="9"/>
  <c r="H4" i="9"/>
  <c r="E4" i="9"/>
  <c r="D4" i="9"/>
  <c r="C4" i="9"/>
  <c r="J3" i="9"/>
  <c r="H3" i="9"/>
  <c r="E3" i="9"/>
  <c r="D3" i="9"/>
  <c r="C3" i="9"/>
  <c r="J2" i="9"/>
  <c r="H2" i="9"/>
  <c r="E2" i="9"/>
  <c r="D2" i="9"/>
  <c r="C2" i="9"/>
  <c r="M10" i="2"/>
  <c r="I5" i="6"/>
  <c r="I4" i="6"/>
  <c r="E5" i="6"/>
  <c r="F5" i="6" s="1"/>
  <c r="E4" i="6"/>
  <c r="F4" i="6" s="1"/>
  <c r="B5" i="6"/>
  <c r="M5" i="6" s="1"/>
  <c r="B4" i="6"/>
  <c r="M4" i="6" s="1"/>
  <c r="K5" i="6"/>
  <c r="K4" i="6"/>
  <c r="M11" i="2"/>
  <c r="H5" i="6"/>
  <c r="M7" i="2"/>
  <c r="K7" i="2"/>
  <c r="M8" i="2"/>
  <c r="K8" i="2"/>
  <c r="N6" i="6" l="1"/>
  <c r="H1" i="4"/>
  <c r="F1" i="4"/>
  <c r="L5" i="6"/>
  <c r="H4" i="6"/>
  <c r="N5" i="6" l="1"/>
  <c r="Y5" i="6"/>
  <c r="L4" i="6"/>
  <c r="N4" i="6" l="1"/>
  <c r="Y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ghost1</author>
  </authors>
  <commentList>
    <comment ref="C1" authorId="0" shapeId="0" xr:uid="{ADA88CEB-319B-41D9-99F5-395EE184E7F8}">
      <text>
        <r>
          <rPr>
            <b/>
            <sz val="9"/>
            <color indexed="81"/>
            <rFont val="Tahoma"/>
            <family val="2"/>
          </rPr>
          <t>ghost1:</t>
        </r>
        <r>
          <rPr>
            <sz val="9"/>
            <color indexed="81"/>
            <rFont val="Tahoma"/>
            <family val="2"/>
          </rPr>
          <t xml:space="preserve">
lookup based on
IdeEffDate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ghost1</author>
  </authors>
  <commentList>
    <comment ref="C2" authorId="0" shapeId="0" xr:uid="{0C22AFB8-BF24-4349-A8E2-4CAD6349B6E7}">
      <text>
        <r>
          <rPr>
            <b/>
            <sz val="9"/>
            <color indexed="81"/>
            <rFont val="Tahoma"/>
            <family val="2"/>
          </rPr>
          <t>ghost1:</t>
        </r>
        <r>
          <rPr>
            <sz val="9"/>
            <color indexed="81"/>
            <rFont val="Tahoma"/>
            <family val="2"/>
          </rPr>
          <t xml:space="preserve">
lookup based on
IdeEffDate</t>
        </r>
      </text>
    </comment>
  </commentList>
</comments>
</file>

<file path=xl/sharedStrings.xml><?xml version="1.0" encoding="utf-8"?>
<sst xmlns="http://schemas.openxmlformats.org/spreadsheetml/2006/main" count="604" uniqueCount="289">
  <si>
    <t>empID</t>
  </si>
  <si>
    <t>lastName</t>
  </si>
  <si>
    <t>firstName</t>
  </si>
  <si>
    <t>middleName</t>
  </si>
  <si>
    <t>emailAdd</t>
  </si>
  <si>
    <t>ratesID</t>
  </si>
  <si>
    <t>assignDate</t>
  </si>
  <si>
    <t>licenseNum</t>
  </si>
  <si>
    <t>profession</t>
  </si>
  <si>
    <t>dateDay</t>
  </si>
  <si>
    <t>employeeName</t>
  </si>
  <si>
    <t>regRate</t>
  </si>
  <si>
    <t>regHRS</t>
  </si>
  <si>
    <t>contactNum1</t>
  </si>
  <si>
    <t>contactNum2</t>
  </si>
  <si>
    <t>Marcos</t>
  </si>
  <si>
    <t>Liza</t>
  </si>
  <si>
    <t>Anthony</t>
  </si>
  <si>
    <t>sort by empID DESC DATE</t>
  </si>
  <si>
    <t>INDEX(N:N,MATCH(TRUE,N:N&lt;=F9,0))</t>
  </si>
  <si>
    <t>regRateHrs</t>
  </si>
  <si>
    <t>BasicSalary</t>
  </si>
  <si>
    <t>SUMIFS(rng1,rng2,"&gt;="&amp;A1,rng2,"&lt;="&amp;B1)</t>
  </si>
  <si>
    <t>MATCH("peach",C4:I4,0)</t>
  </si>
  <si>
    <t>INDEX(B3:D11,4,2)</t>
  </si>
  <si>
    <t>retrieves value in row 4 col 2 of b3:d11 range</t>
  </si>
  <si>
    <t>find peach value position in vertical array, or gets its row number</t>
  </si>
  <si>
    <t>get position of 1</t>
  </si>
  <si>
    <t>row#</t>
  </si>
  <si>
    <t>getvalue</t>
  </si>
  <si>
    <t>lookupvalue</t>
  </si>
  <si>
    <t>date</t>
  </si>
  <si>
    <t>INDEX(rng1,MATCH(1,INDEX((A1=rng2)*(B1=rng3)*(C1=rng4),0,1),0))</t>
  </si>
  <si>
    <t>INDEX(B:H,MATCH(1,INDEX((M17=B:B)*(F:F&lt;=N17),0,1),0),7)</t>
  </si>
  <si>
    <t>https://exceljet.net/formula/index-and-match-with-multiple-criteria</t>
  </si>
  <si>
    <t>Duterte</t>
  </si>
  <si>
    <t>Rody</t>
  </si>
  <si>
    <t>Raul</t>
  </si>
  <si>
    <t>INDEX</t>
  </si>
  <si>
    <t>(</t>
  </si>
  <si>
    <t>RANGE OF INDEX,</t>
  </si>
  <si>
    <t>MATCH</t>
  </si>
  <si>
    <t>1,</t>
  </si>
  <si>
    <t>(empID= rates empID range)</t>
  </si>
  <si>
    <t>&lt;====condition 1</t>
  </si>
  <si>
    <t>INDEX(ratesReg!B:G,MATCH(1,INDEX((B16=ratesReg!B:B)*(A16&gt;=ratesReg!F:F),0,1),0),6)</t>
  </si>
  <si>
    <t>&lt;====condition 2</t>
  </si>
  <si>
    <t>index array</t>
  </si>
  <si>
    <t>* operator multiple criteria</t>
  </si>
  <si>
    <t>(date&gt;= rates assignDate range),</t>
  </si>
  <si>
    <t>&lt;====row</t>
  </si>
  <si>
    <t>0,</t>
  </si>
  <si>
    <t>)</t>
  </si>
  <si>
    <t>&lt;====column| close index function</t>
  </si>
  <si>
    <t>otHrs</t>
  </si>
  <si>
    <t>memo</t>
  </si>
  <si>
    <t>otAmount</t>
  </si>
  <si>
    <t>addON%</t>
  </si>
  <si>
    <t>addON%Amount</t>
  </si>
  <si>
    <t>apeDate</t>
  </si>
  <si>
    <t>apeHrs%</t>
  </si>
  <si>
    <t>apeAddon%amount</t>
  </si>
  <si>
    <t>apeAddonAmt</t>
  </si>
  <si>
    <t>TotalApeAmount</t>
  </si>
  <si>
    <t>Name</t>
  </si>
  <si>
    <t>RegHrs</t>
  </si>
  <si>
    <t>RegAmount</t>
  </si>
  <si>
    <t>RegDays</t>
  </si>
  <si>
    <t>apeAmount</t>
  </si>
  <si>
    <t>GrossPay</t>
  </si>
  <si>
    <t>period to</t>
  </si>
  <si>
    <t>apeCode</t>
  </si>
  <si>
    <t>DATE</t>
  </si>
  <si>
    <t>CLIENT</t>
  </si>
  <si>
    <t>COMPANY</t>
  </si>
  <si>
    <t>ADRESS</t>
  </si>
  <si>
    <t>APE CODE</t>
  </si>
  <si>
    <t>apeCompany</t>
  </si>
  <si>
    <t>ACTIVE ONE</t>
  </si>
  <si>
    <t>COCA COLA</t>
  </si>
  <si>
    <t>ULAS</t>
  </si>
  <si>
    <t>driver</t>
  </si>
  <si>
    <t>issuingAgency</t>
  </si>
  <si>
    <t>PRC</t>
  </si>
  <si>
    <t>LTO</t>
  </si>
  <si>
    <t>holidayOthers</t>
  </si>
  <si>
    <t>result of computation</t>
  </si>
  <si>
    <t>data entry</t>
  </si>
  <si>
    <t>with formula or function</t>
  </si>
  <si>
    <t>MEMO</t>
  </si>
  <si>
    <t>SORT BY empID and assigDate DESC</t>
  </si>
  <si>
    <t>https://cogdogblog.com/2016/12/google-form-data-reverse-order/</t>
  </si>
  <si>
    <t>cashAdvance</t>
  </si>
  <si>
    <t>cashLoans</t>
  </si>
  <si>
    <t>SSS</t>
  </si>
  <si>
    <t>HDMF</t>
  </si>
  <si>
    <t>PHIC</t>
  </si>
  <si>
    <t>uniforms</t>
  </si>
  <si>
    <t>mortuary</t>
  </si>
  <si>
    <t>insurance</t>
  </si>
  <si>
    <t>wtax</t>
  </si>
  <si>
    <t>addOnAmount</t>
  </si>
  <si>
    <t>DEDUCTIONS</t>
  </si>
  <si>
    <t>GROSS PAY</t>
  </si>
  <si>
    <t>totalDeductions</t>
  </si>
  <si>
    <t>netPay</t>
  </si>
  <si>
    <t>position</t>
  </si>
  <si>
    <t>department</t>
  </si>
  <si>
    <t>dept</t>
  </si>
  <si>
    <t>lab</t>
  </si>
  <si>
    <t>laboratory</t>
  </si>
  <si>
    <t>deptCode</t>
  </si>
  <si>
    <t>description</t>
  </si>
  <si>
    <t>ape</t>
  </si>
  <si>
    <t>annual physical exam</t>
  </si>
  <si>
    <t>clin</t>
  </si>
  <si>
    <t>clinic</t>
  </si>
  <si>
    <t>fin</t>
  </si>
  <si>
    <t>finance</t>
  </si>
  <si>
    <t>hr</t>
  </si>
  <si>
    <t>human resource</t>
  </si>
  <si>
    <t>mktg</t>
  </si>
  <si>
    <t>marketing</t>
  </si>
  <si>
    <t>period</t>
  </si>
  <si>
    <t>RegRate</t>
  </si>
  <si>
    <t>DAILY</t>
  </si>
  <si>
    <t>LABORATORY MANAGER</t>
  </si>
  <si>
    <t>ADMIN</t>
  </si>
  <si>
    <t>ADMINISTRATOR</t>
  </si>
  <si>
    <t>CHIEF MARKETING OFFICER</t>
  </si>
  <si>
    <t>FINANCE OFFICER</t>
  </si>
  <si>
    <t>MESSENGER</t>
  </si>
  <si>
    <t>MEDICAL TECHNOLOGIST</t>
  </si>
  <si>
    <t>LAB</t>
  </si>
  <si>
    <t>LAB. TECHNOLOGIST</t>
  </si>
  <si>
    <t>PEME COORDINATOR</t>
  </si>
  <si>
    <t>RADIOLOGIC TECHNOLOGIST</t>
  </si>
  <si>
    <t>IMAG</t>
  </si>
  <si>
    <t>ASC</t>
  </si>
  <si>
    <t>CASHIER</t>
  </si>
  <si>
    <t>ACCOUNTING STAFF</t>
  </si>
  <si>
    <t>RECEPTIONIST</t>
  </si>
  <si>
    <t>ORDERLY</t>
  </si>
  <si>
    <t>CLINIC MIDWIFE</t>
  </si>
  <si>
    <t>CLINIC</t>
  </si>
  <si>
    <t>NURSE ATTENDANT</t>
  </si>
  <si>
    <t>HR</t>
  </si>
  <si>
    <t>SENIOR PHYSICIAN</t>
  </si>
  <si>
    <t>PHYSICIAN</t>
  </si>
  <si>
    <t>UTILITY</t>
  </si>
  <si>
    <t>FINANCE ASSISTANT</t>
  </si>
  <si>
    <t>ANDAL</t>
  </si>
  <si>
    <t xml:space="preserve"> MARK NICO</t>
  </si>
  <si>
    <t>BELING</t>
  </si>
  <si>
    <t xml:space="preserve"> CATHERINE</t>
  </si>
  <si>
    <t>QUEZON</t>
  </si>
  <si>
    <t xml:space="preserve"> EULOGIO</t>
  </si>
  <si>
    <t>ALPAY</t>
  </si>
  <si>
    <t xml:space="preserve"> JOHN MICHAEL</t>
  </si>
  <si>
    <t>OLBINAR</t>
  </si>
  <si>
    <t xml:space="preserve"> IVONN THEA JOYCE</t>
  </si>
  <si>
    <t>CAMASURA</t>
  </si>
  <si>
    <t xml:space="preserve"> JEMELLE SUMMER</t>
  </si>
  <si>
    <t>DAVID</t>
  </si>
  <si>
    <t xml:space="preserve"> ABIGAIL ANNE</t>
  </si>
  <si>
    <t>GAVIRA</t>
  </si>
  <si>
    <t xml:space="preserve"> RAPHAEL</t>
  </si>
  <si>
    <t>LIM</t>
  </si>
  <si>
    <t xml:space="preserve"> DANIKA </t>
  </si>
  <si>
    <t>GOMEZ</t>
  </si>
  <si>
    <t xml:space="preserve"> KIARRA KEMA</t>
  </si>
  <si>
    <t>LANCIOLA</t>
  </si>
  <si>
    <t xml:space="preserve"> JOSAMEL</t>
  </si>
  <si>
    <t>CARRASCO</t>
  </si>
  <si>
    <t xml:space="preserve"> ROWIL</t>
  </si>
  <si>
    <t>BOLANO</t>
  </si>
  <si>
    <t xml:space="preserve"> FEVI</t>
  </si>
  <si>
    <t>PRETILA</t>
  </si>
  <si>
    <t xml:space="preserve"> CLARISSA C.</t>
  </si>
  <si>
    <t>CANDAO</t>
  </si>
  <si>
    <t xml:space="preserve"> JALAIKA</t>
  </si>
  <si>
    <t>RACHO</t>
  </si>
  <si>
    <t xml:space="preserve"> ELMERADOR</t>
  </si>
  <si>
    <t>CRAUSUS</t>
  </si>
  <si>
    <t xml:space="preserve"> DANNA MARIE</t>
  </si>
  <si>
    <t>DAGANGON</t>
  </si>
  <si>
    <t xml:space="preserve"> SHARYN MAE</t>
  </si>
  <si>
    <t>PAREJA</t>
  </si>
  <si>
    <t xml:space="preserve"> EULA</t>
  </si>
  <si>
    <t xml:space="preserve"> JANALYN</t>
  </si>
  <si>
    <t>LODUETA</t>
  </si>
  <si>
    <t xml:space="preserve"> MERLYN</t>
  </si>
  <si>
    <t>DADOR</t>
  </si>
  <si>
    <t xml:space="preserve"> JOJIE</t>
  </si>
  <si>
    <t>ERNESTO TE ENG FO  JR</t>
  </si>
  <si>
    <t>SALVADOR</t>
  </si>
  <si>
    <t>PANGILINAN</t>
  </si>
  <si>
    <t xml:space="preserve">DR. PHOEBE </t>
  </si>
  <si>
    <t>DELEON</t>
  </si>
  <si>
    <t>MAE</t>
  </si>
  <si>
    <t>CUSTODIO</t>
  </si>
  <si>
    <t>JO-AN</t>
  </si>
  <si>
    <t>CAMPOS</t>
  </si>
  <si>
    <t>2020dav0802</t>
  </si>
  <si>
    <t>MACONDRAY</t>
  </si>
  <si>
    <t>2020dav1201</t>
  </si>
  <si>
    <t>PANABO CITY</t>
  </si>
  <si>
    <t>PAYROLL ADDITION</t>
  </si>
  <si>
    <t>BASIC|OT</t>
  </si>
  <si>
    <t>APE|ONSITE</t>
  </si>
  <si>
    <t>PAYROLL</t>
  </si>
  <si>
    <t>PAYSLIP</t>
  </si>
  <si>
    <t>REPORTS</t>
  </si>
  <si>
    <t>WTAXES</t>
  </si>
  <si>
    <t>ADD/EDIT PERSONNEL</t>
  </si>
  <si>
    <t>ADD/EDIT RATES</t>
  </si>
  <si>
    <t>13TH MONTH</t>
  </si>
  <si>
    <t>ADD/EDIT DEPARTMENTS</t>
  </si>
  <si>
    <t>ADD/EDIT APE</t>
  </si>
  <si>
    <t>ADD/EDIT DEDUCTIONS</t>
  </si>
  <si>
    <t>ENTITIES</t>
  </si>
  <si>
    <t>bill to</t>
  </si>
  <si>
    <t>Aventus</t>
  </si>
  <si>
    <t>serveCompany</t>
  </si>
  <si>
    <t>VXI</t>
  </si>
  <si>
    <t>Patien</t>
  </si>
  <si>
    <t>apple</t>
  </si>
  <si>
    <t>Exam</t>
  </si>
  <si>
    <t>cbc</t>
  </si>
  <si>
    <t>urin</t>
  </si>
  <si>
    <t>sub</t>
  </si>
  <si>
    <t>cbc|urin|fec</t>
  </si>
  <si>
    <t>patient</t>
  </si>
  <si>
    <t>exam</t>
  </si>
  <si>
    <t>amount</t>
  </si>
  <si>
    <t>bithday</t>
  </si>
  <si>
    <t>gender</t>
  </si>
  <si>
    <t>aventus</t>
  </si>
  <si>
    <t>debit</t>
  </si>
  <si>
    <t>credit</t>
  </si>
  <si>
    <t>balance</t>
  </si>
  <si>
    <t>beg bal</t>
  </si>
  <si>
    <t>month of dec</t>
  </si>
  <si>
    <t>payment</t>
  </si>
  <si>
    <t>statement of account</t>
  </si>
  <si>
    <t>bill#</t>
  </si>
  <si>
    <t>cash receipts and receivables</t>
  </si>
  <si>
    <t>cash disbursements and payables</t>
  </si>
  <si>
    <t>payroll</t>
  </si>
  <si>
    <t>inventory</t>
  </si>
  <si>
    <t>fixed assets</t>
  </si>
  <si>
    <t>clinic system</t>
  </si>
  <si>
    <t>billing</t>
  </si>
  <si>
    <t>collection</t>
  </si>
  <si>
    <t>bank monitoring| check writing| subledger supplier</t>
  </si>
  <si>
    <t>subledger clients-hmo|compan|ind</t>
  </si>
  <si>
    <t>accounts receivable</t>
  </si>
  <si>
    <t>subledger</t>
  </si>
  <si>
    <t>individual record per client</t>
  </si>
  <si>
    <t>vxi</t>
  </si>
  <si>
    <t>coke</t>
  </si>
  <si>
    <t>accounts payable</t>
  </si>
  <si>
    <t>p2</t>
  </si>
  <si>
    <t>a</t>
  </si>
  <si>
    <t>b</t>
  </si>
  <si>
    <t>c</t>
  </si>
  <si>
    <t>d</t>
  </si>
  <si>
    <t>aa</t>
  </si>
  <si>
    <t>bb</t>
  </si>
  <si>
    <t>cc</t>
  </si>
  <si>
    <t>dd</t>
  </si>
  <si>
    <t>row4 col3</t>
  </si>
  <si>
    <t>index</t>
  </si>
  <si>
    <t>range</t>
  </si>
  <si>
    <t>INDEX($D$2:$D$8, MATCH(1, (G2=$A$2:$A$8)*(G3=$B$2:$B$8)*(G4=$C$2:$C$8),0))</t>
  </si>
  <si>
    <t>INDEX(B:G,MATCH(1,INDEX((M17=B:B)*(F:F&lt;=N17),0,1),0),6)</t>
  </si>
  <si>
    <t>index (</t>
  </si>
  <si>
    <t>b:g</t>
  </si>
  <si>
    <t>whole range</t>
  </si>
  <si>
    <t>match</t>
  </si>
  <si>
    <t>row position</t>
  </si>
  <si>
    <t>col position to get value</t>
  </si>
  <si>
    <t>match(</t>
  </si>
  <si>
    <t>criteria</t>
  </si>
  <si>
    <t>index(</t>
  </si>
  <si>
    <t>(M17=B:B)*(F:F&lt;=N17)</t>
  </si>
  <si>
    <t>exact match</t>
  </si>
  <si>
    <t>range bolean</t>
  </si>
  <si>
    <t>col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</si>
</sst>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sz val="14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2"/>
    <xf numFmtId="16" fontId="0" fillId="0" borderId="0" xfId="0" applyNumberFormat="1"/>
    <xf numFmtId="43" fontId="2" fillId="0" borderId="0" xfId="1" applyFont="1"/>
    <xf numFmtId="43" fontId="0" fillId="0" borderId="0" xfId="1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0" fillId="2" borderId="0" xfId="0" applyFill="1"/>
    <xf numFmtId="0" fontId="6" fillId="0" borderId="0" xfId="0" applyFont="1"/>
    <xf numFmtId="0" fontId="0" fillId="0" borderId="0" xfId="0" applyAlignment="1">
      <alignment horizontal="right"/>
    </xf>
    <xf numFmtId="16" fontId="0" fillId="2" borderId="0" xfId="0" applyNumberFormat="1" applyFill="1"/>
    <xf numFmtId="43" fontId="0" fillId="2" borderId="0" xfId="1" applyFont="1" applyFill="1"/>
    <xf numFmtId="0" fontId="2" fillId="5" borderId="0" xfId="0" applyFont="1" applyFill="1"/>
    <xf numFmtId="0" fontId="0" fillId="5" borderId="0" xfId="0" applyFill="1"/>
    <xf numFmtId="43" fontId="2" fillId="3" borderId="0" xfId="1" applyFont="1" applyFill="1"/>
    <xf numFmtId="43" fontId="0" fillId="3" borderId="0" xfId="1" applyFont="1" applyFill="1"/>
    <xf numFmtId="0" fontId="0" fillId="4" borderId="0" xfId="0" applyFill="1"/>
    <xf numFmtId="43" fontId="0" fillId="4" borderId="0" xfId="1" applyFont="1" applyFill="1"/>
    <xf numFmtId="0" fontId="0" fillId="0" borderId="0" xfId="0" applyFill="1"/>
    <xf numFmtId="0" fontId="6" fillId="2" borderId="0" xfId="0" applyFont="1" applyFill="1"/>
    <xf numFmtId="43" fontId="0" fillId="3" borderId="0" xfId="0" applyNumberFormat="1" applyFill="1"/>
    <xf numFmtId="0" fontId="2" fillId="4" borderId="0" xfId="0" applyFont="1" applyFill="1" applyAlignment="1">
      <alignment horizontal="center" vertical="center" wrapText="1"/>
    </xf>
    <xf numFmtId="43" fontId="2" fillId="4" borderId="0" xfId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43" fontId="2" fillId="3" borderId="0" xfId="1" applyFont="1" applyFill="1" applyAlignment="1">
      <alignment horizontal="center" vertical="center" wrapText="1"/>
    </xf>
    <xf numFmtId="43" fontId="2" fillId="2" borderId="0" xfId="1" applyFont="1" applyFill="1" applyAlignment="1">
      <alignment horizontal="center" vertical="center" wrapText="1"/>
    </xf>
    <xf numFmtId="43" fontId="2" fillId="5" borderId="0" xfId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3" fontId="0" fillId="0" borderId="0" xfId="0" applyNumberFormat="1"/>
    <xf numFmtId="0" fontId="2" fillId="6" borderId="0" xfId="0" applyFont="1" applyFill="1"/>
    <xf numFmtId="16" fontId="0" fillId="6" borderId="0" xfId="0" applyNumberFormat="1" applyFill="1"/>
    <xf numFmtId="43" fontId="0" fillId="6" borderId="0" xfId="1" applyFont="1" applyFill="1"/>
    <xf numFmtId="0" fontId="0" fillId="6" borderId="0" xfId="0" applyFill="1"/>
    <xf numFmtId="43" fontId="2" fillId="6" borderId="0" xfId="1" applyFont="1" applyFill="1"/>
    <xf numFmtId="16" fontId="0" fillId="7" borderId="0" xfId="0" applyNumberFormat="1" applyFill="1"/>
    <xf numFmtId="43" fontId="2" fillId="5" borderId="0" xfId="1" applyFont="1" applyFill="1"/>
    <xf numFmtId="43" fontId="0" fillId="5" borderId="0" xfId="1" applyFont="1" applyFill="1"/>
    <xf numFmtId="0" fontId="7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1" formatCode="dd\-m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114300</xdr:colOff>
      <xdr:row>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4D357D-38F5-4283-BD81-667817A2D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3900" cy="361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50774C-7357-42F4-BFE1-FB0889A3D8FE}" name="Table2" displayName="Table2" ref="A1:I28" totalsRowShown="0" headerRowDxfId="6">
  <autoFilter ref="A1:I28" xr:uid="{10F382E6-EDE3-4D36-99D5-DCFAED6C8434}"/>
  <tableColumns count="9">
    <tableColumn id="1" xr3:uid="{5DF584FF-4D2C-4A0D-966E-980ACF81C3DB}" name="empID"/>
    <tableColumn id="2" xr3:uid="{F235C7C6-4901-4935-94E1-133256A34DB8}" name="lastName"/>
    <tableColumn id="3" xr3:uid="{88755AFA-8FF6-4888-85F9-7423B72030E6}" name="firstName"/>
    <tableColumn id="4" xr3:uid="{79D60562-0EAB-4AB9-818A-2CE27075079D}" name="middleName"/>
    <tableColumn id="5" xr3:uid="{B587CAAF-137B-41D2-9F52-A1CA4B5C7981}" name="licenseNum"/>
    <tableColumn id="6" xr3:uid="{2C1480C3-18AB-4489-9633-441FDAA45413}" name="position"/>
    <tableColumn id="7" xr3:uid="{609BF66B-998C-4CAB-8655-0A48854ED2A1}" name="contactNum1"/>
    <tableColumn id="8" xr3:uid="{2C92104B-D757-47D8-8C16-27C662FA7ECD}" name="contactNum2"/>
    <tableColumn id="9" xr3:uid="{385ABDBA-3D24-46ED-9E99-D2E33819DBC0}" name="emailAdd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627F20-BD24-4A8C-83EB-DB4721070F3D}" name="Table3" displayName="Table3" ref="A1:M38" totalsRowShown="0" headerRowDxfId="5">
  <autoFilter ref="A1:M38" xr:uid="{09159961-72A9-4FE4-89EF-5F8753FD593A}"/>
  <tableColumns count="13">
    <tableColumn id="1" xr3:uid="{A9B172ED-930A-444A-AACE-FC1661063C7E}" name="ratesID"/>
    <tableColumn id="2" xr3:uid="{EFB7AAE1-4D90-49D0-871D-D0F9BC971FC9}" name="empID"/>
    <tableColumn id="3" xr3:uid="{15194C4B-F078-4D02-B0B6-3A7410A41FCD}" name="lastName"/>
    <tableColumn id="4" xr3:uid="{1E0A3454-E4C3-4A83-94A1-036044A08296}" name="firstName"/>
    <tableColumn id="5" xr3:uid="{3C26601A-24FF-48DD-8A01-1A7502CB77CA}" name="middleName"/>
    <tableColumn id="6" xr3:uid="{EE6C4700-C74D-43F5-BB49-28C2DEF179EC}" name="assignDate" dataDxfId="4"/>
    <tableColumn id="7" xr3:uid="{543BE20D-BD3B-4169-9A74-A772B5AC11A5}" name="regRate" dataDxfId="3" dataCellStyle="Comma"/>
    <tableColumn id="8" xr3:uid="{E30C02CF-BECA-4F02-97E8-BAB238D8D764}" name="position" dataDxfId="2" dataCellStyle="Comma"/>
    <tableColumn id="9" xr3:uid="{3C86034C-E124-4226-99CD-0F5A2856EB48}" name="dept" dataDxfId="1" dataCellStyle="Comma"/>
    <tableColumn id="10" xr3:uid="{FA4AE0F5-8B19-4EE0-B8B6-1E84D48468FA}" name="department" dataDxfId="0" dataCellStyle="Comma"/>
    <tableColumn id="11" xr3:uid="{E8D5929B-8744-4F1F-AAE9-F4E21485D5DA}" name="licenseNum"/>
    <tableColumn id="12" xr3:uid="{5D6A401D-FAF3-457A-8D2F-99DA7FE39725}" name="issuingAgency"/>
    <tableColumn id="13" xr3:uid="{3D22B66C-E6F0-427E-AE7D-4A1ADBE0AE20}" name="profess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6925E-1E20-4CB4-878F-43B83544C4EA}">
  <dimension ref="A1:R28"/>
  <sheetViews>
    <sheetView tabSelected="1" topLeftCell="A3" workbookViewId="0">
      <selection activeCell="H24" sqref="H24"/>
    </sheetView>
  </sheetViews>
  <sheetFormatPr defaultRowHeight="15" x14ac:dyDescent="0.25"/>
  <cols>
    <col min="2" max="2" width="6.85546875" bestFit="1" customWidth="1"/>
    <col min="6" max="6" width="12.140625" customWidth="1"/>
    <col min="7" max="7" width="12.140625" style="5" customWidth="1"/>
    <col min="8" max="8" width="11.5703125" bestFit="1" customWidth="1"/>
    <col min="9" max="9" width="13.7109375" bestFit="1" customWidth="1"/>
  </cols>
  <sheetData>
    <row r="1" spans="1:18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4" t="s">
        <v>11</v>
      </c>
      <c r="H1" s="1" t="s">
        <v>7</v>
      </c>
      <c r="I1" s="1" t="s">
        <v>82</v>
      </c>
      <c r="J1" s="1" t="s">
        <v>8</v>
      </c>
      <c r="N1" s="1" t="s">
        <v>18</v>
      </c>
      <c r="R1" s="1" t="s">
        <v>274</v>
      </c>
    </row>
    <row r="2" spans="1:18" x14ac:dyDescent="0.25">
      <c r="A2">
        <v>3</v>
      </c>
      <c r="B2">
        <v>1</v>
      </c>
      <c r="C2" t="str">
        <f>VLOOKUP(B2,employees!A:B,2,FALSE)</f>
        <v>ANDAL</v>
      </c>
      <c r="D2" t="str">
        <f>VLOOKUP(B2,employees!A:C,3,FALSE)</f>
        <v xml:space="preserve"> MARK NICO</v>
      </c>
      <c r="E2">
        <f>VLOOKUP(B2,employees!A:D,4,FALSE)</f>
        <v>0</v>
      </c>
      <c r="F2" s="3">
        <v>43844</v>
      </c>
      <c r="G2" s="5">
        <v>650</v>
      </c>
      <c r="H2">
        <f>VLOOKUP(B2,employees!A:E,5,FALSE)</f>
        <v>123232</v>
      </c>
      <c r="I2" t="s">
        <v>83</v>
      </c>
      <c r="J2" t="str">
        <f>VLOOKUP(B2,employees!A:F,6,FALSE)</f>
        <v>LABORATORY MANAGER</v>
      </c>
      <c r="O2">
        <v>1</v>
      </c>
      <c r="P2" s="3">
        <v>43836</v>
      </c>
      <c r="R2" s="1" t="e">
        <f>INDEX(G:G,MATCH(1,(O2=B:B)*(P2&lt;=F:F),0))</f>
        <v>#N/A</v>
      </c>
    </row>
    <row r="3" spans="1:18" x14ac:dyDescent="0.25">
      <c r="A3">
        <v>2</v>
      </c>
      <c r="B3">
        <v>1</v>
      </c>
      <c r="C3" t="str">
        <f>VLOOKUP(B3,employees!A:B,2,FALSE)</f>
        <v>ANDAL</v>
      </c>
      <c r="D3" t="str">
        <f>VLOOKUP(B3,employees!A:C,3,FALSE)</f>
        <v xml:space="preserve"> MARK NICO</v>
      </c>
      <c r="E3">
        <f>VLOOKUP(B3,employees!A:D,4,FALSE)</f>
        <v>0</v>
      </c>
      <c r="F3" s="3">
        <v>43837</v>
      </c>
      <c r="G3" s="5">
        <v>550</v>
      </c>
      <c r="H3">
        <f>VLOOKUP(B3,employees!A:E,5,FALSE)</f>
        <v>123232</v>
      </c>
      <c r="I3" t="s">
        <v>83</v>
      </c>
      <c r="J3" t="str">
        <f>VLOOKUP(B3,employees!A:F,6,FALSE)</f>
        <v>LABORATORY MANAGER</v>
      </c>
    </row>
    <row r="4" spans="1:18" x14ac:dyDescent="0.25">
      <c r="A4">
        <v>1</v>
      </c>
      <c r="B4">
        <v>1</v>
      </c>
      <c r="C4" t="str">
        <f>VLOOKUP(B4,employees!A:B,2,FALSE)</f>
        <v>ANDAL</v>
      </c>
      <c r="D4" t="str">
        <f>VLOOKUP(B4,employees!A:C,3,FALSE)</f>
        <v xml:space="preserve"> MARK NICO</v>
      </c>
      <c r="E4">
        <f>VLOOKUP(B4,employees!A:D,4,FALSE)</f>
        <v>0</v>
      </c>
      <c r="F4" s="3">
        <v>43835</v>
      </c>
      <c r="G4" s="5">
        <v>450</v>
      </c>
      <c r="H4">
        <f>VLOOKUP(B4,employees!A:E,5,FALSE)</f>
        <v>123232</v>
      </c>
      <c r="I4" t="s">
        <v>83</v>
      </c>
      <c r="J4" t="str">
        <f>VLOOKUP(B4,employees!A:F,6,FALSE)</f>
        <v>LABORATORY MANAGER</v>
      </c>
      <c r="L4" t="s">
        <v>34</v>
      </c>
    </row>
    <row r="5" spans="1:18" x14ac:dyDescent="0.25">
      <c r="F5" s="3"/>
      <c r="L5" s="1" t="s">
        <v>33</v>
      </c>
    </row>
    <row r="6" spans="1:18" x14ac:dyDescent="0.25">
      <c r="B6">
        <v>2</v>
      </c>
      <c r="C6" t="s">
        <v>15</v>
      </c>
      <c r="D6" t="s">
        <v>16</v>
      </c>
      <c r="E6" t="s">
        <v>17</v>
      </c>
      <c r="F6" s="3">
        <v>43836</v>
      </c>
      <c r="G6" s="5">
        <v>800</v>
      </c>
      <c r="H6">
        <v>13434</v>
      </c>
      <c r="I6" t="s">
        <v>83</v>
      </c>
      <c r="J6" t="str">
        <f>VLOOKUP(B6,employees!A:F,6,FALSE)</f>
        <v>ADMINISTRATOR</v>
      </c>
      <c r="L6" s="1" t="s">
        <v>32</v>
      </c>
    </row>
    <row r="7" spans="1:18" x14ac:dyDescent="0.25">
      <c r="A7">
        <v>4</v>
      </c>
      <c r="B7">
        <v>2</v>
      </c>
      <c r="C7" t="s">
        <v>15</v>
      </c>
      <c r="D7" t="s">
        <v>16</v>
      </c>
      <c r="E7" t="s">
        <v>17</v>
      </c>
      <c r="F7" s="3">
        <v>43834</v>
      </c>
      <c r="G7" s="5">
        <v>750</v>
      </c>
      <c r="H7">
        <v>67676</v>
      </c>
      <c r="I7" t="s">
        <v>83</v>
      </c>
      <c r="J7" t="str">
        <f>VLOOKUP(B7,employees!A:F,6,FALSE)</f>
        <v>ADMINISTRATOR</v>
      </c>
      <c r="L7" s="1" t="s">
        <v>19</v>
      </c>
    </row>
    <row r="8" spans="1:18" x14ac:dyDescent="0.25">
      <c r="B8">
        <v>3</v>
      </c>
      <c r="C8" t="s">
        <v>35</v>
      </c>
      <c r="D8" t="s">
        <v>36</v>
      </c>
      <c r="E8" t="s">
        <v>37</v>
      </c>
      <c r="F8" s="3">
        <v>43836</v>
      </c>
      <c r="G8" s="5">
        <v>300</v>
      </c>
      <c r="H8">
        <v>67657</v>
      </c>
      <c r="I8" t="s">
        <v>84</v>
      </c>
      <c r="J8" t="s">
        <v>81</v>
      </c>
      <c r="L8" s="1" t="s">
        <v>23</v>
      </c>
      <c r="O8" t="s">
        <v>26</v>
      </c>
    </row>
    <row r="9" spans="1:18" x14ac:dyDescent="0.25">
      <c r="F9" s="3"/>
      <c r="L9" s="1" t="s">
        <v>24</v>
      </c>
      <c r="O9" t="s">
        <v>25</v>
      </c>
    </row>
    <row r="10" spans="1:18" x14ac:dyDescent="0.25">
      <c r="F10" s="3"/>
    </row>
    <row r="11" spans="1:18" x14ac:dyDescent="0.25">
      <c r="D11" t="s">
        <v>275</v>
      </c>
    </row>
    <row r="13" spans="1:18" x14ac:dyDescent="0.25">
      <c r="D13" t="s">
        <v>276</v>
      </c>
      <c r="E13" t="s">
        <v>277</v>
      </c>
      <c r="H13" s="5" t="s">
        <v>278</v>
      </c>
      <c r="N13" t="s">
        <v>30</v>
      </c>
      <c r="O13" t="s">
        <v>28</v>
      </c>
      <c r="P13" t="s">
        <v>31</v>
      </c>
      <c r="Q13" t="s">
        <v>29</v>
      </c>
    </row>
    <row r="14" spans="1:18" x14ac:dyDescent="0.25">
      <c r="E14" t="s">
        <v>279</v>
      </c>
      <c r="H14" s="5" t="s">
        <v>280</v>
      </c>
      <c r="L14" t="s">
        <v>27</v>
      </c>
      <c r="N14">
        <v>1</v>
      </c>
      <c r="O14">
        <f>MATCH(N14,B:B,0)</f>
        <v>2</v>
      </c>
      <c r="P14" s="3">
        <v>43842</v>
      </c>
      <c r="Q14" t="e">
        <f>INDEX(B:G,MATCH(N14,B:B,0),7)</f>
        <v>#REF!</v>
      </c>
    </row>
    <row r="15" spans="1:18" x14ac:dyDescent="0.25">
      <c r="E15">
        <v>6</v>
      </c>
      <c r="H15" s="5" t="s">
        <v>281</v>
      </c>
      <c r="N15">
        <v>2</v>
      </c>
      <c r="O15">
        <f>MATCH(N15,B:B,0)</f>
        <v>6</v>
      </c>
      <c r="Q15" t="e">
        <f>INDEX(B:G,O15,7)</f>
        <v>#REF!</v>
      </c>
    </row>
    <row r="16" spans="1:18" x14ac:dyDescent="0.25">
      <c r="H16" s="5"/>
    </row>
    <row r="17" spans="4:15" x14ac:dyDescent="0.25">
      <c r="D17" t="s">
        <v>282</v>
      </c>
      <c r="E17">
        <v>1</v>
      </c>
      <c r="H17" s="5" t="s">
        <v>283</v>
      </c>
      <c r="M17">
        <v>1</v>
      </c>
      <c r="N17" s="3">
        <v>43836</v>
      </c>
      <c r="O17">
        <f>INDEX(B:G,MATCH(1,INDEX((M17=B:B)*(F:F&lt;=N17),0,1),0),6)</f>
        <v>450</v>
      </c>
    </row>
    <row r="18" spans="4:15" x14ac:dyDescent="0.25">
      <c r="E18" t="s">
        <v>284</v>
      </c>
      <c r="H18" s="5" t="s">
        <v>273</v>
      </c>
      <c r="M18">
        <v>1</v>
      </c>
      <c r="N18" s="3">
        <v>43841</v>
      </c>
      <c r="O18">
        <f t="shared" ref="O18:O22" si="0">INDEX(B:G,MATCH(1,INDEX((M18=B:B)*(F:F&lt;=N18),0,1),0),6)</f>
        <v>550</v>
      </c>
    </row>
    <row r="19" spans="4:15" x14ac:dyDescent="0.25">
      <c r="E19">
        <v>0</v>
      </c>
      <c r="H19" s="5" t="s">
        <v>286</v>
      </c>
      <c r="M19">
        <v>2</v>
      </c>
      <c r="N19" s="3">
        <v>43835</v>
      </c>
      <c r="O19">
        <f t="shared" si="0"/>
        <v>750</v>
      </c>
    </row>
    <row r="20" spans="4:15" x14ac:dyDescent="0.25">
      <c r="H20" s="5"/>
      <c r="M20">
        <v>2</v>
      </c>
      <c r="N20" s="3">
        <v>43836</v>
      </c>
      <c r="O20">
        <f t="shared" si="0"/>
        <v>800</v>
      </c>
    </row>
    <row r="21" spans="4:15" x14ac:dyDescent="0.25">
      <c r="D21" t="s">
        <v>284</v>
      </c>
      <c r="E21" t="s">
        <v>285</v>
      </c>
      <c r="H21" s="5" t="s">
        <v>287</v>
      </c>
      <c r="M21">
        <v>2</v>
      </c>
      <c r="N21" s="3">
        <v>43837</v>
      </c>
      <c r="O21">
        <f t="shared" si="0"/>
        <v>800</v>
      </c>
    </row>
    <row r="22" spans="4:15" x14ac:dyDescent="0.25">
      <c r="E22">
        <v>0</v>
      </c>
      <c r="H22" s="5" t="s">
        <v>280</v>
      </c>
      <c r="M22">
        <v>2</v>
      </c>
      <c r="N22" s="3">
        <v>43833</v>
      </c>
      <c r="O22" t="e">
        <f t="shared" si="0"/>
        <v>#N/A</v>
      </c>
    </row>
    <row r="23" spans="4:15" x14ac:dyDescent="0.25">
      <c r="E23">
        <v>1</v>
      </c>
      <c r="H23" s="5" t="s">
        <v>288</v>
      </c>
    </row>
    <row r="24" spans="4:15" x14ac:dyDescent="0.25">
      <c r="O24" t="s">
        <v>32</v>
      </c>
    </row>
    <row r="25" spans="4:15" x14ac:dyDescent="0.25">
      <c r="M25">
        <v>1</v>
      </c>
      <c r="N25" s="3">
        <v>43836</v>
      </c>
    </row>
    <row r="28" spans="4:15" x14ac:dyDescent="0.25">
      <c r="N28" t="s">
        <v>272</v>
      </c>
      <c r="O28" t="s">
        <v>273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73E32-00F3-431E-BEDC-2D6F253C2E2C}">
  <dimension ref="A1:P21"/>
  <sheetViews>
    <sheetView workbookViewId="0">
      <selection activeCell="F10" sqref="F10"/>
    </sheetView>
  </sheetViews>
  <sheetFormatPr defaultRowHeight="15" x14ac:dyDescent="0.25"/>
  <sheetData>
    <row r="1" spans="1:16" x14ac:dyDescent="0.25">
      <c r="A1">
        <v>1</v>
      </c>
      <c r="B1" t="s">
        <v>263</v>
      </c>
      <c r="C1" t="s">
        <v>267</v>
      </c>
      <c r="G1">
        <f>IF(B1&lt;&gt;0,H1,0)</f>
        <v>1</v>
      </c>
      <c r="H1">
        <v>1</v>
      </c>
    </row>
    <row r="2" spans="1:16" x14ac:dyDescent="0.25">
      <c r="A2">
        <v>2</v>
      </c>
      <c r="B2" t="s">
        <v>264</v>
      </c>
      <c r="C2" t="s">
        <v>268</v>
      </c>
    </row>
    <row r="3" spans="1:16" x14ac:dyDescent="0.25">
      <c r="A3">
        <v>3</v>
      </c>
      <c r="B3" t="s">
        <v>265</v>
      </c>
      <c r="C3" t="s">
        <v>269</v>
      </c>
    </row>
    <row r="4" spans="1:16" x14ac:dyDescent="0.25">
      <c r="A4">
        <v>4</v>
      </c>
      <c r="B4" t="s">
        <v>266</v>
      </c>
      <c r="C4" t="s">
        <v>270</v>
      </c>
    </row>
    <row r="5" spans="1:16" x14ac:dyDescent="0.25">
      <c r="H5" t="s">
        <v>246</v>
      </c>
      <c r="L5" t="s">
        <v>251</v>
      </c>
      <c r="M5" t="s">
        <v>252</v>
      </c>
      <c r="N5" t="s">
        <v>253</v>
      </c>
      <c r="O5" t="s">
        <v>255</v>
      </c>
    </row>
    <row r="6" spans="1:16" x14ac:dyDescent="0.25">
      <c r="H6" t="s">
        <v>247</v>
      </c>
      <c r="L6" t="s">
        <v>254</v>
      </c>
    </row>
    <row r="7" spans="1:16" x14ac:dyDescent="0.25">
      <c r="H7" t="s">
        <v>248</v>
      </c>
    </row>
    <row r="8" spans="1:16" x14ac:dyDescent="0.25">
      <c r="H8" t="s">
        <v>249</v>
      </c>
    </row>
    <row r="9" spans="1:16" x14ac:dyDescent="0.25">
      <c r="H9" t="s">
        <v>250</v>
      </c>
    </row>
    <row r="10" spans="1:16" x14ac:dyDescent="0.25">
      <c r="D10">
        <v>4</v>
      </c>
      <c r="E10" t="s">
        <v>266</v>
      </c>
      <c r="L10" t="s">
        <v>256</v>
      </c>
      <c r="O10">
        <v>100000</v>
      </c>
    </row>
    <row r="13" spans="1:16" x14ac:dyDescent="0.25">
      <c r="D13" t="s">
        <v>271</v>
      </c>
      <c r="L13" t="s">
        <v>257</v>
      </c>
    </row>
    <row r="14" spans="1:16" x14ac:dyDescent="0.25">
      <c r="M14" t="s">
        <v>258</v>
      </c>
    </row>
    <row r="15" spans="1:16" ht="18.75" x14ac:dyDescent="0.3">
      <c r="F15" s="42" t="e">
        <f>INDEX(RNG1,MATCH(1,INDEX((A1=RNG2)*(B1=RNG3)*(C1=RNG4),0,1),0))</f>
        <v>#N/A</v>
      </c>
    </row>
    <row r="16" spans="1:16" x14ac:dyDescent="0.25">
      <c r="M16" t="s">
        <v>259</v>
      </c>
      <c r="P16">
        <v>5000</v>
      </c>
    </row>
    <row r="17" spans="12:16" x14ac:dyDescent="0.25">
      <c r="M17" t="s">
        <v>260</v>
      </c>
      <c r="P17">
        <v>95000</v>
      </c>
    </row>
    <row r="18" spans="12:16" x14ac:dyDescent="0.25">
      <c r="P18">
        <f>SUM(P16:P17)</f>
        <v>100000</v>
      </c>
    </row>
    <row r="21" spans="12:16" x14ac:dyDescent="0.25">
      <c r="L21" t="s">
        <v>261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554E-D669-4089-9064-E53E07D0DEA5}">
  <sheetPr>
    <tabColor rgb="FFFFFF00"/>
  </sheetPr>
  <dimension ref="A1:Y29"/>
  <sheetViews>
    <sheetView zoomScaleNormal="100" workbookViewId="0">
      <pane ySplit="3" topLeftCell="A4" activePane="bottomLeft" state="frozen"/>
      <selection pane="bottomLeft" activeCell="L4" sqref="L4"/>
    </sheetView>
  </sheetViews>
  <sheetFormatPr defaultRowHeight="15" x14ac:dyDescent="0.25"/>
  <cols>
    <col min="1" max="1" width="7.5703125" customWidth="1"/>
    <col min="2" max="2" width="17.28515625" customWidth="1"/>
    <col min="3" max="3" width="9.28515625" bestFit="1" customWidth="1"/>
    <col min="4" max="4" width="13.140625" style="5" bestFit="1" customWidth="1"/>
    <col min="5" max="5" width="10.140625" style="5" customWidth="1"/>
    <col min="6" max="6" width="8.5703125" style="5" bestFit="1" customWidth="1"/>
    <col min="7" max="7" width="11.85546875" style="5" bestFit="1" customWidth="1"/>
    <col min="8" max="8" width="10.7109375" style="5" bestFit="1" customWidth="1"/>
    <col min="9" max="10" width="10.5703125" style="5" customWidth="1"/>
    <col min="11" max="11" width="9.7109375" bestFit="1" customWidth="1"/>
    <col min="12" max="12" width="10.7109375" bestFit="1" customWidth="1"/>
    <col min="13" max="13" width="14.85546875" bestFit="1" customWidth="1"/>
    <col min="14" max="14" width="10.5703125" bestFit="1" customWidth="1"/>
    <col min="18" max="18" width="12.5703125" customWidth="1"/>
    <col min="21" max="21" width="9.5703125" bestFit="1" customWidth="1"/>
    <col min="25" max="25" width="10.5703125" bestFit="1" customWidth="1"/>
  </cols>
  <sheetData>
    <row r="1" spans="1:25" x14ac:dyDescent="0.25">
      <c r="A1" s="34" t="s">
        <v>123</v>
      </c>
      <c r="B1" s="39">
        <v>44181</v>
      </c>
      <c r="C1" s="34" t="s">
        <v>70</v>
      </c>
      <c r="D1" s="39">
        <v>44196</v>
      </c>
      <c r="E1" s="36"/>
      <c r="F1" s="36" t="s">
        <v>262</v>
      </c>
      <c r="G1" s="36"/>
      <c r="H1" s="36"/>
      <c r="I1" s="36"/>
      <c r="J1" s="36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</row>
    <row r="2" spans="1:25" x14ac:dyDescent="0.25">
      <c r="A2" s="34" t="s">
        <v>103</v>
      </c>
      <c r="B2" s="35"/>
      <c r="C2" s="35"/>
      <c r="D2" s="35"/>
      <c r="E2" s="34"/>
      <c r="F2" s="34"/>
      <c r="G2" s="36"/>
      <c r="H2" s="36"/>
      <c r="I2" s="36"/>
      <c r="J2" s="36"/>
      <c r="K2" s="36"/>
      <c r="L2" s="38"/>
      <c r="M2" s="38" t="s">
        <v>102</v>
      </c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 s="25" customFormat="1" ht="45" x14ac:dyDescent="0.25">
      <c r="A3" s="23" t="s">
        <v>0</v>
      </c>
      <c r="B3" s="23" t="s">
        <v>64</v>
      </c>
      <c r="C3" s="23" t="s">
        <v>108</v>
      </c>
      <c r="D3" s="23" t="s">
        <v>106</v>
      </c>
      <c r="E3" s="23" t="s">
        <v>65</v>
      </c>
      <c r="F3" s="23" t="s">
        <v>67</v>
      </c>
      <c r="G3" s="24" t="s">
        <v>124</v>
      </c>
      <c r="H3" s="24" t="s">
        <v>66</v>
      </c>
      <c r="I3" s="24" t="s">
        <v>56</v>
      </c>
      <c r="J3" s="24" t="s">
        <v>85</v>
      </c>
      <c r="K3" s="24" t="s">
        <v>68</v>
      </c>
      <c r="L3" s="24" t="s">
        <v>69</v>
      </c>
      <c r="M3" s="23" t="s">
        <v>64</v>
      </c>
      <c r="N3" s="24" t="s">
        <v>69</v>
      </c>
      <c r="O3" s="24" t="s">
        <v>92</v>
      </c>
      <c r="P3" s="24" t="s">
        <v>93</v>
      </c>
      <c r="Q3" s="24" t="s">
        <v>94</v>
      </c>
      <c r="R3" s="24" t="s">
        <v>95</v>
      </c>
      <c r="S3" s="24" t="s">
        <v>96</v>
      </c>
      <c r="T3" s="24" t="s">
        <v>97</v>
      </c>
      <c r="U3" s="24" t="s">
        <v>98</v>
      </c>
      <c r="V3" s="24" t="s">
        <v>99</v>
      </c>
      <c r="W3" s="24" t="s">
        <v>100</v>
      </c>
      <c r="X3" s="24" t="s">
        <v>104</v>
      </c>
      <c r="Y3" s="24" t="s">
        <v>105</v>
      </c>
    </row>
    <row r="4" spans="1:25" x14ac:dyDescent="0.25">
      <c r="A4">
        <v>1</v>
      </c>
      <c r="B4" t="str">
        <f>CONCATENATE(VLOOKUP(A4,employees!A:B,2,FALSE),", ",VLOOKUP(A4,employees!A:C,3,FALSE))</f>
        <v>ANDAL,  MARK NICO</v>
      </c>
      <c r="D4"/>
      <c r="E4">
        <f>SUMIFS(dailyTR!F:F,dailyTR!$B:$B,summary!A4,dailyTR!$A:$A,"&gt;="&amp;summary!$B$1,dailyTR!$A:$A,"&lt;="&amp;summary!$D$1)</f>
        <v>8</v>
      </c>
      <c r="F4">
        <f>E4/8</f>
        <v>1</v>
      </c>
      <c r="G4" s="5">
        <f>VLOOKUP(A4,ratesReg!B:G,6,FALSE)</f>
        <v>769.23</v>
      </c>
      <c r="H4" s="5">
        <f>SUMIFS(dailyTR!G:G,dailyTR!B:B,summary!A4,dailyTR!A:A,"&gt;="&amp;summary!$B$1,dailyTR!A:A,"&lt;="&amp;summary!$D$1)</f>
        <v>769.23</v>
      </c>
      <c r="I4" s="5">
        <f>SUMIFS(dailyTR!J:J,dailyTR!B:B,summary!A4,dailyTR!A:A,"&gt;="&amp;summary!$B$1,dailyTR!A:A,"&lt;="&amp;summary!$D$1)</f>
        <v>961.53750000000002</v>
      </c>
      <c r="K4" s="5">
        <f>SUMIFS(apeOnsite!H:H,apeOnsite!B:B,A4,apeOnsite!A:A,"&gt;="&amp;$B$1,apeOnsite!A:A,"&lt;="&amp;$D$1)</f>
        <v>534.61500000000001</v>
      </c>
      <c r="L4" s="5">
        <f>SUM(H4:K4)</f>
        <v>2265.3824999999997</v>
      </c>
      <c r="M4" s="5" t="str">
        <f>B4</f>
        <v>ANDAL,  MARK NICO</v>
      </c>
      <c r="N4" s="5">
        <f>L4</f>
        <v>2265.3824999999997</v>
      </c>
      <c r="X4">
        <f>SUM(O4:W4)</f>
        <v>0</v>
      </c>
      <c r="Y4" s="33">
        <f>L4-X4</f>
        <v>2265.3824999999997</v>
      </c>
    </row>
    <row r="5" spans="1:25" x14ac:dyDescent="0.25">
      <c r="A5">
        <v>2</v>
      </c>
      <c r="B5" t="str">
        <f>CONCATENATE(VLOOKUP(A5,employees!A:B,2,FALSE),", ",VLOOKUP(A5,employees!A:C,3,FALSE))</f>
        <v>BELING,  CATHERINE</v>
      </c>
      <c r="D5"/>
      <c r="E5">
        <f>SUMIFS(dailyTR!F:F,dailyTR!$B:$B,summary!A5,dailyTR!$A:$A,"&gt;="&amp;summary!$B$1,dailyTR!$A:$A,"&lt;="&amp;summary!$D$1)</f>
        <v>0</v>
      </c>
      <c r="F5">
        <f t="shared" ref="F5" si="0">E5/8</f>
        <v>0</v>
      </c>
      <c r="G5" s="5">
        <f>VLOOKUP(A5,ratesReg!B:G,6,FALSE)</f>
        <v>961.54</v>
      </c>
      <c r="H5" s="5">
        <f>SUMIFS(dailyTR!G:G,dailyTR!B:B,summary!A5,dailyTR!A:A,"&gt;="&amp;summary!$B$1,dailyTR!A:A,"&lt;="&amp;summary!$D$1)</f>
        <v>0</v>
      </c>
      <c r="I5" s="5">
        <f>SUMIFS(dailyTR!J:J,dailyTR!B:B,summary!A5,dailyTR!A:A,"&gt;="&amp;summary!$B$1,dailyTR!A:A,"&lt;="&amp;summary!$D$1)</f>
        <v>0</v>
      </c>
      <c r="K5" s="5">
        <f>SUMIFS(apeOnsite!H:H,apeOnsite!B:B,A5,apeOnsite!A:A,"&gt;="&amp;$B$1,apeOnsite!A:A,"&lt;="&amp;$D$1)</f>
        <v>0</v>
      </c>
      <c r="L5" s="5">
        <f t="shared" ref="L5" si="1">SUM(H5:K5)</f>
        <v>0</v>
      </c>
      <c r="M5" s="5" t="str">
        <f t="shared" ref="M5" si="2">B5</f>
        <v>BELING,  CATHERINE</v>
      </c>
      <c r="N5" s="5">
        <f t="shared" ref="N5" si="3">L5</f>
        <v>0</v>
      </c>
      <c r="X5">
        <f t="shared" ref="X5" si="4">SUM(O5:W5)</f>
        <v>0</v>
      </c>
      <c r="Y5" s="33">
        <f t="shared" ref="Y5" si="5">L5-X5</f>
        <v>0</v>
      </c>
    </row>
    <row r="6" spans="1:25" x14ac:dyDescent="0.25">
      <c r="A6">
        <v>3</v>
      </c>
      <c r="B6" t="str">
        <f>CONCATENATE(VLOOKUP(A6,employees!A:B,2,FALSE),", ",VLOOKUP(A6,employees!A:C,3,FALSE))</f>
        <v>SALVADOR, ERNESTO TE ENG FO  JR</v>
      </c>
      <c r="D6"/>
      <c r="E6">
        <f>SUMIFS(dailyTR!F:F,dailyTR!$B:$B,summary!A6,dailyTR!$A:$A,"&gt;="&amp;summary!$B$1,dailyTR!$A:$A,"&lt;="&amp;summary!$D$1)</f>
        <v>0</v>
      </c>
      <c r="F6">
        <f t="shared" ref="F6" si="6">E6/8</f>
        <v>0</v>
      </c>
      <c r="G6" s="5">
        <f>VLOOKUP(A6,ratesReg!B:G,6,FALSE)</f>
        <v>961.54</v>
      </c>
      <c r="H6" s="5">
        <f>SUMIFS(dailyTR!G:G,dailyTR!B:B,summary!A6,dailyTR!A:A,"&gt;="&amp;summary!$B$1,dailyTR!A:A,"&lt;="&amp;summary!$D$1)</f>
        <v>0</v>
      </c>
      <c r="I6" s="5">
        <f>SUMIFS(dailyTR!J:J,dailyTR!B:B,summary!A6,dailyTR!A:A,"&gt;="&amp;summary!$B$1,dailyTR!A:A,"&lt;="&amp;summary!$D$1)</f>
        <v>0</v>
      </c>
      <c r="K6" s="5">
        <f>SUMIFS(apeOnsite!H:H,apeOnsite!B:B,A6,apeOnsite!A:A,"&gt;="&amp;$B$1,apeOnsite!A:A,"&lt;="&amp;$D$1)</f>
        <v>0</v>
      </c>
      <c r="L6" s="5">
        <f t="shared" ref="L6" si="7">SUM(H6:K6)</f>
        <v>0</v>
      </c>
      <c r="M6" s="5" t="str">
        <f t="shared" ref="M6" si="8">B6</f>
        <v>SALVADOR, ERNESTO TE ENG FO  JR</v>
      </c>
      <c r="N6" s="5">
        <f t="shared" ref="N6" si="9">L6</f>
        <v>0</v>
      </c>
      <c r="X6">
        <f t="shared" ref="X6" si="10">SUM(O6:W6)</f>
        <v>0</v>
      </c>
      <c r="Y6" s="33">
        <f t="shared" ref="Y6" si="11">L6-X6</f>
        <v>0</v>
      </c>
    </row>
    <row r="7" spans="1:25" x14ac:dyDescent="0.25">
      <c r="A7">
        <v>4</v>
      </c>
      <c r="B7" t="str">
        <f>CONCATENATE(VLOOKUP(A7,employees!A:B,2,FALSE),", ",VLOOKUP(A7,employees!A:C,3,FALSE))</f>
        <v>QUEZON,  EULOGIO</v>
      </c>
      <c r="D7"/>
      <c r="E7">
        <f>SUMIFS(dailyTR!F:F,dailyTR!$B:$B,summary!A7,dailyTR!$A:$A,"&gt;="&amp;summary!$B$1,dailyTR!$A:$A,"&lt;="&amp;summary!$D$1)</f>
        <v>0</v>
      </c>
      <c r="F7">
        <f t="shared" ref="F7:F29" si="12">E7/8</f>
        <v>0</v>
      </c>
      <c r="G7" s="5">
        <f>VLOOKUP(A7,ratesReg!B:G,6,FALSE)</f>
        <v>615.38</v>
      </c>
      <c r="H7" s="5">
        <f>SUMIFS(dailyTR!G:G,dailyTR!B:B,summary!A7,dailyTR!A:A,"&gt;="&amp;summary!$B$1,dailyTR!A:A,"&lt;="&amp;summary!$D$1)</f>
        <v>0</v>
      </c>
      <c r="I7" s="5">
        <f>SUMIFS(dailyTR!J:J,dailyTR!B:B,summary!A7,dailyTR!A:A,"&gt;="&amp;summary!$B$1,dailyTR!A:A,"&lt;="&amp;summary!$D$1)</f>
        <v>0</v>
      </c>
      <c r="K7" s="5">
        <f>SUMIFS(apeOnsite!H:H,apeOnsite!B:B,A7,apeOnsite!A:A,"&gt;="&amp;$B$1,apeOnsite!A:A,"&lt;="&amp;$D$1)</f>
        <v>0</v>
      </c>
      <c r="L7" s="5">
        <f t="shared" ref="L7:L29" si="13">SUM(H7:K7)</f>
        <v>0</v>
      </c>
      <c r="M7" s="5" t="str">
        <f t="shared" ref="M7:M29" si="14">B7</f>
        <v>QUEZON,  EULOGIO</v>
      </c>
      <c r="N7" s="5">
        <f t="shared" ref="N7:N29" si="15">L7</f>
        <v>0</v>
      </c>
      <c r="X7">
        <f t="shared" ref="X7:X29" si="16">SUM(O7:W7)</f>
        <v>0</v>
      </c>
      <c r="Y7" s="33">
        <f t="shared" ref="Y7:Y29" si="17">L7-X7</f>
        <v>0</v>
      </c>
    </row>
    <row r="8" spans="1:25" x14ac:dyDescent="0.25">
      <c r="A8">
        <v>5</v>
      </c>
      <c r="B8" t="str">
        <f>CONCATENATE(VLOOKUP(A8,employees!A:B,2,FALSE),", ",VLOOKUP(A8,employees!A:C,3,FALSE))</f>
        <v>ALPAY,  JOHN MICHAEL</v>
      </c>
      <c r="E8">
        <f>SUMIFS(dailyTR!F:F,dailyTR!$B:$B,summary!A8,dailyTR!$A:$A,"&gt;="&amp;summary!$B$1,dailyTR!$A:$A,"&lt;="&amp;summary!$D$1)</f>
        <v>0</v>
      </c>
      <c r="F8">
        <f t="shared" si="12"/>
        <v>0</v>
      </c>
      <c r="G8" s="5">
        <f>VLOOKUP(A8,ratesReg!B:G,6,FALSE)</f>
        <v>429</v>
      </c>
      <c r="H8" s="5">
        <f>SUMIFS(dailyTR!G:G,dailyTR!B:B,summary!A8,dailyTR!A:A,"&gt;="&amp;summary!$B$1,dailyTR!A:A,"&lt;="&amp;summary!$D$1)</f>
        <v>0</v>
      </c>
      <c r="I8" s="5">
        <f>SUMIFS(dailyTR!J:J,dailyTR!B:B,summary!A8,dailyTR!A:A,"&gt;="&amp;summary!$B$1,dailyTR!A:A,"&lt;="&amp;summary!$D$1)</f>
        <v>0</v>
      </c>
      <c r="K8" s="5">
        <f>SUMIFS(apeOnsite!H:H,apeOnsite!B:B,A8,apeOnsite!A:A,"&gt;="&amp;$B$1,apeOnsite!A:A,"&lt;="&amp;$D$1)</f>
        <v>0</v>
      </c>
      <c r="L8" s="5">
        <f t="shared" si="13"/>
        <v>0</v>
      </c>
      <c r="M8" s="5" t="str">
        <f t="shared" si="14"/>
        <v>ALPAY,  JOHN MICHAEL</v>
      </c>
      <c r="N8" s="5">
        <f t="shared" si="15"/>
        <v>0</v>
      </c>
      <c r="X8">
        <f t="shared" si="16"/>
        <v>0</v>
      </c>
      <c r="Y8" s="33">
        <f t="shared" si="17"/>
        <v>0</v>
      </c>
    </row>
    <row r="9" spans="1:25" x14ac:dyDescent="0.25">
      <c r="A9">
        <v>6</v>
      </c>
      <c r="B9" t="str">
        <f>CONCATENATE(VLOOKUP(A9,employees!A:B,2,FALSE),", ",VLOOKUP(A9,employees!A:C,3,FALSE))</f>
        <v>OLBINAR,  IVONN THEA JOYCE</v>
      </c>
      <c r="E9">
        <f>SUMIFS(dailyTR!F:F,dailyTR!$B:$B,summary!A9,dailyTR!$A:$A,"&gt;="&amp;summary!$B$1,dailyTR!$A:$A,"&lt;="&amp;summary!$D$1)</f>
        <v>0</v>
      </c>
      <c r="F9">
        <f t="shared" si="12"/>
        <v>0</v>
      </c>
      <c r="G9" s="5">
        <f>VLOOKUP(A9,ratesReg!B:G,6,FALSE)</f>
        <v>615.38</v>
      </c>
      <c r="H9" s="5">
        <f>SUMIFS(dailyTR!G:G,dailyTR!B:B,summary!A9,dailyTR!A:A,"&gt;="&amp;summary!$B$1,dailyTR!A:A,"&lt;="&amp;summary!$D$1)</f>
        <v>0</v>
      </c>
      <c r="I9" s="5">
        <f>SUMIFS(dailyTR!J:J,dailyTR!B:B,summary!A9,dailyTR!A:A,"&gt;="&amp;summary!$B$1,dailyTR!A:A,"&lt;="&amp;summary!$D$1)</f>
        <v>0</v>
      </c>
      <c r="K9" s="5">
        <f>SUMIFS(apeOnsite!H:H,apeOnsite!B:B,A9,apeOnsite!A:A,"&gt;="&amp;$B$1,apeOnsite!A:A,"&lt;="&amp;$D$1)</f>
        <v>0</v>
      </c>
      <c r="L9" s="5">
        <f t="shared" si="13"/>
        <v>0</v>
      </c>
      <c r="M9" s="5" t="str">
        <f t="shared" si="14"/>
        <v>OLBINAR,  IVONN THEA JOYCE</v>
      </c>
      <c r="N9" s="5">
        <f t="shared" si="15"/>
        <v>0</v>
      </c>
      <c r="X9">
        <f t="shared" si="16"/>
        <v>0</v>
      </c>
      <c r="Y9" s="33">
        <f t="shared" si="17"/>
        <v>0</v>
      </c>
    </row>
    <row r="10" spans="1:25" x14ac:dyDescent="0.25">
      <c r="A10">
        <v>7</v>
      </c>
      <c r="B10" t="str">
        <f>CONCATENATE(VLOOKUP(A10,employees!A:B,2,FALSE),", ",VLOOKUP(A10,employees!A:C,3,FALSE))</f>
        <v>CAMASURA,  JEMELLE SUMMER</v>
      </c>
      <c r="E10">
        <f>SUMIFS(dailyTR!F:F,dailyTR!$B:$B,summary!A10,dailyTR!$A:$A,"&gt;="&amp;summary!$B$1,dailyTR!$A:$A,"&lt;="&amp;summary!$D$1)</f>
        <v>0</v>
      </c>
      <c r="F10">
        <f t="shared" si="12"/>
        <v>0</v>
      </c>
      <c r="G10" s="5">
        <f>VLOOKUP(A10,ratesReg!B:G,6,FALSE)</f>
        <v>539</v>
      </c>
      <c r="H10" s="5">
        <f>SUMIFS(dailyTR!G:G,dailyTR!B:B,summary!A10,dailyTR!A:A,"&gt;="&amp;summary!$B$1,dailyTR!A:A,"&lt;="&amp;summary!$D$1)</f>
        <v>0</v>
      </c>
      <c r="I10" s="5">
        <f>SUMIFS(dailyTR!J:J,dailyTR!B:B,summary!A10,dailyTR!A:A,"&gt;="&amp;summary!$B$1,dailyTR!A:A,"&lt;="&amp;summary!$D$1)</f>
        <v>0</v>
      </c>
      <c r="K10" s="5">
        <f>SUMIFS(apeOnsite!H:H,apeOnsite!B:B,A10,apeOnsite!A:A,"&gt;="&amp;$B$1,apeOnsite!A:A,"&lt;="&amp;$D$1)</f>
        <v>0</v>
      </c>
      <c r="L10" s="5">
        <f t="shared" si="13"/>
        <v>0</v>
      </c>
      <c r="M10" s="5" t="str">
        <f t="shared" si="14"/>
        <v>CAMASURA,  JEMELLE SUMMER</v>
      </c>
      <c r="N10" s="5">
        <f t="shared" si="15"/>
        <v>0</v>
      </c>
      <c r="X10">
        <f t="shared" si="16"/>
        <v>0</v>
      </c>
      <c r="Y10" s="33">
        <f t="shared" si="17"/>
        <v>0</v>
      </c>
    </row>
    <row r="11" spans="1:25" x14ac:dyDescent="0.25">
      <c r="A11">
        <v>8</v>
      </c>
      <c r="B11" t="str">
        <f>CONCATENATE(VLOOKUP(A11,employees!A:B,2,FALSE),", ",VLOOKUP(A11,employees!A:C,3,FALSE))</f>
        <v>DAVID,  ABIGAIL ANNE</v>
      </c>
      <c r="E11">
        <f>SUMIFS(dailyTR!F:F,dailyTR!$B:$B,summary!A11,dailyTR!$A:$A,"&gt;="&amp;summary!$B$1,dailyTR!$A:$A,"&lt;="&amp;summary!$D$1)</f>
        <v>0</v>
      </c>
      <c r="F11">
        <f t="shared" si="12"/>
        <v>0</v>
      </c>
      <c r="G11" s="5">
        <f>VLOOKUP(A11,ratesReg!B:G,6,FALSE)</f>
        <v>450</v>
      </c>
      <c r="H11" s="5">
        <f>SUMIFS(dailyTR!G:G,dailyTR!B:B,summary!A11,dailyTR!A:A,"&gt;="&amp;summary!$B$1,dailyTR!A:A,"&lt;="&amp;summary!$D$1)</f>
        <v>0</v>
      </c>
      <c r="I11" s="5">
        <f>SUMIFS(dailyTR!J:J,dailyTR!B:B,summary!A11,dailyTR!A:A,"&gt;="&amp;summary!$B$1,dailyTR!A:A,"&lt;="&amp;summary!$D$1)</f>
        <v>0</v>
      </c>
      <c r="K11" s="5">
        <f>SUMIFS(apeOnsite!H:H,apeOnsite!B:B,A11,apeOnsite!A:A,"&gt;="&amp;$B$1,apeOnsite!A:A,"&lt;="&amp;$D$1)</f>
        <v>0</v>
      </c>
      <c r="L11" s="5">
        <f t="shared" si="13"/>
        <v>0</v>
      </c>
      <c r="M11" s="5" t="str">
        <f t="shared" si="14"/>
        <v>DAVID,  ABIGAIL ANNE</v>
      </c>
      <c r="N11" s="5">
        <f t="shared" si="15"/>
        <v>0</v>
      </c>
      <c r="X11">
        <f t="shared" si="16"/>
        <v>0</v>
      </c>
      <c r="Y11" s="33">
        <f t="shared" si="17"/>
        <v>0</v>
      </c>
    </row>
    <row r="12" spans="1:25" x14ac:dyDescent="0.25">
      <c r="A12">
        <v>9</v>
      </c>
      <c r="B12" t="str">
        <f>CONCATENATE(VLOOKUP(A12,employees!A:B,2,FALSE),", ",VLOOKUP(A12,employees!A:C,3,FALSE))</f>
        <v>GAVIRA,  RAPHAEL</v>
      </c>
      <c r="E12">
        <f>SUMIFS(dailyTR!F:F,dailyTR!$B:$B,summary!A12,dailyTR!$A:$A,"&gt;="&amp;summary!$B$1,dailyTR!$A:$A,"&lt;="&amp;summary!$D$1)</f>
        <v>0</v>
      </c>
      <c r="F12">
        <f t="shared" si="12"/>
        <v>0</v>
      </c>
      <c r="G12" s="5">
        <f>VLOOKUP(A12,ratesReg!B:G,6,FALSE)</f>
        <v>429</v>
      </c>
      <c r="H12" s="5">
        <f>SUMIFS(dailyTR!G:G,dailyTR!B:B,summary!A12,dailyTR!A:A,"&gt;="&amp;summary!$B$1,dailyTR!A:A,"&lt;="&amp;summary!$D$1)</f>
        <v>0</v>
      </c>
      <c r="I12" s="5">
        <f>SUMIFS(dailyTR!J:J,dailyTR!B:B,summary!A12,dailyTR!A:A,"&gt;="&amp;summary!$B$1,dailyTR!A:A,"&lt;="&amp;summary!$D$1)</f>
        <v>0</v>
      </c>
      <c r="K12" s="5">
        <f>SUMIFS(apeOnsite!H:H,apeOnsite!B:B,A12,apeOnsite!A:A,"&gt;="&amp;$B$1,apeOnsite!A:A,"&lt;="&amp;$D$1)</f>
        <v>0</v>
      </c>
      <c r="L12" s="5">
        <f t="shared" si="13"/>
        <v>0</v>
      </c>
      <c r="M12" s="5" t="str">
        <f t="shared" si="14"/>
        <v>GAVIRA,  RAPHAEL</v>
      </c>
      <c r="N12" s="5">
        <f t="shared" si="15"/>
        <v>0</v>
      </c>
      <c r="X12">
        <f t="shared" si="16"/>
        <v>0</v>
      </c>
      <c r="Y12" s="33">
        <f t="shared" si="17"/>
        <v>0</v>
      </c>
    </row>
    <row r="13" spans="1:25" x14ac:dyDescent="0.25">
      <c r="A13">
        <v>10</v>
      </c>
      <c r="B13" t="str">
        <f>CONCATENATE(VLOOKUP(A13,employees!A:B,2,FALSE),", ",VLOOKUP(A13,employees!A:C,3,FALSE))</f>
        <v xml:space="preserve">LIM,  DANIKA </v>
      </c>
      <c r="E13">
        <f>SUMIFS(dailyTR!F:F,dailyTR!$B:$B,summary!A13,dailyTR!$A:$A,"&gt;="&amp;summary!$B$1,dailyTR!$A:$A,"&lt;="&amp;summary!$D$1)</f>
        <v>0</v>
      </c>
      <c r="F13">
        <f t="shared" si="12"/>
        <v>0</v>
      </c>
      <c r="G13" s="5">
        <f>VLOOKUP(A13,ratesReg!B:G,6,FALSE)</f>
        <v>400</v>
      </c>
      <c r="H13" s="5">
        <f>SUMIFS(dailyTR!G:G,dailyTR!B:B,summary!A13,dailyTR!A:A,"&gt;="&amp;summary!$B$1,dailyTR!A:A,"&lt;="&amp;summary!$D$1)</f>
        <v>0</v>
      </c>
      <c r="I13" s="5">
        <f>SUMIFS(dailyTR!J:J,dailyTR!B:B,summary!A13,dailyTR!A:A,"&gt;="&amp;summary!$B$1,dailyTR!A:A,"&lt;="&amp;summary!$D$1)</f>
        <v>0</v>
      </c>
      <c r="K13" s="5">
        <f>SUMIFS(apeOnsite!H:H,apeOnsite!B:B,A13,apeOnsite!A:A,"&gt;="&amp;$B$1,apeOnsite!A:A,"&lt;="&amp;$D$1)</f>
        <v>0</v>
      </c>
      <c r="L13" s="5">
        <f t="shared" si="13"/>
        <v>0</v>
      </c>
      <c r="M13" s="5" t="str">
        <f t="shared" si="14"/>
        <v xml:space="preserve">LIM,  DANIKA </v>
      </c>
      <c r="N13" s="5">
        <f t="shared" si="15"/>
        <v>0</v>
      </c>
      <c r="X13">
        <f t="shared" si="16"/>
        <v>0</v>
      </c>
      <c r="Y13" s="33">
        <f t="shared" si="17"/>
        <v>0</v>
      </c>
    </row>
    <row r="14" spans="1:25" x14ac:dyDescent="0.25">
      <c r="A14">
        <v>11</v>
      </c>
      <c r="B14" t="str">
        <f>CONCATENATE(VLOOKUP(A14,employees!A:B,2,FALSE),", ",VLOOKUP(A14,employees!A:C,3,FALSE))</f>
        <v>GOMEZ,  KIARRA KEMA</v>
      </c>
      <c r="E14">
        <f>SUMIFS(dailyTR!F:F,dailyTR!$B:$B,summary!A14,dailyTR!$A:$A,"&gt;="&amp;summary!$B$1,dailyTR!$A:$A,"&lt;="&amp;summary!$D$1)</f>
        <v>0</v>
      </c>
      <c r="F14">
        <f t="shared" si="12"/>
        <v>0</v>
      </c>
      <c r="G14" s="5">
        <f>VLOOKUP(A14,ratesReg!B:G,6,FALSE)</f>
        <v>576.91999999999996</v>
      </c>
      <c r="H14" s="5">
        <f>SUMIFS(dailyTR!G:G,dailyTR!B:B,summary!A14,dailyTR!A:A,"&gt;="&amp;summary!$B$1,dailyTR!A:A,"&lt;="&amp;summary!$D$1)</f>
        <v>0</v>
      </c>
      <c r="I14" s="5">
        <f>SUMIFS(dailyTR!J:J,dailyTR!B:B,summary!A14,dailyTR!A:A,"&gt;="&amp;summary!$B$1,dailyTR!A:A,"&lt;="&amp;summary!$D$1)</f>
        <v>0</v>
      </c>
      <c r="K14" s="5">
        <f>SUMIFS(apeOnsite!H:H,apeOnsite!B:B,A14,apeOnsite!A:A,"&gt;="&amp;$B$1,apeOnsite!A:A,"&lt;="&amp;$D$1)</f>
        <v>0</v>
      </c>
      <c r="L14" s="5">
        <f t="shared" si="13"/>
        <v>0</v>
      </c>
      <c r="M14" s="5" t="str">
        <f t="shared" si="14"/>
        <v>GOMEZ,  KIARRA KEMA</v>
      </c>
      <c r="N14" s="5">
        <f t="shared" si="15"/>
        <v>0</v>
      </c>
      <c r="X14">
        <f t="shared" si="16"/>
        <v>0</v>
      </c>
      <c r="Y14" s="33">
        <f t="shared" si="17"/>
        <v>0</v>
      </c>
    </row>
    <row r="15" spans="1:25" x14ac:dyDescent="0.25">
      <c r="A15">
        <v>12</v>
      </c>
      <c r="B15" t="str">
        <f>CONCATENATE(VLOOKUP(A15,employees!A:B,2,FALSE),", ",VLOOKUP(A15,employees!A:C,3,FALSE))</f>
        <v>LANCIOLA,  JOSAMEL</v>
      </c>
      <c r="E15">
        <f>SUMIFS(dailyTR!F:F,dailyTR!$B:$B,summary!A15,dailyTR!$A:$A,"&gt;="&amp;summary!$B$1,dailyTR!$A:$A,"&lt;="&amp;summary!$D$1)</f>
        <v>0</v>
      </c>
      <c r="F15">
        <f t="shared" si="12"/>
        <v>0</v>
      </c>
      <c r="G15" s="5">
        <f>VLOOKUP(A15,ratesReg!B:G,6,FALSE)</f>
        <v>461.53</v>
      </c>
      <c r="H15" s="5">
        <f>SUMIFS(dailyTR!G:G,dailyTR!B:B,summary!A15,dailyTR!A:A,"&gt;="&amp;summary!$B$1,dailyTR!A:A,"&lt;="&amp;summary!$D$1)</f>
        <v>0</v>
      </c>
      <c r="I15" s="5">
        <f>SUMIFS(dailyTR!J:J,dailyTR!B:B,summary!A15,dailyTR!A:A,"&gt;="&amp;summary!$B$1,dailyTR!A:A,"&lt;="&amp;summary!$D$1)</f>
        <v>0</v>
      </c>
      <c r="K15" s="5">
        <f>SUMIFS(apeOnsite!H:H,apeOnsite!B:B,A15,apeOnsite!A:A,"&gt;="&amp;$B$1,apeOnsite!A:A,"&lt;="&amp;$D$1)</f>
        <v>0</v>
      </c>
      <c r="L15" s="5">
        <f t="shared" si="13"/>
        <v>0</v>
      </c>
      <c r="M15" s="5" t="str">
        <f t="shared" si="14"/>
        <v>LANCIOLA,  JOSAMEL</v>
      </c>
      <c r="N15" s="5">
        <f t="shared" si="15"/>
        <v>0</v>
      </c>
      <c r="X15">
        <f t="shared" si="16"/>
        <v>0</v>
      </c>
      <c r="Y15" s="33">
        <f t="shared" si="17"/>
        <v>0</v>
      </c>
    </row>
    <row r="16" spans="1:25" x14ac:dyDescent="0.25">
      <c r="A16">
        <v>13</v>
      </c>
      <c r="B16" t="str">
        <f>CONCATENATE(VLOOKUP(A16,employees!A:B,2,FALSE),", ",VLOOKUP(A16,employees!A:C,3,FALSE))</f>
        <v>CARRASCO,  ROWIL</v>
      </c>
      <c r="E16">
        <f>SUMIFS(dailyTR!F:F,dailyTR!$B:$B,summary!A16,dailyTR!$A:$A,"&gt;="&amp;summary!$B$1,dailyTR!$A:$A,"&lt;="&amp;summary!$D$1)</f>
        <v>0</v>
      </c>
      <c r="F16">
        <f t="shared" si="12"/>
        <v>0</v>
      </c>
      <c r="G16" s="5">
        <f>VLOOKUP(A16,ratesReg!B:G,6,FALSE)</f>
        <v>429</v>
      </c>
      <c r="H16" s="5">
        <f>SUMIFS(dailyTR!G:G,dailyTR!B:B,summary!A16,dailyTR!A:A,"&gt;="&amp;summary!$B$1,dailyTR!A:A,"&lt;="&amp;summary!$D$1)</f>
        <v>0</v>
      </c>
      <c r="I16" s="5">
        <f>SUMIFS(dailyTR!J:J,dailyTR!B:B,summary!A16,dailyTR!A:A,"&gt;="&amp;summary!$B$1,dailyTR!A:A,"&lt;="&amp;summary!$D$1)</f>
        <v>0</v>
      </c>
      <c r="K16" s="5">
        <f>SUMIFS(apeOnsite!H:H,apeOnsite!B:B,A16,apeOnsite!A:A,"&gt;="&amp;$B$1,apeOnsite!A:A,"&lt;="&amp;$D$1)</f>
        <v>0</v>
      </c>
      <c r="L16" s="5">
        <f t="shared" si="13"/>
        <v>0</v>
      </c>
      <c r="M16" s="5" t="str">
        <f t="shared" si="14"/>
        <v>CARRASCO,  ROWIL</v>
      </c>
      <c r="N16" s="5">
        <f t="shared" si="15"/>
        <v>0</v>
      </c>
      <c r="X16">
        <f t="shared" si="16"/>
        <v>0</v>
      </c>
      <c r="Y16" s="33">
        <f t="shared" si="17"/>
        <v>0</v>
      </c>
    </row>
    <row r="17" spans="1:25" x14ac:dyDescent="0.25">
      <c r="A17">
        <v>14</v>
      </c>
      <c r="B17" t="str">
        <f>CONCATENATE(VLOOKUP(A17,employees!A:B,2,FALSE),", ",VLOOKUP(A17,employees!A:C,3,FALSE))</f>
        <v>BOLANO,  FEVI</v>
      </c>
      <c r="E17">
        <f>SUMIFS(dailyTR!F:F,dailyTR!$B:$B,summary!A17,dailyTR!$A:$A,"&gt;="&amp;summary!$B$1,dailyTR!$A:$A,"&lt;="&amp;summary!$D$1)</f>
        <v>0</v>
      </c>
      <c r="F17">
        <f t="shared" si="12"/>
        <v>0</v>
      </c>
      <c r="G17" s="5">
        <f>VLOOKUP(A17,ratesReg!B:G,6,FALSE)</f>
        <v>450</v>
      </c>
      <c r="H17" s="5">
        <f>SUMIFS(dailyTR!G:G,dailyTR!B:B,summary!A17,dailyTR!A:A,"&gt;="&amp;summary!$B$1,dailyTR!A:A,"&lt;="&amp;summary!$D$1)</f>
        <v>0</v>
      </c>
      <c r="I17" s="5">
        <f>SUMIFS(dailyTR!J:J,dailyTR!B:B,summary!A17,dailyTR!A:A,"&gt;="&amp;summary!$B$1,dailyTR!A:A,"&lt;="&amp;summary!$D$1)</f>
        <v>0</v>
      </c>
      <c r="K17" s="5">
        <f>SUMIFS(apeOnsite!H:H,apeOnsite!B:B,A17,apeOnsite!A:A,"&gt;="&amp;$B$1,apeOnsite!A:A,"&lt;="&amp;$D$1)</f>
        <v>0</v>
      </c>
      <c r="L17" s="5">
        <f t="shared" si="13"/>
        <v>0</v>
      </c>
      <c r="M17" s="5" t="str">
        <f t="shared" si="14"/>
        <v>BOLANO,  FEVI</v>
      </c>
      <c r="N17" s="5">
        <f t="shared" si="15"/>
        <v>0</v>
      </c>
      <c r="X17">
        <f t="shared" si="16"/>
        <v>0</v>
      </c>
      <c r="Y17" s="33">
        <f t="shared" si="17"/>
        <v>0</v>
      </c>
    </row>
    <row r="18" spans="1:25" x14ac:dyDescent="0.25">
      <c r="A18">
        <v>15</v>
      </c>
      <c r="B18" t="str">
        <f>CONCATENATE(VLOOKUP(A18,employees!A:B,2,FALSE),", ",VLOOKUP(A18,employees!A:C,3,FALSE))</f>
        <v>PRETILA,  CLARISSA C.</v>
      </c>
      <c r="E18">
        <f>SUMIFS(dailyTR!F:F,dailyTR!$B:$B,summary!A18,dailyTR!$A:$A,"&gt;="&amp;summary!$B$1,dailyTR!$A:$A,"&lt;="&amp;summary!$D$1)</f>
        <v>0</v>
      </c>
      <c r="F18">
        <f t="shared" si="12"/>
        <v>0</v>
      </c>
      <c r="G18" s="5">
        <f>VLOOKUP(A18,ratesReg!B:G,6,FALSE)</f>
        <v>390</v>
      </c>
      <c r="H18" s="5">
        <f>SUMIFS(dailyTR!G:G,dailyTR!B:B,summary!A18,dailyTR!A:A,"&gt;="&amp;summary!$B$1,dailyTR!A:A,"&lt;="&amp;summary!$D$1)</f>
        <v>0</v>
      </c>
      <c r="I18" s="5">
        <f>SUMIFS(dailyTR!J:J,dailyTR!B:B,summary!A18,dailyTR!A:A,"&gt;="&amp;summary!$B$1,dailyTR!A:A,"&lt;="&amp;summary!$D$1)</f>
        <v>0</v>
      </c>
      <c r="K18" s="5">
        <f>SUMIFS(apeOnsite!H:H,apeOnsite!B:B,A18,apeOnsite!A:A,"&gt;="&amp;$B$1,apeOnsite!A:A,"&lt;="&amp;$D$1)</f>
        <v>0</v>
      </c>
      <c r="L18" s="5">
        <f t="shared" si="13"/>
        <v>0</v>
      </c>
      <c r="M18" s="5" t="str">
        <f t="shared" si="14"/>
        <v>PRETILA,  CLARISSA C.</v>
      </c>
      <c r="N18" s="5">
        <f t="shared" si="15"/>
        <v>0</v>
      </c>
      <c r="X18">
        <f t="shared" si="16"/>
        <v>0</v>
      </c>
      <c r="Y18" s="33">
        <f t="shared" si="17"/>
        <v>0</v>
      </c>
    </row>
    <row r="19" spans="1:25" x14ac:dyDescent="0.25">
      <c r="A19">
        <v>16</v>
      </c>
      <c r="B19" t="str">
        <f>CONCATENATE(VLOOKUP(A19,employees!A:B,2,FALSE),", ",VLOOKUP(A19,employees!A:C,3,FALSE))</f>
        <v>CANDAO,  JALAIKA</v>
      </c>
      <c r="E19">
        <f>SUMIFS(dailyTR!F:F,dailyTR!$B:$B,summary!A19,dailyTR!$A:$A,"&gt;="&amp;summary!$B$1,dailyTR!$A:$A,"&lt;="&amp;summary!$D$1)</f>
        <v>0</v>
      </c>
      <c r="F19">
        <f t="shared" si="12"/>
        <v>0</v>
      </c>
      <c r="G19" s="5">
        <f>VLOOKUP(A19,ratesReg!B:G,6,FALSE)</f>
        <v>420</v>
      </c>
      <c r="H19" s="5">
        <f>SUMIFS(dailyTR!G:G,dailyTR!B:B,summary!A19,dailyTR!A:A,"&gt;="&amp;summary!$B$1,dailyTR!A:A,"&lt;="&amp;summary!$D$1)</f>
        <v>0</v>
      </c>
      <c r="I19" s="5">
        <f>SUMIFS(dailyTR!J:J,dailyTR!B:B,summary!A19,dailyTR!A:A,"&gt;="&amp;summary!$B$1,dailyTR!A:A,"&lt;="&amp;summary!$D$1)</f>
        <v>0</v>
      </c>
      <c r="K19" s="5">
        <f>SUMIFS(apeOnsite!H:H,apeOnsite!B:B,A19,apeOnsite!A:A,"&gt;="&amp;$B$1,apeOnsite!A:A,"&lt;="&amp;$D$1)</f>
        <v>0</v>
      </c>
      <c r="L19" s="5">
        <f t="shared" si="13"/>
        <v>0</v>
      </c>
      <c r="M19" s="5" t="str">
        <f t="shared" si="14"/>
        <v>CANDAO,  JALAIKA</v>
      </c>
      <c r="N19" s="5">
        <f t="shared" si="15"/>
        <v>0</v>
      </c>
      <c r="X19">
        <f t="shared" si="16"/>
        <v>0</v>
      </c>
      <c r="Y19" s="33">
        <f t="shared" si="17"/>
        <v>0</v>
      </c>
    </row>
    <row r="20" spans="1:25" x14ac:dyDescent="0.25">
      <c r="A20">
        <v>17</v>
      </c>
      <c r="B20" t="str">
        <f>CONCATENATE(VLOOKUP(A20,employees!A:B,2,FALSE),", ",VLOOKUP(A20,employees!A:C,3,FALSE))</f>
        <v>RACHO,  ELMERADOR</v>
      </c>
      <c r="E20">
        <f>SUMIFS(dailyTR!F:F,dailyTR!$B:$B,summary!A20,dailyTR!$A:$A,"&gt;="&amp;summary!$B$1,dailyTR!$A:$A,"&lt;="&amp;summary!$D$1)</f>
        <v>0</v>
      </c>
      <c r="F20">
        <f t="shared" si="12"/>
        <v>0</v>
      </c>
      <c r="G20" s="5">
        <f>VLOOKUP(A20,ratesReg!B:G,6,FALSE)</f>
        <v>410</v>
      </c>
      <c r="H20" s="5">
        <f>SUMIFS(dailyTR!G:G,dailyTR!B:B,summary!A20,dailyTR!A:A,"&gt;="&amp;summary!$B$1,dailyTR!A:A,"&lt;="&amp;summary!$D$1)</f>
        <v>0</v>
      </c>
      <c r="I20" s="5">
        <f>SUMIFS(dailyTR!J:J,dailyTR!B:B,summary!A20,dailyTR!A:A,"&gt;="&amp;summary!$B$1,dailyTR!A:A,"&lt;="&amp;summary!$D$1)</f>
        <v>0</v>
      </c>
      <c r="K20" s="5">
        <f>SUMIFS(apeOnsite!H:H,apeOnsite!B:B,A20,apeOnsite!A:A,"&gt;="&amp;$B$1,apeOnsite!A:A,"&lt;="&amp;$D$1)</f>
        <v>0</v>
      </c>
      <c r="L20" s="5">
        <f t="shared" si="13"/>
        <v>0</v>
      </c>
      <c r="M20" s="5" t="str">
        <f t="shared" si="14"/>
        <v>RACHO,  ELMERADOR</v>
      </c>
      <c r="N20" s="5">
        <f t="shared" si="15"/>
        <v>0</v>
      </c>
      <c r="X20">
        <f t="shared" si="16"/>
        <v>0</v>
      </c>
      <c r="Y20" s="33">
        <f t="shared" si="17"/>
        <v>0</v>
      </c>
    </row>
    <row r="21" spans="1:25" x14ac:dyDescent="0.25">
      <c r="A21">
        <v>18</v>
      </c>
      <c r="B21" t="str">
        <f>CONCATENATE(VLOOKUP(A21,employees!A:B,2,FALSE),", ",VLOOKUP(A21,employees!A:C,3,FALSE))</f>
        <v>CRAUSUS,  DANNA MARIE</v>
      </c>
      <c r="E21">
        <f>SUMIFS(dailyTR!F:F,dailyTR!$B:$B,summary!A21,dailyTR!$A:$A,"&gt;="&amp;summary!$B$1,dailyTR!$A:$A,"&lt;="&amp;summary!$D$1)</f>
        <v>0</v>
      </c>
      <c r="F21">
        <f t="shared" si="12"/>
        <v>0</v>
      </c>
      <c r="G21" s="5">
        <f>VLOOKUP(A21,ratesReg!B:G,6,FALSE)</f>
        <v>450</v>
      </c>
      <c r="H21" s="5">
        <f>SUMIFS(dailyTR!G:G,dailyTR!B:B,summary!A21,dailyTR!A:A,"&gt;="&amp;summary!$B$1,dailyTR!A:A,"&lt;="&amp;summary!$D$1)</f>
        <v>0</v>
      </c>
      <c r="I21" s="5">
        <f>SUMIFS(dailyTR!J:J,dailyTR!B:B,summary!A21,dailyTR!A:A,"&gt;="&amp;summary!$B$1,dailyTR!A:A,"&lt;="&amp;summary!$D$1)</f>
        <v>0</v>
      </c>
      <c r="K21" s="5">
        <f>SUMIFS(apeOnsite!H:H,apeOnsite!B:B,A21,apeOnsite!A:A,"&gt;="&amp;$B$1,apeOnsite!A:A,"&lt;="&amp;$D$1)</f>
        <v>0</v>
      </c>
      <c r="L21" s="5">
        <f t="shared" si="13"/>
        <v>0</v>
      </c>
      <c r="M21" s="5" t="str">
        <f t="shared" si="14"/>
        <v>CRAUSUS,  DANNA MARIE</v>
      </c>
      <c r="N21" s="5">
        <f t="shared" si="15"/>
        <v>0</v>
      </c>
      <c r="X21">
        <f t="shared" si="16"/>
        <v>0</v>
      </c>
      <c r="Y21" s="33">
        <f t="shared" si="17"/>
        <v>0</v>
      </c>
    </row>
    <row r="22" spans="1:25" x14ac:dyDescent="0.25">
      <c r="A22">
        <v>19</v>
      </c>
      <c r="B22" t="str">
        <f>CONCATENATE(VLOOKUP(A22,employees!A:B,2,FALSE),", ",VLOOKUP(A22,employees!A:C,3,FALSE))</f>
        <v>DAGANGON,  SHARYN MAE</v>
      </c>
      <c r="E22">
        <f>SUMIFS(dailyTR!F:F,dailyTR!$B:$B,summary!A22,dailyTR!$A:$A,"&gt;="&amp;summary!$B$1,dailyTR!$A:$A,"&lt;="&amp;summary!$D$1)</f>
        <v>0</v>
      </c>
      <c r="F22">
        <f t="shared" si="12"/>
        <v>0</v>
      </c>
      <c r="G22" s="5">
        <f>VLOOKUP(A22,ratesReg!B:G,6,FALSE)</f>
        <v>430</v>
      </c>
      <c r="H22" s="5">
        <f>SUMIFS(dailyTR!G:G,dailyTR!B:B,summary!A22,dailyTR!A:A,"&gt;="&amp;summary!$B$1,dailyTR!A:A,"&lt;="&amp;summary!$D$1)</f>
        <v>0</v>
      </c>
      <c r="I22" s="5">
        <f>SUMIFS(dailyTR!J:J,dailyTR!B:B,summary!A22,dailyTR!A:A,"&gt;="&amp;summary!$B$1,dailyTR!A:A,"&lt;="&amp;summary!$D$1)</f>
        <v>0</v>
      </c>
      <c r="K22" s="5">
        <f>SUMIFS(apeOnsite!H:H,apeOnsite!B:B,A22,apeOnsite!A:A,"&gt;="&amp;$B$1,apeOnsite!A:A,"&lt;="&amp;$D$1)</f>
        <v>0</v>
      </c>
      <c r="L22" s="5">
        <f t="shared" si="13"/>
        <v>0</v>
      </c>
      <c r="M22" s="5" t="str">
        <f t="shared" si="14"/>
        <v>DAGANGON,  SHARYN MAE</v>
      </c>
      <c r="N22" s="5">
        <f t="shared" si="15"/>
        <v>0</v>
      </c>
      <c r="X22">
        <f t="shared" si="16"/>
        <v>0</v>
      </c>
      <c r="Y22" s="33">
        <f t="shared" si="17"/>
        <v>0</v>
      </c>
    </row>
    <row r="23" spans="1:25" x14ac:dyDescent="0.25">
      <c r="A23">
        <v>20</v>
      </c>
      <c r="B23" t="str">
        <f>CONCATENATE(VLOOKUP(A23,employees!A:B,2,FALSE),", ",VLOOKUP(A23,employees!A:C,3,FALSE))</f>
        <v>PAREJA,  EULA</v>
      </c>
      <c r="E23">
        <f>SUMIFS(dailyTR!F:F,dailyTR!$B:$B,summary!A23,dailyTR!$A:$A,"&gt;="&amp;summary!$B$1,dailyTR!$A:$A,"&lt;="&amp;summary!$D$1)</f>
        <v>0</v>
      </c>
      <c r="F23">
        <f t="shared" si="12"/>
        <v>0</v>
      </c>
      <c r="G23" s="5">
        <f>VLOOKUP(A23,ratesReg!B:G,6,FALSE)</f>
        <v>396</v>
      </c>
      <c r="H23" s="5">
        <f>SUMIFS(dailyTR!G:G,dailyTR!B:B,summary!A23,dailyTR!A:A,"&gt;="&amp;summary!$B$1,dailyTR!A:A,"&lt;="&amp;summary!$D$1)</f>
        <v>0</v>
      </c>
      <c r="I23" s="5">
        <f>SUMIFS(dailyTR!J:J,dailyTR!B:B,summary!A23,dailyTR!A:A,"&gt;="&amp;summary!$B$1,dailyTR!A:A,"&lt;="&amp;summary!$D$1)</f>
        <v>0</v>
      </c>
      <c r="K23" s="5">
        <f>SUMIFS(apeOnsite!H:H,apeOnsite!B:B,A23,apeOnsite!A:A,"&gt;="&amp;$B$1,apeOnsite!A:A,"&lt;="&amp;$D$1)</f>
        <v>0</v>
      </c>
      <c r="L23" s="5">
        <f t="shared" si="13"/>
        <v>0</v>
      </c>
      <c r="M23" s="5" t="str">
        <f t="shared" si="14"/>
        <v>PAREJA,  EULA</v>
      </c>
      <c r="N23" s="5">
        <f t="shared" si="15"/>
        <v>0</v>
      </c>
      <c r="X23">
        <f t="shared" si="16"/>
        <v>0</v>
      </c>
      <c r="Y23" s="33">
        <f t="shared" si="17"/>
        <v>0</v>
      </c>
    </row>
    <row r="24" spans="1:25" x14ac:dyDescent="0.25">
      <c r="A24">
        <v>21</v>
      </c>
      <c r="B24" t="str">
        <f>CONCATENATE(VLOOKUP(A24,employees!A:B,2,FALSE),", ",VLOOKUP(A24,employees!A:C,3,FALSE))</f>
        <v>CAMPOS,  JANALYN</v>
      </c>
      <c r="E24">
        <f>SUMIFS(dailyTR!F:F,dailyTR!$B:$B,summary!A24,dailyTR!$A:$A,"&gt;="&amp;summary!$B$1,dailyTR!$A:$A,"&lt;="&amp;summary!$D$1)</f>
        <v>0</v>
      </c>
      <c r="F24">
        <f t="shared" si="12"/>
        <v>0</v>
      </c>
      <c r="G24" s="5">
        <f>VLOOKUP(A24,ratesReg!B:G,6,FALSE)</f>
        <v>400</v>
      </c>
      <c r="H24" s="5">
        <f>SUMIFS(dailyTR!G:G,dailyTR!B:B,summary!A24,dailyTR!A:A,"&gt;="&amp;summary!$B$1,dailyTR!A:A,"&lt;="&amp;summary!$D$1)</f>
        <v>0</v>
      </c>
      <c r="I24" s="5">
        <f>SUMIFS(dailyTR!J:J,dailyTR!B:B,summary!A24,dailyTR!A:A,"&gt;="&amp;summary!$B$1,dailyTR!A:A,"&lt;="&amp;summary!$D$1)</f>
        <v>0</v>
      </c>
      <c r="K24" s="5">
        <f>SUMIFS(apeOnsite!H:H,apeOnsite!B:B,A24,apeOnsite!A:A,"&gt;="&amp;$B$1,apeOnsite!A:A,"&lt;="&amp;$D$1)</f>
        <v>0</v>
      </c>
      <c r="L24" s="5">
        <f t="shared" si="13"/>
        <v>0</v>
      </c>
      <c r="M24" s="5" t="str">
        <f t="shared" si="14"/>
        <v>CAMPOS,  JANALYN</v>
      </c>
      <c r="N24" s="5">
        <f t="shared" si="15"/>
        <v>0</v>
      </c>
      <c r="X24">
        <f t="shared" si="16"/>
        <v>0</v>
      </c>
      <c r="Y24" s="33">
        <f t="shared" si="17"/>
        <v>0</v>
      </c>
    </row>
    <row r="25" spans="1:25" x14ac:dyDescent="0.25">
      <c r="A25">
        <v>22</v>
      </c>
      <c r="B25" t="str">
        <f>CONCATENATE(VLOOKUP(A25,employees!A:B,2,FALSE),", ",VLOOKUP(A25,employees!A:C,3,FALSE))</f>
        <v>CUSTODIO, JO-AN</v>
      </c>
      <c r="E25">
        <f>SUMIFS(dailyTR!F:F,dailyTR!$B:$B,summary!A25,dailyTR!$A:$A,"&gt;="&amp;summary!$B$1,dailyTR!$A:$A,"&lt;="&amp;summary!$D$1)</f>
        <v>0</v>
      </c>
      <c r="F25">
        <f t="shared" si="12"/>
        <v>0</v>
      </c>
      <c r="G25" s="5">
        <f>VLOOKUP(A25,ratesReg!B:G,6,FALSE)</f>
        <v>350</v>
      </c>
      <c r="H25" s="5">
        <f>SUMIFS(dailyTR!G:G,dailyTR!B:B,summary!A25,dailyTR!A:A,"&gt;="&amp;summary!$B$1,dailyTR!A:A,"&lt;="&amp;summary!$D$1)</f>
        <v>0</v>
      </c>
      <c r="I25" s="5">
        <f>SUMIFS(dailyTR!J:J,dailyTR!B:B,summary!A25,dailyTR!A:A,"&gt;="&amp;summary!$B$1,dailyTR!A:A,"&lt;="&amp;summary!$D$1)</f>
        <v>0</v>
      </c>
      <c r="K25" s="5">
        <f>SUMIFS(apeOnsite!H:H,apeOnsite!B:B,A25,apeOnsite!A:A,"&gt;="&amp;$B$1,apeOnsite!A:A,"&lt;="&amp;$D$1)</f>
        <v>0</v>
      </c>
      <c r="L25" s="5">
        <f t="shared" si="13"/>
        <v>0</v>
      </c>
      <c r="M25" s="5" t="str">
        <f t="shared" si="14"/>
        <v>CUSTODIO, JO-AN</v>
      </c>
      <c r="N25" s="5">
        <f t="shared" si="15"/>
        <v>0</v>
      </c>
      <c r="X25">
        <f t="shared" si="16"/>
        <v>0</v>
      </c>
      <c r="Y25" s="33">
        <f t="shared" si="17"/>
        <v>0</v>
      </c>
    </row>
    <row r="26" spans="1:25" x14ac:dyDescent="0.25">
      <c r="A26">
        <v>23</v>
      </c>
      <c r="B26" t="str">
        <f>CONCATENATE(VLOOKUP(A26,employees!A:B,2,FALSE),", ",VLOOKUP(A26,employees!A:C,3,FALSE))</f>
        <v xml:space="preserve">PANGILINAN, DR. PHOEBE </v>
      </c>
      <c r="E26">
        <f>SUMIFS(dailyTR!F:F,dailyTR!$B:$B,summary!A26,dailyTR!$A:$A,"&gt;="&amp;summary!$B$1,dailyTR!$A:$A,"&lt;="&amp;summary!$D$1)</f>
        <v>0</v>
      </c>
      <c r="F26">
        <f t="shared" si="12"/>
        <v>0</v>
      </c>
      <c r="G26" s="5">
        <f>VLOOKUP(A26,ratesReg!B:G,6,FALSE)</f>
        <v>350</v>
      </c>
      <c r="H26" s="5">
        <f>SUMIFS(dailyTR!G:G,dailyTR!B:B,summary!A26,dailyTR!A:A,"&gt;="&amp;summary!$B$1,dailyTR!A:A,"&lt;="&amp;summary!$D$1)</f>
        <v>0</v>
      </c>
      <c r="I26" s="5">
        <f>SUMIFS(dailyTR!J:J,dailyTR!B:B,summary!A26,dailyTR!A:A,"&gt;="&amp;summary!$B$1,dailyTR!A:A,"&lt;="&amp;summary!$D$1)</f>
        <v>0</v>
      </c>
      <c r="K26" s="5">
        <f>SUMIFS(apeOnsite!H:H,apeOnsite!B:B,A26,apeOnsite!A:A,"&gt;="&amp;$B$1,apeOnsite!A:A,"&lt;="&amp;$D$1)</f>
        <v>0</v>
      </c>
      <c r="L26" s="5">
        <f t="shared" si="13"/>
        <v>0</v>
      </c>
      <c r="M26" s="5" t="str">
        <f t="shared" si="14"/>
        <v xml:space="preserve">PANGILINAN, DR. PHOEBE </v>
      </c>
      <c r="N26" s="5">
        <f t="shared" si="15"/>
        <v>0</v>
      </c>
      <c r="X26">
        <f t="shared" si="16"/>
        <v>0</v>
      </c>
      <c r="Y26" s="33">
        <f t="shared" si="17"/>
        <v>0</v>
      </c>
    </row>
    <row r="27" spans="1:25" x14ac:dyDescent="0.25">
      <c r="A27">
        <v>24</v>
      </c>
      <c r="B27" t="str">
        <f>CONCATENATE(VLOOKUP(A27,employees!A:B,2,FALSE),", ",VLOOKUP(A27,employees!A:C,3,FALSE))</f>
        <v>DELEON, MAE</v>
      </c>
      <c r="E27">
        <f>SUMIFS(dailyTR!F:F,dailyTR!$B:$B,summary!A27,dailyTR!$A:$A,"&gt;="&amp;summary!$B$1,dailyTR!$A:$A,"&lt;="&amp;summary!$D$1)</f>
        <v>0</v>
      </c>
      <c r="F27">
        <f t="shared" si="12"/>
        <v>0</v>
      </c>
      <c r="G27" s="5">
        <f>VLOOKUP(A27,ratesReg!B:G,6,FALSE)</f>
        <v>300</v>
      </c>
      <c r="H27" s="5">
        <f>SUMIFS(dailyTR!G:G,dailyTR!B:B,summary!A27,dailyTR!A:A,"&gt;="&amp;summary!$B$1,dailyTR!A:A,"&lt;="&amp;summary!$D$1)</f>
        <v>0</v>
      </c>
      <c r="I27" s="5">
        <f>SUMIFS(dailyTR!J:J,dailyTR!B:B,summary!A27,dailyTR!A:A,"&gt;="&amp;summary!$B$1,dailyTR!A:A,"&lt;="&amp;summary!$D$1)</f>
        <v>0</v>
      </c>
      <c r="K27" s="5">
        <f>SUMIFS(apeOnsite!H:H,apeOnsite!B:B,A27,apeOnsite!A:A,"&gt;="&amp;$B$1,apeOnsite!A:A,"&lt;="&amp;$D$1)</f>
        <v>0</v>
      </c>
      <c r="L27" s="5">
        <f t="shared" si="13"/>
        <v>0</v>
      </c>
      <c r="M27" s="5" t="str">
        <f t="shared" si="14"/>
        <v>DELEON, MAE</v>
      </c>
      <c r="N27" s="5">
        <f t="shared" si="15"/>
        <v>0</v>
      </c>
      <c r="X27">
        <f t="shared" si="16"/>
        <v>0</v>
      </c>
      <c r="Y27" s="33">
        <f t="shared" si="17"/>
        <v>0</v>
      </c>
    </row>
    <row r="28" spans="1:25" x14ac:dyDescent="0.25">
      <c r="A28">
        <v>25</v>
      </c>
      <c r="B28" t="str">
        <f>CONCATENATE(VLOOKUP(A28,employees!A:B,2,FALSE),", ",VLOOKUP(A28,employees!A:C,3,FALSE))</f>
        <v>LODUETA,  MERLYN</v>
      </c>
      <c r="E28">
        <f>SUMIFS(dailyTR!F:F,dailyTR!$B:$B,summary!A28,dailyTR!$A:$A,"&gt;="&amp;summary!$B$1,dailyTR!$A:$A,"&lt;="&amp;summary!$D$1)</f>
        <v>0</v>
      </c>
      <c r="F28">
        <f t="shared" si="12"/>
        <v>0</v>
      </c>
      <c r="G28" s="5">
        <f>VLOOKUP(A28,ratesReg!B:G,6,FALSE)</f>
        <v>390</v>
      </c>
      <c r="H28" s="5">
        <f>SUMIFS(dailyTR!G:G,dailyTR!B:B,summary!A28,dailyTR!A:A,"&gt;="&amp;summary!$B$1,dailyTR!A:A,"&lt;="&amp;summary!$D$1)</f>
        <v>0</v>
      </c>
      <c r="I28" s="5">
        <f>SUMIFS(dailyTR!J:J,dailyTR!B:B,summary!A28,dailyTR!A:A,"&gt;="&amp;summary!$B$1,dailyTR!A:A,"&lt;="&amp;summary!$D$1)</f>
        <v>0</v>
      </c>
      <c r="K28" s="5">
        <f>SUMIFS(apeOnsite!H:H,apeOnsite!B:B,A28,apeOnsite!A:A,"&gt;="&amp;$B$1,apeOnsite!A:A,"&lt;="&amp;$D$1)</f>
        <v>0</v>
      </c>
      <c r="L28" s="5">
        <f t="shared" si="13"/>
        <v>0</v>
      </c>
      <c r="M28" s="5" t="str">
        <f t="shared" si="14"/>
        <v>LODUETA,  MERLYN</v>
      </c>
      <c r="N28" s="5">
        <f t="shared" si="15"/>
        <v>0</v>
      </c>
      <c r="X28">
        <f t="shared" si="16"/>
        <v>0</v>
      </c>
      <c r="Y28" s="33">
        <f t="shared" si="17"/>
        <v>0</v>
      </c>
    </row>
    <row r="29" spans="1:25" x14ac:dyDescent="0.25">
      <c r="A29">
        <v>26</v>
      </c>
      <c r="B29" t="str">
        <f>CONCATENATE(VLOOKUP(A29,employees!A:B,2,FALSE),", ",VLOOKUP(A29,employees!A:C,3,FALSE))</f>
        <v>DADOR,  JOJIE</v>
      </c>
      <c r="D29"/>
      <c r="E29">
        <f>SUMIFS(dailyTR!F:F,dailyTR!$B:$B,summary!A29,dailyTR!$A:$A,"&gt;="&amp;summary!$B$1,dailyTR!$A:$A,"&lt;="&amp;summary!$D$1)</f>
        <v>0</v>
      </c>
      <c r="F29">
        <f t="shared" si="12"/>
        <v>0</v>
      </c>
      <c r="G29" s="5">
        <f>VLOOKUP(A29,ratesReg!B:G,6,FALSE)</f>
        <v>396</v>
      </c>
      <c r="H29" s="5">
        <f>SUMIFS(dailyTR!G:G,dailyTR!B:B,summary!A29,dailyTR!A:A,"&gt;="&amp;summary!$B$1,dailyTR!A:A,"&lt;="&amp;summary!$D$1)</f>
        <v>0</v>
      </c>
      <c r="I29" s="5">
        <f>SUMIFS(dailyTR!J:J,dailyTR!B:B,summary!A29,dailyTR!A:A,"&gt;="&amp;summary!$B$1,dailyTR!A:A,"&lt;="&amp;summary!$D$1)</f>
        <v>0</v>
      </c>
      <c r="K29" s="5">
        <f>SUMIFS(apeOnsite!H:H,apeOnsite!B:B,A29,apeOnsite!A:A,"&gt;="&amp;$B$1,apeOnsite!A:A,"&lt;="&amp;$D$1)</f>
        <v>0</v>
      </c>
      <c r="L29" s="5">
        <f t="shared" si="13"/>
        <v>0</v>
      </c>
      <c r="M29" s="5" t="str">
        <f t="shared" si="14"/>
        <v>DADOR,  JOJIE</v>
      </c>
      <c r="N29" s="5">
        <f t="shared" si="15"/>
        <v>0</v>
      </c>
      <c r="X29">
        <f t="shared" si="16"/>
        <v>0</v>
      </c>
      <c r="Y29" s="33">
        <f t="shared" si="17"/>
        <v>0</v>
      </c>
    </row>
  </sheetData>
  <printOptions gridLines="1"/>
  <pageMargins left="0.39370078740157483" right="0.19685039370078741" top="1.5748031496062993" bottom="1.1811023622047245" header="0.31496062992125984" footer="0.31496062992125984"/>
  <pageSetup paperSize="9" scale="105" orientation="landscape" horizontalDpi="0" verticalDpi="0" r:id="rId1"/>
  <headerFooter>
    <oddHeader>&amp;L&amp;G&amp;RDavao  Specialist Clinic and Diagnostic Laboratory
Beechnut Bldg, Sta Ana Ave., Davao City</oddHeader>
    <oddFooter>&amp;LPrepared by:
Payroll Clerk 1&amp;CApproved by:
Payroll Manager&amp;R&amp;D
&amp;T</oddFooter>
  </headerFooter>
  <colBreaks count="1" manualBreakCount="1">
    <brk id="12" max="1048575" man="1"/>
  </colBreaks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69F9-E4BC-4A21-AED8-06B4A14560F8}">
  <dimension ref="A2:B2"/>
  <sheetViews>
    <sheetView workbookViewId="0">
      <selection activeCell="P18" sqref="P18"/>
    </sheetView>
  </sheetViews>
  <sheetFormatPr defaultRowHeight="15" x14ac:dyDescent="0.25"/>
  <cols>
    <col min="4" max="4" width="18.5703125" bestFit="1" customWidth="1"/>
  </cols>
  <sheetData>
    <row r="2" spans="1:2" x14ac:dyDescent="0.25">
      <c r="A2" s="3"/>
      <c r="B2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D24799-46A0-43D9-BE1F-C2B0A4E9F790}">
          <x14:formula1>
            <xm:f>employees!$A$3:$A$28</xm:f>
          </x14:formula1>
          <xm:sqref>C2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E6DF-9727-4ED9-A4EE-5FE7CABCC249}">
  <dimension ref="A1"/>
  <sheetViews>
    <sheetView workbookViewId="0">
      <selection activeCell="H8" sqref="H8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021F-E73B-473E-AB52-A8EC48EFEA21}">
  <dimension ref="C2:F9"/>
  <sheetViews>
    <sheetView workbookViewId="0">
      <selection activeCell="E15" sqref="E15"/>
    </sheetView>
  </sheetViews>
  <sheetFormatPr defaultRowHeight="15" x14ac:dyDescent="0.25"/>
  <cols>
    <col min="3" max="3" width="20.7109375" bestFit="1" customWidth="1"/>
    <col min="4" max="4" width="18.5703125" bestFit="1" customWidth="1"/>
    <col min="5" max="5" width="21.85546875" bestFit="1" customWidth="1"/>
    <col min="6" max="6" width="12.28515625" bestFit="1" customWidth="1"/>
  </cols>
  <sheetData>
    <row r="2" spans="3:6" s="1" customFormat="1" x14ac:dyDescent="0.25">
      <c r="C2" s="1" t="s">
        <v>220</v>
      </c>
      <c r="D2" s="1" t="s">
        <v>207</v>
      </c>
      <c r="E2" s="1" t="s">
        <v>102</v>
      </c>
      <c r="F2" s="1" t="s">
        <v>212</v>
      </c>
    </row>
    <row r="3" spans="3:6" x14ac:dyDescent="0.25">
      <c r="C3" t="s">
        <v>214</v>
      </c>
      <c r="D3" t="s">
        <v>208</v>
      </c>
      <c r="E3" t="s">
        <v>219</v>
      </c>
      <c r="F3" t="s">
        <v>210</v>
      </c>
    </row>
    <row r="4" spans="3:6" x14ac:dyDescent="0.25">
      <c r="C4" t="s">
        <v>215</v>
      </c>
      <c r="D4" t="s">
        <v>209</v>
      </c>
      <c r="F4" t="s">
        <v>211</v>
      </c>
    </row>
    <row r="5" spans="3:6" x14ac:dyDescent="0.25">
      <c r="C5" t="s">
        <v>217</v>
      </c>
      <c r="F5" t="s">
        <v>94</v>
      </c>
    </row>
    <row r="6" spans="3:6" x14ac:dyDescent="0.25">
      <c r="C6" t="s">
        <v>218</v>
      </c>
      <c r="F6" t="s">
        <v>96</v>
      </c>
    </row>
    <row r="7" spans="3:6" x14ac:dyDescent="0.25">
      <c r="F7" t="s">
        <v>95</v>
      </c>
    </row>
    <row r="8" spans="3:6" x14ac:dyDescent="0.25">
      <c r="F8" t="s">
        <v>213</v>
      </c>
    </row>
    <row r="9" spans="3:6" x14ac:dyDescent="0.25">
      <c r="F9" t="s">
        <v>216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A7C1-BB62-4493-A62F-D24952F3D455}">
  <dimension ref="C3:O22"/>
  <sheetViews>
    <sheetView workbookViewId="0">
      <selection activeCell="G7" sqref="G7"/>
    </sheetView>
  </sheetViews>
  <sheetFormatPr defaultRowHeight="15" x14ac:dyDescent="0.25"/>
  <cols>
    <col min="8" max="8" width="5.42578125" customWidth="1"/>
  </cols>
  <sheetData>
    <row r="3" spans="3:15" x14ac:dyDescent="0.25">
      <c r="C3" s="10" t="s">
        <v>45</v>
      </c>
    </row>
    <row r="6" spans="3:15" x14ac:dyDescent="0.25">
      <c r="C6" t="s">
        <v>38</v>
      </c>
      <c r="D6" t="s">
        <v>39</v>
      </c>
    </row>
    <row r="7" spans="3:15" x14ac:dyDescent="0.25">
      <c r="D7" t="s">
        <v>40</v>
      </c>
    </row>
    <row r="8" spans="3:15" x14ac:dyDescent="0.25">
      <c r="D8" t="s">
        <v>41</v>
      </c>
      <c r="E8" t="s">
        <v>39</v>
      </c>
    </row>
    <row r="9" spans="3:15" x14ac:dyDescent="0.25">
      <c r="E9" s="11" t="s">
        <v>42</v>
      </c>
    </row>
    <row r="10" spans="3:15" x14ac:dyDescent="0.25">
      <c r="F10" t="s">
        <v>38</v>
      </c>
      <c r="G10" t="s">
        <v>39</v>
      </c>
    </row>
    <row r="11" spans="3:15" x14ac:dyDescent="0.25">
      <c r="G11" t="s">
        <v>43</v>
      </c>
      <c r="J11" t="s">
        <v>48</v>
      </c>
      <c r="M11" t="s">
        <v>44</v>
      </c>
      <c r="O11" t="s">
        <v>47</v>
      </c>
    </row>
    <row r="12" spans="3:15" x14ac:dyDescent="0.25">
      <c r="G12" t="s">
        <v>49</v>
      </c>
      <c r="M12" t="s">
        <v>46</v>
      </c>
      <c r="O12" t="s">
        <v>47</v>
      </c>
    </row>
    <row r="13" spans="3:15" x14ac:dyDescent="0.25">
      <c r="H13" s="11" t="s">
        <v>51</v>
      </c>
      <c r="M13" t="s">
        <v>50</v>
      </c>
    </row>
    <row r="14" spans="3:15" x14ac:dyDescent="0.25">
      <c r="H14" s="11">
        <v>1</v>
      </c>
      <c r="I14" t="s">
        <v>52</v>
      </c>
      <c r="M14" t="s">
        <v>53</v>
      </c>
    </row>
    <row r="20" spans="3:4" x14ac:dyDescent="0.25">
      <c r="C20" s="8"/>
      <c r="D20" t="s">
        <v>86</v>
      </c>
    </row>
    <row r="21" spans="3:4" x14ac:dyDescent="0.25">
      <c r="C21" s="9"/>
      <c r="D21" t="s">
        <v>87</v>
      </c>
    </row>
    <row r="22" spans="3:4" x14ac:dyDescent="0.25">
      <c r="C22" s="15"/>
      <c r="D22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2E4A7-BCA7-4E2C-8683-CF7423B14271}">
  <dimension ref="E1:N26"/>
  <sheetViews>
    <sheetView workbookViewId="0">
      <selection activeCell="E1" sqref="E1"/>
    </sheetView>
  </sheetViews>
  <sheetFormatPr defaultRowHeight="15" x14ac:dyDescent="0.25"/>
  <cols>
    <col min="5" max="5" width="31.42578125" bestFit="1" customWidth="1"/>
    <col min="6" max="6" width="31.42578125" customWidth="1"/>
  </cols>
  <sheetData>
    <row r="1" spans="5:14" x14ac:dyDescent="0.25">
      <c r="E1" t="s">
        <v>151</v>
      </c>
      <c r="F1" t="s">
        <v>152</v>
      </c>
      <c r="G1">
        <v>769.23</v>
      </c>
      <c r="H1" t="s">
        <v>125</v>
      </c>
      <c r="I1" t="s">
        <v>126</v>
      </c>
      <c r="J1" t="s">
        <v>127</v>
      </c>
      <c r="M1" t="s">
        <v>126</v>
      </c>
      <c r="N1" t="s">
        <v>127</v>
      </c>
    </row>
    <row r="2" spans="5:14" x14ac:dyDescent="0.25">
      <c r="E2" t="s">
        <v>153</v>
      </c>
      <c r="F2" t="s">
        <v>154</v>
      </c>
      <c r="G2">
        <v>961.54</v>
      </c>
      <c r="H2" t="s">
        <v>125</v>
      </c>
      <c r="I2" t="s">
        <v>128</v>
      </c>
      <c r="J2" t="s">
        <v>127</v>
      </c>
      <c r="M2" t="s">
        <v>128</v>
      </c>
      <c r="N2" t="s">
        <v>127</v>
      </c>
    </row>
    <row r="3" spans="5:14" x14ac:dyDescent="0.25">
      <c r="E3" t="s">
        <v>195</v>
      </c>
      <c r="F3" t="s">
        <v>194</v>
      </c>
      <c r="G3">
        <v>961.54</v>
      </c>
      <c r="H3" t="s">
        <v>125</v>
      </c>
      <c r="I3" t="s">
        <v>129</v>
      </c>
      <c r="J3" t="s">
        <v>127</v>
      </c>
      <c r="M3" t="s">
        <v>129</v>
      </c>
      <c r="N3" t="s">
        <v>127</v>
      </c>
    </row>
    <row r="4" spans="5:14" x14ac:dyDescent="0.25">
      <c r="E4" t="s">
        <v>155</v>
      </c>
      <c r="F4" t="s">
        <v>156</v>
      </c>
      <c r="G4">
        <v>615.38</v>
      </c>
      <c r="H4" t="s">
        <v>125</v>
      </c>
      <c r="I4" t="s">
        <v>130</v>
      </c>
      <c r="J4" t="s">
        <v>127</v>
      </c>
      <c r="M4" t="s">
        <v>130</v>
      </c>
      <c r="N4" t="s">
        <v>127</v>
      </c>
    </row>
    <row r="5" spans="5:14" x14ac:dyDescent="0.25">
      <c r="E5" t="s">
        <v>157</v>
      </c>
      <c r="F5" t="s">
        <v>158</v>
      </c>
      <c r="G5">
        <v>429</v>
      </c>
      <c r="H5" t="s">
        <v>125</v>
      </c>
      <c r="I5" t="s">
        <v>131</v>
      </c>
      <c r="J5" t="s">
        <v>127</v>
      </c>
      <c r="M5" t="s">
        <v>131</v>
      </c>
      <c r="N5" t="s">
        <v>127</v>
      </c>
    </row>
    <row r="6" spans="5:14" x14ac:dyDescent="0.25">
      <c r="E6" t="s">
        <v>159</v>
      </c>
      <c r="F6" t="s">
        <v>160</v>
      </c>
      <c r="G6">
        <v>615.38</v>
      </c>
      <c r="H6" t="s">
        <v>125</v>
      </c>
      <c r="I6" t="s">
        <v>132</v>
      </c>
      <c r="J6" t="s">
        <v>133</v>
      </c>
      <c r="M6" t="s">
        <v>132</v>
      </c>
      <c r="N6" t="s">
        <v>133</v>
      </c>
    </row>
    <row r="7" spans="5:14" x14ac:dyDescent="0.25">
      <c r="E7" t="s">
        <v>161</v>
      </c>
      <c r="F7" t="s">
        <v>162</v>
      </c>
      <c r="G7">
        <v>539</v>
      </c>
      <c r="H7" t="s">
        <v>125</v>
      </c>
      <c r="I7" t="s">
        <v>132</v>
      </c>
      <c r="J7" t="s">
        <v>133</v>
      </c>
      <c r="M7" t="s">
        <v>134</v>
      </c>
      <c r="N7" t="s">
        <v>133</v>
      </c>
    </row>
    <row r="8" spans="5:14" x14ac:dyDescent="0.25">
      <c r="E8" t="s">
        <v>163</v>
      </c>
      <c r="F8" t="s">
        <v>164</v>
      </c>
      <c r="G8">
        <v>450</v>
      </c>
      <c r="H8" t="s">
        <v>125</v>
      </c>
      <c r="I8" t="s">
        <v>132</v>
      </c>
      <c r="J8" t="s">
        <v>133</v>
      </c>
      <c r="M8" t="s">
        <v>135</v>
      </c>
      <c r="N8" t="s">
        <v>133</v>
      </c>
    </row>
    <row r="9" spans="5:14" x14ac:dyDescent="0.25">
      <c r="E9" t="s">
        <v>165</v>
      </c>
      <c r="F9" t="s">
        <v>166</v>
      </c>
      <c r="G9">
        <v>429</v>
      </c>
      <c r="H9" t="s">
        <v>125</v>
      </c>
      <c r="I9" t="s">
        <v>134</v>
      </c>
      <c r="J9" t="s">
        <v>133</v>
      </c>
      <c r="M9" t="s">
        <v>136</v>
      </c>
      <c r="N9" t="s">
        <v>137</v>
      </c>
    </row>
    <row r="10" spans="5:14" x14ac:dyDescent="0.25">
      <c r="E10" t="s">
        <v>167</v>
      </c>
      <c r="F10" t="s">
        <v>168</v>
      </c>
      <c r="G10">
        <v>400</v>
      </c>
      <c r="H10" t="s">
        <v>125</v>
      </c>
      <c r="I10" t="s">
        <v>135</v>
      </c>
      <c r="J10" t="s">
        <v>133</v>
      </c>
      <c r="M10" t="s">
        <v>138</v>
      </c>
      <c r="N10" t="s">
        <v>133</v>
      </c>
    </row>
    <row r="11" spans="5:14" x14ac:dyDescent="0.25">
      <c r="E11" t="s">
        <v>169</v>
      </c>
      <c r="F11" t="s">
        <v>170</v>
      </c>
      <c r="G11">
        <v>576.91999999999996</v>
      </c>
      <c r="H11" t="s">
        <v>125</v>
      </c>
      <c r="I11" t="s">
        <v>136</v>
      </c>
      <c r="J11" t="s">
        <v>137</v>
      </c>
      <c r="M11" t="s">
        <v>139</v>
      </c>
      <c r="N11" t="s">
        <v>133</v>
      </c>
    </row>
    <row r="12" spans="5:14" x14ac:dyDescent="0.25">
      <c r="E12" t="s">
        <v>171</v>
      </c>
      <c r="F12" t="s">
        <v>172</v>
      </c>
      <c r="G12">
        <v>461.53</v>
      </c>
      <c r="H12" t="s">
        <v>125</v>
      </c>
      <c r="I12" t="s">
        <v>136</v>
      </c>
      <c r="J12" t="s">
        <v>137</v>
      </c>
      <c r="M12" t="s">
        <v>140</v>
      </c>
      <c r="N12" t="s">
        <v>127</v>
      </c>
    </row>
    <row r="13" spans="5:14" x14ac:dyDescent="0.25">
      <c r="E13" t="s">
        <v>173</v>
      </c>
      <c r="F13" t="s">
        <v>174</v>
      </c>
      <c r="G13">
        <v>429</v>
      </c>
      <c r="H13" t="s">
        <v>125</v>
      </c>
      <c r="I13" t="s">
        <v>138</v>
      </c>
      <c r="J13" t="s">
        <v>133</v>
      </c>
      <c r="M13" t="s">
        <v>141</v>
      </c>
      <c r="N13" t="s">
        <v>133</v>
      </c>
    </row>
    <row r="14" spans="5:14" x14ac:dyDescent="0.25">
      <c r="E14" t="s">
        <v>175</v>
      </c>
      <c r="F14" t="s">
        <v>176</v>
      </c>
      <c r="G14">
        <v>450</v>
      </c>
      <c r="H14" t="s">
        <v>125</v>
      </c>
      <c r="I14" t="s">
        <v>139</v>
      </c>
      <c r="J14" t="s">
        <v>133</v>
      </c>
      <c r="M14" t="s">
        <v>142</v>
      </c>
      <c r="N14" t="s">
        <v>133</v>
      </c>
    </row>
    <row r="15" spans="5:14" x14ac:dyDescent="0.25">
      <c r="E15" t="s">
        <v>177</v>
      </c>
      <c r="F15" t="s">
        <v>178</v>
      </c>
      <c r="G15">
        <v>390</v>
      </c>
      <c r="H15" t="s">
        <v>125</v>
      </c>
      <c r="I15" t="s">
        <v>140</v>
      </c>
      <c r="J15" t="s">
        <v>127</v>
      </c>
      <c r="M15" t="s">
        <v>143</v>
      </c>
      <c r="N15" t="s">
        <v>144</v>
      </c>
    </row>
    <row r="16" spans="5:14" x14ac:dyDescent="0.25">
      <c r="E16" t="s">
        <v>179</v>
      </c>
      <c r="F16" t="s">
        <v>180</v>
      </c>
      <c r="G16">
        <v>420</v>
      </c>
      <c r="H16" t="s">
        <v>125</v>
      </c>
      <c r="I16" t="s">
        <v>141</v>
      </c>
      <c r="J16" t="s">
        <v>133</v>
      </c>
      <c r="M16" t="s">
        <v>145</v>
      </c>
      <c r="N16" t="s">
        <v>133</v>
      </c>
    </row>
    <row r="17" spans="5:14" x14ac:dyDescent="0.25">
      <c r="E17" t="s">
        <v>181</v>
      </c>
      <c r="F17" t="s">
        <v>182</v>
      </c>
      <c r="G17">
        <v>410</v>
      </c>
      <c r="H17" t="s">
        <v>125</v>
      </c>
      <c r="I17" t="s">
        <v>142</v>
      </c>
      <c r="J17" t="s">
        <v>133</v>
      </c>
      <c r="M17" t="s">
        <v>147</v>
      </c>
      <c r="N17" t="s">
        <v>144</v>
      </c>
    </row>
    <row r="18" spans="5:14" x14ac:dyDescent="0.25">
      <c r="E18" t="s">
        <v>183</v>
      </c>
      <c r="F18" t="s">
        <v>184</v>
      </c>
      <c r="G18">
        <v>450</v>
      </c>
      <c r="H18" t="s">
        <v>125</v>
      </c>
      <c r="I18" t="s">
        <v>135</v>
      </c>
      <c r="J18" t="s">
        <v>133</v>
      </c>
      <c r="M18" t="s">
        <v>148</v>
      </c>
      <c r="N18" t="s">
        <v>144</v>
      </c>
    </row>
    <row r="19" spans="5:14" x14ac:dyDescent="0.25">
      <c r="E19" t="s">
        <v>185</v>
      </c>
      <c r="F19" t="s">
        <v>186</v>
      </c>
      <c r="G19">
        <v>430</v>
      </c>
      <c r="H19" t="s">
        <v>125</v>
      </c>
      <c r="I19" t="s">
        <v>143</v>
      </c>
      <c r="J19" t="s">
        <v>144</v>
      </c>
      <c r="M19" t="s">
        <v>149</v>
      </c>
      <c r="N19" t="s">
        <v>127</v>
      </c>
    </row>
    <row r="20" spans="5:14" x14ac:dyDescent="0.25">
      <c r="E20" t="s">
        <v>187</v>
      </c>
      <c r="F20" t="s">
        <v>188</v>
      </c>
      <c r="G20">
        <v>396</v>
      </c>
      <c r="H20" t="s">
        <v>125</v>
      </c>
      <c r="I20" t="s">
        <v>145</v>
      </c>
      <c r="J20" t="s">
        <v>133</v>
      </c>
      <c r="M20" t="s">
        <v>150</v>
      </c>
      <c r="N20" t="s">
        <v>127</v>
      </c>
    </row>
    <row r="21" spans="5:14" x14ac:dyDescent="0.25">
      <c r="E21" t="s">
        <v>202</v>
      </c>
      <c r="F21" t="s">
        <v>189</v>
      </c>
      <c r="G21">
        <v>400</v>
      </c>
      <c r="H21" t="s">
        <v>146</v>
      </c>
      <c r="I21" t="s">
        <v>147</v>
      </c>
      <c r="J21" t="s">
        <v>144</v>
      </c>
    </row>
    <row r="22" spans="5:14" x14ac:dyDescent="0.25">
      <c r="E22" t="s">
        <v>200</v>
      </c>
      <c r="F22" t="s">
        <v>201</v>
      </c>
      <c r="G22">
        <v>350</v>
      </c>
      <c r="H22" t="s">
        <v>146</v>
      </c>
      <c r="I22" t="s">
        <v>148</v>
      </c>
      <c r="J22" t="s">
        <v>144</v>
      </c>
    </row>
    <row r="23" spans="5:14" x14ac:dyDescent="0.25">
      <c r="E23" t="s">
        <v>196</v>
      </c>
      <c r="F23" t="s">
        <v>197</v>
      </c>
      <c r="G23">
        <v>350</v>
      </c>
      <c r="H23" t="s">
        <v>146</v>
      </c>
      <c r="I23" t="s">
        <v>148</v>
      </c>
      <c r="J23" t="s">
        <v>144</v>
      </c>
    </row>
    <row r="24" spans="5:14" x14ac:dyDescent="0.25">
      <c r="E24" t="s">
        <v>198</v>
      </c>
      <c r="F24" t="s">
        <v>199</v>
      </c>
      <c r="G24">
        <v>300</v>
      </c>
      <c r="H24" t="s">
        <v>146</v>
      </c>
      <c r="I24" t="s">
        <v>148</v>
      </c>
      <c r="J24" t="s">
        <v>144</v>
      </c>
    </row>
    <row r="25" spans="5:14" x14ac:dyDescent="0.25">
      <c r="E25" t="s">
        <v>190</v>
      </c>
      <c r="F25" t="s">
        <v>191</v>
      </c>
      <c r="G25">
        <v>390</v>
      </c>
      <c r="H25" t="s">
        <v>125</v>
      </c>
      <c r="I25" t="s">
        <v>149</v>
      </c>
      <c r="J25" t="s">
        <v>127</v>
      </c>
    </row>
    <row r="26" spans="5:14" x14ac:dyDescent="0.25">
      <c r="E26" t="s">
        <v>192</v>
      </c>
      <c r="F26" t="s">
        <v>193</v>
      </c>
      <c r="G26">
        <v>396</v>
      </c>
      <c r="H26" t="s">
        <v>125</v>
      </c>
      <c r="I26" t="s">
        <v>150</v>
      </c>
      <c r="J26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opLeftCell="A7" workbookViewId="0">
      <selection activeCell="B1" sqref="B1"/>
    </sheetView>
  </sheetViews>
  <sheetFormatPr defaultRowHeight="15" x14ac:dyDescent="0.25"/>
  <cols>
    <col min="2" max="2" width="11.5703125" customWidth="1"/>
    <col min="3" max="3" width="12" customWidth="1"/>
    <col min="4" max="4" width="14.7109375" customWidth="1"/>
    <col min="5" max="5" width="13.7109375" customWidth="1"/>
    <col min="6" max="6" width="10.42578125" bestFit="1" customWidth="1"/>
    <col min="7" max="8" width="14.85546875" customWidth="1"/>
    <col min="9" max="9" width="18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106</v>
      </c>
      <c r="G1" s="1" t="s">
        <v>13</v>
      </c>
      <c r="H1" s="1" t="s">
        <v>14</v>
      </c>
      <c r="I1" s="1" t="s">
        <v>4</v>
      </c>
    </row>
    <row r="2" spans="1:9" x14ac:dyDescent="0.25">
      <c r="I2" s="2"/>
    </row>
    <row r="3" spans="1:9" x14ac:dyDescent="0.25">
      <c r="A3">
        <v>1</v>
      </c>
      <c r="B3" t="s">
        <v>151</v>
      </c>
      <c r="C3" t="s">
        <v>152</v>
      </c>
      <c r="E3">
        <v>123232</v>
      </c>
      <c r="F3" t="s">
        <v>126</v>
      </c>
      <c r="G3">
        <v>926456891</v>
      </c>
      <c r="H3">
        <v>926456882</v>
      </c>
      <c r="I3" s="2"/>
    </row>
    <row r="4" spans="1:9" x14ac:dyDescent="0.25">
      <c r="A4">
        <v>2</v>
      </c>
      <c r="B4" t="s">
        <v>153</v>
      </c>
      <c r="C4" t="s">
        <v>154</v>
      </c>
      <c r="F4" t="s">
        <v>128</v>
      </c>
      <c r="G4">
        <v>926456892</v>
      </c>
      <c r="H4">
        <v>926456892</v>
      </c>
      <c r="I4" s="2"/>
    </row>
    <row r="5" spans="1:9" x14ac:dyDescent="0.25">
      <c r="A5">
        <v>3</v>
      </c>
      <c r="B5" t="s">
        <v>195</v>
      </c>
      <c r="C5" t="s">
        <v>194</v>
      </c>
      <c r="F5" t="s">
        <v>129</v>
      </c>
    </row>
    <row r="6" spans="1:9" x14ac:dyDescent="0.25">
      <c r="A6">
        <v>4</v>
      </c>
      <c r="B6" t="s">
        <v>155</v>
      </c>
      <c r="C6" t="s">
        <v>156</v>
      </c>
      <c r="F6" t="s">
        <v>130</v>
      </c>
    </row>
    <row r="7" spans="1:9" x14ac:dyDescent="0.25">
      <c r="A7">
        <v>5</v>
      </c>
      <c r="B7" t="s">
        <v>157</v>
      </c>
      <c r="C7" t="s">
        <v>158</v>
      </c>
      <c r="F7" t="s">
        <v>131</v>
      </c>
    </row>
    <row r="8" spans="1:9" x14ac:dyDescent="0.25">
      <c r="A8">
        <v>6</v>
      </c>
      <c r="B8" t="s">
        <v>159</v>
      </c>
      <c r="C8" t="s">
        <v>160</v>
      </c>
      <c r="F8" t="s">
        <v>132</v>
      </c>
    </row>
    <row r="9" spans="1:9" x14ac:dyDescent="0.25">
      <c r="A9">
        <v>7</v>
      </c>
      <c r="B9" t="s">
        <v>161</v>
      </c>
      <c r="C9" t="s">
        <v>162</v>
      </c>
      <c r="F9" t="s">
        <v>132</v>
      </c>
    </row>
    <row r="10" spans="1:9" x14ac:dyDescent="0.25">
      <c r="A10">
        <v>8</v>
      </c>
      <c r="B10" t="s">
        <v>163</v>
      </c>
      <c r="C10" t="s">
        <v>164</v>
      </c>
      <c r="F10" t="s">
        <v>132</v>
      </c>
    </row>
    <row r="11" spans="1:9" x14ac:dyDescent="0.25">
      <c r="A11">
        <v>9</v>
      </c>
      <c r="B11" t="s">
        <v>165</v>
      </c>
      <c r="C11" t="s">
        <v>166</v>
      </c>
      <c r="F11" t="s">
        <v>134</v>
      </c>
    </row>
    <row r="12" spans="1:9" x14ac:dyDescent="0.25">
      <c r="A12">
        <v>10</v>
      </c>
      <c r="B12" t="s">
        <v>167</v>
      </c>
      <c r="C12" t="s">
        <v>168</v>
      </c>
      <c r="F12" t="s">
        <v>135</v>
      </c>
    </row>
    <row r="13" spans="1:9" x14ac:dyDescent="0.25">
      <c r="A13">
        <v>11</v>
      </c>
      <c r="B13" t="s">
        <v>169</v>
      </c>
      <c r="C13" t="s">
        <v>170</v>
      </c>
      <c r="F13" t="s">
        <v>136</v>
      </c>
    </row>
    <row r="14" spans="1:9" x14ac:dyDescent="0.25">
      <c r="A14">
        <v>12</v>
      </c>
      <c r="B14" t="s">
        <v>171</v>
      </c>
      <c r="C14" t="s">
        <v>172</v>
      </c>
      <c r="F14" t="s">
        <v>136</v>
      </c>
    </row>
    <row r="15" spans="1:9" x14ac:dyDescent="0.25">
      <c r="A15">
        <v>13</v>
      </c>
      <c r="B15" t="s">
        <v>173</v>
      </c>
      <c r="C15" t="s">
        <v>174</v>
      </c>
      <c r="F15" t="s">
        <v>138</v>
      </c>
    </row>
    <row r="16" spans="1:9" x14ac:dyDescent="0.25">
      <c r="A16">
        <v>14</v>
      </c>
      <c r="B16" t="s">
        <v>175</v>
      </c>
      <c r="C16" t="s">
        <v>176</v>
      </c>
      <c r="F16" t="s">
        <v>139</v>
      </c>
    </row>
    <row r="17" spans="1:6" x14ac:dyDescent="0.25">
      <c r="A17">
        <v>15</v>
      </c>
      <c r="B17" t="s">
        <v>177</v>
      </c>
      <c r="C17" t="s">
        <v>178</v>
      </c>
      <c r="F17" t="s">
        <v>140</v>
      </c>
    </row>
    <row r="18" spans="1:6" x14ac:dyDescent="0.25">
      <c r="A18">
        <v>16</v>
      </c>
      <c r="B18" t="s">
        <v>179</v>
      </c>
      <c r="C18" t="s">
        <v>180</v>
      </c>
      <c r="F18" t="s">
        <v>141</v>
      </c>
    </row>
    <row r="19" spans="1:6" x14ac:dyDescent="0.25">
      <c r="A19">
        <v>17</v>
      </c>
      <c r="B19" t="s">
        <v>181</v>
      </c>
      <c r="C19" t="s">
        <v>182</v>
      </c>
      <c r="F19" t="s">
        <v>142</v>
      </c>
    </row>
    <row r="20" spans="1:6" x14ac:dyDescent="0.25">
      <c r="A20">
        <v>18</v>
      </c>
      <c r="B20" t="s">
        <v>183</v>
      </c>
      <c r="C20" t="s">
        <v>184</v>
      </c>
      <c r="F20" t="s">
        <v>135</v>
      </c>
    </row>
    <row r="21" spans="1:6" x14ac:dyDescent="0.25">
      <c r="A21">
        <v>19</v>
      </c>
      <c r="B21" t="s">
        <v>185</v>
      </c>
      <c r="C21" t="s">
        <v>186</v>
      </c>
      <c r="F21" t="s">
        <v>143</v>
      </c>
    </row>
    <row r="22" spans="1:6" x14ac:dyDescent="0.25">
      <c r="A22">
        <v>20</v>
      </c>
      <c r="B22" t="s">
        <v>187</v>
      </c>
      <c r="C22" t="s">
        <v>188</v>
      </c>
      <c r="F22" t="s">
        <v>145</v>
      </c>
    </row>
    <row r="23" spans="1:6" x14ac:dyDescent="0.25">
      <c r="A23">
        <v>21</v>
      </c>
      <c r="B23" t="s">
        <v>202</v>
      </c>
      <c r="C23" t="s">
        <v>189</v>
      </c>
      <c r="F23" t="s">
        <v>147</v>
      </c>
    </row>
    <row r="24" spans="1:6" x14ac:dyDescent="0.25">
      <c r="A24">
        <v>22</v>
      </c>
      <c r="B24" t="s">
        <v>200</v>
      </c>
      <c r="C24" t="s">
        <v>201</v>
      </c>
      <c r="F24" t="s">
        <v>148</v>
      </c>
    </row>
    <row r="25" spans="1:6" x14ac:dyDescent="0.25">
      <c r="A25">
        <v>23</v>
      </c>
      <c r="B25" t="s">
        <v>196</v>
      </c>
      <c r="C25" t="s">
        <v>197</v>
      </c>
      <c r="F25" t="s">
        <v>148</v>
      </c>
    </row>
    <row r="26" spans="1:6" x14ac:dyDescent="0.25">
      <c r="A26">
        <v>24</v>
      </c>
      <c r="B26" t="s">
        <v>198</v>
      </c>
      <c r="C26" t="s">
        <v>199</v>
      </c>
      <c r="F26" t="s">
        <v>148</v>
      </c>
    </row>
    <row r="27" spans="1:6" x14ac:dyDescent="0.25">
      <c r="A27">
        <v>25</v>
      </c>
      <c r="B27" t="s">
        <v>190</v>
      </c>
      <c r="C27" t="s">
        <v>191</v>
      </c>
      <c r="F27" t="s">
        <v>149</v>
      </c>
    </row>
    <row r="28" spans="1:6" x14ac:dyDescent="0.25">
      <c r="A28">
        <v>26</v>
      </c>
      <c r="B28" t="s">
        <v>192</v>
      </c>
      <c r="C28" t="s">
        <v>193</v>
      </c>
      <c r="F28" t="s">
        <v>150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1BFB-CFEC-4B08-B2CE-3FDF017AB7D2}">
  <dimension ref="A1:T38"/>
  <sheetViews>
    <sheetView workbookViewId="0">
      <selection activeCell="C5" sqref="C5"/>
    </sheetView>
  </sheetViews>
  <sheetFormatPr defaultRowHeight="15" x14ac:dyDescent="0.25"/>
  <cols>
    <col min="1" max="1" width="9.42578125" customWidth="1"/>
    <col min="2" max="2" width="9" customWidth="1"/>
    <col min="3" max="3" width="11.5703125" customWidth="1"/>
    <col min="4" max="4" width="12" customWidth="1"/>
    <col min="5" max="5" width="14.7109375" customWidth="1"/>
    <col min="6" max="6" width="12.7109375" customWidth="1"/>
    <col min="7" max="9" width="12.140625" style="5" customWidth="1"/>
    <col min="10" max="10" width="15.140625" style="5" customWidth="1"/>
    <col min="11" max="11" width="13.7109375" customWidth="1"/>
    <col min="12" max="12" width="15.7109375" customWidth="1"/>
    <col min="13" max="13" width="25.140625" bestFit="1" customWidth="1"/>
  </cols>
  <sheetData>
    <row r="1" spans="1:20" s="1" customFormat="1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4" t="s">
        <v>11</v>
      </c>
      <c r="H1" s="4" t="s">
        <v>106</v>
      </c>
      <c r="I1" s="4" t="s">
        <v>108</v>
      </c>
      <c r="J1" s="4" t="s">
        <v>107</v>
      </c>
      <c r="K1" s="1" t="s">
        <v>7</v>
      </c>
      <c r="L1" s="1" t="s">
        <v>82</v>
      </c>
      <c r="M1" s="1" t="s">
        <v>8</v>
      </c>
      <c r="P1" s="21" t="s">
        <v>90</v>
      </c>
      <c r="Q1" s="6"/>
      <c r="R1" s="6"/>
      <c r="S1" s="6"/>
      <c r="T1" s="6"/>
    </row>
    <row r="2" spans="1:20" x14ac:dyDescent="0.25">
      <c r="F2" s="3"/>
      <c r="P2" t="s">
        <v>91</v>
      </c>
    </row>
    <row r="3" spans="1:20" x14ac:dyDescent="0.25">
      <c r="F3" s="3"/>
    </row>
    <row r="4" spans="1:20" x14ac:dyDescent="0.25">
      <c r="F4" s="3"/>
    </row>
    <row r="5" spans="1:20" x14ac:dyDescent="0.25">
      <c r="F5" s="3"/>
    </row>
    <row r="6" spans="1:20" x14ac:dyDescent="0.25">
      <c r="B6">
        <v>1</v>
      </c>
      <c r="C6" t="s">
        <v>151</v>
      </c>
      <c r="D6" t="s">
        <v>152</v>
      </c>
      <c r="F6" s="3">
        <v>44166</v>
      </c>
      <c r="G6" s="5">
        <v>769.23</v>
      </c>
      <c r="H6" s="5" t="s">
        <v>126</v>
      </c>
      <c r="I6" s="5" t="s">
        <v>109</v>
      </c>
      <c r="J6" s="5" t="str">
        <f>VLOOKUP(I6,dept!A:B,2,FALSE)</f>
        <v>laboratory</v>
      </c>
      <c r="K6">
        <f>VLOOKUP(B6,employees!A:E,5,FALSE)</f>
        <v>123232</v>
      </c>
      <c r="L6" t="s">
        <v>83</v>
      </c>
      <c r="M6" t="str">
        <f>VLOOKUP(B6,employees!A:F,6,FALSE)</f>
        <v>LABORATORY MANAGER</v>
      </c>
    </row>
    <row r="7" spans="1:20" x14ac:dyDescent="0.25">
      <c r="B7">
        <v>2</v>
      </c>
      <c r="C7" t="s">
        <v>153</v>
      </c>
      <c r="D7" t="s">
        <v>154</v>
      </c>
      <c r="F7" s="3">
        <v>44166</v>
      </c>
      <c r="G7" s="5">
        <v>961.54</v>
      </c>
      <c r="H7" s="5" t="s">
        <v>128</v>
      </c>
      <c r="K7">
        <f>VLOOKUP(B7,employees!A:E,5,FALSE)</f>
        <v>0</v>
      </c>
      <c r="L7" t="s">
        <v>83</v>
      </c>
      <c r="M7" t="str">
        <f>VLOOKUP(B7,employees!A:F,6,FALSE)</f>
        <v>ADMINISTRATOR</v>
      </c>
    </row>
    <row r="8" spans="1:20" x14ac:dyDescent="0.25">
      <c r="B8">
        <v>3</v>
      </c>
      <c r="C8" t="s">
        <v>195</v>
      </c>
      <c r="D8" t="s">
        <v>194</v>
      </c>
      <c r="F8" s="3">
        <v>44166</v>
      </c>
      <c r="G8" s="5">
        <v>961.54</v>
      </c>
      <c r="H8" s="5" t="s">
        <v>129</v>
      </c>
      <c r="K8">
        <f>VLOOKUP(B8,employees!A:E,5,FALSE)</f>
        <v>0</v>
      </c>
      <c r="L8" t="s">
        <v>83</v>
      </c>
      <c r="M8" t="str">
        <f>VLOOKUP(B8,employees!A:F,6,FALSE)</f>
        <v>CHIEF MARKETING OFFICER</v>
      </c>
    </row>
    <row r="9" spans="1:20" x14ac:dyDescent="0.25">
      <c r="B9">
        <v>4</v>
      </c>
      <c r="C9" t="s">
        <v>155</v>
      </c>
      <c r="D9" t="s">
        <v>156</v>
      </c>
      <c r="F9" s="3">
        <v>44166</v>
      </c>
      <c r="G9" s="5">
        <v>615.38</v>
      </c>
      <c r="H9" s="5" t="s">
        <v>130</v>
      </c>
      <c r="O9" s="1"/>
    </row>
    <row r="10" spans="1:20" x14ac:dyDescent="0.25">
      <c r="B10">
        <v>5</v>
      </c>
      <c r="C10" t="s">
        <v>157</v>
      </c>
      <c r="D10" t="s">
        <v>158</v>
      </c>
      <c r="F10" s="3">
        <v>44166</v>
      </c>
      <c r="G10" s="5">
        <v>429</v>
      </c>
      <c r="H10" s="5" t="s">
        <v>131</v>
      </c>
      <c r="K10">
        <v>13434</v>
      </c>
      <c r="L10" t="s">
        <v>83</v>
      </c>
      <c r="M10" t="str">
        <f>VLOOKUP(B10,employees!A:F,6,FALSE)</f>
        <v>MESSENGER</v>
      </c>
      <c r="O10" s="1"/>
    </row>
    <row r="11" spans="1:20" x14ac:dyDescent="0.25">
      <c r="B11">
        <v>6</v>
      </c>
      <c r="C11" t="s">
        <v>159</v>
      </c>
      <c r="D11" t="s">
        <v>160</v>
      </c>
      <c r="F11" s="3">
        <v>44166</v>
      </c>
      <c r="G11" s="5">
        <v>615.38</v>
      </c>
      <c r="H11" s="5" t="s">
        <v>132</v>
      </c>
      <c r="K11">
        <v>67676</v>
      </c>
      <c r="L11" t="s">
        <v>83</v>
      </c>
      <c r="M11" t="str">
        <f>VLOOKUP(B11,employees!A:F,6,FALSE)</f>
        <v>MEDICAL TECHNOLOGIST</v>
      </c>
      <c r="O11" s="1"/>
    </row>
    <row r="12" spans="1:20" x14ac:dyDescent="0.25">
      <c r="B12">
        <v>7</v>
      </c>
      <c r="C12" t="s">
        <v>161</v>
      </c>
      <c r="D12" t="s">
        <v>162</v>
      </c>
      <c r="F12" s="3">
        <v>44166</v>
      </c>
      <c r="G12" s="5">
        <v>539</v>
      </c>
      <c r="H12" s="5" t="s">
        <v>132</v>
      </c>
      <c r="K12">
        <v>67657</v>
      </c>
      <c r="L12" t="s">
        <v>84</v>
      </c>
      <c r="M12" t="s">
        <v>81</v>
      </c>
      <c r="O12" s="1"/>
    </row>
    <row r="13" spans="1:20" x14ac:dyDescent="0.25">
      <c r="B13">
        <v>8</v>
      </c>
      <c r="C13" t="s">
        <v>163</v>
      </c>
      <c r="D13" t="s">
        <v>164</v>
      </c>
      <c r="F13" s="3">
        <v>44166</v>
      </c>
      <c r="G13" s="5">
        <v>450</v>
      </c>
      <c r="H13" s="5" t="s">
        <v>132</v>
      </c>
      <c r="O13" s="1"/>
    </row>
    <row r="14" spans="1:20" x14ac:dyDescent="0.25">
      <c r="B14">
        <v>9</v>
      </c>
      <c r="C14" t="s">
        <v>165</v>
      </c>
      <c r="D14" t="s">
        <v>166</v>
      </c>
      <c r="F14" s="3">
        <v>44166</v>
      </c>
      <c r="G14" s="5">
        <v>429</v>
      </c>
      <c r="H14" s="5" t="s">
        <v>134</v>
      </c>
    </row>
    <row r="15" spans="1:20" x14ac:dyDescent="0.25">
      <c r="B15">
        <v>10</v>
      </c>
      <c r="C15" t="s">
        <v>167</v>
      </c>
      <c r="D15" t="s">
        <v>168</v>
      </c>
      <c r="F15" s="3">
        <v>44166</v>
      </c>
      <c r="G15" s="5">
        <v>400</v>
      </c>
      <c r="H15" s="5" t="s">
        <v>135</v>
      </c>
    </row>
    <row r="16" spans="1:20" x14ac:dyDescent="0.25">
      <c r="B16">
        <v>11</v>
      </c>
      <c r="C16" t="s">
        <v>169</v>
      </c>
      <c r="D16" t="s">
        <v>170</v>
      </c>
      <c r="F16" s="3">
        <v>44166</v>
      </c>
      <c r="G16" s="5">
        <v>576.91999999999996</v>
      </c>
      <c r="H16" s="5" t="s">
        <v>136</v>
      </c>
    </row>
    <row r="17" spans="2:19" x14ac:dyDescent="0.25">
      <c r="B17">
        <v>12</v>
      </c>
      <c r="C17" t="s">
        <v>171</v>
      </c>
      <c r="D17" t="s">
        <v>172</v>
      </c>
      <c r="F17" s="3">
        <v>44166</v>
      </c>
      <c r="G17" s="5">
        <v>461.53</v>
      </c>
      <c r="H17" s="5" t="s">
        <v>136</v>
      </c>
    </row>
    <row r="18" spans="2:19" x14ac:dyDescent="0.25">
      <c r="B18">
        <v>13</v>
      </c>
      <c r="C18" t="s">
        <v>173</v>
      </c>
      <c r="D18" t="s">
        <v>174</v>
      </c>
      <c r="F18" s="3">
        <v>44166</v>
      </c>
      <c r="G18" s="5">
        <v>429</v>
      </c>
      <c r="H18" s="5" t="s">
        <v>138</v>
      </c>
      <c r="S18" s="3"/>
    </row>
    <row r="19" spans="2:19" x14ac:dyDescent="0.25">
      <c r="B19">
        <v>14</v>
      </c>
      <c r="C19" t="s">
        <v>175</v>
      </c>
      <c r="D19" t="s">
        <v>176</v>
      </c>
      <c r="F19" s="3">
        <v>44166</v>
      </c>
      <c r="G19" s="5">
        <v>450</v>
      </c>
      <c r="H19" s="5" t="s">
        <v>139</v>
      </c>
    </row>
    <row r="20" spans="2:19" x14ac:dyDescent="0.25">
      <c r="B20">
        <v>15</v>
      </c>
      <c r="C20" t="s">
        <v>177</v>
      </c>
      <c r="D20" t="s">
        <v>178</v>
      </c>
      <c r="F20" s="3">
        <v>44166</v>
      </c>
      <c r="G20" s="5">
        <v>390</v>
      </c>
      <c r="H20" s="5" t="s">
        <v>140</v>
      </c>
    </row>
    <row r="21" spans="2:19" x14ac:dyDescent="0.25">
      <c r="B21">
        <v>16</v>
      </c>
      <c r="C21" t="s">
        <v>179</v>
      </c>
      <c r="D21" t="s">
        <v>180</v>
      </c>
      <c r="F21" s="3">
        <v>44166</v>
      </c>
      <c r="G21" s="5">
        <v>420</v>
      </c>
      <c r="H21" s="5" t="s">
        <v>141</v>
      </c>
      <c r="Q21" s="3"/>
    </row>
    <row r="22" spans="2:19" x14ac:dyDescent="0.25">
      <c r="B22">
        <v>17</v>
      </c>
      <c r="C22" t="s">
        <v>181</v>
      </c>
      <c r="D22" t="s">
        <v>182</v>
      </c>
      <c r="F22" s="3">
        <v>44166</v>
      </c>
      <c r="G22" s="5">
        <v>410</v>
      </c>
      <c r="H22" s="5" t="s">
        <v>142</v>
      </c>
      <c r="Q22" s="3"/>
    </row>
    <row r="23" spans="2:19" x14ac:dyDescent="0.25">
      <c r="B23">
        <v>18</v>
      </c>
      <c r="C23" t="s">
        <v>183</v>
      </c>
      <c r="D23" t="s">
        <v>184</v>
      </c>
      <c r="F23" s="3">
        <v>44166</v>
      </c>
      <c r="G23" s="5">
        <v>450</v>
      </c>
      <c r="H23" s="5" t="s">
        <v>135</v>
      </c>
      <c r="Q23" s="3"/>
    </row>
    <row r="24" spans="2:19" x14ac:dyDescent="0.25">
      <c r="B24">
        <v>19</v>
      </c>
      <c r="C24" t="s">
        <v>185</v>
      </c>
      <c r="D24" t="s">
        <v>186</v>
      </c>
      <c r="F24" s="3">
        <v>44166</v>
      </c>
      <c r="G24" s="5">
        <v>430</v>
      </c>
      <c r="H24" s="5" t="s">
        <v>143</v>
      </c>
      <c r="Q24" s="3"/>
    </row>
    <row r="25" spans="2:19" x14ac:dyDescent="0.25">
      <c r="B25">
        <v>20</v>
      </c>
      <c r="C25" t="s">
        <v>187</v>
      </c>
      <c r="D25" t="s">
        <v>188</v>
      </c>
      <c r="F25" s="3">
        <v>44166</v>
      </c>
      <c r="G25" s="5">
        <v>396</v>
      </c>
      <c r="H25" s="5" t="s">
        <v>145</v>
      </c>
      <c r="Q25" s="3"/>
    </row>
    <row r="26" spans="2:19" x14ac:dyDescent="0.25">
      <c r="B26">
        <v>21</v>
      </c>
      <c r="C26" t="s">
        <v>202</v>
      </c>
      <c r="D26" t="s">
        <v>189</v>
      </c>
      <c r="F26" s="3">
        <v>44166</v>
      </c>
      <c r="G26" s="5">
        <v>400</v>
      </c>
      <c r="H26" s="5" t="s">
        <v>147</v>
      </c>
      <c r="Q26" s="3"/>
    </row>
    <row r="27" spans="2:19" x14ac:dyDescent="0.25">
      <c r="B27">
        <v>22</v>
      </c>
      <c r="C27" t="s">
        <v>200</v>
      </c>
      <c r="D27" t="s">
        <v>201</v>
      </c>
      <c r="F27" s="3">
        <v>44166</v>
      </c>
      <c r="G27" s="5">
        <v>350</v>
      </c>
      <c r="H27" s="5" t="s">
        <v>148</v>
      </c>
    </row>
    <row r="28" spans="2:19" x14ac:dyDescent="0.25">
      <c r="B28">
        <v>23</v>
      </c>
      <c r="C28" t="s">
        <v>196</v>
      </c>
      <c r="D28" t="s">
        <v>197</v>
      </c>
      <c r="F28" s="3">
        <v>44166</v>
      </c>
      <c r="G28" s="5">
        <v>350</v>
      </c>
      <c r="H28" s="5" t="s">
        <v>148</v>
      </c>
    </row>
    <row r="29" spans="2:19" x14ac:dyDescent="0.25">
      <c r="B29">
        <v>24</v>
      </c>
      <c r="C29" t="s">
        <v>198</v>
      </c>
      <c r="D29" t="s">
        <v>199</v>
      </c>
      <c r="F29" s="3">
        <v>44166</v>
      </c>
      <c r="G29" s="5">
        <v>300</v>
      </c>
      <c r="H29" s="5" t="s">
        <v>148</v>
      </c>
    </row>
    <row r="30" spans="2:19" x14ac:dyDescent="0.25">
      <c r="B30">
        <v>25</v>
      </c>
      <c r="C30" t="s">
        <v>190</v>
      </c>
      <c r="D30" t="s">
        <v>191</v>
      </c>
      <c r="F30" s="3">
        <v>44166</v>
      </c>
      <c r="G30" s="5">
        <v>390</v>
      </c>
      <c r="H30" s="5" t="s">
        <v>149</v>
      </c>
    </row>
    <row r="31" spans="2:19" x14ac:dyDescent="0.25">
      <c r="B31">
        <v>26</v>
      </c>
      <c r="C31" t="s">
        <v>192</v>
      </c>
      <c r="D31" t="s">
        <v>193</v>
      </c>
      <c r="F31" s="3">
        <v>44166</v>
      </c>
      <c r="G31" s="5">
        <v>396</v>
      </c>
      <c r="H31" s="5" t="s">
        <v>150</v>
      </c>
    </row>
    <row r="32" spans="2:19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</sheetData>
  <sortState xmlns:xlrd2="http://schemas.microsoft.com/office/spreadsheetml/2017/richdata2" ref="A2:Q9">
    <sortCondition ref="B2:B9"/>
    <sortCondition descending="1" ref="F2:F9"/>
  </sortState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846258-4D74-4A0C-BA02-514AA429449A}">
          <x14:formula1>
            <xm:f>dept!$A:$A</xm:f>
          </x14:formula1>
          <xm:sqref>I2:I6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3C80-35F1-46B0-A8D5-37D9C2B72EFE}">
  <dimension ref="A1:B7"/>
  <sheetViews>
    <sheetView workbookViewId="0">
      <selection activeCell="C18" sqref="C18"/>
    </sheetView>
  </sheetViews>
  <sheetFormatPr defaultRowHeight="15" x14ac:dyDescent="0.25"/>
  <sheetData>
    <row r="1" spans="1:2" x14ac:dyDescent="0.25">
      <c r="A1" s="1" t="s">
        <v>111</v>
      </c>
      <c r="B1" s="1" t="s">
        <v>112</v>
      </c>
    </row>
    <row r="2" spans="1:2" x14ac:dyDescent="0.25">
      <c r="A2" t="s">
        <v>109</v>
      </c>
      <c r="B2" t="s">
        <v>110</v>
      </c>
    </row>
    <row r="3" spans="1:2" x14ac:dyDescent="0.25">
      <c r="A3" t="s">
        <v>113</v>
      </c>
      <c r="B3" t="s">
        <v>114</v>
      </c>
    </row>
    <row r="4" spans="1:2" x14ac:dyDescent="0.25">
      <c r="A4" t="s">
        <v>115</v>
      </c>
      <c r="B4" t="s">
        <v>116</v>
      </c>
    </row>
    <row r="5" spans="1:2" x14ac:dyDescent="0.25">
      <c r="A5" t="s">
        <v>117</v>
      </c>
      <c r="B5" t="s">
        <v>118</v>
      </c>
    </row>
    <row r="6" spans="1:2" x14ac:dyDescent="0.25">
      <c r="A6" t="s">
        <v>119</v>
      </c>
      <c r="B6" t="s">
        <v>120</v>
      </c>
    </row>
    <row r="7" spans="1:2" x14ac:dyDescent="0.25">
      <c r="A7" t="s">
        <v>121</v>
      </c>
      <c r="B7" t="s">
        <v>122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0191-A50E-4FD4-8193-1112AC4A823A}">
  <sheetPr>
    <tabColor rgb="FFFFFF00"/>
  </sheetPr>
  <dimension ref="A1:W28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3" max="3" width="9.140625" style="41"/>
    <col min="4" max="4" width="27.5703125" style="15" customWidth="1"/>
    <col min="5" max="5" width="9.140625" style="17"/>
    <col min="6" max="6" width="9.140625" style="9"/>
    <col min="7" max="7" width="12.140625" style="41" bestFit="1" customWidth="1"/>
    <col min="10" max="10" width="10" style="8" bestFit="1" customWidth="1"/>
    <col min="12" max="12" width="16" style="17" bestFit="1" customWidth="1"/>
    <col min="13" max="14" width="16" style="9" customWidth="1"/>
    <col min="15" max="15" width="13.7109375" style="8" bestFit="1" customWidth="1"/>
  </cols>
  <sheetData>
    <row r="1" spans="1:23" s="1" customFormat="1" x14ac:dyDescent="0.25">
      <c r="A1" s="1" t="s">
        <v>9</v>
      </c>
      <c r="B1" s="1" t="s">
        <v>0</v>
      </c>
      <c r="C1" s="40" t="s">
        <v>11</v>
      </c>
      <c r="D1" s="14" t="s">
        <v>10</v>
      </c>
      <c r="E1" s="16" t="s">
        <v>20</v>
      </c>
      <c r="F1" s="6" t="s">
        <v>12</v>
      </c>
      <c r="G1" s="40" t="s">
        <v>21</v>
      </c>
      <c r="H1" s="1" t="s">
        <v>54</v>
      </c>
      <c r="I1" s="1" t="s">
        <v>55</v>
      </c>
      <c r="J1" s="7" t="s">
        <v>56</v>
      </c>
      <c r="K1" s="1" t="s">
        <v>57</v>
      </c>
      <c r="L1" s="16" t="s">
        <v>58</v>
      </c>
      <c r="M1" s="6" t="s">
        <v>55</v>
      </c>
      <c r="N1" s="6" t="s">
        <v>101</v>
      </c>
      <c r="O1" s="7" t="s">
        <v>85</v>
      </c>
      <c r="S1" s="1" t="s">
        <v>19</v>
      </c>
    </row>
    <row r="2" spans="1:23" x14ac:dyDescent="0.25">
      <c r="A2" s="3"/>
      <c r="O2" s="22"/>
      <c r="S2" s="1"/>
    </row>
    <row r="3" spans="1:23" x14ac:dyDescent="0.25">
      <c r="A3" s="3">
        <v>44181</v>
      </c>
      <c r="B3">
        <v>1</v>
      </c>
      <c r="C3" s="41">
        <f>INDEX(ratesReg!B:G,MATCH(1,INDEX((B3=ratesReg!B:B)*(A3&gt;=ratesReg!F:F),0,1),0),6)</f>
        <v>769.23</v>
      </c>
      <c r="D3" s="15" t="str">
        <f>CONCATENATE(VLOOKUP(B3,employees!A:B,2,FALSE),VLOOKUP(B3,employees!A:C,3,FALSE))</f>
        <v>ANDAL MARK NICO</v>
      </c>
      <c r="E3" s="17">
        <f>C3/8</f>
        <v>96.153750000000002</v>
      </c>
      <c r="F3" s="9">
        <v>8</v>
      </c>
      <c r="G3" s="41">
        <f>E3*F3</f>
        <v>769.23</v>
      </c>
      <c r="H3">
        <v>10</v>
      </c>
      <c r="J3" s="22">
        <f>H3*E3</f>
        <v>961.53750000000002</v>
      </c>
      <c r="K3">
        <v>0.2</v>
      </c>
      <c r="L3" s="17">
        <f>G3*K3</f>
        <v>153.846</v>
      </c>
      <c r="N3" s="9">
        <v>565</v>
      </c>
      <c r="O3" s="22">
        <f>L3+N3</f>
        <v>718.846</v>
      </c>
      <c r="S3" s="1" t="s">
        <v>22</v>
      </c>
    </row>
    <row r="4" spans="1:23" x14ac:dyDescent="0.25">
      <c r="A4" s="3">
        <v>44167</v>
      </c>
      <c r="B4">
        <v>1</v>
      </c>
      <c r="C4" s="41">
        <f>INDEX(ratesReg!B:G,MATCH(1,INDEX((B4=ratesReg!B:B)*(A4&gt;=ratesReg!F:F),0,1),0),6)</f>
        <v>769.23</v>
      </c>
      <c r="D4" s="15" t="str">
        <f>CONCATENATE(VLOOKUP(B4,employees!A:B,2,FALSE),VLOOKUP(B4,employees!A:C,3,FALSE))</f>
        <v>ANDAL MARK NICO</v>
      </c>
      <c r="E4" s="17">
        <f>C4/8</f>
        <v>96.153750000000002</v>
      </c>
      <c r="F4" s="9">
        <v>8</v>
      </c>
      <c r="G4" s="41">
        <f>E4*F4</f>
        <v>769.23</v>
      </c>
      <c r="S4" s="1"/>
    </row>
    <row r="5" spans="1:23" x14ac:dyDescent="0.25">
      <c r="A5" s="3"/>
      <c r="S5" s="1"/>
    </row>
    <row r="6" spans="1:23" x14ac:dyDescent="0.25">
      <c r="A6" s="3"/>
    </row>
    <row r="7" spans="1:23" x14ac:dyDescent="0.25">
      <c r="A7" s="3"/>
      <c r="S7" s="1"/>
      <c r="T7" s="1"/>
      <c r="U7" s="1"/>
      <c r="V7" s="1"/>
      <c r="W7" s="1"/>
    </row>
    <row r="8" spans="1:23" x14ac:dyDescent="0.25">
      <c r="A8" s="3"/>
      <c r="S8" s="3"/>
      <c r="T8" s="3"/>
    </row>
    <row r="9" spans="1:23" x14ac:dyDescent="0.25">
      <c r="A9" s="3"/>
      <c r="S9" s="3"/>
      <c r="T9" s="3"/>
    </row>
    <row r="10" spans="1:23" x14ac:dyDescent="0.25">
      <c r="A10" s="3"/>
    </row>
    <row r="11" spans="1:23" x14ac:dyDescent="0.25">
      <c r="A11" s="3"/>
    </row>
    <row r="12" spans="1:23" x14ac:dyDescent="0.25">
      <c r="A12" s="3"/>
      <c r="S12" s="10"/>
    </row>
    <row r="13" spans="1:23" x14ac:dyDescent="0.25">
      <c r="A13" s="3"/>
    </row>
    <row r="14" spans="1:23" x14ac:dyDescent="0.25">
      <c r="A14" s="3"/>
    </row>
    <row r="15" spans="1:23" x14ac:dyDescent="0.25">
      <c r="A15" s="3"/>
    </row>
    <row r="16" spans="1:23" x14ac:dyDescent="0.25">
      <c r="A16" s="3"/>
    </row>
    <row r="17" spans="1:22" x14ac:dyDescent="0.25">
      <c r="A17" s="3"/>
    </row>
    <row r="18" spans="1:22" x14ac:dyDescent="0.25">
      <c r="A18" s="3"/>
      <c r="U18" s="3"/>
      <c r="V18" s="5"/>
    </row>
    <row r="19" spans="1:22" x14ac:dyDescent="0.25">
      <c r="A19" s="3"/>
      <c r="U19" s="3"/>
      <c r="V19" s="5"/>
    </row>
    <row r="20" spans="1:22" x14ac:dyDescent="0.25">
      <c r="A20" s="3"/>
      <c r="U20" s="3"/>
      <c r="V20" s="5"/>
    </row>
    <row r="21" spans="1:22" x14ac:dyDescent="0.25">
      <c r="A21" s="3"/>
    </row>
    <row r="22" spans="1:22" x14ac:dyDescent="0.25">
      <c r="A22" s="3"/>
      <c r="U22" s="3"/>
      <c r="V22" s="5"/>
    </row>
    <row r="23" spans="1:22" x14ac:dyDescent="0.25">
      <c r="A23" s="3"/>
      <c r="U23" s="3"/>
      <c r="V23" s="5"/>
    </row>
    <row r="24" spans="1:22" x14ac:dyDescent="0.25">
      <c r="A24" s="3"/>
    </row>
    <row r="25" spans="1:22" x14ac:dyDescent="0.25">
      <c r="A25" s="3"/>
    </row>
    <row r="26" spans="1:22" x14ac:dyDescent="0.25">
      <c r="A26" s="3"/>
    </row>
    <row r="27" spans="1:22" x14ac:dyDescent="0.25">
      <c r="A27" s="3"/>
    </row>
    <row r="28" spans="1:22" x14ac:dyDescent="0.25">
      <c r="A28" s="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DE34-5C17-4C1F-8FEB-7891C3A1434A}">
  <sheetPr>
    <tabColor rgb="FFFFFF00"/>
  </sheetPr>
  <dimension ref="A1:K28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4" sqref="A4"/>
    </sheetView>
  </sheetViews>
  <sheetFormatPr defaultRowHeight="15" x14ac:dyDescent="0.25"/>
  <cols>
    <col min="1" max="2" width="9.140625" style="9"/>
    <col min="3" max="3" width="9.140625" style="15"/>
    <col min="4" max="4" width="15.42578125" style="15" bestFit="1" customWidth="1"/>
    <col min="5" max="5" width="8.7109375" style="9" bestFit="1" customWidth="1"/>
    <col min="6" max="6" width="18.85546875" style="17" bestFit="1" customWidth="1"/>
    <col min="7" max="7" width="13.85546875" style="13" customWidth="1"/>
    <col min="8" max="8" width="16.28515625" style="17" bestFit="1" customWidth="1"/>
    <col min="9" max="9" width="12.140625" style="9" bestFit="1" customWidth="1"/>
    <col min="10" max="10" width="29.7109375" style="15" bestFit="1" customWidth="1"/>
    <col min="11" max="11" width="30.5703125" style="9" customWidth="1"/>
  </cols>
  <sheetData>
    <row r="1" spans="1:11" s="20" customFormat="1" x14ac:dyDescent="0.25">
      <c r="A1" s="18"/>
      <c r="B1" s="18"/>
      <c r="C1" s="18"/>
      <c r="D1" s="18"/>
      <c r="E1" s="18"/>
      <c r="F1" s="19">
        <f>SUM(F3:F1048576)</f>
        <v>384.61500000000001</v>
      </c>
      <c r="G1" s="19">
        <f t="shared" ref="G1:H1" si="0">SUM(G3:G1048576)</f>
        <v>150</v>
      </c>
      <c r="H1" s="19">
        <f t="shared" si="0"/>
        <v>534.61500000000001</v>
      </c>
      <c r="I1" s="18"/>
      <c r="J1" s="18"/>
      <c r="K1" s="18"/>
    </row>
    <row r="2" spans="1:11" s="32" customFormat="1" ht="45" x14ac:dyDescent="0.25">
      <c r="A2" s="26" t="s">
        <v>59</v>
      </c>
      <c r="B2" s="26" t="s">
        <v>0</v>
      </c>
      <c r="C2" s="27" t="s">
        <v>11</v>
      </c>
      <c r="D2" s="27" t="s">
        <v>10</v>
      </c>
      <c r="E2" s="26" t="s">
        <v>60</v>
      </c>
      <c r="F2" s="28" t="s">
        <v>61</v>
      </c>
      <c r="G2" s="29" t="s">
        <v>62</v>
      </c>
      <c r="H2" s="28" t="s">
        <v>63</v>
      </c>
      <c r="I2" s="26" t="s">
        <v>71</v>
      </c>
      <c r="J2" s="30" t="s">
        <v>77</v>
      </c>
      <c r="K2" s="31" t="s">
        <v>89</v>
      </c>
    </row>
    <row r="3" spans="1:11" x14ac:dyDescent="0.25">
      <c r="A3" s="12"/>
    </row>
    <row r="4" spans="1:11" x14ac:dyDescent="0.25">
      <c r="A4" s="12">
        <v>44181</v>
      </c>
      <c r="B4" s="9">
        <v>1</v>
      </c>
      <c r="C4" s="15">
        <f>INDEX(ratesReg!B:G,MATCH(1,INDEX((B4=ratesReg!B:B)*(A4&gt;=ratesReg!F:F),0,1),0),6)</f>
        <v>769.23</v>
      </c>
      <c r="D4" s="15" t="str">
        <f>CONCATENATE(VLOOKUP(B4,employees!A:B,2,FALSE),", ",VLOOKUP(B4,employees!A:C,3,FALSE))</f>
        <v>ANDAL,  MARK NICO</v>
      </c>
      <c r="E4" s="9">
        <v>0.5</v>
      </c>
      <c r="F4" s="17">
        <f>C4*E4</f>
        <v>384.61500000000001</v>
      </c>
      <c r="G4" s="13">
        <v>150</v>
      </c>
      <c r="H4" s="17">
        <f>F4+G4</f>
        <v>534.61500000000001</v>
      </c>
      <c r="I4" s="9" t="s">
        <v>205</v>
      </c>
      <c r="J4" s="15" t="str">
        <f>CONCATENATE(VLOOKUP(I4,apeCode!A:C,3,FALSE),"| ",VLOOKUP(apeOnsite!I4,apeCode!A:D,4,FALSE),"| ",VLOOKUP(apeOnsite!I4,apeCode!A:E,5,FALSE))</f>
        <v>ACTIVE ONE| COCA COLA| ULAS</v>
      </c>
    </row>
    <row r="5" spans="1:11" x14ac:dyDescent="0.25">
      <c r="A5" s="12"/>
    </row>
    <row r="6" spans="1:11" x14ac:dyDescent="0.25">
      <c r="A6" s="12"/>
    </row>
    <row r="7" spans="1:11" x14ac:dyDescent="0.25">
      <c r="A7" s="12"/>
    </row>
    <row r="8" spans="1:11" x14ac:dyDescent="0.25">
      <c r="A8" s="12"/>
    </row>
    <row r="9" spans="1:11" x14ac:dyDescent="0.25">
      <c r="A9" s="12"/>
    </row>
    <row r="10" spans="1:11" x14ac:dyDescent="0.25">
      <c r="A10" s="12"/>
    </row>
    <row r="11" spans="1:11" x14ac:dyDescent="0.25">
      <c r="A11" s="12"/>
    </row>
    <row r="12" spans="1:11" x14ac:dyDescent="0.25">
      <c r="A12" s="12"/>
    </row>
    <row r="13" spans="1:11" x14ac:dyDescent="0.25">
      <c r="A13" s="12"/>
    </row>
    <row r="14" spans="1:11" x14ac:dyDescent="0.25">
      <c r="A14" s="12"/>
    </row>
    <row r="15" spans="1:11" x14ac:dyDescent="0.25">
      <c r="A15" s="12"/>
    </row>
    <row r="16" spans="1:11" x14ac:dyDescent="0.25">
      <c r="A16" s="12"/>
    </row>
    <row r="17" spans="1:1" x14ac:dyDescent="0.25">
      <c r="A17" s="12"/>
    </row>
    <row r="18" spans="1:1" x14ac:dyDescent="0.25">
      <c r="A18" s="12"/>
    </row>
    <row r="19" spans="1:1" x14ac:dyDescent="0.25">
      <c r="A19" s="12"/>
    </row>
    <row r="20" spans="1:1" x14ac:dyDescent="0.25">
      <c r="A20" s="12"/>
    </row>
    <row r="21" spans="1:1" x14ac:dyDescent="0.25">
      <c r="A21" s="12"/>
    </row>
    <row r="22" spans="1:1" x14ac:dyDescent="0.25">
      <c r="A22" s="12"/>
    </row>
    <row r="23" spans="1:1" x14ac:dyDescent="0.25">
      <c r="A23" s="12"/>
    </row>
    <row r="24" spans="1:1" x14ac:dyDescent="0.25">
      <c r="A24" s="12"/>
    </row>
    <row r="25" spans="1:1" x14ac:dyDescent="0.25">
      <c r="A25" s="12"/>
    </row>
    <row r="26" spans="1:1" x14ac:dyDescent="0.25">
      <c r="A26" s="12"/>
    </row>
    <row r="27" spans="1:1" x14ac:dyDescent="0.25">
      <c r="A27" s="12"/>
    </row>
    <row r="28" spans="1:1" x14ac:dyDescent="0.25">
      <c r="A28" s="12"/>
    </row>
  </sheetData>
  <autoFilter ref="A2:K28" xr:uid="{E71D99D0-9642-4722-8835-B3FD8A078AC4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D964F1B-AEE6-4675-B077-F48FB125F5E6}">
          <x14:formula1>
            <xm:f>employees!$A:$A</xm:f>
          </x14:formula1>
          <xm:sqref>B3:B28</xm:sqref>
        </x14:dataValidation>
        <x14:dataValidation type="list" allowBlank="1" showInputMessage="1" showErrorMessage="1" xr:uid="{B8155596-8C23-41AA-8335-206E161A984D}">
          <x14:formula1>
            <xm:f>apeCode!$A:$A</xm:f>
          </x14:formula1>
          <xm:sqref>I3:I20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DAEC-E9F9-424B-B36A-516E8F07E106}">
  <dimension ref="A1:Y18"/>
  <sheetViews>
    <sheetView topLeftCell="I1" workbookViewId="0">
      <selection activeCell="S14" sqref="S14"/>
    </sheetView>
  </sheetViews>
  <sheetFormatPr defaultRowHeight="15" x14ac:dyDescent="0.25"/>
  <cols>
    <col min="1" max="1" width="12.140625" bestFit="1" customWidth="1"/>
    <col min="4" max="4" width="22.7109375" customWidth="1"/>
    <col min="13" max="13" width="14.28515625" bestFit="1" customWidth="1"/>
    <col min="20" max="20" width="9.5703125" bestFit="1" customWidth="1"/>
    <col min="23" max="25" width="10.5703125" style="5" bestFit="1" customWidth="1"/>
  </cols>
  <sheetData>
    <row r="1" spans="1:25" x14ac:dyDescent="0.25">
      <c r="A1" s="1" t="s">
        <v>76</v>
      </c>
      <c r="B1" s="1" t="s">
        <v>72</v>
      </c>
      <c r="C1" s="1" t="s">
        <v>73</v>
      </c>
      <c r="D1" s="1" t="s">
        <v>74</v>
      </c>
      <c r="E1" s="1" t="s">
        <v>75</v>
      </c>
    </row>
    <row r="2" spans="1:25" x14ac:dyDescent="0.25">
      <c r="A2" t="s">
        <v>205</v>
      </c>
      <c r="C2" t="s">
        <v>78</v>
      </c>
      <c r="D2" t="s">
        <v>79</v>
      </c>
      <c r="E2" t="s">
        <v>80</v>
      </c>
    </row>
    <row r="3" spans="1:25" x14ac:dyDescent="0.25">
      <c r="A3" t="s">
        <v>203</v>
      </c>
      <c r="C3" t="s">
        <v>204</v>
      </c>
      <c r="D3" t="s">
        <v>204</v>
      </c>
      <c r="E3" t="s">
        <v>206</v>
      </c>
      <c r="L3" t="s">
        <v>221</v>
      </c>
      <c r="M3" t="s">
        <v>223</v>
      </c>
      <c r="S3" t="s">
        <v>244</v>
      </c>
    </row>
    <row r="4" spans="1:25" x14ac:dyDescent="0.25">
      <c r="L4" t="s">
        <v>222</v>
      </c>
      <c r="M4" t="s">
        <v>224</v>
      </c>
    </row>
    <row r="5" spans="1:25" x14ac:dyDescent="0.25">
      <c r="S5" t="s">
        <v>237</v>
      </c>
    </row>
    <row r="6" spans="1:25" x14ac:dyDescent="0.25">
      <c r="L6" t="s">
        <v>225</v>
      </c>
      <c r="M6" t="s">
        <v>227</v>
      </c>
      <c r="T6" t="s">
        <v>245</v>
      </c>
      <c r="W6" s="5" t="s">
        <v>238</v>
      </c>
      <c r="X6" s="5" t="s">
        <v>239</v>
      </c>
      <c r="Y6" s="5" t="s">
        <v>240</v>
      </c>
    </row>
    <row r="7" spans="1:25" x14ac:dyDescent="0.25">
      <c r="L7" t="s">
        <v>226</v>
      </c>
      <c r="M7" t="s">
        <v>228</v>
      </c>
      <c r="N7">
        <v>600</v>
      </c>
      <c r="S7" s="3">
        <v>44165</v>
      </c>
      <c r="T7" s="3"/>
      <c r="U7" t="s">
        <v>241</v>
      </c>
      <c r="W7" s="5">
        <v>1000</v>
      </c>
      <c r="Y7" s="5">
        <f>W7</f>
        <v>1000</v>
      </c>
    </row>
    <row r="8" spans="1:25" x14ac:dyDescent="0.25">
      <c r="M8" t="s">
        <v>229</v>
      </c>
      <c r="N8">
        <v>600</v>
      </c>
      <c r="S8" s="3">
        <v>44196</v>
      </c>
      <c r="T8" s="5">
        <v>4545</v>
      </c>
      <c r="U8" t="s">
        <v>242</v>
      </c>
      <c r="W8" s="5">
        <v>15000</v>
      </c>
      <c r="Y8" s="5">
        <f>Y7+W8-X8</f>
        <v>16000</v>
      </c>
    </row>
    <row r="9" spans="1:25" x14ac:dyDescent="0.25">
      <c r="M9" t="s">
        <v>230</v>
      </c>
      <c r="N9">
        <f>SUM(N7:N8)</f>
        <v>1200</v>
      </c>
      <c r="S9" s="3">
        <v>43835</v>
      </c>
      <c r="T9" s="3"/>
      <c r="U9" t="s">
        <v>243</v>
      </c>
      <c r="X9" s="5">
        <v>10000</v>
      </c>
      <c r="Y9" s="5">
        <f>Y8+W9-X9</f>
        <v>6000</v>
      </c>
    </row>
    <row r="11" spans="1:25" x14ac:dyDescent="0.25">
      <c r="L11" t="s">
        <v>226</v>
      </c>
      <c r="M11" t="s">
        <v>228</v>
      </c>
      <c r="N11">
        <v>600</v>
      </c>
    </row>
    <row r="12" spans="1:25" x14ac:dyDescent="0.25">
      <c r="M12" t="s">
        <v>229</v>
      </c>
      <c r="N12">
        <v>600</v>
      </c>
    </row>
    <row r="13" spans="1:25" x14ac:dyDescent="0.25">
      <c r="M13" t="s">
        <v>230</v>
      </c>
      <c r="N13">
        <f>SUM(N11:N12)</f>
        <v>1200</v>
      </c>
    </row>
    <row r="16" spans="1:25" x14ac:dyDescent="0.25">
      <c r="J16" t="s">
        <v>222</v>
      </c>
      <c r="K16" t="s">
        <v>224</v>
      </c>
    </row>
    <row r="17" spans="10:14" x14ac:dyDescent="0.25">
      <c r="J17" t="s">
        <v>235</v>
      </c>
      <c r="K17" t="s">
        <v>232</v>
      </c>
      <c r="L17" t="s">
        <v>236</v>
      </c>
      <c r="M17" t="s">
        <v>233</v>
      </c>
      <c r="N17" t="s">
        <v>234</v>
      </c>
    </row>
    <row r="18" spans="10:14" x14ac:dyDescent="0.25">
      <c r="K18" t="s">
        <v>226</v>
      </c>
      <c r="M18" t="s">
        <v>231</v>
      </c>
      <c r="N18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ratesReg (2)</vt:lpstr>
      <vt:lpstr>index complex</vt:lpstr>
      <vt:lpstr>Sheet10</vt:lpstr>
      <vt:lpstr>employees</vt:lpstr>
      <vt:lpstr>ratesReg</vt:lpstr>
      <vt:lpstr>dept</vt:lpstr>
      <vt:lpstr>dailyTR</vt:lpstr>
      <vt:lpstr>apeOnsite</vt:lpstr>
      <vt:lpstr>apeCode</vt:lpstr>
      <vt:lpstr>Sheet1</vt:lpstr>
      <vt:lpstr>summary</vt:lpstr>
      <vt:lpstr>SSSTable</vt:lpstr>
      <vt:lpstr>PAYSLIP</vt:lpstr>
      <vt:lpstr>UI</vt:lpstr>
      <vt:lpstr>summary!Print_Titles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ghost1</dc:creator>
  <cp:lastModifiedBy>ghost1</cp:lastModifiedBy>
  <cp:lastPrinted>2020-12-30T05:40:54Z</cp:lastPrinted>
  <dcterms:created xsi:type="dcterms:W3CDTF">2015-06-05T18:17:20Z</dcterms:created>
  <dcterms:modified xsi:type="dcterms:W3CDTF">2021-01-06T21:02:35Z</dcterms:modified>
</cp:coreProperties>
</file>