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men\Desktop\škola\bakalářka\"/>
    </mc:Choice>
  </mc:AlternateContent>
  <xr:revisionPtr revIDLastSave="0" documentId="13_ncr:1_{AC784F4D-DC58-486E-A676-0277CB61A1DE}" xr6:coauthVersionLast="47" xr6:coauthVersionMax="47" xr10:uidLastSave="{00000000-0000-0000-0000-000000000000}"/>
  <bookViews>
    <workbookView xWindow="3150" yWindow="1005" windowWidth="21060" windowHeight="1129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9" i="1"/>
  <c r="AW19" i="1"/>
  <c r="AT19" i="1"/>
  <c r="AQ19" i="1"/>
  <c r="AN19" i="1"/>
  <c r="AK19" i="1"/>
  <c r="AH19" i="1"/>
  <c r="AE19" i="1"/>
  <c r="AW18" i="1"/>
  <c r="AT18" i="1"/>
  <c r="AQ18" i="1"/>
  <c r="AN18" i="1"/>
  <c r="AK18" i="1"/>
  <c r="AH18" i="1"/>
  <c r="AE18" i="1"/>
  <c r="AE12" i="1"/>
  <c r="AW17" i="1"/>
  <c r="AT17" i="1"/>
  <c r="AQ17" i="1"/>
  <c r="AN17" i="1"/>
  <c r="AK17" i="1"/>
  <c r="AH17" i="1"/>
  <c r="AV17" i="1"/>
  <c r="AU17" i="1"/>
  <c r="AS17" i="1"/>
  <c r="AR17" i="1"/>
  <c r="AP17" i="1"/>
  <c r="AO17" i="1"/>
  <c r="AM17" i="1"/>
  <c r="AL17" i="1"/>
  <c r="AJ17" i="1"/>
  <c r="AI17" i="1"/>
  <c r="AG17" i="1"/>
  <c r="AF17" i="1"/>
  <c r="AE17" i="1"/>
  <c r="AD17" i="1"/>
  <c r="AC17" i="1"/>
  <c r="K19" i="1"/>
  <c r="H19" i="1"/>
  <c r="Q17" i="1"/>
  <c r="Q19" i="1" s="1"/>
  <c r="T17" i="1"/>
  <c r="T19" i="1" s="1"/>
  <c r="W17" i="1"/>
  <c r="W19" i="1" s="1"/>
  <c r="K17" i="1"/>
  <c r="H17" i="1"/>
  <c r="V20" i="1"/>
  <c r="S20" i="1"/>
  <c r="P20" i="1"/>
  <c r="M20" i="1"/>
  <c r="J20" i="1"/>
  <c r="G20" i="1"/>
  <c r="D20" i="1"/>
  <c r="H18" i="1"/>
  <c r="K18" i="1"/>
  <c r="N18" i="1"/>
  <c r="Q18" i="1"/>
  <c r="T18" i="1"/>
  <c r="W18" i="1"/>
  <c r="E18" i="1"/>
  <c r="E17" i="1"/>
  <c r="E19" i="1"/>
  <c r="D4" i="1" l="1"/>
  <c r="AD4" i="1" s="1"/>
  <c r="C3" i="1"/>
  <c r="AG12" i="1"/>
  <c r="AH12" i="1"/>
  <c r="AJ12" i="1"/>
  <c r="AK12" i="1"/>
  <c r="AM12" i="1"/>
  <c r="AN12" i="1"/>
  <c r="AP12" i="1"/>
  <c r="AQ12" i="1"/>
  <c r="AS12" i="1"/>
  <c r="AT12" i="1"/>
  <c r="AV12" i="1"/>
  <c r="AW12" i="1"/>
  <c r="AD12" i="1"/>
  <c r="AC5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C11" i="1"/>
  <c r="AC10" i="1"/>
  <c r="AE5" i="1"/>
  <c r="AF5" i="1"/>
  <c r="AG5" i="1"/>
  <c r="AH5" i="1"/>
  <c r="AI5" i="1"/>
  <c r="AD3" i="1"/>
  <c r="AE3" i="1"/>
  <c r="AF3" i="1"/>
  <c r="AG3" i="1"/>
  <c r="AH3" i="1"/>
  <c r="AI3" i="1"/>
  <c r="AE4" i="1"/>
  <c r="AF4" i="1"/>
  <c r="AG4" i="1"/>
  <c r="AH4" i="1"/>
  <c r="AI4" i="1"/>
  <c r="AC4" i="1"/>
  <c r="AC3" i="1"/>
  <c r="I4" i="1"/>
  <c r="I3" i="1"/>
  <c r="H5" i="1"/>
  <c r="H4" i="1"/>
  <c r="H3" i="1"/>
  <c r="W12" i="1"/>
  <c r="V12" i="1"/>
  <c r="T12" i="1"/>
  <c r="S12" i="1"/>
  <c r="G5" i="1"/>
  <c r="G4" i="1"/>
  <c r="G3" i="1"/>
  <c r="P12" i="1"/>
  <c r="Q12" i="1"/>
  <c r="F5" i="1"/>
  <c r="F4" i="1"/>
  <c r="F3" i="1"/>
  <c r="N12" i="1"/>
  <c r="M12" i="1"/>
  <c r="E5" i="1"/>
  <c r="E4" i="1"/>
  <c r="E3" i="1"/>
  <c r="J12" i="1"/>
  <c r="K12" i="1"/>
  <c r="D3" i="1"/>
  <c r="H12" i="1"/>
  <c r="G12" i="1"/>
  <c r="C5" i="1"/>
  <c r="C4" i="1"/>
  <c r="E12" i="1"/>
  <c r="D12" i="1"/>
  <c r="AD5" i="1" l="1"/>
  <c r="D5" i="1"/>
  <c r="I5" i="1"/>
</calcChain>
</file>

<file path=xl/sharedStrings.xml><?xml version="1.0" encoding="utf-8"?>
<sst xmlns="http://schemas.openxmlformats.org/spreadsheetml/2006/main" count="103" uniqueCount="18">
  <si>
    <t>pi0 selection</t>
  </si>
  <si>
    <t>Nall</t>
  </si>
  <si>
    <t>eff</t>
  </si>
  <si>
    <t>nPi0</t>
  </si>
  <si>
    <t>tau → 3pi2pi0</t>
  </si>
  <si>
    <t>1+2</t>
  </si>
  <si>
    <t>Eff50</t>
  </si>
  <si>
    <t>Eff40</t>
  </si>
  <si>
    <t>Eff30</t>
  </si>
  <si>
    <t>Nom</t>
  </si>
  <si>
    <t>Opt</t>
  </si>
  <si>
    <t>pi0pi0MVA</t>
  </si>
  <si>
    <t>rhorhoMVA</t>
  </si>
  <si>
    <t>Error:</t>
  </si>
  <si>
    <t xml:space="preserve"> </t>
  </si>
  <si>
    <t>Nsignal</t>
  </si>
  <si>
    <t>Results:</t>
  </si>
  <si>
    <t>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</si>
</sst>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2" borderId="11" xfId="0" applyFont="1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1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164" fontId="1" fillId="0" borderId="11" xfId="0" applyNumberFormat="1" applyFont="1" applyBorder="1"/>
    <xf numFmtId="164" fontId="1" fillId="0" borderId="5" xfId="0" applyNumberFormat="1" applyFont="1" applyBorder="1"/>
    <xf numFmtId="164" fontId="0" fillId="0" borderId="0" xfId="0" applyNumberFormat="1"/>
    <xf numFmtId="1" fontId="1" fillId="0" borderId="9" xfId="0" applyNumberFormat="1" applyFont="1" applyBorder="1"/>
    <xf numFmtId="164" fontId="1" fillId="0" borderId="12" xfId="0" applyNumberFormat="1" applyFont="1" applyBorder="1"/>
    <xf numFmtId="164" fontId="1" fillId="2" borderId="11" xfId="0" applyNumberFormat="1" applyFont="1" applyFill="1" applyBorder="1"/>
    <xf numFmtId="165" fontId="1" fillId="0" borderId="12" xfId="0" applyNumberFormat="1" applyFont="1" applyBorder="1"/>
    <xf numFmtId="165" fontId="1" fillId="0" borderId="13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1" fillId="0" borderId="0" xfId="0" applyNumberFormat="1" applyFont="1"/>
    <xf numFmtId="1" fontId="1" fillId="0" borderId="10" xfId="0" applyNumberFormat="1" applyFont="1" applyBorder="1"/>
    <xf numFmtId="165" fontId="0" fillId="0" borderId="11" xfId="0" applyNumberFormat="1" applyBorder="1"/>
    <xf numFmtId="165" fontId="0" fillId="0" borderId="12" xfId="0" applyNumberFormat="1" applyBorder="1"/>
    <xf numFmtId="165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1"/>
  <sheetViews>
    <sheetView tabSelected="1" workbookViewId="0">
      <selection activeCell="AP14" sqref="AP14"/>
    </sheetView>
  </sheetViews>
  <sheetFormatPr defaultRowHeight="15" x14ac:dyDescent="0.25"/>
  <cols>
    <col min="2" max="2" width="12.140625" customWidth="1"/>
    <col min="3" max="9" width="9.5703125" bestFit="1" customWidth="1"/>
    <col min="29" max="35" width="10.5703125" bestFit="1" customWidth="1"/>
  </cols>
  <sheetData>
    <row r="1" spans="1:49" x14ac:dyDescent="0.25">
      <c r="A1" t="s">
        <v>16</v>
      </c>
      <c r="AA1" t="s">
        <v>13</v>
      </c>
    </row>
    <row r="2" spans="1:49" x14ac:dyDescent="0.25">
      <c r="B2" s="1" t="s">
        <v>0</v>
      </c>
      <c r="C2" s="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AB2" s="13" t="s">
        <v>0</v>
      </c>
      <c r="AC2" s="13" t="s">
        <v>6</v>
      </c>
      <c r="AD2" s="14" t="s">
        <v>7</v>
      </c>
      <c r="AE2" s="14" t="s">
        <v>8</v>
      </c>
      <c r="AF2" s="14" t="s">
        <v>9</v>
      </c>
      <c r="AG2" s="14" t="s">
        <v>10</v>
      </c>
      <c r="AH2" s="14" t="s">
        <v>11</v>
      </c>
      <c r="AI2" s="15" t="s">
        <v>12</v>
      </c>
    </row>
    <row r="3" spans="1:49" x14ac:dyDescent="0.25">
      <c r="B3" s="3" t="s">
        <v>15</v>
      </c>
      <c r="C3" s="4">
        <f>D10+E10</f>
        <v>556825</v>
      </c>
      <c r="D3">
        <f>SUM(G10:H10)</f>
        <v>492766</v>
      </c>
      <c r="E3">
        <f>SUM(J10:K10)</f>
        <v>473037</v>
      </c>
      <c r="F3">
        <f>SUM(M10:N10)</f>
        <v>426057</v>
      </c>
      <c r="G3">
        <f>SUM(P10:Q10)</f>
        <v>320857</v>
      </c>
      <c r="H3">
        <f>SUM(S10:T10)</f>
        <v>85660</v>
      </c>
      <c r="I3">
        <f>SUM(V10:W10)</f>
        <v>420627</v>
      </c>
      <c r="AB3" s="7" t="s">
        <v>15</v>
      </c>
      <c r="AC3" s="19">
        <f>SQRT(C3)</f>
        <v>746.20707581743022</v>
      </c>
      <c r="AD3" s="19">
        <f t="shared" ref="AD3:AI4" si="0">SQRT(D3)</f>
        <v>701.97293395116026</v>
      </c>
      <c r="AE3" s="19">
        <f t="shared" si="0"/>
        <v>687.77685334707212</v>
      </c>
      <c r="AF3" s="19">
        <f t="shared" si="0"/>
        <v>652.7304190858581</v>
      </c>
      <c r="AG3" s="19">
        <f t="shared" si="0"/>
        <v>566.44240660459025</v>
      </c>
      <c r="AH3" s="19">
        <f t="shared" si="0"/>
        <v>292.677296693816</v>
      </c>
      <c r="AI3" s="19">
        <f t="shared" si="0"/>
        <v>648.55763043849845</v>
      </c>
    </row>
    <row r="4" spans="1:49" x14ac:dyDescent="0.25">
      <c r="B4" s="3" t="s">
        <v>1</v>
      </c>
      <c r="C4" s="4">
        <f>D11+E11</f>
        <v>663167</v>
      </c>
      <c r="D4">
        <f>SUM(G11:H11)</f>
        <v>556700</v>
      </c>
      <c r="E4">
        <f>SUM(J11:K11)</f>
        <v>528785</v>
      </c>
      <c r="F4">
        <f>SUM(M11:N11)</f>
        <v>483539</v>
      </c>
      <c r="G4">
        <f>SUM(P11:Q11)</f>
        <v>342675</v>
      </c>
      <c r="H4">
        <f>SUM(S11:T11)</f>
        <v>86617</v>
      </c>
      <c r="I4">
        <f>SUM(V11:W11)</f>
        <v>448705</v>
      </c>
      <c r="AB4" s="7" t="s">
        <v>1</v>
      </c>
      <c r="AC4" s="19">
        <f>SQRT(C4)</f>
        <v>814.35066157030906</v>
      </c>
      <c r="AD4" s="19">
        <f t="shared" si="0"/>
        <v>746.12331420483031</v>
      </c>
      <c r="AE4" s="19">
        <f t="shared" si="0"/>
        <v>727.17604470994502</v>
      </c>
      <c r="AF4" s="19">
        <f t="shared" si="0"/>
        <v>695.36968585062721</v>
      </c>
      <c r="AG4" s="19">
        <f t="shared" si="0"/>
        <v>585.38448903263566</v>
      </c>
      <c r="AH4" s="19">
        <f t="shared" si="0"/>
        <v>294.30766214966269</v>
      </c>
      <c r="AI4" s="19">
        <f t="shared" si="0"/>
        <v>669.85446180495057</v>
      </c>
    </row>
    <row r="5" spans="1:49" x14ac:dyDescent="0.25">
      <c r="B5" s="5" t="s">
        <v>2</v>
      </c>
      <c r="C5" s="17">
        <f>C3/C4</f>
        <v>0.83964521756963173</v>
      </c>
      <c r="D5" s="17">
        <f>D3/D4</f>
        <v>0.88515537991737026</v>
      </c>
      <c r="E5" s="17">
        <f>E3/E4</f>
        <v>0.89457340885236913</v>
      </c>
      <c r="F5" s="18">
        <f>F3/F4</f>
        <v>0.8811223086452179</v>
      </c>
      <c r="G5" s="18">
        <f>G3/G4</f>
        <v>0.93633034216093969</v>
      </c>
      <c r="H5" s="18">
        <f t="shared" ref="H5:I5" si="1">H3/H4</f>
        <v>0.98895136058741351</v>
      </c>
      <c r="I5" s="18">
        <f t="shared" si="1"/>
        <v>0.93742436567455234</v>
      </c>
      <c r="AB5" s="12" t="s">
        <v>2</v>
      </c>
      <c r="AC5" s="16">
        <f>SQRT( (C4-C3)^2*C3 + C3^2*(C4-C3) )/C4^2</f>
        <v>4.5058570998211394E-4</v>
      </c>
      <c r="AD5" s="16">
        <f>SQRT( (D4-D3)^2*D3 + D3^2*(D4-D3) )/D4^2</f>
        <v>4.2732123384786629E-4</v>
      </c>
      <c r="AE5" s="16">
        <f t="shared" ref="AE5:AI5" si="2">SQRT( (E4-E3)^2*E3 + E3^2*(E4-E3) )/E4^2</f>
        <v>4.2232181062431954E-4</v>
      </c>
      <c r="AF5" s="16">
        <f t="shared" si="2"/>
        <v>4.654280203014125E-4</v>
      </c>
      <c r="AG5" s="16">
        <f t="shared" si="2"/>
        <v>4.1709942948492959E-4</v>
      </c>
      <c r="AH5" s="16">
        <f t="shared" si="2"/>
        <v>3.5517328923787911E-4</v>
      </c>
      <c r="AI5" s="16">
        <f t="shared" si="2"/>
        <v>3.6156825616941537E-4</v>
      </c>
    </row>
    <row r="6" spans="1:49" x14ac:dyDescent="0.25">
      <c r="AA6" t="s">
        <v>14</v>
      </c>
    </row>
    <row r="8" spans="1:49" x14ac:dyDescent="0.25">
      <c r="B8" s="2" t="s">
        <v>0</v>
      </c>
      <c r="C8" s="29" t="s">
        <v>6</v>
      </c>
      <c r="D8" s="30"/>
      <c r="E8" s="31"/>
      <c r="F8" s="32" t="s">
        <v>7</v>
      </c>
      <c r="G8" s="33"/>
      <c r="H8" s="34"/>
      <c r="I8" s="32" t="s">
        <v>8</v>
      </c>
      <c r="J8" s="33"/>
      <c r="K8" s="34"/>
      <c r="L8" s="32" t="s">
        <v>9</v>
      </c>
      <c r="M8" s="33"/>
      <c r="N8" s="34"/>
      <c r="O8" s="32" t="s">
        <v>10</v>
      </c>
      <c r="P8" s="33"/>
      <c r="Q8" s="34"/>
      <c r="R8" s="32" t="s">
        <v>11</v>
      </c>
      <c r="S8" s="33"/>
      <c r="T8" s="34"/>
      <c r="U8" s="29" t="s">
        <v>12</v>
      </c>
      <c r="V8" s="30"/>
      <c r="W8" s="31"/>
      <c r="AB8" s="2" t="s">
        <v>0</v>
      </c>
      <c r="AC8" s="29" t="s">
        <v>6</v>
      </c>
      <c r="AD8" s="30"/>
      <c r="AE8" s="31"/>
      <c r="AF8" s="32" t="s">
        <v>7</v>
      </c>
      <c r="AG8" s="33"/>
      <c r="AH8" s="34"/>
      <c r="AI8" s="32" t="s">
        <v>8</v>
      </c>
      <c r="AJ8" s="33"/>
      <c r="AK8" s="34"/>
      <c r="AL8" s="32" t="s">
        <v>9</v>
      </c>
      <c r="AM8" s="33"/>
      <c r="AN8" s="34"/>
      <c r="AO8" s="32" t="s">
        <v>10</v>
      </c>
      <c r="AP8" s="33"/>
      <c r="AQ8" s="34"/>
      <c r="AR8" s="32" t="s">
        <v>11</v>
      </c>
      <c r="AS8" s="33"/>
      <c r="AT8" s="34"/>
      <c r="AU8" s="29" t="s">
        <v>12</v>
      </c>
      <c r="AV8" s="30"/>
      <c r="AW8" s="31"/>
    </row>
    <row r="9" spans="1:49" x14ac:dyDescent="0.25">
      <c r="B9" s="2" t="s">
        <v>3</v>
      </c>
      <c r="C9" s="10">
        <v>0</v>
      </c>
      <c r="D9" s="2">
        <v>1</v>
      </c>
      <c r="E9" s="11">
        <v>2</v>
      </c>
      <c r="F9" s="10">
        <v>0</v>
      </c>
      <c r="G9" s="2">
        <v>1</v>
      </c>
      <c r="H9" s="11">
        <v>2</v>
      </c>
      <c r="I9" s="10">
        <v>0</v>
      </c>
      <c r="J9" s="2">
        <v>1</v>
      </c>
      <c r="K9" s="11">
        <v>2</v>
      </c>
      <c r="L9" s="10">
        <v>0</v>
      </c>
      <c r="M9" s="2">
        <v>1</v>
      </c>
      <c r="N9" s="11">
        <v>2</v>
      </c>
      <c r="O9" s="10">
        <v>0</v>
      </c>
      <c r="P9" s="2">
        <v>1</v>
      </c>
      <c r="Q9" s="11">
        <v>2</v>
      </c>
      <c r="R9" s="10">
        <v>0</v>
      </c>
      <c r="S9" s="2">
        <v>1</v>
      </c>
      <c r="T9" s="11">
        <v>2</v>
      </c>
      <c r="U9" s="10">
        <v>0</v>
      </c>
      <c r="V9" s="2">
        <v>1</v>
      </c>
      <c r="W9" s="11">
        <v>2</v>
      </c>
      <c r="AB9" s="2" t="s">
        <v>3</v>
      </c>
      <c r="AC9" s="10">
        <v>0</v>
      </c>
      <c r="AD9" s="2">
        <v>1</v>
      </c>
      <c r="AE9" s="11">
        <v>2</v>
      </c>
      <c r="AF9" s="10">
        <v>0</v>
      </c>
      <c r="AG9" s="2">
        <v>1</v>
      </c>
      <c r="AH9" s="11">
        <v>2</v>
      </c>
      <c r="AI9" s="10">
        <v>0</v>
      </c>
      <c r="AJ9" s="2">
        <v>1</v>
      </c>
      <c r="AK9" s="11">
        <v>2</v>
      </c>
      <c r="AL9" s="10">
        <v>0</v>
      </c>
      <c r="AM9" s="2">
        <v>1</v>
      </c>
      <c r="AN9" s="11">
        <v>2</v>
      </c>
      <c r="AO9" s="10">
        <v>0</v>
      </c>
      <c r="AP9" s="2">
        <v>1</v>
      </c>
      <c r="AQ9" s="11">
        <v>2</v>
      </c>
      <c r="AR9" s="10">
        <v>0</v>
      </c>
      <c r="AS9" s="2">
        <v>1</v>
      </c>
      <c r="AT9" s="11">
        <v>2</v>
      </c>
      <c r="AU9" s="10">
        <v>0</v>
      </c>
      <c r="AV9" s="2">
        <v>1</v>
      </c>
      <c r="AW9" s="11">
        <v>2</v>
      </c>
    </row>
    <row r="10" spans="1:49" x14ac:dyDescent="0.25">
      <c r="B10" s="4" t="s">
        <v>15</v>
      </c>
      <c r="C10" s="7">
        <v>430</v>
      </c>
      <c r="D10" s="4">
        <v>481689</v>
      </c>
      <c r="E10" s="8">
        <v>75136</v>
      </c>
      <c r="F10" s="7">
        <v>327</v>
      </c>
      <c r="G10" s="4">
        <v>422805</v>
      </c>
      <c r="H10" s="8">
        <v>69961</v>
      </c>
      <c r="I10" s="7">
        <v>112</v>
      </c>
      <c r="J10" s="4">
        <v>406321</v>
      </c>
      <c r="K10" s="8">
        <v>66716</v>
      </c>
      <c r="L10" s="7">
        <v>85</v>
      </c>
      <c r="M10" s="4">
        <v>367379</v>
      </c>
      <c r="N10" s="8">
        <v>58678</v>
      </c>
      <c r="O10" s="7">
        <v>1</v>
      </c>
      <c r="P10" s="4">
        <v>279846</v>
      </c>
      <c r="Q10" s="8">
        <v>41011</v>
      </c>
      <c r="R10" s="7">
        <v>0</v>
      </c>
      <c r="S10" s="4">
        <v>78294</v>
      </c>
      <c r="T10" s="8">
        <v>7366</v>
      </c>
      <c r="U10" s="7">
        <v>63</v>
      </c>
      <c r="V10" s="4">
        <v>361979</v>
      </c>
      <c r="W10" s="8">
        <v>58648</v>
      </c>
      <c r="AB10" s="4" t="s">
        <v>15</v>
      </c>
      <c r="AC10" s="19">
        <f>SQRT(C10)</f>
        <v>20.73644135332772</v>
      </c>
      <c r="AD10" s="19">
        <f t="shared" ref="AD10:AW11" si="3">SQRT(D10)</f>
        <v>694.03818338762892</v>
      </c>
      <c r="AE10" s="19">
        <f t="shared" si="3"/>
        <v>274.10946718418904</v>
      </c>
      <c r="AF10" s="19">
        <f t="shared" si="3"/>
        <v>18.083141320025124</v>
      </c>
      <c r="AG10" s="19">
        <f t="shared" si="3"/>
        <v>650.23457305806187</v>
      </c>
      <c r="AH10" s="19">
        <f t="shared" si="3"/>
        <v>264.50141776557643</v>
      </c>
      <c r="AI10" s="19">
        <f t="shared" si="3"/>
        <v>10.583005244258363</v>
      </c>
      <c r="AJ10" s="19">
        <f t="shared" si="3"/>
        <v>637.43313374816023</v>
      </c>
      <c r="AK10" s="19">
        <f t="shared" si="3"/>
        <v>258.29440566918981</v>
      </c>
      <c r="AL10" s="19">
        <f t="shared" si="3"/>
        <v>9.2195444572928871</v>
      </c>
      <c r="AM10" s="19">
        <f t="shared" si="3"/>
        <v>606.11797531503714</v>
      </c>
      <c r="AN10" s="19">
        <f t="shared" si="3"/>
        <v>242.23542267802205</v>
      </c>
      <c r="AO10" s="19">
        <f t="shared" si="3"/>
        <v>1</v>
      </c>
      <c r="AP10" s="19">
        <f t="shared" si="3"/>
        <v>529.00472587681099</v>
      </c>
      <c r="AQ10" s="19">
        <f t="shared" si="3"/>
        <v>202.51172805543879</v>
      </c>
      <c r="AR10" s="19">
        <f t="shared" si="3"/>
        <v>0</v>
      </c>
      <c r="AS10" s="19">
        <f t="shared" si="3"/>
        <v>279.81065026192266</v>
      </c>
      <c r="AT10" s="19">
        <f t="shared" si="3"/>
        <v>85.825404164501322</v>
      </c>
      <c r="AU10" s="19">
        <f t="shared" si="3"/>
        <v>7.9372539331937721</v>
      </c>
      <c r="AV10" s="19">
        <f t="shared" si="3"/>
        <v>601.64690641604727</v>
      </c>
      <c r="AW10" s="19">
        <f t="shared" si="3"/>
        <v>242.17349153034897</v>
      </c>
    </row>
    <row r="11" spans="1:49" x14ac:dyDescent="0.25">
      <c r="B11" s="4" t="s">
        <v>1</v>
      </c>
      <c r="C11" s="7">
        <v>27151</v>
      </c>
      <c r="D11" s="4">
        <v>555441</v>
      </c>
      <c r="E11" s="8">
        <v>107726</v>
      </c>
      <c r="F11" s="7">
        <v>15221</v>
      </c>
      <c r="G11" s="4">
        <v>465915</v>
      </c>
      <c r="H11" s="8">
        <v>90785</v>
      </c>
      <c r="I11" s="7">
        <v>9965</v>
      </c>
      <c r="J11" s="4">
        <v>442955</v>
      </c>
      <c r="K11" s="8">
        <v>85830</v>
      </c>
      <c r="L11" s="7">
        <v>9884</v>
      </c>
      <c r="M11" s="4">
        <v>404487</v>
      </c>
      <c r="N11" s="8">
        <v>79052</v>
      </c>
      <c r="O11" s="7">
        <v>1642</v>
      </c>
      <c r="P11" s="4">
        <v>291996</v>
      </c>
      <c r="Q11" s="8">
        <v>50679</v>
      </c>
      <c r="R11" s="7">
        <v>37</v>
      </c>
      <c r="S11" s="4">
        <v>78515</v>
      </c>
      <c r="T11" s="8">
        <v>8102</v>
      </c>
      <c r="U11" s="7">
        <v>2573</v>
      </c>
      <c r="V11" s="4">
        <v>374541</v>
      </c>
      <c r="W11" s="8">
        <v>74164</v>
      </c>
      <c r="AB11" s="4" t="s">
        <v>1</v>
      </c>
      <c r="AC11" s="19">
        <f>SQRT(C11)</f>
        <v>164.77560499054465</v>
      </c>
      <c r="AD11" s="19">
        <f t="shared" si="3"/>
        <v>745.27914233527292</v>
      </c>
      <c r="AE11" s="19">
        <f t="shared" si="3"/>
        <v>328.21639203427975</v>
      </c>
      <c r="AF11" s="19">
        <f t="shared" si="3"/>
        <v>123.37341690980274</v>
      </c>
      <c r="AG11" s="19">
        <f t="shared" si="3"/>
        <v>682.57966568013148</v>
      </c>
      <c r="AH11" s="19">
        <f t="shared" si="3"/>
        <v>301.30549281418683</v>
      </c>
      <c r="AI11" s="19">
        <f t="shared" si="3"/>
        <v>99.824846606443629</v>
      </c>
      <c r="AJ11" s="19">
        <f t="shared" si="3"/>
        <v>665.5486458554326</v>
      </c>
      <c r="AK11" s="19">
        <f t="shared" si="3"/>
        <v>292.96757499764374</v>
      </c>
      <c r="AL11" s="19">
        <f t="shared" si="3"/>
        <v>99.418308173092541</v>
      </c>
      <c r="AM11" s="19">
        <f t="shared" si="3"/>
        <v>635.99292448894425</v>
      </c>
      <c r="AN11" s="19">
        <f t="shared" si="3"/>
        <v>281.16187508266478</v>
      </c>
      <c r="AO11" s="19">
        <f t="shared" si="3"/>
        <v>40.521599178709621</v>
      </c>
      <c r="AP11" s="19">
        <f t="shared" si="3"/>
        <v>540.3665422655256</v>
      </c>
      <c r="AQ11" s="19">
        <f t="shared" si="3"/>
        <v>225.1199680170553</v>
      </c>
      <c r="AR11" s="19">
        <f t="shared" si="3"/>
        <v>6.0827625302982193</v>
      </c>
      <c r="AS11" s="19">
        <f t="shared" si="3"/>
        <v>280.20528189168738</v>
      </c>
      <c r="AT11" s="19">
        <f t="shared" si="3"/>
        <v>90.011110425324716</v>
      </c>
      <c r="AU11" s="19">
        <f t="shared" si="3"/>
        <v>50.724747411889595</v>
      </c>
      <c r="AV11" s="19">
        <f t="shared" si="3"/>
        <v>611.99754901469987</v>
      </c>
      <c r="AW11" s="19">
        <f t="shared" si="3"/>
        <v>272.33068134163659</v>
      </c>
    </row>
    <row r="12" spans="1:49" x14ac:dyDescent="0.25">
      <c r="B12" s="6" t="s">
        <v>2</v>
      </c>
      <c r="C12" s="9"/>
      <c r="D12" s="20">
        <f>D10/D11</f>
        <v>0.86721902056203992</v>
      </c>
      <c r="E12" s="23">
        <f>E10/E11</f>
        <v>0.69747321909288384</v>
      </c>
      <c r="F12" s="21"/>
      <c r="G12" s="20">
        <f>G10/G11</f>
        <v>0.90747239303306393</v>
      </c>
      <c r="H12" s="22">
        <f>H10/H11</f>
        <v>0.77062290025885338</v>
      </c>
      <c r="I12" s="21"/>
      <c r="J12" s="20">
        <f>J10/J11</f>
        <v>0.91729633935727106</v>
      </c>
      <c r="K12" s="22">
        <f>K10/K11</f>
        <v>0.77730397296982412</v>
      </c>
      <c r="L12" s="21"/>
      <c r="M12" s="20">
        <f>M10/M11</f>
        <v>0.90825910350641681</v>
      </c>
      <c r="N12" s="22">
        <f>N10/N11</f>
        <v>0.74227091028689973</v>
      </c>
      <c r="O12" s="21"/>
      <c r="P12" s="20">
        <f>P10/P11</f>
        <v>0.95838984095672541</v>
      </c>
      <c r="Q12" s="23">
        <f>Q10/Q11</f>
        <v>0.80923064780283749</v>
      </c>
      <c r="R12" s="21"/>
      <c r="S12" s="20">
        <f>S10/S11</f>
        <v>0.99718525122588042</v>
      </c>
      <c r="T12" s="23">
        <f>T10/T11</f>
        <v>0.90915823253517647</v>
      </c>
      <c r="U12" s="21"/>
      <c r="V12" s="20">
        <f>V10/V11</f>
        <v>0.96646028071693091</v>
      </c>
      <c r="W12" s="23">
        <f>W10/W11</f>
        <v>0.7907879833881668</v>
      </c>
      <c r="AB12" s="6" t="s">
        <v>2</v>
      </c>
      <c r="AC12" s="9"/>
      <c r="AD12" s="20">
        <f>SQRT( (D11-D10)^2*D10 + D10^2*(D11-D10) )/D11^2</f>
        <v>4.5531647416595703E-4</v>
      </c>
      <c r="AE12" s="22">
        <f>SQRT( (E11-E10)^2*E10 + E10^2*(E11-E10) )/E11^2</f>
        <v>1.3995403184860063E-3</v>
      </c>
      <c r="AF12" s="20"/>
      <c r="AG12" s="20">
        <f t="shared" ref="AG12:AW12" si="4">SQRT( (G11-G10)^2*G10 + G10^2*(G11-G10) )/G11^2</f>
        <v>4.2452085447532509E-4</v>
      </c>
      <c r="AH12" s="22">
        <f t="shared" si="4"/>
        <v>1.3953685650556649E-3</v>
      </c>
      <c r="AI12" s="20"/>
      <c r="AJ12" s="20">
        <f t="shared" si="4"/>
        <v>4.1384469500998421E-4</v>
      </c>
      <c r="AK12" s="22">
        <f t="shared" si="4"/>
        <v>1.4201431457878287E-3</v>
      </c>
      <c r="AL12" s="20"/>
      <c r="AM12" s="20">
        <f t="shared" si="4"/>
        <v>4.5387272549888972E-4</v>
      </c>
      <c r="AN12" s="22">
        <f t="shared" si="4"/>
        <v>1.5556307146510693E-3</v>
      </c>
      <c r="AO12" s="20"/>
      <c r="AP12" s="20">
        <f t="shared" si="4"/>
        <v>3.6955776977840921E-4</v>
      </c>
      <c r="AQ12" s="22">
        <f t="shared" si="4"/>
        <v>1.7453255453604133E-3</v>
      </c>
      <c r="AR12" s="20"/>
      <c r="AS12" s="20">
        <f t="shared" si="4"/>
        <v>1.8907383149130083E-4</v>
      </c>
      <c r="AT12" s="22">
        <f t="shared" si="4"/>
        <v>3.1927609728968319E-3</v>
      </c>
      <c r="AU12" s="20"/>
      <c r="AV12" s="20">
        <f t="shared" si="4"/>
        <v>2.9418602214360351E-4</v>
      </c>
      <c r="AW12" s="22">
        <f t="shared" si="4"/>
        <v>1.4935740894637176E-3</v>
      </c>
    </row>
    <row r="14" spans="1:49" x14ac:dyDescent="0.25">
      <c r="B14" s="37" t="s">
        <v>4</v>
      </c>
      <c r="C14" s="37"/>
      <c r="D14" s="37"/>
      <c r="E14" s="37"/>
      <c r="AB14" s="37" t="s">
        <v>4</v>
      </c>
      <c r="AC14" s="37"/>
      <c r="AD14" s="37"/>
      <c r="AE14" s="37"/>
    </row>
    <row r="15" spans="1:49" x14ac:dyDescent="0.25">
      <c r="B15" s="1" t="s">
        <v>0</v>
      </c>
      <c r="C15" s="35" t="s">
        <v>6</v>
      </c>
      <c r="D15" s="36"/>
      <c r="E15" s="36"/>
      <c r="F15" s="32" t="s">
        <v>7</v>
      </c>
      <c r="G15" s="33"/>
      <c r="H15" s="34"/>
      <c r="I15" s="32" t="s">
        <v>8</v>
      </c>
      <c r="J15" s="33"/>
      <c r="K15" s="34"/>
      <c r="L15" s="32" t="s">
        <v>9</v>
      </c>
      <c r="M15" s="33"/>
      <c r="N15" s="34"/>
      <c r="O15" s="32" t="s">
        <v>10</v>
      </c>
      <c r="P15" s="33"/>
      <c r="Q15" s="34"/>
      <c r="R15" s="32" t="s">
        <v>11</v>
      </c>
      <c r="S15" s="33"/>
      <c r="T15" s="34"/>
      <c r="U15" s="32" t="s">
        <v>12</v>
      </c>
      <c r="V15" s="33"/>
      <c r="W15" s="34"/>
      <c r="AB15" s="1" t="s">
        <v>0</v>
      </c>
      <c r="AC15" s="35" t="s">
        <v>6</v>
      </c>
      <c r="AD15" s="36"/>
      <c r="AE15" s="36"/>
      <c r="AF15" s="32" t="s">
        <v>7</v>
      </c>
      <c r="AG15" s="33"/>
      <c r="AH15" s="34"/>
      <c r="AI15" s="32" t="s">
        <v>8</v>
      </c>
      <c r="AJ15" s="33"/>
      <c r="AK15" s="34"/>
      <c r="AL15" s="32" t="s">
        <v>9</v>
      </c>
      <c r="AM15" s="33"/>
      <c r="AN15" s="34"/>
      <c r="AO15" s="32" t="s">
        <v>10</v>
      </c>
      <c r="AP15" s="33"/>
      <c r="AQ15" s="34"/>
      <c r="AR15" s="32" t="s">
        <v>11</v>
      </c>
      <c r="AS15" s="33"/>
      <c r="AT15" s="34"/>
      <c r="AU15" s="32" t="s">
        <v>12</v>
      </c>
      <c r="AV15" s="33"/>
      <c r="AW15" s="34"/>
    </row>
    <row r="16" spans="1:49" x14ac:dyDescent="0.25">
      <c r="B16" s="2" t="s">
        <v>3</v>
      </c>
      <c r="C16" s="24">
        <v>1</v>
      </c>
      <c r="D16" s="25">
        <v>2</v>
      </c>
      <c r="E16" s="26" t="s">
        <v>5</v>
      </c>
      <c r="F16" s="24">
        <v>1</v>
      </c>
      <c r="G16" s="25">
        <v>2</v>
      </c>
      <c r="H16" s="26" t="s">
        <v>5</v>
      </c>
      <c r="I16" s="24">
        <v>1</v>
      </c>
      <c r="J16" s="25">
        <v>2</v>
      </c>
      <c r="K16" s="26" t="s">
        <v>5</v>
      </c>
      <c r="L16" s="24">
        <v>1</v>
      </c>
      <c r="M16" s="25">
        <v>2</v>
      </c>
      <c r="N16" s="26" t="s">
        <v>5</v>
      </c>
      <c r="O16" s="24">
        <v>1</v>
      </c>
      <c r="P16" s="25">
        <v>2</v>
      </c>
      <c r="Q16" s="26" t="s">
        <v>5</v>
      </c>
      <c r="R16" s="24">
        <v>1</v>
      </c>
      <c r="S16" s="25">
        <v>2</v>
      </c>
      <c r="T16" s="26" t="s">
        <v>5</v>
      </c>
      <c r="U16" s="24">
        <v>1</v>
      </c>
      <c r="V16" s="25">
        <v>2</v>
      </c>
      <c r="W16" s="26" t="s">
        <v>5</v>
      </c>
      <c r="AB16" s="2" t="s">
        <v>3</v>
      </c>
      <c r="AC16" s="24">
        <v>1</v>
      </c>
      <c r="AD16" s="25">
        <v>2</v>
      </c>
      <c r="AE16" s="26" t="s">
        <v>5</v>
      </c>
      <c r="AF16" s="24">
        <v>1</v>
      </c>
      <c r="AG16" s="25">
        <v>2</v>
      </c>
      <c r="AH16" s="26" t="s">
        <v>5</v>
      </c>
      <c r="AI16" s="24">
        <v>1</v>
      </c>
      <c r="AJ16" s="25">
        <v>2</v>
      </c>
      <c r="AK16" s="26" t="s">
        <v>5</v>
      </c>
      <c r="AL16" s="24">
        <v>1</v>
      </c>
      <c r="AM16" s="25">
        <v>2</v>
      </c>
      <c r="AN16" s="26" t="s">
        <v>5</v>
      </c>
      <c r="AO16" s="24">
        <v>1</v>
      </c>
      <c r="AP16" s="25">
        <v>2</v>
      </c>
      <c r="AQ16" s="26" t="s">
        <v>5</v>
      </c>
      <c r="AR16" s="24">
        <v>1</v>
      </c>
      <c r="AS16" s="25">
        <v>2</v>
      </c>
      <c r="AT16" s="26" t="s">
        <v>5</v>
      </c>
      <c r="AU16" s="24">
        <v>1</v>
      </c>
      <c r="AV16" s="25">
        <v>2</v>
      </c>
      <c r="AW16" s="26" t="s">
        <v>5</v>
      </c>
    </row>
    <row r="17" spans="2:49" x14ac:dyDescent="0.25">
      <c r="B17" s="4" t="s">
        <v>15</v>
      </c>
      <c r="C17" s="7">
        <v>33843</v>
      </c>
      <c r="D17" s="4">
        <v>20645</v>
      </c>
      <c r="E17" s="8">
        <f>C17/2+D17</f>
        <v>37566.5</v>
      </c>
      <c r="F17" s="27">
        <v>31687</v>
      </c>
      <c r="G17">
        <v>19136</v>
      </c>
      <c r="H17" s="8">
        <f>F17/2+G17</f>
        <v>34979.5</v>
      </c>
      <c r="I17" s="27">
        <v>31910</v>
      </c>
      <c r="J17">
        <v>17403</v>
      </c>
      <c r="K17" s="8">
        <f>I17/2+J17</f>
        <v>33358</v>
      </c>
      <c r="L17" s="27">
        <v>32568</v>
      </c>
      <c r="M17">
        <v>13055</v>
      </c>
      <c r="N17" s="8">
        <f>L17/2+M17</f>
        <v>29339</v>
      </c>
      <c r="O17" s="27">
        <v>28993</v>
      </c>
      <c r="P17">
        <v>6009</v>
      </c>
      <c r="Q17" s="8">
        <f>O17/2+P17</f>
        <v>20505.5</v>
      </c>
      <c r="R17" s="27">
        <v>7190</v>
      </c>
      <c r="S17">
        <v>88</v>
      </c>
      <c r="T17" s="8">
        <f>R17/2+S17</f>
        <v>3683</v>
      </c>
      <c r="U17" s="27">
        <v>31570</v>
      </c>
      <c r="V17">
        <v>13539</v>
      </c>
      <c r="W17" s="8">
        <f>U17/2+V17</f>
        <v>29324</v>
      </c>
      <c r="AB17" s="4" t="s">
        <v>15</v>
      </c>
      <c r="AC17" s="19">
        <f>SQRT(C17)</f>
        <v>183.96467052127156</v>
      </c>
      <c r="AD17" s="38">
        <f>SQRT(D17)</f>
        <v>143.68368035375485</v>
      </c>
      <c r="AE17" s="39">
        <f>SQRT(C17/4+D17)</f>
        <v>170.60407380833553</v>
      </c>
      <c r="AF17" s="19">
        <f>SQRT(F17)</f>
        <v>178.00842676682473</v>
      </c>
      <c r="AG17" s="38">
        <f>SQRT(G17)</f>
        <v>138.33293172632466</v>
      </c>
      <c r="AH17" s="39">
        <f>SQRT(F17/4+G17)</f>
        <v>164.49240104029121</v>
      </c>
      <c r="AI17" s="19">
        <f>SQRT(I17)</f>
        <v>178.63370342687296</v>
      </c>
      <c r="AJ17" s="38">
        <f>SQRT(J17)</f>
        <v>131.92043056327552</v>
      </c>
      <c r="AK17" s="39">
        <f>SQRT(I17/4+J17)</f>
        <v>159.31258581794472</v>
      </c>
      <c r="AL17" s="19">
        <f>SQRT(L17)</f>
        <v>180.46606329168927</v>
      </c>
      <c r="AM17" s="38">
        <f>SQRT(M17)</f>
        <v>114.2584788976293</v>
      </c>
      <c r="AN17" s="39">
        <f>SQRT(L17/4+M17)</f>
        <v>145.59189537882938</v>
      </c>
      <c r="AO17" s="19">
        <f>SQRT(O17)</f>
        <v>170.2733097111817</v>
      </c>
      <c r="AP17" s="38">
        <f>SQRT(P17)</f>
        <v>77.517739905133979</v>
      </c>
      <c r="AQ17" s="39">
        <f>SQRT(O17/4+P17)</f>
        <v>115.14013201312564</v>
      </c>
      <c r="AR17" s="19">
        <f>SQRT(R17)</f>
        <v>84.793867702800299</v>
      </c>
      <c r="AS17" s="38">
        <f>SQRT(S17)</f>
        <v>9.3808315196468595</v>
      </c>
      <c r="AT17" s="39">
        <f>SQRT(R17/4+S17)</f>
        <v>43.422344478390386</v>
      </c>
      <c r="AU17" s="19">
        <f>SQRT(U17)</f>
        <v>177.67948671695333</v>
      </c>
      <c r="AV17" s="38">
        <f>SQRT(V17)</f>
        <v>116.35720862928949</v>
      </c>
      <c r="AW17" s="39">
        <f>SQRT(U17/4+V17)</f>
        <v>146.39501357628271</v>
      </c>
    </row>
    <row r="18" spans="2:49" x14ac:dyDescent="0.25">
      <c r="B18" s="4" t="s">
        <v>1</v>
      </c>
      <c r="C18" s="7" t="s">
        <v>17</v>
      </c>
      <c r="D18" s="4"/>
      <c r="E18" s="8">
        <f>E11</f>
        <v>107726</v>
      </c>
      <c r="F18" s="7" t="s">
        <v>17</v>
      </c>
      <c r="G18" s="4"/>
      <c r="H18" s="8">
        <f t="shared" ref="H18:W18" si="5">H11</f>
        <v>90785</v>
      </c>
      <c r="I18" s="7" t="s">
        <v>17</v>
      </c>
      <c r="J18" s="4"/>
      <c r="K18" s="8">
        <f t="shared" si="5"/>
        <v>85830</v>
      </c>
      <c r="L18" s="7" t="s">
        <v>17</v>
      </c>
      <c r="M18" s="4"/>
      <c r="N18" s="8">
        <f t="shared" si="5"/>
        <v>79052</v>
      </c>
      <c r="O18" s="7" t="s">
        <v>17</v>
      </c>
      <c r="P18" s="4"/>
      <c r="Q18" s="8">
        <f t="shared" si="5"/>
        <v>50679</v>
      </c>
      <c r="R18" s="7" t="s">
        <v>17</v>
      </c>
      <c r="S18" s="4"/>
      <c r="T18" s="8">
        <f t="shared" si="5"/>
        <v>8102</v>
      </c>
      <c r="U18" s="7" t="s">
        <v>17</v>
      </c>
      <c r="V18" s="4"/>
      <c r="W18" s="8">
        <f t="shared" si="5"/>
        <v>74164</v>
      </c>
      <c r="AB18" s="4" t="s">
        <v>1</v>
      </c>
      <c r="AC18" s="7" t="s">
        <v>17</v>
      </c>
      <c r="AD18" s="4"/>
      <c r="AE18" s="39">
        <f>SQRT(E18)</f>
        <v>328.21639203427975</v>
      </c>
      <c r="AF18" s="7" t="s">
        <v>17</v>
      </c>
      <c r="AG18" s="4"/>
      <c r="AH18" s="39">
        <f>SQRT(H18)</f>
        <v>301.30549281418683</v>
      </c>
      <c r="AI18" s="7" t="s">
        <v>17</v>
      </c>
      <c r="AJ18" s="4"/>
      <c r="AK18" s="39">
        <f>SQRT(K18)</f>
        <v>292.96757499764374</v>
      </c>
      <c r="AL18" s="7" t="s">
        <v>17</v>
      </c>
      <c r="AM18" s="4"/>
      <c r="AN18" s="39">
        <f>SQRT(N18)</f>
        <v>281.16187508266478</v>
      </c>
      <c r="AO18" s="7" t="s">
        <v>17</v>
      </c>
      <c r="AP18" s="4"/>
      <c r="AQ18" s="39">
        <f>SQRT(Q18)</f>
        <v>225.1199680170553</v>
      </c>
      <c r="AR18" s="7" t="s">
        <v>17</v>
      </c>
      <c r="AS18" s="4"/>
      <c r="AT18" s="39">
        <f>SQRT(T18)</f>
        <v>90.011110425324716</v>
      </c>
      <c r="AU18" s="7" t="s">
        <v>17</v>
      </c>
      <c r="AV18" s="4"/>
      <c r="AW18" s="39">
        <f>SQRT(W18)</f>
        <v>272.33068134163659</v>
      </c>
    </row>
    <row r="19" spans="2:49" x14ac:dyDescent="0.25">
      <c r="B19" s="6" t="s">
        <v>2</v>
      </c>
      <c r="C19" s="12"/>
      <c r="D19" s="28"/>
      <c r="E19" s="23">
        <f>E17/E18</f>
        <v>0.34872268533130352</v>
      </c>
      <c r="F19" s="40"/>
      <c r="G19" s="41"/>
      <c r="H19" s="42">
        <f>H17/H18</f>
        <v>0.38530043509390316</v>
      </c>
      <c r="I19" s="40"/>
      <c r="J19" s="41"/>
      <c r="K19" s="42">
        <f>K17/K18</f>
        <v>0.38865198648491206</v>
      </c>
      <c r="L19" s="40"/>
      <c r="M19" s="41"/>
      <c r="N19" s="42">
        <f>N17/N18</f>
        <v>0.37113545514344987</v>
      </c>
      <c r="O19" s="40"/>
      <c r="P19" s="41"/>
      <c r="Q19" s="42">
        <f>Q17/Q18</f>
        <v>0.40461532390141874</v>
      </c>
      <c r="R19" s="40"/>
      <c r="S19" s="41"/>
      <c r="T19" s="42">
        <f>T17/T18</f>
        <v>0.45457911626758823</v>
      </c>
      <c r="U19" s="40"/>
      <c r="V19" s="41"/>
      <c r="W19" s="42">
        <f>W17/W18</f>
        <v>0.3953939916940834</v>
      </c>
      <c r="AB19" s="6" t="s">
        <v>2</v>
      </c>
      <c r="AC19" s="12"/>
      <c r="AD19" s="28"/>
      <c r="AE19" s="23">
        <f>SQRT(C17/(4*E18^2)+D17/(4*E18^2)+(1/2*C17+D17)^2/E18^4*E10+(1/2*C17+D17)^2/E18^4*(E11-E10))</f>
        <v>1.5174567028086925E-3</v>
      </c>
      <c r="AF19" s="23"/>
      <c r="AG19" s="23"/>
      <c r="AH19" s="23">
        <f>SQRT(F17/(4*H18^2)+G17/(4*H18^2)+(1/2*F17+G17)^2/H18^4*H10+(1/2*F17+G17)^2/H18^4*(H11-H10))</f>
        <v>1.7823732066533247E-3</v>
      </c>
      <c r="AI19" s="23"/>
      <c r="AJ19" s="23"/>
      <c r="AK19" s="23">
        <f>SQRT(I17/(4*K18^2)+J17/(4*K18^2)+(1/2*I17+J17)^2/K18^4*K10+(1/2*I17+J17)^2/K18^4*(K11-K10))</f>
        <v>1.8529351777147427E-3</v>
      </c>
      <c r="AL19" s="23"/>
      <c r="AM19" s="23"/>
      <c r="AN19" s="23">
        <f>SQRT(L17/(4*N18^2)+M17/(4*N18^2)+(1/2*L17+M17)^2/N18^4*N10+(1/2*L17+M17)^2/N18^4*(N11-N10))</f>
        <v>1.88879984932727E-3</v>
      </c>
      <c r="AO19" s="23"/>
      <c r="AP19" s="23"/>
      <c r="AQ19" s="23">
        <f>SQRT(O17/(4*Q18^2)+P17/(4*Q18^2)+(1/2*O17+P17)^2/Q18^4*Q10+(1/2*O17+P17)^2/Q18^4*(Q11-Q10))</f>
        <v>2.5763227507731652E-3</v>
      </c>
      <c r="AR19" s="23"/>
      <c r="AS19" s="23"/>
      <c r="AT19" s="23">
        <f>SQRT(R17/(4*T18^2)+S17/(4*T18^2)+(1/2*R17+S17)^2/T18^4*T10+(1/2*R17+S17)^2/T18^4*(T11-T10))</f>
        <v>7.2954400206731518E-3</v>
      </c>
      <c r="AU19" s="23"/>
      <c r="AV19" s="23"/>
      <c r="AW19" s="23">
        <f>SQRT(U17/(4*W18^2)+V17/(4*W18^2)+(1/2*U17+V17)^2/W18^4*W10+(1/2*U17+V17)^2/W18^4*(W11-W10))</f>
        <v>2.0391861352978416E-3</v>
      </c>
    </row>
    <row r="20" spans="2:49" x14ac:dyDescent="0.25">
      <c r="D20">
        <f>D17*2+C17</f>
        <v>75133</v>
      </c>
      <c r="G20">
        <f>G17*2+F17</f>
        <v>69959</v>
      </c>
      <c r="J20">
        <f>J17*2+I17</f>
        <v>66716</v>
      </c>
      <c r="M20">
        <f>M17*2+L17</f>
        <v>58678</v>
      </c>
      <c r="P20">
        <f>P17*2+O17</f>
        <v>41011</v>
      </c>
      <c r="S20">
        <f>S17*2+R17</f>
        <v>7366</v>
      </c>
      <c r="V20">
        <f>V17*2+U17</f>
        <v>58648</v>
      </c>
    </row>
    <row r="21" spans="2:49" x14ac:dyDescent="0.25">
      <c r="D21">
        <v>3</v>
      </c>
      <c r="G21">
        <v>2</v>
      </c>
    </row>
  </sheetData>
  <mergeCells count="30">
    <mergeCell ref="AO15:AQ15"/>
    <mergeCell ref="AR15:AT15"/>
    <mergeCell ref="AU15:AW15"/>
    <mergeCell ref="AB14:AE14"/>
    <mergeCell ref="AC15:AE15"/>
    <mergeCell ref="AF15:AH15"/>
    <mergeCell ref="AI15:AK15"/>
    <mergeCell ref="AL15:AN15"/>
    <mergeCell ref="C15:E15"/>
    <mergeCell ref="F8:H8"/>
    <mergeCell ref="I8:K8"/>
    <mergeCell ref="L8:N8"/>
    <mergeCell ref="AC8:AE8"/>
    <mergeCell ref="O8:Q8"/>
    <mergeCell ref="R8:T8"/>
    <mergeCell ref="U8:W8"/>
    <mergeCell ref="C8:E8"/>
    <mergeCell ref="B14:E14"/>
    <mergeCell ref="F15:H15"/>
    <mergeCell ref="I15:K15"/>
    <mergeCell ref="L15:N15"/>
    <mergeCell ref="O15:Q15"/>
    <mergeCell ref="R15:T15"/>
    <mergeCell ref="U15:W15"/>
    <mergeCell ref="AU8:AW8"/>
    <mergeCell ref="AF8:AH8"/>
    <mergeCell ref="AI8:AK8"/>
    <mergeCell ref="AL8:AN8"/>
    <mergeCell ref="AO8:AQ8"/>
    <mergeCell ref="AR8:A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Juda</dc:creator>
  <cp:lastModifiedBy>David Juda</cp:lastModifiedBy>
  <dcterms:created xsi:type="dcterms:W3CDTF">2015-06-05T18:19:34Z</dcterms:created>
  <dcterms:modified xsi:type="dcterms:W3CDTF">2025-07-02T20:02:29Z</dcterms:modified>
</cp:coreProperties>
</file>