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en\Documents\Musique\OSEL\2017-2018\Q1\"/>
    </mc:Choice>
  </mc:AlternateContent>
  <bookViews>
    <workbookView xWindow="0" yWindow="0" windowWidth="19200" windowHeight="8595" activeTab="1" xr2:uid="{11FB9049-8455-4E53-9879-DC22AC3542D5}"/>
  </bookViews>
  <sheets>
    <sheet name="Alphabétique" sheetId="1" r:id="rId1"/>
    <sheet name="Pupitr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8" i="2" l="1"/>
  <c r="M39" i="2"/>
  <c r="M40" i="2" s="1"/>
  <c r="E229" i="1"/>
  <c r="E222" i="1"/>
  <c r="E221" i="1"/>
  <c r="E220" i="1"/>
  <c r="E215" i="1"/>
  <c r="E212" i="1"/>
  <c r="E208" i="1"/>
  <c r="E206" i="1"/>
  <c r="E205" i="1"/>
  <c r="E204" i="1"/>
  <c r="E203" i="1"/>
  <c r="E202" i="1"/>
  <c r="E201" i="1"/>
  <c r="E197" i="1"/>
  <c r="E196" i="1"/>
  <c r="E193" i="1"/>
  <c r="E188" i="1"/>
  <c r="E186" i="1"/>
  <c r="E185" i="1"/>
  <c r="E178" i="1"/>
  <c r="E177" i="1"/>
  <c r="E174" i="1"/>
  <c r="E170" i="1"/>
  <c r="E169" i="1"/>
  <c r="E168" i="1"/>
  <c r="E167" i="1"/>
  <c r="E166" i="1"/>
  <c r="E161" i="1"/>
  <c r="E155" i="1"/>
  <c r="E143" i="1"/>
  <c r="E133" i="1"/>
  <c r="E130" i="1"/>
  <c r="E128" i="1"/>
  <c r="E127" i="1"/>
  <c r="E123" i="1"/>
  <c r="E116" i="1"/>
  <c r="E114" i="1"/>
  <c r="E112" i="1"/>
  <c r="E108" i="1"/>
  <c r="E104" i="1"/>
  <c r="E100" i="1"/>
  <c r="E91" i="1"/>
  <c r="E90" i="1"/>
  <c r="E89" i="1"/>
  <c r="E88" i="1"/>
  <c r="E86" i="1"/>
  <c r="E85" i="1"/>
  <c r="E84" i="1"/>
  <c r="E81" i="1"/>
  <c r="E80" i="1"/>
  <c r="E79" i="1"/>
  <c r="E75" i="1"/>
  <c r="E74" i="1"/>
  <c r="E72" i="1"/>
  <c r="E71" i="1"/>
  <c r="E69" i="1"/>
  <c r="E66" i="1"/>
  <c r="E65" i="1"/>
  <c r="E62" i="1"/>
  <c r="E61" i="1"/>
  <c r="E60" i="1"/>
  <c r="E59" i="1"/>
  <c r="E57" i="1"/>
  <c r="E56" i="1"/>
  <c r="E55" i="1"/>
  <c r="E54" i="1"/>
  <c r="E53" i="1"/>
  <c r="E52" i="1"/>
  <c r="E47" i="1"/>
  <c r="E46" i="1"/>
  <c r="E45" i="1"/>
  <c r="E43" i="1"/>
  <c r="E41" i="1"/>
  <c r="E40" i="1"/>
  <c r="E38" i="1"/>
  <c r="E37" i="1"/>
  <c r="E32" i="1"/>
  <c r="E28" i="1"/>
  <c r="E27" i="1"/>
  <c r="E26" i="1"/>
  <c r="E24" i="1"/>
  <c r="E23" i="1"/>
  <c r="E19" i="1"/>
  <c r="E18" i="1"/>
</calcChain>
</file>

<file path=xl/sharedStrings.xml><?xml version="1.0" encoding="utf-8"?>
<sst xmlns="http://schemas.openxmlformats.org/spreadsheetml/2006/main" count="1859" uniqueCount="1011">
  <si>
    <t>Mise à jour :</t>
  </si>
  <si>
    <t>OSEL - LISTE DES MUSICIENS</t>
  </si>
  <si>
    <t>MEMBRES ACTIFS</t>
  </si>
  <si>
    <t>Nom</t>
  </si>
  <si>
    <t>Prénom</t>
  </si>
  <si>
    <t>Instrument</t>
  </si>
  <si>
    <t>GSM</t>
  </si>
  <si>
    <t>E-mail</t>
  </si>
  <si>
    <t>Adresse domicile</t>
  </si>
  <si>
    <t>CP</t>
  </si>
  <si>
    <t>Ville</t>
  </si>
  <si>
    <t>Student</t>
  </si>
  <si>
    <t>UCL</t>
  </si>
  <si>
    <t>Etudes/Profession</t>
  </si>
  <si>
    <t>Date de naissance</t>
  </si>
  <si>
    <t>CUISINIER</t>
  </si>
  <si>
    <t>Claire</t>
  </si>
  <si>
    <t>Alto</t>
  </si>
  <si>
    <t>0032 472/74.49.39</t>
  </si>
  <si>
    <t>cdeceuninck@yahoo.fr</t>
  </si>
  <si>
    <t>26, rue du Pré Delcourt</t>
  </si>
  <si>
    <t>Chaumont-Gistoux</t>
  </si>
  <si>
    <t>non</t>
  </si>
  <si>
    <t>Professeur (sciences)</t>
  </si>
  <si>
    <t>DE PETTER</t>
  </si>
  <si>
    <t>Maxime</t>
  </si>
  <si>
    <t>0032 498/56.23.86</t>
  </si>
  <si>
    <t>maxime.de.petter@gmail.com</t>
  </si>
  <si>
    <t>4, avenue Abbesse de Remiremont</t>
  </si>
  <si>
    <t>Braine-l'Alleud</t>
  </si>
  <si>
    <t>oui</t>
  </si>
  <si>
    <t>Conservatoire</t>
  </si>
  <si>
    <t>FITCH-BORIBON</t>
  </si>
  <si>
    <t>Fabienne</t>
  </si>
  <si>
    <t>0032 476/96.22.94</t>
  </si>
  <si>
    <t>fabiennefitch@hotmail.com</t>
  </si>
  <si>
    <t>62, chaussée de Huy</t>
  </si>
  <si>
    <t>Dion-Valmont</t>
  </si>
  <si>
    <t>SERWINSKA</t>
  </si>
  <si>
    <t>Paulina</t>
  </si>
  <si>
    <t>0032 496/71.86.13</t>
  </si>
  <si>
    <t>paulina.serwinska@skynet.be</t>
  </si>
  <si>
    <t>24/11, rue du Nicage</t>
  </si>
  <si>
    <t>Relations publiques</t>
  </si>
  <si>
    <t>VANSTALS</t>
  </si>
  <si>
    <t>Stéphanie</t>
  </si>
  <si>
    <t>0032 472/26.75.27</t>
  </si>
  <si>
    <t>svanstals@gmail.com</t>
  </si>
  <si>
    <t>2, Sparrendreef</t>
  </si>
  <si>
    <t>Heverlee</t>
  </si>
  <si>
    <t>Achats (secteur hospitalier)</t>
  </si>
  <si>
    <t>DONNET</t>
  </si>
  <si>
    <t>Guillaume</t>
  </si>
  <si>
    <t>Basson</t>
  </si>
  <si>
    <t>0486/803543</t>
  </si>
  <si>
    <t>gdonnet@gmail.com</t>
  </si>
  <si>
    <t>68, Veterstraat</t>
  </si>
  <si>
    <t>Tervueren</t>
  </si>
  <si>
    <t>Ingénieur civil</t>
  </si>
  <si>
    <t>FIGUEIREDO</t>
  </si>
  <si>
    <t>Joao Maria</t>
  </si>
  <si>
    <t>0035 2.621.214.372</t>
  </si>
  <si>
    <t>kmanycalaverak@hotmail.com</t>
  </si>
  <si>
    <t>211, rue du Cheval d'Arçons</t>
  </si>
  <si>
    <t>LLN</t>
  </si>
  <si>
    <t xml:space="preserve">oui </t>
  </si>
  <si>
    <t>Physique</t>
  </si>
  <si>
    <t>GERARD</t>
  </si>
  <si>
    <t>Philippe</t>
  </si>
  <si>
    <t>Chef d'orchestre</t>
  </si>
  <si>
    <t>0032 477/ 95.78.93</t>
  </si>
  <si>
    <t>philippegerard52@gmail.com</t>
  </si>
  <si>
    <t>7, avenue de la Ramée</t>
  </si>
  <si>
    <t>Bruxelles</t>
  </si>
  <si>
    <t>Professeur et chef d'orchestre</t>
  </si>
  <si>
    <t>BOUHON</t>
  </si>
  <si>
    <t>Adrienne</t>
  </si>
  <si>
    <t>Clarinette</t>
  </si>
  <si>
    <t>0032 478/12.85.09</t>
  </si>
  <si>
    <t>Sciences économiques</t>
  </si>
  <si>
    <t>DANHIER</t>
  </si>
  <si>
    <t>Antoine</t>
  </si>
  <si>
    <t>0032 479/87.61.63</t>
  </si>
  <si>
    <t>18, rue de Hannut</t>
  </si>
  <si>
    <t>Ambresin</t>
  </si>
  <si>
    <t>Romanes</t>
  </si>
  <si>
    <t>PETERS</t>
  </si>
  <si>
    <t>Ariane</t>
  </si>
  <si>
    <t>0032 498/74.26.10</t>
  </si>
  <si>
    <t>ariane.peters@student.uclouvain.be</t>
  </si>
  <si>
    <t>106, Witherendreef</t>
  </si>
  <si>
    <t>Overijse</t>
  </si>
  <si>
    <t>Bio-ingénieur</t>
  </si>
  <si>
    <t>RONDEAUX</t>
  </si>
  <si>
    <t>Jean-François</t>
  </si>
  <si>
    <t>0032 472/87.19.97</t>
  </si>
  <si>
    <t>jfrondeaux@gmail.com</t>
  </si>
  <si>
    <t>239, chaussée de Forest</t>
  </si>
  <si>
    <t>Forest</t>
  </si>
  <si>
    <t>BURNIAUX</t>
  </si>
  <si>
    <t>Frederic</t>
  </si>
  <si>
    <t>Contrebasse</t>
  </si>
  <si>
    <t>0032 479/41.80.06</t>
  </si>
  <si>
    <t xml:space="preserve">46, Rue Gery Everaerts </t>
  </si>
  <si>
    <t>Limal</t>
  </si>
  <si>
    <t>AESI musique</t>
  </si>
  <si>
    <t>WILLEMYNS</t>
  </si>
  <si>
    <t>Jacques</t>
  </si>
  <si>
    <t>0032 477/61.96.89</t>
  </si>
  <si>
    <t>18, rue Taille-Madame</t>
  </si>
  <si>
    <t>Gentinnes</t>
  </si>
  <si>
    <t>Musicien</t>
  </si>
  <si>
    <t>BOKIAU</t>
  </si>
  <si>
    <t>Baudouin</t>
  </si>
  <si>
    <t>Cor</t>
  </si>
  <si>
    <t>0032 499/37.40.15</t>
  </si>
  <si>
    <t>83, rue colonel Montegnie</t>
  </si>
  <si>
    <t>Genval</t>
  </si>
  <si>
    <t>CASTIN</t>
  </si>
  <si>
    <t>0032 492/84.19.32</t>
  </si>
  <si>
    <t>7, rue Gille Lefevre</t>
  </si>
  <si>
    <t>Thuin</t>
  </si>
  <si>
    <t>GIVRON</t>
  </si>
  <si>
    <t>0032 475/56.00.50</t>
  </si>
  <si>
    <t>87, rue de Belart</t>
  </si>
  <si>
    <t>Namur</t>
  </si>
  <si>
    <t>Philosophie</t>
  </si>
  <si>
    <t>PIRLOT</t>
  </si>
  <si>
    <t>Gilles</t>
  </si>
  <si>
    <t>0032 478/57.61.06</t>
  </si>
  <si>
    <t>gilles.pirlot@gmail.com</t>
  </si>
  <si>
    <t>4, cours de Valduc</t>
  </si>
  <si>
    <t>Sciences Politiques</t>
  </si>
  <si>
    <t>LHEUREUX</t>
  </si>
  <si>
    <t>Ellyn</t>
  </si>
  <si>
    <t>Flûte</t>
  </si>
  <si>
    <t>0032 499/46.77.03</t>
  </si>
  <si>
    <t>ellynlheureux@gmail.com</t>
  </si>
  <si>
    <t>54 K, rue de la Comtesse de Flandre</t>
  </si>
  <si>
    <t>Laeken</t>
  </si>
  <si>
    <t>Avocate (stagiaire)</t>
  </si>
  <si>
    <t>MARTIN</t>
  </si>
  <si>
    <t>Patrick</t>
  </si>
  <si>
    <t>0032 474/44.68.90</t>
  </si>
  <si>
    <t>13, rue du Paradis</t>
  </si>
  <si>
    <t>Nivelles</t>
  </si>
  <si>
    <t>Biologiste</t>
  </si>
  <si>
    <t>KRAMER</t>
  </si>
  <si>
    <t>Basile</t>
  </si>
  <si>
    <t>Hautbois</t>
  </si>
  <si>
    <t>0032 489/80.14.07</t>
  </si>
  <si>
    <t>basilekramer@gmail.com</t>
  </si>
  <si>
    <t>84, rue de la Cortaie</t>
  </si>
  <si>
    <t>Nethen</t>
  </si>
  <si>
    <t>Cinéma</t>
  </si>
  <si>
    <t>REDAELLI</t>
  </si>
  <si>
    <t>Antonin</t>
  </si>
  <si>
    <t>0032 478/51.98.49</t>
  </si>
  <si>
    <t>antoninredaelli@gmail.com</t>
  </si>
  <si>
    <t>12, rue Théophile Piat</t>
  </si>
  <si>
    <t>Wavre</t>
  </si>
  <si>
    <t>Lemmensinstituut</t>
  </si>
  <si>
    <t>DELARSILLE</t>
  </si>
  <si>
    <t>Isabel</t>
  </si>
  <si>
    <t>Percussions</t>
  </si>
  <si>
    <t>0032 485/66.23.66</t>
  </si>
  <si>
    <t>16, avenue des Chevreuils</t>
  </si>
  <si>
    <t>Ottignies</t>
  </si>
  <si>
    <t>Kiné &amp; psychopédagogue</t>
  </si>
  <si>
    <t>THONARD</t>
  </si>
  <si>
    <t>Remacle</t>
  </si>
  <si>
    <t>0032 477/50.69.99</t>
  </si>
  <si>
    <t>34, rue des Wallons</t>
  </si>
  <si>
    <t>Verviers</t>
  </si>
  <si>
    <t>Histoire</t>
  </si>
  <si>
    <t>DEUDON</t>
  </si>
  <si>
    <t>Pierre</t>
  </si>
  <si>
    <t>Trombone</t>
  </si>
  <si>
    <t>0032 471/02.36.76</t>
  </si>
  <si>
    <t>4, Sint Livinupolder</t>
  </si>
  <si>
    <t>Sint Laureins</t>
  </si>
  <si>
    <t>Médecine</t>
  </si>
  <si>
    <t>KARDON</t>
  </si>
  <si>
    <t>Boris</t>
  </si>
  <si>
    <t>0032 483/11.05.45</t>
  </si>
  <si>
    <t>88, rue de Ruysbroek</t>
  </si>
  <si>
    <t>Conservatoire royal de Bruxelles</t>
  </si>
  <si>
    <t>FRANCQ</t>
  </si>
  <si>
    <t>Cyril</t>
  </si>
  <si>
    <t>Trombone basse</t>
  </si>
  <si>
    <t>0032 499/63.27.06</t>
  </si>
  <si>
    <t>COUPLET</t>
  </si>
  <si>
    <t>Mattéo</t>
  </si>
  <si>
    <t>Trompette</t>
  </si>
  <si>
    <t>0032 493/07.53.08</t>
  </si>
  <si>
    <t>213, chaussée d'Estaimpuis</t>
  </si>
  <si>
    <t>Herseaux</t>
  </si>
  <si>
    <t>DELTENRE</t>
  </si>
  <si>
    <t>Michael</t>
  </si>
  <si>
    <t>0032 476/76.59.62</t>
  </si>
  <si>
    <t>52, avenue Messidor</t>
  </si>
  <si>
    <t xml:space="preserve">THERY </t>
  </si>
  <si>
    <t>0032 491/46.24.59</t>
  </si>
  <si>
    <t>3, Chemin de la Placquerie</t>
  </si>
  <si>
    <t>Isières</t>
  </si>
  <si>
    <t>Ingénieur Civil</t>
  </si>
  <si>
    <t>XAVIER</t>
  </si>
  <si>
    <t>François</t>
  </si>
  <si>
    <t>0032 495/81.27.70</t>
  </si>
  <si>
    <t>francois.xavier@outlook.com</t>
  </si>
  <si>
    <t>15, Rue des Tilleuls</t>
  </si>
  <si>
    <t>Wolkrange</t>
  </si>
  <si>
    <t>Non</t>
  </si>
  <si>
    <t>Assistant-chercheur en droit</t>
  </si>
  <si>
    <t>ANDRUETAN</t>
  </si>
  <si>
    <t>Jitka</t>
  </si>
  <si>
    <t>Violon 1</t>
  </si>
  <si>
    <t>0032 478/96.39.11</t>
  </si>
  <si>
    <t>jitka.andruetan@gmail.com</t>
  </si>
  <si>
    <t>34, avenue du Roi Albert</t>
  </si>
  <si>
    <t>Gestionnaire de contrats</t>
  </si>
  <si>
    <t>CLIQUOT</t>
  </si>
  <si>
    <t>Constant</t>
  </si>
  <si>
    <t>0032 483/05.10.68</t>
  </si>
  <si>
    <t>44, Rue Pasteur</t>
  </si>
  <si>
    <t>F-59263</t>
  </si>
  <si>
    <t>Houplin-Ancoisne</t>
  </si>
  <si>
    <t>CRUCITTI</t>
  </si>
  <si>
    <t>Lyssia</t>
  </si>
  <si>
    <t>0032 471/80.47.91</t>
  </si>
  <si>
    <t>9, Rue Champêtre</t>
  </si>
  <si>
    <t>Messancy</t>
  </si>
  <si>
    <t>Ingénieur de gestion</t>
  </si>
  <si>
    <t>DECEUNINCK</t>
  </si>
  <si>
    <t>Jean-Marc</t>
  </si>
  <si>
    <t>Violon 1/Konzertmeister</t>
  </si>
  <si>
    <t>0032 472/82.60.11</t>
  </si>
  <si>
    <t>DUPRET</t>
  </si>
  <si>
    <t>Pauline</t>
  </si>
  <si>
    <t>0032 496/39.25.07</t>
  </si>
  <si>
    <t>10, hameau Favresse</t>
  </si>
  <si>
    <t>Seneffe</t>
  </si>
  <si>
    <t>FALLER-GALERNEAU</t>
  </si>
  <si>
    <t>Philippine</t>
  </si>
  <si>
    <t>0032 486/65.79.08</t>
  </si>
  <si>
    <t>19, avenue Paul Hymans</t>
  </si>
  <si>
    <t>Chimie</t>
  </si>
  <si>
    <t>FORIZ</t>
  </si>
  <si>
    <t>Fanni</t>
  </si>
  <si>
    <t>0032 478/21.08.94</t>
  </si>
  <si>
    <t>18, Blijde-Inkomststraat</t>
  </si>
  <si>
    <t>Leuven</t>
  </si>
  <si>
    <t>Psychologie</t>
  </si>
  <si>
    <t>FOUARGE</t>
  </si>
  <si>
    <t>Lise-Laure</t>
  </si>
  <si>
    <t>0032 498/08.75.98</t>
  </si>
  <si>
    <t>lise.laure.fouarge@gmail.com</t>
  </si>
  <si>
    <t>4, Sleuteplasstraat</t>
  </si>
  <si>
    <t>Dilbeek</t>
  </si>
  <si>
    <t>HANSON</t>
  </si>
  <si>
    <t>Audrey</t>
  </si>
  <si>
    <t>0032 495/82.90.17</t>
  </si>
  <si>
    <t>3, Avenue de l'Horizon</t>
  </si>
  <si>
    <t>Ohain</t>
  </si>
  <si>
    <t>MARLIERE</t>
  </si>
  <si>
    <t>Camille</t>
  </si>
  <si>
    <t>0032 476/44.52.04</t>
  </si>
  <si>
    <t>94, Chaussée de Watermael</t>
  </si>
  <si>
    <t>Auderghem</t>
  </si>
  <si>
    <t>Nicolas</t>
  </si>
  <si>
    <t>0032 487/70.47.05</t>
  </si>
  <si>
    <t>Sciences dentaires</t>
  </si>
  <si>
    <t>NEVE</t>
  </si>
  <si>
    <t>Catherine</t>
  </si>
  <si>
    <t>0032 473/23.78.64</t>
  </si>
  <si>
    <t>14, rue A. de Rouillé</t>
  </si>
  <si>
    <t>Ath</t>
  </si>
  <si>
    <t>THONON</t>
  </si>
  <si>
    <t>Salomé</t>
  </si>
  <si>
    <t>0032 497/72.56.56</t>
  </si>
  <si>
    <t>thononsalome@gmail.com</t>
  </si>
  <si>
    <t>162, rue Sainte-Anne</t>
  </si>
  <si>
    <t>Fauvillers</t>
  </si>
  <si>
    <t>ARAGON NYS</t>
  </si>
  <si>
    <t>Lucia</t>
  </si>
  <si>
    <t>Violon 2</t>
  </si>
  <si>
    <t>0032 471/91.92.46</t>
  </si>
  <si>
    <t>52, rue Augustin Delporte</t>
  </si>
  <si>
    <t>Ixelles</t>
  </si>
  <si>
    <t>Arts du Spectacle</t>
  </si>
  <si>
    <t>BACQ</t>
  </si>
  <si>
    <t>Lorraine</t>
  </si>
  <si>
    <t>0032 498/06.79.03</t>
  </si>
  <si>
    <t>25, Rue du Péry Hameau</t>
  </si>
  <si>
    <t>Trooz</t>
  </si>
  <si>
    <t>BARBET</t>
  </si>
  <si>
    <t>Coralie</t>
  </si>
  <si>
    <t>0032 496/13.13.96</t>
  </si>
  <si>
    <t>b.coralie213@gmail.com</t>
  </si>
  <si>
    <t>4, Clos du Pont d'Arcole</t>
  </si>
  <si>
    <t>Grez-Doiceau</t>
  </si>
  <si>
    <t>Logopédie</t>
  </si>
  <si>
    <t>BAUSSAY</t>
  </si>
  <si>
    <t>Augustin</t>
  </si>
  <si>
    <t>0032 476/01.05.74</t>
  </si>
  <si>
    <t>augustin.baussay@gmail.com</t>
  </si>
  <si>
    <t>16/214, Grand Rue</t>
  </si>
  <si>
    <t>Biologie</t>
  </si>
  <si>
    <t>BERTRAND</t>
  </si>
  <si>
    <t>Céline</t>
  </si>
  <si>
    <t>0032 498/48.15.59</t>
  </si>
  <si>
    <t>1110, chaussée de waterloo</t>
  </si>
  <si>
    <t>Uccle</t>
  </si>
  <si>
    <t>BRUYERE</t>
  </si>
  <si>
    <t>Lydiane</t>
  </si>
  <si>
    <t>Violon</t>
  </si>
  <si>
    <t>0032 496/08.02.66</t>
  </si>
  <si>
    <t>lydiane2004@hotmail.com</t>
  </si>
  <si>
    <t>FLANDRE</t>
  </si>
  <si>
    <t>Raphael</t>
  </si>
  <si>
    <t>0032 475/38.50.08</t>
  </si>
  <si>
    <t>Droit</t>
  </si>
  <si>
    <t>GOUBAU</t>
  </si>
  <si>
    <t>David</t>
  </si>
  <si>
    <t>0032 486/83.30.36</t>
  </si>
  <si>
    <t>3, Kloosterlaan</t>
  </si>
  <si>
    <t xml:space="preserve">Ingénieur du son </t>
  </si>
  <si>
    <t>KOUDSIEH</t>
  </si>
  <si>
    <t>Mélodie</t>
  </si>
  <si>
    <t>0032 488/43.25.95</t>
  </si>
  <si>
    <t>melodie.koudsieh@gmail.com</t>
  </si>
  <si>
    <t>27, Rue Saint Lambert</t>
  </si>
  <si>
    <t>Walhain</t>
  </si>
  <si>
    <t>KRISCHER</t>
  </si>
  <si>
    <t>Marine</t>
  </si>
  <si>
    <t>0032 495/48.16.73</t>
  </si>
  <si>
    <t>7, avenue Lambermont</t>
  </si>
  <si>
    <t>Limelette</t>
  </si>
  <si>
    <t>Communication (Ihecs)</t>
  </si>
  <si>
    <t>LAPERCHE</t>
  </si>
  <si>
    <t>Alice</t>
  </si>
  <si>
    <t>0032 498/57.51.55</t>
  </si>
  <si>
    <t>17, Place du Bia Bouquet</t>
  </si>
  <si>
    <t>LAUWERS</t>
  </si>
  <si>
    <t>Laetita</t>
  </si>
  <si>
    <t>0032 474/05.75.53</t>
  </si>
  <si>
    <t>laetitia.lauwers@hotmail.com</t>
  </si>
  <si>
    <t>21C, Rue des Routis</t>
  </si>
  <si>
    <t>Daverdisse</t>
  </si>
  <si>
    <t>MATHOT</t>
  </si>
  <si>
    <t>Achille</t>
  </si>
  <si>
    <t>0032 478/46.15.46</t>
  </si>
  <si>
    <t>achille99@hotmail.com</t>
  </si>
  <si>
    <t>PESCHI</t>
  </si>
  <si>
    <t>0032 477/06.61.02</t>
  </si>
  <si>
    <t>lorraine.peschi@gmail.com</t>
  </si>
  <si>
    <t>33, Avenue Victor Gilsoul</t>
  </si>
  <si>
    <t>PIERRE</t>
  </si>
  <si>
    <t>Adèle</t>
  </si>
  <si>
    <t>0032 472/24.93.12</t>
  </si>
  <si>
    <t>51, rue Général Leman</t>
  </si>
  <si>
    <t>Roux</t>
  </si>
  <si>
    <t>VERDONCK</t>
  </si>
  <si>
    <t>Gwenaelle</t>
  </si>
  <si>
    <t>0032 475/60.37.32</t>
  </si>
  <si>
    <t>32, chemin des Morts</t>
  </si>
  <si>
    <t>Education physique</t>
  </si>
  <si>
    <t>WALLEMACQ</t>
  </si>
  <si>
    <t>Kachia</t>
  </si>
  <si>
    <t>0032 492/69.98.74</t>
  </si>
  <si>
    <t>BUTAYE</t>
  </si>
  <si>
    <t>Marie</t>
  </si>
  <si>
    <t>Violoncelle</t>
  </si>
  <si>
    <t>0032 492/03.02.67</t>
  </si>
  <si>
    <t>butayemarie@gmail.com</t>
  </si>
  <si>
    <t>4, Clos des Douces Arcades</t>
  </si>
  <si>
    <t>Ecaussinnes</t>
  </si>
  <si>
    <t>Kinésithérapie</t>
  </si>
  <si>
    <t>LATIERS</t>
  </si>
  <si>
    <t xml:space="preserve">Fabien </t>
  </si>
  <si>
    <t>0032 489/35.02.94</t>
  </si>
  <si>
    <t>11, Chemin Saint-Pierre</t>
  </si>
  <si>
    <t>Saint Symphorien</t>
  </si>
  <si>
    <t>DE SMET</t>
  </si>
  <si>
    <t>Sarah</t>
  </si>
  <si>
    <t>0032 485/60.65.42</t>
  </si>
  <si>
    <t>4/101, rue Marcel Thiry</t>
  </si>
  <si>
    <t>Louvain-la-Neuve</t>
  </si>
  <si>
    <t>Classiques</t>
  </si>
  <si>
    <t>DEBROEYER</t>
  </si>
  <si>
    <t>Romain</t>
  </si>
  <si>
    <t>0032 473/20.71.67</t>
  </si>
  <si>
    <t>48, Avenue Royale</t>
  </si>
  <si>
    <t>Rixensart</t>
  </si>
  <si>
    <t>DETAILLE</t>
  </si>
  <si>
    <t>Arnaud</t>
  </si>
  <si>
    <t>0493/73.01.84</t>
  </si>
  <si>
    <t>arnaud.detaille@student.uclouvain.be</t>
  </si>
  <si>
    <t>42, résidence des Mottes</t>
  </si>
  <si>
    <t>Froyennes</t>
  </si>
  <si>
    <t>Sciences mathématiques</t>
  </si>
  <si>
    <t>JOSSEN</t>
  </si>
  <si>
    <t>Justine</t>
  </si>
  <si>
    <t>0032 492/83.75.33</t>
  </si>
  <si>
    <t>32, Rue de la Valentinoise</t>
  </si>
  <si>
    <t>Silenrieux</t>
  </si>
  <si>
    <t>Histoire de l'art</t>
  </si>
  <si>
    <t xml:space="preserve">LOUVIGNY </t>
  </si>
  <si>
    <t>Laurent</t>
  </si>
  <si>
    <t>0032 475/75.46.24</t>
  </si>
  <si>
    <t>32A avenue de la Rochefoucauld</t>
  </si>
  <si>
    <t>Manager</t>
  </si>
  <si>
    <t>LUCAS</t>
  </si>
  <si>
    <t>Gwenn</t>
  </si>
  <si>
    <t>0032 498/63.65.74</t>
  </si>
  <si>
    <t>72, rue Belle Vue</t>
  </si>
  <si>
    <t>Forchis-la-Marche</t>
  </si>
  <si>
    <t>Info &amp; commu</t>
  </si>
  <si>
    <t>LUYCKX</t>
  </si>
  <si>
    <t>Adrien</t>
  </si>
  <si>
    <t>0032 491/91.06.55</t>
  </si>
  <si>
    <t>39, Rue de l'intérieur</t>
  </si>
  <si>
    <t>Thorembais-Saint-Trond</t>
  </si>
  <si>
    <t>REMY</t>
  </si>
  <si>
    <t>Igor</t>
  </si>
  <si>
    <t>n. 0488/28.45.55</t>
  </si>
  <si>
    <t>igor.remy@student.uclouvain.be</t>
  </si>
  <si>
    <t>66, route de la Bruyère</t>
  </si>
  <si>
    <t>Eghezée</t>
  </si>
  <si>
    <t>ROUX</t>
  </si>
  <si>
    <t>Lionel</t>
  </si>
  <si>
    <t>0032 472/42.53.20</t>
  </si>
  <si>
    <t>lioneledgar.roux@gmail.com</t>
  </si>
  <si>
    <t>53, Rue Konkel</t>
  </si>
  <si>
    <t>MEMBRES NON ACTIFS</t>
  </si>
  <si>
    <t>Orchestra</t>
  </si>
  <si>
    <t>Etudes/ Profession</t>
  </si>
  <si>
    <t>BOUCQUEY</t>
  </si>
  <si>
    <t>Elodie</t>
  </si>
  <si>
    <t>0477/36.34.77</t>
  </si>
  <si>
    <t>elodie.boucquey@student.uclouvain.be</t>
  </si>
  <si>
    <t>62, rue d'Hévilles</t>
  </si>
  <si>
    <t>Chastre</t>
  </si>
  <si>
    <t>COUVREUR</t>
  </si>
  <si>
    <t>Delphine</t>
  </si>
  <si>
    <t>0032 798/73.11.79</t>
  </si>
  <si>
    <t xml:space="preserve">22, avenue Boileau </t>
  </si>
  <si>
    <t>Etterbeek</t>
  </si>
  <si>
    <t>DECOENE</t>
  </si>
  <si>
    <t>Julie</t>
  </si>
  <si>
    <t>0484/66.48.04</t>
  </si>
  <si>
    <t>julie.decoene@gmail.com</t>
  </si>
  <si>
    <t>Noémie</t>
  </si>
  <si>
    <t>0032 493/75.42.45</t>
  </si>
  <si>
    <t>noemie.fouarge@gmail.com</t>
  </si>
  <si>
    <t>Soins infirmiers</t>
  </si>
  <si>
    <t>MARION</t>
  </si>
  <si>
    <t>Rebecca</t>
  </si>
  <si>
    <t>n. 0496/10.17.56</t>
  </si>
  <si>
    <t>rjmarion@gmail.com</t>
  </si>
  <si>
    <t>16, cours du Bia Bouquet</t>
  </si>
  <si>
    <t>Statistiques (biostat.)</t>
  </si>
  <si>
    <t>MOTTE</t>
  </si>
  <si>
    <t>Laetitia</t>
  </si>
  <si>
    <t>n. 0487/31.44.79</t>
  </si>
  <si>
    <t>1, bte 205, Rampe des ardennais</t>
  </si>
  <si>
    <t>O'BRIEN</t>
  </si>
  <si>
    <t>0495/82.52.68</t>
  </si>
  <si>
    <t>rebecca.obrien@fsmail.net</t>
  </si>
  <si>
    <t>BAGOT</t>
  </si>
  <si>
    <t>Louise</t>
  </si>
  <si>
    <t>0674/40.50.62</t>
  </si>
  <si>
    <t>louisebagot@yahoo.com</t>
  </si>
  <si>
    <t>33, avenue Emile Verhaeren</t>
  </si>
  <si>
    <t>Veterinaire</t>
  </si>
  <si>
    <t>DELORY</t>
  </si>
  <si>
    <t>Christian</t>
  </si>
  <si>
    <t>0032 476/54.83.83</t>
  </si>
  <si>
    <t>27, rue de Tillier</t>
  </si>
  <si>
    <t>Marchovelette</t>
  </si>
  <si>
    <t>Enseignant</t>
  </si>
  <si>
    <t>GOOVAERTS</t>
  </si>
  <si>
    <t>Benoit</t>
  </si>
  <si>
    <t>bill100561@gmail.com</t>
  </si>
  <si>
    <t>16, Rue Thiéfry</t>
  </si>
  <si>
    <t>CHARLIER</t>
  </si>
  <si>
    <t>Morgane</t>
  </si>
  <si>
    <t>0497/23.03.07</t>
  </si>
  <si>
    <t>charlier.morgane@gmail.com</t>
  </si>
  <si>
    <t>DAGNELIE</t>
  </si>
  <si>
    <t>Axelle</t>
  </si>
  <si>
    <t>0032 499/63.10.35</t>
  </si>
  <si>
    <t>58/016, rue des Blancs Chevaux</t>
  </si>
  <si>
    <t>MEDORI</t>
  </si>
  <si>
    <t>Alexia</t>
  </si>
  <si>
    <t>0493/50.34.43</t>
  </si>
  <si>
    <t>alexia.medori@student.uclouvain.be</t>
  </si>
  <si>
    <t>Figarella</t>
  </si>
  <si>
    <t>F-20200</t>
  </si>
  <si>
    <t>Santa-Maria-di-Lota</t>
  </si>
  <si>
    <t>Psychologie et sciences de l'éducation</t>
  </si>
  <si>
    <t>SOTO DIAZ</t>
  </si>
  <si>
    <t>Ruben</t>
  </si>
  <si>
    <t>0032 495/48.29.08</t>
  </si>
  <si>
    <t>TIMMERMANS</t>
  </si>
  <si>
    <t>Manoël</t>
  </si>
  <si>
    <t>0472/34.62.90</t>
  </si>
  <si>
    <t>manoeltimmermans@gmail.com</t>
  </si>
  <si>
    <t>VANDERCAM</t>
  </si>
  <si>
    <t>Barbara</t>
  </si>
  <si>
    <t>0032 476/70.83.09</t>
  </si>
  <si>
    <t>Ferme du Septannes</t>
  </si>
  <si>
    <t>Erpion</t>
  </si>
  <si>
    <t>Gestion</t>
  </si>
  <si>
    <t>Mathieu</t>
  </si>
  <si>
    <t>0485/325202</t>
  </si>
  <si>
    <t>mdonnet@gmail.com</t>
  </si>
  <si>
    <t>73, avenue Commandant Lotherie</t>
  </si>
  <si>
    <t>Ingénieur commercial</t>
  </si>
  <si>
    <t>PIERARD</t>
  </si>
  <si>
    <t>Virginie</t>
  </si>
  <si>
    <t>Contrebase</t>
  </si>
  <si>
    <t>0032 474/72.79.41</t>
  </si>
  <si>
    <t>vivi_pierard@hotmail.com</t>
  </si>
  <si>
    <t>33, Rue Joseph Genot</t>
  </si>
  <si>
    <t>Cinéma (diplomée)</t>
  </si>
  <si>
    <t>Pierre-Aurélien</t>
  </si>
  <si>
    <t>n. 0486/86.63.07</t>
  </si>
  <si>
    <t>paurelien.fgalerneau@gmail.com</t>
  </si>
  <si>
    <t>BALTSAVIAS</t>
  </si>
  <si>
    <t>0032 497/03.39.70</t>
  </si>
  <si>
    <t>219, rue du Korenbeek</t>
  </si>
  <si>
    <t>BOSQUILLON DE JENLIS</t>
  </si>
  <si>
    <t>Armand</t>
  </si>
  <si>
    <t>0473/94.09.69</t>
  </si>
  <si>
    <t>ab,dejenlis@hotmail.com</t>
  </si>
  <si>
    <t>40, rue de l'Eglise</t>
  </si>
  <si>
    <t>CAELS</t>
  </si>
  <si>
    <t>Denise</t>
  </si>
  <si>
    <t>0478/07.26.72</t>
  </si>
  <si>
    <t>d,caels@gmail.com</t>
  </si>
  <si>
    <t>208, chaussée de la Hulpe</t>
  </si>
  <si>
    <t>CONREUR</t>
  </si>
  <si>
    <t>Séverine</t>
  </si>
  <si>
    <t>0472/54.13.61</t>
  </si>
  <si>
    <t>severineconreur@gmail.com</t>
  </si>
  <si>
    <t>29, rue Commun Pré</t>
  </si>
  <si>
    <t>Leernes</t>
  </si>
  <si>
    <t>Musicienne</t>
  </si>
  <si>
    <t>DIOP</t>
  </si>
  <si>
    <t>Amina</t>
  </si>
  <si>
    <t>0032 499/40.02.43</t>
  </si>
  <si>
    <t>21, Rue Roi Albert</t>
  </si>
  <si>
    <t>Tamines</t>
  </si>
  <si>
    <t>Rhéto/Jeune talent IMEP</t>
  </si>
  <si>
    <t>DUCHAMP</t>
  </si>
  <si>
    <t>Capucine</t>
  </si>
  <si>
    <t>0033 659/74.58.97</t>
  </si>
  <si>
    <t>30, Rue Moonens</t>
  </si>
  <si>
    <t>Wolue Saint Lambert</t>
  </si>
  <si>
    <t>DUPREZ</t>
  </si>
  <si>
    <t>Tanja</t>
  </si>
  <si>
    <t>n. 691.965.787</t>
  </si>
  <si>
    <t>tanja.duprez@gmail.com</t>
  </si>
  <si>
    <t>12, rue de l’Union Européenne</t>
  </si>
  <si>
    <t>/</t>
  </si>
  <si>
    <t>Luxembourg</t>
  </si>
  <si>
    <t>Sciences humaines</t>
  </si>
  <si>
    <t>HINNEKENS</t>
  </si>
  <si>
    <t>0032 476/09.33.88</t>
  </si>
  <si>
    <t>39, route de Beaumont</t>
  </si>
  <si>
    <t>Lasne</t>
  </si>
  <si>
    <t>LENGELE</t>
  </si>
  <si>
    <t>Aurélie</t>
  </si>
  <si>
    <t>0497/29.94.84</t>
  </si>
  <si>
    <t>aurelenge@hotmail.com</t>
  </si>
  <si>
    <t>132, rue Barthélemy Molet</t>
  </si>
  <si>
    <t>OSTERHELD</t>
  </si>
  <si>
    <t>Elise</t>
  </si>
  <si>
    <t>0483/046849</t>
  </si>
  <si>
    <t>eliseo@inbox.com</t>
  </si>
  <si>
    <t>48, rue Hentges</t>
  </si>
  <si>
    <t>RAYMAEKERS</t>
  </si>
  <si>
    <t>Gaëlle</t>
  </si>
  <si>
    <t>0032 495/70.48.21</t>
  </si>
  <si>
    <t>RENIER</t>
  </si>
  <si>
    <t>Marion</t>
  </si>
  <si>
    <t>mar.renier@gmail.com</t>
  </si>
  <si>
    <t>SCHLÖGEL</t>
  </si>
  <si>
    <t>Nathalie</t>
  </si>
  <si>
    <t>0478/64.51.01</t>
  </si>
  <si>
    <t>n.schlogel@gmail.com</t>
  </si>
  <si>
    <t>6, avenue du Grand Bois</t>
  </si>
  <si>
    <t>Waterloo</t>
  </si>
  <si>
    <t>Institutrice maternelle</t>
  </si>
  <si>
    <t>VAN LANCKER</t>
  </si>
  <si>
    <t>Elisabeth</t>
  </si>
  <si>
    <t>0032 497/38.21.98</t>
  </si>
  <si>
    <r>
      <rPr>
        <sz val="11"/>
        <color indexed="8"/>
        <rFont val="Helvetica Neue"/>
      </rPr>
      <t>vanlanckerelisabeth@gmail.com</t>
    </r>
  </si>
  <si>
    <t>89, Rue de l'Eglise de Sart</t>
  </si>
  <si>
    <t>Court-Saint-Etienne</t>
  </si>
  <si>
    <t>VAN OBBERGHEN</t>
  </si>
  <si>
    <t>Perrine</t>
  </si>
  <si>
    <t>0499/11.17.80</t>
  </si>
  <si>
    <t>perrine_vanobberghen@hotmail.com</t>
  </si>
  <si>
    <t>4, rue Montagne des Cerisiers</t>
  </si>
  <si>
    <t>IMEP</t>
  </si>
  <si>
    <t>VELICKOVIC</t>
  </si>
  <si>
    <t>Mirjana</t>
  </si>
  <si>
    <t>0474/65.93.06</t>
  </si>
  <si>
    <t>mirjana.velickovic@uclouvain.be</t>
  </si>
  <si>
    <t>27, rue Dame Odile</t>
  </si>
  <si>
    <t>Tournai</t>
  </si>
  <si>
    <t>DUVINAGE</t>
  </si>
  <si>
    <t>Jennifer</t>
  </si>
  <si>
    <t>0495/45.29.42</t>
  </si>
  <si>
    <t>duvinage.jennifer@gmail.com</t>
  </si>
  <si>
    <t>30, rue du 7 Juillet</t>
  </si>
  <si>
    <t>Rebaix</t>
  </si>
  <si>
    <t>FOUSOVA</t>
  </si>
  <si>
    <t>Michaela</t>
  </si>
  <si>
    <t>n. 0477/04.12.87</t>
  </si>
  <si>
    <t>m.fousova92@gmail.com</t>
  </si>
  <si>
    <t>11, rue Haute</t>
  </si>
  <si>
    <t>Ecole polytechnique</t>
  </si>
  <si>
    <t>LABBE</t>
  </si>
  <si>
    <t>Caroline</t>
  </si>
  <si>
    <t>0494/58.75.18</t>
  </si>
  <si>
    <t>carolinelabbe02@gmail.com</t>
  </si>
  <si>
    <t>16, rue d'Edimbourg</t>
  </si>
  <si>
    <t>Infirmière pédiatrique</t>
  </si>
  <si>
    <t>STIENNON</t>
  </si>
  <si>
    <t>Yvain</t>
  </si>
  <si>
    <t>0032 495/51.57.55</t>
  </si>
  <si>
    <t>21, rue Derenne-Deldinne</t>
  </si>
  <si>
    <t>Architecte</t>
  </si>
  <si>
    <t>VINCENT</t>
  </si>
  <si>
    <t>Reaksa</t>
  </si>
  <si>
    <t>N.0498115708</t>
  </si>
  <si>
    <t>reaksa.vincent@student.uclouvain.be</t>
  </si>
  <si>
    <t>22, avenue Reine Astrid</t>
  </si>
  <si>
    <t>Langues romanes &amp; germaniques</t>
  </si>
  <si>
    <t>HEPP</t>
  </si>
  <si>
    <t>Vincent</t>
  </si>
  <si>
    <t>KMS</t>
  </si>
  <si>
    <t>n. 0478/92.11.60</t>
  </si>
  <si>
    <t>vincenthepp@gmail.com</t>
  </si>
  <si>
    <t>DREZE</t>
  </si>
  <si>
    <t>Quentin</t>
  </si>
  <si>
    <t>0032 489/86.28.80</t>
  </si>
  <si>
    <r>
      <rPr>
        <sz val="11"/>
        <color indexed="8"/>
        <rFont val="Helvetica Neue"/>
      </rPr>
      <t>drezequentin@live.be</t>
    </r>
  </si>
  <si>
    <t>12, Rue Saint-Fiacre</t>
  </si>
  <si>
    <t>Arlon</t>
  </si>
  <si>
    <t xml:space="preserve">non </t>
  </si>
  <si>
    <t>Ingénieur industriel</t>
  </si>
  <si>
    <t>DUFRASNE</t>
  </si>
  <si>
    <t>Grégoire</t>
  </si>
  <si>
    <t>0493/70.07.91</t>
  </si>
  <si>
    <t>gregoire.dufrasne@gmail.com</t>
  </si>
  <si>
    <t>133, rue du Noyer</t>
  </si>
  <si>
    <t>LORGE</t>
  </si>
  <si>
    <t>Bastien</t>
  </si>
  <si>
    <t>0032 472/03.45.51</t>
  </si>
  <si>
    <r>
      <rPr>
        <sz val="11"/>
        <color indexed="8"/>
        <rFont val="Helvetica Neue"/>
      </rPr>
      <t>bastien.lorge@gmail.com</t>
    </r>
  </si>
  <si>
    <t>48, Rue des Martyrs</t>
  </si>
  <si>
    <t>Conservatoire Royal de Liège (Percussions)</t>
  </si>
  <si>
    <t>LHERMITTE</t>
  </si>
  <si>
    <t>n. 0493/11.35.85</t>
  </si>
  <si>
    <t>aure.lhermitte@gmail.com</t>
  </si>
  <si>
    <t>10, les Neuf Bonniers</t>
  </si>
  <si>
    <t xml:space="preserve"> 22/09/87</t>
  </si>
  <si>
    <t>VAN KEYMEULEN</t>
  </si>
  <si>
    <t>Violette</t>
  </si>
  <si>
    <t>n. 0498/35.45.82</t>
  </si>
  <si>
    <t>violettevvk@hotmail.com</t>
  </si>
  <si>
    <t>7, boulevard des Arbalétriers</t>
  </si>
  <si>
    <t>DEBLATON</t>
  </si>
  <si>
    <t>Christophe</t>
  </si>
  <si>
    <t>0032 475/42.77.80</t>
  </si>
  <si>
    <t>50, rue de Givet</t>
  </si>
  <si>
    <t>Durbuy</t>
  </si>
  <si>
    <t>Communication</t>
  </si>
  <si>
    <t>Chloé</t>
  </si>
  <si>
    <t>0471/09.59.58</t>
  </si>
  <si>
    <t>dreze@live.fr</t>
  </si>
  <si>
    <t>12, rue Saint Fiacre</t>
  </si>
  <si>
    <t>JOUVE</t>
  </si>
  <si>
    <t>n. 0494/44.87.69</t>
  </si>
  <si>
    <t>jfjouve@hotmail.com</t>
  </si>
  <si>
    <t>58, rue de l'Industrie</t>
  </si>
  <si>
    <t>Halanzy</t>
  </si>
  <si>
    <t>Rémy</t>
  </si>
  <si>
    <t>0499/26.33.38</t>
  </si>
  <si>
    <t>labberemy@gmail.com</t>
  </si>
  <si>
    <t>SCHWARTZ</t>
  </si>
  <si>
    <t>n. 00352.66.17.14.14</t>
  </si>
  <si>
    <t>pit.schwartz@hotmail,com</t>
  </si>
  <si>
    <t>52, Avenue des Combattants</t>
  </si>
  <si>
    <t>Gembloux</t>
  </si>
  <si>
    <t>Sciences chimiques</t>
  </si>
  <si>
    <t>MOENAERT</t>
  </si>
  <si>
    <t>Doriane</t>
  </si>
  <si>
    <t>Tuba</t>
  </si>
  <si>
    <t>0032 484/85.59.00</t>
  </si>
  <si>
    <t>135, Chemin des Postes</t>
  </si>
  <si>
    <t>Langues Classiques</t>
  </si>
  <si>
    <t>BOROSS</t>
  </si>
  <si>
    <t>Maria</t>
  </si>
  <si>
    <t>0032 489/98.33.64</t>
  </si>
  <si>
    <t>cineklizabeth@gmail.com</t>
  </si>
  <si>
    <t>26/3 Constantin Menuienstraat</t>
  </si>
  <si>
    <t>Lemmensinstituut Leuven</t>
  </si>
  <si>
    <t>BRAGARD</t>
  </si>
  <si>
    <t>0032 475/63.10.74</t>
  </si>
  <si>
    <t>nbragard@hotmail.com</t>
  </si>
  <si>
    <t>108/18, avenue de l'Aulne</t>
  </si>
  <si>
    <t>CLAES</t>
  </si>
  <si>
    <t>0032 496/02.62.25</t>
  </si>
  <si>
    <t>50, rue Daumerie</t>
  </si>
  <si>
    <t>Loupoigne</t>
  </si>
  <si>
    <t>COLARD</t>
  </si>
  <si>
    <t>Pierre-Olivier</t>
  </si>
  <si>
    <t>0032 476/27.56.04</t>
  </si>
  <si>
    <t>35, clos de la mare aux loups</t>
  </si>
  <si>
    <t>0498/82.60.49</t>
  </si>
  <si>
    <t>DE GÉRADON</t>
  </si>
  <si>
    <t>Sandra</t>
  </si>
  <si>
    <t>0032 473/24.12.78</t>
  </si>
  <si>
    <t>6, Belle Voie</t>
  </si>
  <si>
    <t>DE MEESTER</t>
  </si>
  <si>
    <t>Aline</t>
  </si>
  <si>
    <t>0478/39.15.05</t>
  </si>
  <si>
    <t>71, chaussée de Lannoy</t>
  </si>
  <si>
    <t>DELBERGHE</t>
  </si>
  <si>
    <t>Carine</t>
  </si>
  <si>
    <t>0498/73.60.76</t>
  </si>
  <si>
    <t>carine.delberghe@gmail.com</t>
  </si>
  <si>
    <t>3, clos de la Sapinière</t>
  </si>
  <si>
    <t>Court-St-Etienne</t>
  </si>
  <si>
    <t>Enseignement</t>
  </si>
  <si>
    <t>DERUE</t>
  </si>
  <si>
    <t>François-Xavier</t>
  </si>
  <si>
    <t>0479/69.75.68</t>
  </si>
  <si>
    <t>francois-xavier.derue@student.uclouvain.be</t>
  </si>
  <si>
    <t>DESANTOINE</t>
  </si>
  <si>
    <t>Dian</t>
  </si>
  <si>
    <t>FAUCONNIER</t>
  </si>
  <si>
    <t>Manon</t>
  </si>
  <si>
    <t>0032 494/24.92.62</t>
  </si>
  <si>
    <t>70, Rue au bois de Jalhay</t>
  </si>
  <si>
    <t>Musicologie</t>
  </si>
  <si>
    <t>FISCHER-BARNICOL</t>
  </si>
  <si>
    <t>Esther</t>
  </si>
  <si>
    <t>0032 478/01.08.21</t>
  </si>
  <si>
    <t>FOLON</t>
  </si>
  <si>
    <t>Jacinthe</t>
  </si>
  <si>
    <t>0499/34.41.94</t>
  </si>
  <si>
    <t>jacinthe.folon@gmail.com</t>
  </si>
  <si>
    <t>FRANTZ</t>
  </si>
  <si>
    <t>Lisa-Marie</t>
  </si>
  <si>
    <t>0032 477/68.76.81</t>
  </si>
  <si>
    <t>10, Rue de Rimbiéry</t>
  </si>
  <si>
    <t>Habay-la-Vieille</t>
  </si>
  <si>
    <t>GALLEGO-ORTIZ</t>
  </si>
  <si>
    <t>0489/67/98/93</t>
  </si>
  <si>
    <t>8/3, rue du Discobole</t>
  </si>
  <si>
    <t>Ingénierie Biomédicale</t>
  </si>
  <si>
    <t>GAUTIER</t>
  </si>
  <si>
    <t>Thomas</t>
  </si>
  <si>
    <t>0478/42.63.24</t>
  </si>
  <si>
    <t>thomas.gautier@student.uclouvain.be</t>
  </si>
  <si>
    <t>26, avenue des Coquelicots</t>
  </si>
  <si>
    <t>Wezembeek-Oppen</t>
  </si>
  <si>
    <t>Economie</t>
  </si>
  <si>
    <t>Laura</t>
  </si>
  <si>
    <t>0477/39.04.87</t>
  </si>
  <si>
    <t>laura-grd@hotmail.com</t>
  </si>
  <si>
    <t>Sciences Economiques</t>
  </si>
  <si>
    <t>GREVESSE</t>
  </si>
  <si>
    <t>0032 489/42.77.87</t>
  </si>
  <si>
    <r>
      <rPr>
        <sz val="11"/>
        <color indexed="8"/>
        <rFont val="Helvetica Neue"/>
      </rPr>
      <t>grevessethomas@gmail.com</t>
    </r>
  </si>
  <si>
    <t>14, Scavée du Biéreau</t>
  </si>
  <si>
    <t>IMBRECHT</t>
  </si>
  <si>
    <t>Sophie</t>
  </si>
  <si>
    <t>0476/63.77.01</t>
  </si>
  <si>
    <t>sophie.im@hotmail.com</t>
  </si>
  <si>
    <t>18, zoning a. des Carrières</t>
  </si>
  <si>
    <t>Arquennes</t>
  </si>
  <si>
    <t>Architecture</t>
  </si>
  <si>
    <t>KAHN</t>
  </si>
  <si>
    <t>Isaline</t>
  </si>
  <si>
    <t>0472/48.12.52</t>
  </si>
  <si>
    <t>isaline.kahn@gmail.com</t>
  </si>
  <si>
    <t>LEGRAND</t>
  </si>
  <si>
    <t>0494/ 32.27.96</t>
  </si>
  <si>
    <t>julie.legrand@skynet.be</t>
  </si>
  <si>
    <t>LIMONIER</t>
  </si>
  <si>
    <t>Franck</t>
  </si>
  <si>
    <t>0032 476/46.27.58</t>
  </si>
  <si>
    <t>47, rue des Acacias</t>
  </si>
  <si>
    <t>Kraainem</t>
  </si>
  <si>
    <t>LOCHENIE</t>
  </si>
  <si>
    <t>Eve-Marie</t>
  </si>
  <si>
    <t>0032 476/05.01.09</t>
  </si>
  <si>
    <t>15, rue de Lannoz</t>
  </si>
  <si>
    <t>Sciences politiques</t>
  </si>
  <si>
    <t>MICHEL</t>
  </si>
  <si>
    <t>Martin</t>
  </si>
  <si>
    <t>0471/40.97.21</t>
  </si>
  <si>
    <t>martin-michel@hotmail.com</t>
  </si>
  <si>
    <t>33, rue des Garennes</t>
  </si>
  <si>
    <t>MONDERER</t>
  </si>
  <si>
    <t>Florent</t>
  </si>
  <si>
    <t>0032 479/60.19.89</t>
  </si>
  <si>
    <t>15, Val-Villers</t>
  </si>
  <si>
    <t>Corroy-le-Grand</t>
  </si>
  <si>
    <t>Gestion d'entreprise</t>
  </si>
  <si>
    <t>MORIS</t>
  </si>
  <si>
    <t>Victoria</t>
  </si>
  <si>
    <t>0474/65.57.55</t>
  </si>
  <si>
    <t>vicki17_17@hotmail.com</t>
  </si>
  <si>
    <t>130, avenue Van Beerlaere</t>
  </si>
  <si>
    <t>MOUTHUY</t>
  </si>
  <si>
    <t>Ysaline</t>
  </si>
  <si>
    <t>0486/91.41.69</t>
  </si>
  <si>
    <t>ysaline.mouthuy@gmail.com</t>
  </si>
  <si>
    <t>1, rue Albert Allard</t>
  </si>
  <si>
    <t>MURAILLE</t>
  </si>
  <si>
    <t>Véronique</t>
  </si>
  <si>
    <t>veronique.muraille@just.fgov.be</t>
  </si>
  <si>
    <t>16, rue à l'Eau</t>
  </si>
  <si>
    <t>Licence en chimie, greffière</t>
  </si>
  <si>
    <t>NOKERMAN</t>
  </si>
  <si>
    <t>Amélie</t>
  </si>
  <si>
    <t>0472/67.68.83</t>
  </si>
  <si>
    <t>ame.nok@hotmail.com</t>
  </si>
  <si>
    <t>1, rue du Daim</t>
  </si>
  <si>
    <t>Ecaussines</t>
  </si>
  <si>
    <t>Mathématiques</t>
  </si>
  <si>
    <t>OLINGER</t>
  </si>
  <si>
    <t>Mégane</t>
  </si>
  <si>
    <t>0032 471/38.40.22</t>
  </si>
  <si>
    <t>Anthropologie</t>
  </si>
  <si>
    <t>PIERRET</t>
  </si>
  <si>
    <t>Diane</t>
  </si>
  <si>
    <t>0495/26.09.36</t>
  </si>
  <si>
    <t>diane.pierret@gmail.com</t>
  </si>
  <si>
    <t>RIVERA</t>
  </si>
  <si>
    <t>Jean-David</t>
  </si>
  <si>
    <t>0486/18.50.18</t>
  </si>
  <si>
    <t>jeandrivera@hotmail.com</t>
  </si>
  <si>
    <t>10, rue Warichet</t>
  </si>
  <si>
    <t>Corbais</t>
  </si>
  <si>
    <t>SCHEUER</t>
  </si>
  <si>
    <t>Pierrick</t>
  </si>
  <si>
    <t>0032 494/467.53.99</t>
  </si>
  <si>
    <t>6, rue Eugène Ysaye</t>
  </si>
  <si>
    <t>Xavier</t>
  </si>
  <si>
    <t>0032 485/64.33.98</t>
  </si>
  <si>
    <t>SCHRAMME</t>
  </si>
  <si>
    <t>Florence</t>
  </si>
  <si>
    <t>0477/71.52.91</t>
  </si>
  <si>
    <t> floschramme@hotmail.com</t>
  </si>
  <si>
    <t>Doctorante</t>
  </si>
  <si>
    <t>SEGHERS</t>
  </si>
  <si>
    <t>0476/34.29.63</t>
  </si>
  <si>
    <t>wapi01@hotmail.com</t>
  </si>
  <si>
    <t>102, rue du Crampon</t>
  </si>
  <si>
    <t>0495/14.43.39</t>
  </si>
  <si>
    <t>elisabeth.seghers@gmail.com</t>
  </si>
  <si>
    <t>SIRAUT</t>
  </si>
  <si>
    <t>Emilie</t>
  </si>
  <si>
    <t>0032 472/59.79.11</t>
  </si>
  <si>
    <t>11, avenue des Cactus</t>
  </si>
  <si>
    <t>SKELTON</t>
  </si>
  <si>
    <t>0474/52.29.82</t>
  </si>
  <si>
    <t>29, rue du Camp Romain</t>
  </si>
  <si>
    <t>Dinant</t>
  </si>
  <si>
    <t>Géographie</t>
  </si>
  <si>
    <t>SLUYTS</t>
  </si>
  <si>
    <t>Julien</t>
  </si>
  <si>
    <t>0494/94.09.58</t>
  </si>
  <si>
    <t>26, rue Saint-Sébastien</t>
  </si>
  <si>
    <t>Rhéto</t>
  </si>
  <si>
    <t>TALBOT</t>
  </si>
  <si>
    <t>0032 471/37.26.32</t>
  </si>
  <si>
    <t xml:space="preserve">20, rue du Rondia </t>
  </si>
  <si>
    <t>Louvain-la-neuve</t>
  </si>
  <si>
    <t>Marketing analyst</t>
  </si>
  <si>
    <t>TRANSON</t>
  </si>
  <si>
    <t>0032 495/78.78.26</t>
  </si>
  <si>
    <t>86/4, avenue d'Auderghem</t>
  </si>
  <si>
    <t>Assistante de recherche</t>
  </si>
  <si>
    <t>TSUI</t>
  </si>
  <si>
    <t>Cynthia</t>
  </si>
  <si>
    <t>00352 691/74.78.83</t>
  </si>
  <si>
    <t>20, Rue Paulin Ladeuze</t>
  </si>
  <si>
    <t>VAN KEILEGOM</t>
  </si>
  <si>
    <t>Ingrid</t>
  </si>
  <si>
    <t>ingrid.vankeilegom@uclouvain.be</t>
  </si>
  <si>
    <t>ZAMMITO</t>
  </si>
  <si>
    <t>Nadia</t>
  </si>
  <si>
    <t>CHARBONNEAU</t>
  </si>
  <si>
    <t>Alexandre</t>
  </si>
  <si>
    <t>0479/ 37.14.20</t>
  </si>
  <si>
    <t>charbonneau.a@gmail.com</t>
  </si>
  <si>
    <t>1, rue des Halles</t>
  </si>
  <si>
    <t>Vétérinaire</t>
  </si>
  <si>
    <t>DELANDE</t>
  </si>
  <si>
    <t>Savinien</t>
  </si>
  <si>
    <t>n. 0473/50/62/65</t>
  </si>
  <si>
    <t>savidelande@hotmail.com</t>
  </si>
  <si>
    <t>70, rue de Bossut</t>
  </si>
  <si>
    <t>DEROO</t>
  </si>
  <si>
    <t>Héloïse</t>
  </si>
  <si>
    <t>0033 674/28.01.63</t>
  </si>
  <si>
    <t>07/209, Rue des Blanc-Chevaux</t>
  </si>
  <si>
    <t>Psycho-Orientation logopédie</t>
  </si>
  <si>
    <t>DEWANDRE</t>
  </si>
  <si>
    <t>0494/44 90 92</t>
  </si>
  <si>
    <t>thomas.dewandre@gmail.com</t>
  </si>
  <si>
    <t>33, rue Vanderschrick</t>
  </si>
  <si>
    <t>Enseignant (romaniste)</t>
  </si>
  <si>
    <t>GÉRARD</t>
  </si>
  <si>
    <t>JACQUES</t>
  </si>
  <si>
    <t>0032 472/23.79.48</t>
  </si>
  <si>
    <t>4 bis, rue René Francq</t>
  </si>
  <si>
    <t>Lillois</t>
  </si>
  <si>
    <t>KERVIN</t>
  </si>
  <si>
    <t>Elyse</t>
  </si>
  <si>
    <t>0477/69.70.18</t>
  </si>
  <si>
    <t>elise.kervyn@gmail.com</t>
  </si>
  <si>
    <t>Lysiane</t>
  </si>
  <si>
    <t>0484.14.11.39</t>
  </si>
  <si>
    <t>louvignylysiane@gmail.com</t>
  </si>
  <si>
    <t>1, avenue Des Jonquilles</t>
  </si>
  <si>
    <t>Tubize</t>
  </si>
  <si>
    <t>Ingeco</t>
  </si>
  <si>
    <t>Olga</t>
  </si>
  <si>
    <t>n. 0476/03.64.50</t>
  </si>
  <si>
    <t>olga.pirlot@gmail.com</t>
  </si>
  <si>
    <t>n. 0498/45.46.10</t>
  </si>
  <si>
    <t>adrien.scheuer@gmail.com</t>
  </si>
  <si>
    <t>SERVAIS</t>
  </si>
  <si>
    <t>0032 472/91.19.52</t>
  </si>
  <si>
    <t>10A/2/3, rue de Binche</t>
  </si>
  <si>
    <t>Courcelles</t>
  </si>
  <si>
    <t xml:space="preserve">Juriste notoriale </t>
  </si>
  <si>
    <t>TERRISSE</t>
  </si>
  <si>
    <t>Valentin</t>
  </si>
  <si>
    <t>0032 498/31.52.56</t>
  </si>
  <si>
    <t>THIRION</t>
  </si>
  <si>
    <t>Elina</t>
  </si>
  <si>
    <t>19, Avenue Baudelaire</t>
  </si>
  <si>
    <t xml:space="preserve">Droit </t>
  </si>
  <si>
    <t>Géry</t>
  </si>
  <si>
    <t>n. 0478/37.43.12</t>
  </si>
  <si>
    <t>gerytimmermans@gmail.com</t>
  </si>
  <si>
    <t>28, avenue du Golf</t>
  </si>
  <si>
    <t>Rhode St Genèse</t>
  </si>
  <si>
    <t>RECRUES POTENTIELLES</t>
  </si>
  <si>
    <t>DAUBRY</t>
  </si>
  <si>
    <t>0032 471/46.94.92</t>
  </si>
  <si>
    <t>51, Rue Montreuil-sous-Bois</t>
  </si>
  <si>
    <t>Hyon</t>
  </si>
  <si>
    <t>Langues et lettres françaises et romanes + musicologie</t>
  </si>
  <si>
    <t>GORIELY</t>
  </si>
  <si>
    <t>0032 484/89.04.73</t>
  </si>
  <si>
    <r>
      <rPr>
        <sz val="11"/>
        <color indexed="8"/>
        <rFont val="Helvetica Neue"/>
      </rPr>
      <t>ruben.goriely@student.uclouvain.be</t>
    </r>
  </si>
  <si>
    <t>73, Avenue Heydenberg</t>
  </si>
  <si>
    <t>BUXANT</t>
  </si>
  <si>
    <t>Charlotte</t>
  </si>
  <si>
    <t>0032 491/64.88.80</t>
  </si>
  <si>
    <r>
      <rPr>
        <sz val="11"/>
        <color indexed="8"/>
        <rFont val="Helvetica Neue"/>
      </rPr>
      <t>cha.bux@hotmail.com</t>
    </r>
  </si>
  <si>
    <t>6, Avenue Dumas</t>
  </si>
  <si>
    <t>RENFORTS</t>
  </si>
  <si>
    <t>HUBERT</t>
  </si>
  <si>
    <t>Tuba basse</t>
  </si>
  <si>
    <t>0032 494/11.18.91</t>
  </si>
  <si>
    <t>hubert.fauquant@skynet.be</t>
  </si>
  <si>
    <t>48, rue Dominique Seret</t>
  </si>
  <si>
    <t>Villers-Perwin</t>
  </si>
  <si>
    <t>BURNON</t>
  </si>
  <si>
    <t>Valère</t>
  </si>
  <si>
    <t>0032 472/78.76.86</t>
  </si>
  <si>
    <r>
      <rPr>
        <sz val="11"/>
        <color indexed="8"/>
        <rFont val="Helvetica Neue"/>
      </rPr>
      <t>valere.burnon@hotmail.fr</t>
    </r>
  </si>
  <si>
    <t>8, Rue des Rossignols</t>
  </si>
  <si>
    <t>Marche-en-Famenne</t>
  </si>
  <si>
    <t>Total + chef</t>
  </si>
  <si>
    <t>Harmonie</t>
  </si>
  <si>
    <t>Cordes</t>
  </si>
  <si>
    <t xml:space="preserve">Jacques </t>
  </si>
  <si>
    <t>Nombre de musiciens:</t>
  </si>
  <si>
    <t>Frédéric</t>
  </si>
  <si>
    <t>CONTREBASSES</t>
  </si>
  <si>
    <t>PERCUSSIONS</t>
  </si>
  <si>
    <t>VIOLONCELLES</t>
  </si>
  <si>
    <t>ALTOS</t>
  </si>
  <si>
    <t>BASSONS</t>
  </si>
  <si>
    <t>TROMPETTES</t>
  </si>
  <si>
    <t>TROMBONE BASSE</t>
  </si>
  <si>
    <t>CLARINETTES</t>
  </si>
  <si>
    <t>TROMBONES</t>
  </si>
  <si>
    <t>HAUTBOIS</t>
  </si>
  <si>
    <t>VIOLONS 1</t>
  </si>
  <si>
    <t>ARAGON CORRERO</t>
  </si>
  <si>
    <t>CORS</t>
  </si>
  <si>
    <t>FLÛTES</t>
  </si>
  <si>
    <t>VIOLONS 2</t>
  </si>
  <si>
    <t>KONZERTMEISTER</t>
  </si>
  <si>
    <t>CHEF D’ORCHESTRE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</si>
</sst>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indexed="8"/>
      <name val="Helvetica Neue"/>
    </font>
    <font>
      <b/>
      <sz val="10"/>
      <color indexed="8"/>
      <name val="Arial"/>
    </font>
    <font>
      <sz val="10"/>
      <color indexed="8"/>
      <name val="Arial"/>
    </font>
    <font>
      <sz val="11"/>
      <color indexed="8"/>
      <name val="Helvetica Neue"/>
    </font>
    <font>
      <sz val="26"/>
      <color indexed="8"/>
      <name val="Traveling _typewriter"/>
    </font>
    <font>
      <b/>
      <i/>
      <sz val="36"/>
      <color indexed="8"/>
      <name val="Times New Roman"/>
      <family val="1"/>
    </font>
    <font>
      <b/>
      <sz val="22"/>
      <color indexed="8"/>
      <name val="Times New Roman"/>
    </font>
    <font>
      <b/>
      <sz val="11"/>
      <color indexed="8"/>
      <name val="Times New Roman"/>
    </font>
    <font>
      <sz val="10"/>
      <color indexed="8"/>
      <name val="Times New Roman"/>
      <family val="1"/>
    </font>
    <font>
      <sz val="10"/>
      <name val="Times New Roman"/>
      <family val="1"/>
    </font>
    <font>
      <sz val="10"/>
      <color indexed="8"/>
      <name val="Times New Roman"/>
    </font>
    <font>
      <u/>
      <sz val="11"/>
      <color theme="10"/>
      <name val="Helvetica Neue"/>
    </font>
    <font>
      <sz val="11"/>
      <color indexed="8"/>
      <name val="Times New Roman"/>
      <family val="1"/>
    </font>
    <font>
      <u/>
      <sz val="10"/>
      <color indexed="8"/>
      <name val="Arial"/>
    </font>
    <font>
      <b/>
      <sz val="12"/>
      <color indexed="8"/>
      <name val="Times New Roman"/>
    </font>
    <font>
      <sz val="12"/>
      <color indexed="8"/>
      <name val="Traveling _typewriter"/>
    </font>
    <font>
      <u/>
      <sz val="10"/>
      <color indexed="8"/>
      <name val="Times New Roman"/>
    </font>
    <font>
      <b/>
      <sz val="10"/>
      <color indexed="8"/>
      <name val="Times New Roman"/>
    </font>
    <font>
      <sz val="10"/>
      <color indexed="8"/>
      <name val="Times New Roman"/>
    </font>
    <font>
      <sz val="10"/>
      <color indexed="18"/>
      <name val="Times New Roman"/>
    </font>
    <font>
      <sz val="10"/>
      <color indexed="8"/>
      <name val="Arial"/>
    </font>
    <font>
      <sz val="11"/>
      <color indexed="8"/>
      <name val="Times New Roman"/>
    </font>
    <font>
      <sz val="10"/>
      <color indexed="17"/>
      <name val="Times New Roman"/>
    </font>
    <font>
      <sz val="10"/>
      <color indexed="14"/>
      <name val="Times New Roman"/>
    </font>
    <font>
      <sz val="10"/>
      <color indexed="8"/>
      <name val="Times New Roman"/>
      <family val="1"/>
    </font>
    <font>
      <sz val="24"/>
      <color indexed="8"/>
      <name val="Times New Roman"/>
    </font>
    <font>
      <sz val="10"/>
      <color indexed="15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6"/>
        <bgColor auto="1"/>
      </patternFill>
    </fill>
  </fills>
  <borders count="48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10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12"/>
      </left>
      <right/>
      <top/>
      <bottom/>
      <diagonal/>
    </border>
    <border>
      <left/>
      <right style="thin">
        <color indexed="12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thin">
        <color indexed="10"/>
      </left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8"/>
      </bottom>
      <diagonal/>
    </border>
    <border>
      <left/>
      <right style="thin">
        <color indexed="12"/>
      </right>
      <top style="thin">
        <color indexed="12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/>
      <diagonal/>
    </border>
  </borders>
  <cellStyleXfs count="2">
    <xf numFmtId="0" fontId="0" fillId="0" borderId="0" applyNumberFormat="0" applyFill="0" applyBorder="0" applyProtection="0">
      <alignment vertical="top"/>
    </xf>
    <xf numFmtId="0" fontId="11" fillId="0" borderId="0" applyNumberFormat="0" applyFill="0" applyBorder="0" applyAlignment="0" applyProtection="0">
      <alignment vertical="top"/>
    </xf>
  </cellStyleXfs>
  <cellXfs count="293">
    <xf numFmtId="0" fontId="0" fillId="0" borderId="0" xfId="0">
      <alignment vertical="top"/>
    </xf>
    <xf numFmtId="49" fontId="1" fillId="2" borderId="1" xfId="0" applyNumberFormat="1" applyFont="1" applyFill="1" applyBorder="1" applyAlignment="1">
      <alignment horizontal="left" vertical="center"/>
    </xf>
    <xf numFmtId="17" fontId="1" fillId="2" borderId="2" xfId="0" applyNumberFormat="1" applyFont="1" applyFill="1" applyBorder="1" applyAlignment="1">
      <alignment horizontal="left" vertical="center"/>
    </xf>
    <xf numFmtId="0" fontId="2" fillId="2" borderId="3" xfId="0" applyNumberFormat="1" applyFont="1" applyFill="1" applyBorder="1" applyAlignment="1">
      <alignment horizontal="left" vertical="center"/>
    </xf>
    <xf numFmtId="0" fontId="2" fillId="2" borderId="4" xfId="0" applyNumberFormat="1" applyFont="1" applyFill="1" applyBorder="1" applyAlignment="1">
      <alignment horizontal="left" vertical="center"/>
    </xf>
    <xf numFmtId="0" fontId="2" fillId="2" borderId="4" xfId="0" applyNumberFormat="1" applyFont="1" applyFill="1" applyBorder="1" applyAlignment="1">
      <alignment horizontal="left" vertical="center" wrapText="1"/>
    </xf>
    <xf numFmtId="0" fontId="2" fillId="2" borderId="4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vertical="center"/>
    </xf>
    <xf numFmtId="0" fontId="2" fillId="2" borderId="4" xfId="0" applyNumberFormat="1" applyFont="1" applyFill="1" applyBorder="1" applyAlignment="1">
      <alignment vertical="top"/>
    </xf>
    <xf numFmtId="0" fontId="2" fillId="2" borderId="5" xfId="0" applyNumberFormat="1" applyFont="1" applyFill="1" applyBorder="1" applyAlignment="1">
      <alignment vertical="top"/>
    </xf>
    <xf numFmtId="0" fontId="3" fillId="0" borderId="0" xfId="0" applyNumberFormat="1" applyFont="1" applyAlignment="1">
      <alignment vertical="top"/>
    </xf>
    <xf numFmtId="0" fontId="1" fillId="2" borderId="6" xfId="0" applyNumberFormat="1" applyFont="1" applyFill="1" applyBorder="1" applyAlignment="1">
      <alignment horizontal="left" vertical="center"/>
    </xf>
    <xf numFmtId="0" fontId="2" fillId="2" borderId="7" xfId="0" applyNumberFormat="1" applyFont="1" applyFill="1" applyBorder="1" applyAlignment="1">
      <alignment horizontal="left" vertical="center"/>
    </xf>
    <xf numFmtId="0" fontId="2" fillId="2" borderId="0" xfId="0" applyNumberFormat="1" applyFont="1" applyFill="1" applyBorder="1" applyAlignment="1">
      <alignment vertical="center"/>
    </xf>
    <xf numFmtId="0" fontId="3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horizontal="left" vertical="center" wrapText="1"/>
    </xf>
    <xf numFmtId="0" fontId="4" fillId="2" borderId="0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top"/>
    </xf>
    <xf numFmtId="0" fontId="2" fillId="2" borderId="8" xfId="0" applyNumberFormat="1" applyFont="1" applyFill="1" applyBorder="1" applyAlignment="1">
      <alignment vertical="top"/>
    </xf>
    <xf numFmtId="0" fontId="3" fillId="2" borderId="9" xfId="0" applyNumberFormat="1" applyFont="1" applyFill="1" applyBorder="1" applyAlignment="1">
      <alignment horizontal="left" vertical="top"/>
    </xf>
    <xf numFmtId="0" fontId="3" fillId="2" borderId="0" xfId="0" applyNumberFormat="1" applyFont="1" applyFill="1" applyBorder="1" applyAlignment="1">
      <alignment horizontal="left" vertical="top"/>
    </xf>
    <xf numFmtId="49" fontId="5" fillId="2" borderId="10" xfId="0" applyNumberFormat="1" applyFon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horizontal="center" vertical="center"/>
    </xf>
    <xf numFmtId="49" fontId="5" fillId="2" borderId="12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vertical="center"/>
    </xf>
    <xf numFmtId="0" fontId="2" fillId="2" borderId="13" xfId="0" applyNumberFormat="1" applyFont="1" applyFill="1" applyBorder="1" applyAlignment="1">
      <alignment horizontal="left" vertical="center"/>
    </xf>
    <xf numFmtId="0" fontId="2" fillId="2" borderId="14" xfId="0" applyNumberFormat="1" applyFont="1" applyFill="1" applyBorder="1" applyAlignment="1">
      <alignment horizontal="left" vertical="center"/>
    </xf>
    <xf numFmtId="0" fontId="2" fillId="2" borderId="14" xfId="0" applyNumberFormat="1" applyFont="1" applyFill="1" applyBorder="1" applyAlignment="1">
      <alignment vertical="center"/>
    </xf>
    <xf numFmtId="0" fontId="3" fillId="2" borderId="14" xfId="0" applyNumberFormat="1" applyFont="1" applyFill="1" applyBorder="1" applyAlignment="1">
      <alignment vertical="center"/>
    </xf>
    <xf numFmtId="0" fontId="2" fillId="2" borderId="14" xfId="0" applyNumberFormat="1" applyFont="1" applyFill="1" applyBorder="1" applyAlignment="1">
      <alignment horizontal="left" vertical="center" wrapText="1"/>
    </xf>
    <xf numFmtId="0" fontId="2" fillId="2" borderId="14" xfId="0" applyNumberFormat="1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vertical="center"/>
    </xf>
    <xf numFmtId="14" fontId="2" fillId="2" borderId="14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7" fillId="2" borderId="15" xfId="0" applyNumberFormat="1" applyFont="1" applyFill="1" applyBorder="1" applyAlignment="1">
      <alignment vertical="center"/>
    </xf>
    <xf numFmtId="0" fontId="7" fillId="2" borderId="2" xfId="0" applyNumberFormat="1" applyFont="1" applyFill="1" applyBorder="1" applyAlignment="1">
      <alignment vertical="center"/>
    </xf>
    <xf numFmtId="0" fontId="2" fillId="2" borderId="16" xfId="0" applyNumberFormat="1" applyFont="1" applyFill="1" applyBorder="1" applyAlignment="1">
      <alignment vertical="top"/>
    </xf>
    <xf numFmtId="49" fontId="7" fillId="2" borderId="17" xfId="0" applyNumberFormat="1" applyFont="1" applyFill="1" applyBorder="1" applyAlignment="1">
      <alignment horizontal="center" vertical="center"/>
    </xf>
    <xf numFmtId="49" fontId="7" fillId="2" borderId="18" xfId="0" applyNumberFormat="1" applyFont="1" applyFill="1" applyBorder="1" applyAlignment="1">
      <alignment horizontal="center" vertical="center"/>
    </xf>
    <xf numFmtId="49" fontId="7" fillId="2" borderId="18" xfId="0" applyNumberFormat="1" applyFont="1" applyFill="1" applyBorder="1" applyAlignment="1">
      <alignment horizontal="center" vertical="center" wrapText="1"/>
    </xf>
    <xf numFmtId="49" fontId="7" fillId="2" borderId="19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49" fontId="8" fillId="2" borderId="20" xfId="0" applyNumberFormat="1" applyFont="1" applyFill="1" applyBorder="1" applyAlignment="1">
      <alignment horizontal="left" vertical="center"/>
    </xf>
    <xf numFmtId="49" fontId="8" fillId="2" borderId="21" xfId="0" applyNumberFormat="1" applyFont="1" applyFill="1" applyBorder="1" applyAlignment="1">
      <alignment horizontal="left" vertical="center"/>
    </xf>
    <xf numFmtId="49" fontId="9" fillId="2" borderId="21" xfId="0" applyNumberFormat="1" applyFont="1" applyFill="1" applyBorder="1" applyAlignment="1">
      <alignment vertical="top" wrapText="1"/>
    </xf>
    <xf numFmtId="0" fontId="8" fillId="2" borderId="21" xfId="0" applyNumberFormat="1" applyFont="1" applyFill="1" applyBorder="1" applyAlignment="1">
      <alignment horizontal="center" vertical="center"/>
    </xf>
    <xf numFmtId="0" fontId="8" fillId="2" borderId="21" xfId="0" applyNumberFormat="1" applyFont="1" applyFill="1" applyBorder="1" applyAlignment="1">
      <alignment vertical="center"/>
    </xf>
    <xf numFmtId="49" fontId="8" fillId="2" borderId="21" xfId="0" applyNumberFormat="1" applyFont="1" applyFill="1" applyBorder="1" applyAlignment="1">
      <alignment horizontal="center" vertical="center"/>
    </xf>
    <xf numFmtId="14" fontId="8" fillId="2" borderId="22" xfId="0" applyNumberFormat="1" applyFont="1" applyFill="1" applyBorder="1" applyAlignment="1">
      <alignment horizontal="center" vertical="center"/>
    </xf>
    <xf numFmtId="49" fontId="9" fillId="2" borderId="21" xfId="0" applyNumberFormat="1" applyFont="1" applyFill="1" applyBorder="1">
      <alignment vertical="top"/>
    </xf>
    <xf numFmtId="0" fontId="8" fillId="2" borderId="21" xfId="0" applyNumberFormat="1" applyFont="1" applyFill="1" applyBorder="1" applyAlignment="1">
      <alignment horizontal="left" vertical="center"/>
    </xf>
    <xf numFmtId="0" fontId="8" fillId="2" borderId="20" xfId="0" applyNumberFormat="1" applyFont="1" applyFill="1" applyBorder="1" applyAlignment="1">
      <alignment horizontal="left" vertical="center"/>
    </xf>
    <xf numFmtId="0" fontId="9" fillId="2" borderId="21" xfId="0" applyNumberFormat="1" applyFont="1" applyFill="1" applyBorder="1" applyAlignment="1">
      <alignment horizontal="left" vertical="center" wrapText="1"/>
    </xf>
    <xf numFmtId="49" fontId="10" fillId="2" borderId="20" xfId="0" applyNumberFormat="1" applyFont="1" applyFill="1" applyBorder="1" applyAlignment="1">
      <alignment horizontal="left" vertical="center"/>
    </xf>
    <xf numFmtId="49" fontId="10" fillId="2" borderId="21" xfId="0" applyNumberFormat="1" applyFont="1" applyFill="1" applyBorder="1" applyAlignment="1">
      <alignment horizontal="left" vertical="center"/>
    </xf>
    <xf numFmtId="49" fontId="10" fillId="2" borderId="21" xfId="0" applyNumberFormat="1" applyFont="1" applyFill="1" applyBorder="1" applyAlignment="1">
      <alignment horizontal="left" vertical="center" wrapText="1"/>
    </xf>
    <xf numFmtId="0" fontId="10" fillId="2" borderId="21" xfId="0" applyNumberFormat="1" applyFont="1" applyFill="1" applyBorder="1" applyAlignment="1">
      <alignment horizontal="center" vertical="center"/>
    </xf>
    <xf numFmtId="0" fontId="10" fillId="2" borderId="21" xfId="0" applyNumberFormat="1" applyFont="1" applyFill="1" applyBorder="1" applyAlignment="1">
      <alignment vertical="center"/>
    </xf>
    <xf numFmtId="49" fontId="10" fillId="2" borderId="21" xfId="0" applyNumberFormat="1" applyFont="1" applyFill="1" applyBorder="1" applyAlignment="1">
      <alignment horizontal="center" vertical="center"/>
    </xf>
    <xf numFmtId="0" fontId="10" fillId="2" borderId="22" xfId="0" applyNumberFormat="1" applyFont="1" applyFill="1" applyBorder="1" applyAlignment="1">
      <alignment horizontal="center" vertical="center"/>
    </xf>
    <xf numFmtId="49" fontId="9" fillId="2" borderId="21" xfId="1" applyNumberFormat="1" applyFont="1" applyFill="1" applyBorder="1" applyAlignment="1">
      <alignment vertical="top" wrapText="1"/>
    </xf>
    <xf numFmtId="0" fontId="3" fillId="0" borderId="0" xfId="0" applyFont="1" applyAlignment="1">
      <alignment vertical="top"/>
    </xf>
    <xf numFmtId="0" fontId="8" fillId="2" borderId="22" xfId="0" applyNumberFormat="1" applyFont="1" applyFill="1" applyBorder="1" applyAlignment="1">
      <alignment horizontal="center" vertical="center"/>
    </xf>
    <xf numFmtId="49" fontId="8" fillId="2" borderId="21" xfId="0" applyNumberFormat="1" applyFont="1" applyFill="1" applyBorder="1" applyAlignment="1">
      <alignment vertical="center"/>
    </xf>
    <xf numFmtId="0" fontId="8" fillId="0" borderId="0" xfId="0" applyNumberFormat="1" applyFont="1" applyAlignment="1">
      <alignment vertical="top"/>
    </xf>
    <xf numFmtId="0" fontId="8" fillId="2" borderId="16" xfId="0" applyNumberFormat="1" applyFont="1" applyFill="1" applyBorder="1" applyAlignment="1">
      <alignment vertical="top"/>
    </xf>
    <xf numFmtId="0" fontId="8" fillId="2" borderId="0" xfId="0" applyNumberFormat="1" applyFont="1" applyFill="1" applyBorder="1" applyAlignment="1">
      <alignment vertical="top"/>
    </xf>
    <xf numFmtId="0" fontId="8" fillId="2" borderId="8" xfId="0" applyNumberFormat="1" applyFont="1" applyFill="1" applyBorder="1" applyAlignment="1">
      <alignment vertical="top"/>
    </xf>
    <xf numFmtId="0" fontId="12" fillId="0" borderId="0" xfId="0" applyNumberFormat="1" applyFont="1" applyAlignment="1">
      <alignment vertical="top"/>
    </xf>
    <xf numFmtId="0" fontId="12" fillId="0" borderId="0" xfId="0" applyFont="1" applyAlignment="1">
      <alignment vertical="top"/>
    </xf>
    <xf numFmtId="49" fontId="9" fillId="2" borderId="21" xfId="0" applyNumberFormat="1" applyFont="1" applyFill="1" applyBorder="1" applyAlignment="1">
      <alignment horizontal="left" vertical="center" wrapText="1"/>
    </xf>
    <xf numFmtId="0" fontId="1" fillId="2" borderId="16" xfId="0" applyNumberFormat="1" applyFont="1" applyFill="1" applyBorder="1" applyAlignment="1">
      <alignment vertical="top"/>
    </xf>
    <xf numFmtId="0" fontId="1" fillId="2" borderId="0" xfId="0" applyNumberFormat="1" applyFont="1" applyFill="1" applyBorder="1" applyAlignment="1">
      <alignment vertical="top"/>
    </xf>
    <xf numFmtId="0" fontId="1" fillId="2" borderId="8" xfId="0" applyNumberFormat="1" applyFont="1" applyFill="1" applyBorder="1" applyAlignment="1">
      <alignment vertical="top"/>
    </xf>
    <xf numFmtId="0" fontId="9" fillId="0" borderId="0" xfId="0" applyFont="1" applyAlignment="1">
      <alignment vertical="top"/>
    </xf>
    <xf numFmtId="0" fontId="9" fillId="2" borderId="21" xfId="0" applyNumberFormat="1" applyFont="1" applyFill="1" applyBorder="1">
      <alignment vertical="top"/>
    </xf>
    <xf numFmtId="1" fontId="8" fillId="2" borderId="21" xfId="0" applyNumberFormat="1" applyFont="1" applyFill="1" applyBorder="1" applyAlignment="1">
      <alignment horizontal="center" vertical="center"/>
    </xf>
    <xf numFmtId="0" fontId="10" fillId="2" borderId="21" xfId="0" applyNumberFormat="1" applyFont="1" applyFill="1" applyBorder="1" applyAlignment="1">
      <alignment horizontal="left" vertical="center"/>
    </xf>
    <xf numFmtId="14" fontId="10" fillId="2" borderId="22" xfId="0" applyNumberFormat="1" applyFont="1" applyFill="1" applyBorder="1" applyAlignment="1">
      <alignment horizontal="center" vertical="center"/>
    </xf>
    <xf numFmtId="49" fontId="8" fillId="0" borderId="20" xfId="0" applyNumberFormat="1" applyFont="1" applyFill="1" applyBorder="1">
      <alignment vertical="top"/>
    </xf>
    <xf numFmtId="49" fontId="8" fillId="0" borderId="21" xfId="0" applyNumberFormat="1" applyFont="1" applyFill="1" applyBorder="1">
      <alignment vertical="top"/>
    </xf>
    <xf numFmtId="0" fontId="8" fillId="0" borderId="21" xfId="0" applyNumberFormat="1" applyFont="1" applyFill="1" applyBorder="1">
      <alignment vertical="top"/>
    </xf>
    <xf numFmtId="14" fontId="8" fillId="0" borderId="22" xfId="0" applyNumberFormat="1" applyFont="1" applyFill="1" applyBorder="1">
      <alignment vertical="top"/>
    </xf>
    <xf numFmtId="0" fontId="8" fillId="0" borderId="16" xfId="0" applyNumberFormat="1" applyFont="1" applyFill="1" applyBorder="1">
      <alignment vertical="top"/>
    </xf>
    <xf numFmtId="0" fontId="8" fillId="0" borderId="0" xfId="0" applyNumberFormat="1" applyFont="1" applyFill="1" applyBorder="1">
      <alignment vertical="top"/>
    </xf>
    <xf numFmtId="0" fontId="8" fillId="0" borderId="8" xfId="0" applyNumberFormat="1" applyFont="1" applyFill="1" applyBorder="1">
      <alignment vertical="top"/>
    </xf>
    <xf numFmtId="0" fontId="8" fillId="0" borderId="0" xfId="0" applyNumberFormat="1" applyFont="1" applyFill="1">
      <alignment vertical="top"/>
    </xf>
    <xf numFmtId="0" fontId="8" fillId="0" borderId="0" xfId="0" applyFont="1" applyFill="1">
      <alignment vertical="top"/>
    </xf>
    <xf numFmtId="0" fontId="12" fillId="2" borderId="21" xfId="0" applyNumberFormat="1" applyFont="1" applyFill="1" applyBorder="1" applyAlignment="1">
      <alignment horizontal="center" vertical="top"/>
    </xf>
    <xf numFmtId="0" fontId="12" fillId="2" borderId="21" xfId="0" applyNumberFormat="1" applyFont="1" applyFill="1" applyBorder="1" applyAlignment="1">
      <alignment horizontal="left" vertical="top"/>
    </xf>
    <xf numFmtId="0" fontId="9" fillId="2" borderId="21" xfId="1" applyNumberFormat="1" applyFont="1" applyFill="1" applyBorder="1" applyAlignment="1">
      <alignment horizontal="left" vertical="center" wrapText="1"/>
    </xf>
    <xf numFmtId="49" fontId="10" fillId="2" borderId="21" xfId="0" applyNumberFormat="1" applyFont="1" applyFill="1" applyBorder="1" applyAlignment="1">
      <alignment vertical="center"/>
    </xf>
    <xf numFmtId="49" fontId="8" fillId="2" borderId="23" xfId="0" applyNumberFormat="1" applyFont="1" applyFill="1" applyBorder="1" applyAlignment="1">
      <alignment horizontal="left" vertical="center"/>
    </xf>
    <xf numFmtId="49" fontId="8" fillId="2" borderId="24" xfId="0" applyNumberFormat="1" applyFont="1" applyFill="1" applyBorder="1" applyAlignment="1">
      <alignment horizontal="left" vertical="center"/>
    </xf>
    <xf numFmtId="49" fontId="9" fillId="2" borderId="24" xfId="1" applyNumberFormat="1" applyFont="1" applyFill="1" applyBorder="1" applyAlignment="1">
      <alignment vertical="top" wrapText="1"/>
    </xf>
    <xf numFmtId="0" fontId="8" fillId="2" borderId="24" xfId="0" applyNumberFormat="1" applyFont="1" applyFill="1" applyBorder="1" applyAlignment="1">
      <alignment horizontal="center" vertical="center"/>
    </xf>
    <xf numFmtId="0" fontId="8" fillId="2" borderId="24" xfId="0" applyNumberFormat="1" applyFont="1" applyFill="1" applyBorder="1" applyAlignment="1">
      <alignment vertical="center"/>
    </xf>
    <xf numFmtId="49" fontId="8" fillId="2" borderId="24" xfId="0" applyNumberFormat="1" applyFont="1" applyFill="1" applyBorder="1" applyAlignment="1">
      <alignment horizontal="center" vertical="center"/>
    </xf>
    <xf numFmtId="14" fontId="8" fillId="2" borderId="25" xfId="0" applyNumberFormat="1" applyFont="1" applyFill="1" applyBorder="1" applyAlignment="1">
      <alignment horizontal="center" vertical="center"/>
    </xf>
    <xf numFmtId="0" fontId="10" fillId="2" borderId="6" xfId="0" applyNumberFormat="1" applyFont="1" applyFill="1" applyBorder="1" applyAlignment="1">
      <alignment horizontal="left" vertical="center"/>
    </xf>
    <xf numFmtId="0" fontId="10" fillId="2" borderId="7" xfId="0" applyNumberFormat="1" applyFont="1" applyFill="1" applyBorder="1" applyAlignment="1">
      <alignment horizontal="left" vertical="center"/>
    </xf>
    <xf numFmtId="0" fontId="10" fillId="2" borderId="7" xfId="0" applyNumberFormat="1" applyFont="1" applyFill="1" applyBorder="1" applyAlignment="1">
      <alignment horizontal="left" vertical="center" wrapText="1"/>
    </xf>
    <xf numFmtId="0" fontId="10" fillId="2" borderId="7" xfId="0" applyNumberFormat="1" applyFont="1" applyFill="1" applyBorder="1" applyAlignment="1">
      <alignment horizontal="center" vertical="center"/>
    </xf>
    <xf numFmtId="0" fontId="10" fillId="2" borderId="7" xfId="0" applyNumberFormat="1" applyFont="1" applyFill="1" applyBorder="1" applyAlignment="1">
      <alignment vertical="center"/>
    </xf>
    <xf numFmtId="14" fontId="10" fillId="2" borderId="7" xfId="0" applyNumberFormat="1" applyFont="1" applyFill="1" applyBorder="1" applyAlignment="1">
      <alignment horizontal="center" vertical="center"/>
    </xf>
    <xf numFmtId="0" fontId="10" fillId="2" borderId="9" xfId="0" applyNumberFormat="1" applyFont="1" applyFill="1" applyBorder="1" applyAlignment="1">
      <alignment horizontal="left" vertical="center"/>
    </xf>
    <xf numFmtId="0" fontId="10" fillId="2" borderId="0" xfId="0" applyNumberFormat="1" applyFont="1" applyFill="1" applyBorder="1" applyAlignment="1">
      <alignment horizontal="left" vertical="center"/>
    </xf>
    <xf numFmtId="0" fontId="10" fillId="2" borderId="0" xfId="0" applyNumberFormat="1" applyFont="1" applyFill="1" applyBorder="1" applyAlignment="1">
      <alignment horizontal="left" vertical="center" wrapText="1"/>
    </xf>
    <xf numFmtId="0" fontId="10" fillId="2" borderId="0" xfId="0" applyNumberFormat="1" applyFont="1" applyFill="1" applyBorder="1" applyAlignment="1">
      <alignment horizontal="center" vertical="center"/>
    </xf>
    <xf numFmtId="0" fontId="10" fillId="2" borderId="0" xfId="0" applyNumberFormat="1" applyFont="1" applyFill="1" applyBorder="1" applyAlignment="1">
      <alignment vertical="center"/>
    </xf>
    <xf numFmtId="14" fontId="10" fillId="2" borderId="0" xfId="0" applyNumberFormat="1" applyFont="1" applyFill="1" applyBorder="1" applyAlignment="1">
      <alignment horizontal="center" vertical="center"/>
    </xf>
    <xf numFmtId="0" fontId="13" fillId="2" borderId="14" xfId="0" applyNumberFormat="1" applyFont="1" applyFill="1" applyBorder="1" applyAlignment="1">
      <alignment horizontal="left" vertical="center" wrapText="1"/>
    </xf>
    <xf numFmtId="0" fontId="3" fillId="2" borderId="14" xfId="0" applyNumberFormat="1" applyFont="1" applyFill="1" applyBorder="1" applyAlignment="1">
      <alignment vertical="center"/>
    </xf>
    <xf numFmtId="0" fontId="3" fillId="2" borderId="14" xfId="0" applyNumberFormat="1" applyFont="1" applyFill="1" applyBorder="1" applyAlignment="1">
      <alignment horizontal="center" vertical="center"/>
    </xf>
    <xf numFmtId="0" fontId="3" fillId="2" borderId="14" xfId="0" applyNumberFormat="1" applyFont="1" applyFill="1" applyBorder="1" applyAlignment="1">
      <alignment horizontal="left" vertical="center"/>
    </xf>
    <xf numFmtId="0" fontId="6" fillId="2" borderId="15" xfId="0" applyNumberFormat="1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/>
    </xf>
    <xf numFmtId="49" fontId="14" fillId="2" borderId="17" xfId="0" applyNumberFormat="1" applyFont="1" applyFill="1" applyBorder="1" applyAlignment="1">
      <alignment horizontal="center" vertical="center"/>
    </xf>
    <xf numFmtId="49" fontId="14" fillId="2" borderId="18" xfId="0" applyNumberFormat="1" applyFont="1" applyFill="1" applyBorder="1" applyAlignment="1">
      <alignment horizontal="center" vertical="center"/>
    </xf>
    <xf numFmtId="49" fontId="14" fillId="2" borderId="18" xfId="0" applyNumberFormat="1" applyFont="1" applyFill="1" applyBorder="1" applyAlignment="1">
      <alignment horizontal="center" vertical="center" wrapText="1"/>
    </xf>
    <xf numFmtId="49" fontId="14" fillId="2" borderId="19" xfId="0" applyNumberFormat="1" applyFont="1" applyFill="1" applyBorder="1" applyAlignment="1">
      <alignment horizontal="center" vertical="center"/>
    </xf>
    <xf numFmtId="1" fontId="10" fillId="2" borderId="21" xfId="0" applyNumberFormat="1" applyFont="1" applyFill="1" applyBorder="1" applyAlignment="1">
      <alignment horizontal="center" vertical="center"/>
    </xf>
    <xf numFmtId="0" fontId="10" fillId="2" borderId="20" xfId="0" applyNumberFormat="1" applyFont="1" applyFill="1" applyBorder="1" applyAlignment="1">
      <alignment horizontal="left" vertical="center"/>
    </xf>
    <xf numFmtId="0" fontId="10" fillId="2" borderId="21" xfId="0" applyNumberFormat="1" applyFont="1" applyFill="1" applyBorder="1" applyAlignment="1">
      <alignment horizontal="left" vertical="center" wrapText="1"/>
    </xf>
    <xf numFmtId="49" fontId="10" fillId="2" borderId="22" xfId="0" applyNumberFormat="1" applyFont="1" applyFill="1" applyBorder="1" applyAlignment="1">
      <alignment horizontal="center" vertical="center"/>
    </xf>
    <xf numFmtId="0" fontId="10" fillId="2" borderId="21" xfId="0" applyNumberFormat="1" applyFont="1" applyFill="1" applyBorder="1" applyAlignment="1">
      <alignment vertical="top"/>
    </xf>
    <xf numFmtId="49" fontId="10" fillId="2" borderId="21" xfId="0" applyNumberFormat="1" applyFont="1" applyFill="1" applyBorder="1" applyAlignment="1">
      <alignment horizontal="center" vertical="top"/>
    </xf>
    <xf numFmtId="49" fontId="10" fillId="2" borderId="21" xfId="0" applyNumberFormat="1" applyFont="1" applyFill="1" applyBorder="1" applyAlignment="1">
      <alignment horizontal="left" vertical="top"/>
    </xf>
    <xf numFmtId="14" fontId="10" fillId="2" borderId="22" xfId="0" applyNumberFormat="1" applyFont="1" applyFill="1" applyBorder="1" applyAlignment="1">
      <alignment horizontal="center" vertical="top"/>
    </xf>
    <xf numFmtId="0" fontId="10" fillId="2" borderId="21" xfId="0" applyNumberFormat="1" applyFont="1" applyFill="1" applyBorder="1" applyAlignment="1">
      <alignment horizontal="center" vertical="top"/>
    </xf>
    <xf numFmtId="0" fontId="10" fillId="2" borderId="21" xfId="0" applyNumberFormat="1" applyFont="1" applyFill="1" applyBorder="1" applyAlignment="1">
      <alignment horizontal="left" vertical="top"/>
    </xf>
    <xf numFmtId="0" fontId="10" fillId="2" borderId="22" xfId="0" applyNumberFormat="1" applyFont="1" applyFill="1" applyBorder="1" applyAlignment="1">
      <alignment horizontal="center" vertical="top"/>
    </xf>
    <xf numFmtId="14" fontId="10" fillId="2" borderId="22" xfId="0" applyNumberFormat="1" applyFont="1" applyFill="1" applyBorder="1" applyAlignment="1">
      <alignment horizontal="center"/>
    </xf>
    <xf numFmtId="0" fontId="10" fillId="2" borderId="20" xfId="0" applyNumberFormat="1" applyFont="1" applyFill="1" applyBorder="1" applyAlignment="1">
      <alignment horizontal="left" vertical="top"/>
    </xf>
    <xf numFmtId="0" fontId="10" fillId="2" borderId="21" xfId="0" applyNumberFormat="1" applyFont="1" applyFill="1" applyBorder="1" applyAlignment="1">
      <alignment horizontal="left" vertical="top" wrapText="1"/>
    </xf>
    <xf numFmtId="49" fontId="8" fillId="2" borderId="26" xfId="0" applyNumberFormat="1" applyFont="1" applyFill="1" applyBorder="1" applyAlignment="1">
      <alignment horizontal="left" vertical="center"/>
    </xf>
    <xf numFmtId="49" fontId="8" fillId="2" borderId="27" xfId="0" applyNumberFormat="1" applyFont="1" applyFill="1" applyBorder="1" applyAlignment="1">
      <alignment horizontal="left" vertical="center"/>
    </xf>
    <xf numFmtId="49" fontId="9" fillId="2" borderId="27" xfId="0" applyNumberFormat="1" applyFont="1" applyFill="1" applyBorder="1" applyAlignment="1">
      <alignment vertical="top" wrapText="1"/>
    </xf>
    <xf numFmtId="0" fontId="8" fillId="2" borderId="27" xfId="0" applyNumberFormat="1" applyFont="1" applyFill="1" applyBorder="1" applyAlignment="1">
      <alignment horizontal="left" vertical="center"/>
    </xf>
    <xf numFmtId="0" fontId="8" fillId="2" borderId="27" xfId="0" applyNumberFormat="1" applyFont="1" applyFill="1" applyBorder="1" applyAlignment="1">
      <alignment horizontal="center" vertical="center"/>
    </xf>
    <xf numFmtId="0" fontId="8" fillId="2" borderId="27" xfId="0" applyNumberFormat="1" applyFont="1" applyFill="1" applyBorder="1" applyAlignment="1">
      <alignment vertical="center"/>
    </xf>
    <xf numFmtId="14" fontId="8" fillId="2" borderId="28" xfId="0" applyNumberFormat="1" applyFont="1" applyFill="1" applyBorder="1" applyAlignment="1">
      <alignment horizontal="center" vertical="center"/>
    </xf>
    <xf numFmtId="49" fontId="10" fillId="2" borderId="26" xfId="0" applyNumberFormat="1" applyFont="1" applyFill="1" applyBorder="1" applyAlignment="1">
      <alignment horizontal="left" vertical="center"/>
    </xf>
    <xf numFmtId="49" fontId="10" fillId="2" borderId="27" xfId="0" applyNumberFormat="1" applyFont="1" applyFill="1" applyBorder="1" applyAlignment="1">
      <alignment horizontal="left" vertical="center"/>
    </xf>
    <xf numFmtId="49" fontId="10" fillId="2" borderId="27" xfId="0" applyNumberFormat="1" applyFont="1" applyFill="1" applyBorder="1" applyAlignment="1">
      <alignment horizontal="left" vertical="center" wrapText="1"/>
    </xf>
    <xf numFmtId="0" fontId="10" fillId="2" borderId="27" xfId="0" applyNumberFormat="1" applyFont="1" applyFill="1" applyBorder="1" applyAlignment="1">
      <alignment horizontal="center" vertical="center"/>
    </xf>
    <xf numFmtId="0" fontId="10" fillId="2" borderId="27" xfId="0" applyNumberFormat="1" applyFont="1" applyFill="1" applyBorder="1" applyAlignment="1">
      <alignment vertical="center"/>
    </xf>
    <xf numFmtId="49" fontId="10" fillId="2" borderId="27" xfId="0" applyNumberFormat="1" applyFont="1" applyFill="1" applyBorder="1" applyAlignment="1">
      <alignment horizontal="center" vertical="center"/>
    </xf>
    <xf numFmtId="14" fontId="10" fillId="2" borderId="28" xfId="0" applyNumberFormat="1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left" vertical="top"/>
    </xf>
    <xf numFmtId="0" fontId="2" fillId="2" borderId="0" xfId="0" applyNumberFormat="1" applyFont="1" applyFill="1" applyBorder="1" applyAlignment="1">
      <alignment horizontal="left" vertical="top"/>
    </xf>
    <xf numFmtId="0" fontId="2" fillId="2" borderId="0" xfId="0" applyNumberFormat="1" applyFont="1" applyFill="1" applyBorder="1" applyAlignment="1">
      <alignment horizontal="left" vertical="top" wrapText="1"/>
    </xf>
    <xf numFmtId="0" fontId="2" fillId="2" borderId="0" xfId="0" applyNumberFormat="1" applyFont="1" applyFill="1" applyBorder="1" applyAlignment="1">
      <alignment horizontal="center" vertical="top"/>
    </xf>
    <xf numFmtId="0" fontId="2" fillId="2" borderId="13" xfId="0" applyNumberFormat="1" applyFont="1" applyFill="1" applyBorder="1" applyAlignment="1">
      <alignment horizontal="left" vertical="top"/>
    </xf>
    <xf numFmtId="0" fontId="2" fillId="2" borderId="14" xfId="0" applyNumberFormat="1" applyFont="1" applyFill="1" applyBorder="1" applyAlignment="1">
      <alignment horizontal="left" vertical="top"/>
    </xf>
    <xf numFmtId="0" fontId="2" fillId="2" borderId="14" xfId="0" applyNumberFormat="1" applyFont="1" applyFill="1" applyBorder="1" applyAlignment="1">
      <alignment horizontal="left" vertical="top" wrapText="1"/>
    </xf>
    <xf numFmtId="0" fontId="2" fillId="2" borderId="14" xfId="0" applyNumberFormat="1" applyFont="1" applyFill="1" applyBorder="1" applyAlignment="1">
      <alignment horizontal="center" vertical="top"/>
    </xf>
    <xf numFmtId="0" fontId="2" fillId="2" borderId="14" xfId="0" applyNumberFormat="1" applyFont="1" applyFill="1" applyBorder="1" applyAlignment="1">
      <alignment vertical="top"/>
    </xf>
    <xf numFmtId="49" fontId="10" fillId="2" borderId="20" xfId="0" applyNumberFormat="1" applyFont="1" applyFill="1" applyBorder="1" applyAlignment="1">
      <alignment horizontal="left" vertical="top"/>
    </xf>
    <xf numFmtId="49" fontId="10" fillId="2" borderId="21" xfId="0" applyNumberFormat="1" applyFont="1" applyFill="1" applyBorder="1" applyAlignment="1">
      <alignment horizontal="left" vertical="top" wrapText="1"/>
    </xf>
    <xf numFmtId="49" fontId="10" fillId="2" borderId="26" xfId="0" applyNumberFormat="1" applyFont="1" applyFill="1" applyBorder="1" applyAlignment="1">
      <alignment horizontal="left" vertical="top"/>
    </xf>
    <xf numFmtId="49" fontId="10" fillId="2" borderId="27" xfId="0" applyNumberFormat="1" applyFont="1" applyFill="1" applyBorder="1" applyAlignment="1">
      <alignment horizontal="left" vertical="top"/>
    </xf>
    <xf numFmtId="49" fontId="10" fillId="2" borderId="27" xfId="0" applyNumberFormat="1" applyFont="1" applyFill="1" applyBorder="1" applyAlignment="1">
      <alignment horizontal="left" vertical="top" wrapText="1"/>
    </xf>
    <xf numFmtId="0" fontId="10" fillId="2" borderId="27" xfId="0" applyNumberFormat="1" applyFont="1" applyFill="1" applyBorder="1" applyAlignment="1">
      <alignment horizontal="center" vertical="top"/>
    </xf>
    <xf numFmtId="0" fontId="10" fillId="2" borderId="27" xfId="0" applyNumberFormat="1" applyFont="1" applyFill="1" applyBorder="1" applyAlignment="1">
      <alignment vertical="top"/>
    </xf>
    <xf numFmtId="0" fontId="10" fillId="2" borderId="27" xfId="0" applyNumberFormat="1" applyFont="1" applyFill="1" applyBorder="1" applyAlignment="1">
      <alignment horizontal="left" vertical="top"/>
    </xf>
    <xf numFmtId="0" fontId="10" fillId="2" borderId="28" xfId="0" applyNumberFormat="1" applyFont="1" applyFill="1" applyBorder="1" applyAlignment="1">
      <alignment horizontal="center" vertical="top"/>
    </xf>
    <xf numFmtId="0" fontId="15" fillId="2" borderId="6" xfId="0" applyNumberFormat="1" applyFont="1" applyFill="1" applyBorder="1" applyAlignment="1">
      <alignment horizontal="left" vertical="top"/>
    </xf>
    <xf numFmtId="0" fontId="15" fillId="2" borderId="7" xfId="0" applyNumberFormat="1" applyFont="1" applyFill="1" applyBorder="1" applyAlignment="1">
      <alignment horizontal="left" vertical="top"/>
    </xf>
    <xf numFmtId="0" fontId="15" fillId="2" borderId="7" xfId="0" applyNumberFormat="1" applyFont="1" applyFill="1" applyBorder="1" applyAlignment="1">
      <alignment horizontal="left" vertical="top" wrapText="1"/>
    </xf>
    <xf numFmtId="0" fontId="15" fillId="2" borderId="7" xfId="0" applyNumberFormat="1" applyFont="1" applyFill="1" applyBorder="1" applyAlignment="1">
      <alignment horizontal="center" vertical="top"/>
    </xf>
    <xf numFmtId="0" fontId="2" fillId="2" borderId="7" xfId="0" applyNumberFormat="1" applyFont="1" applyFill="1" applyBorder="1" applyAlignment="1">
      <alignment vertical="top"/>
    </xf>
    <xf numFmtId="0" fontId="2" fillId="2" borderId="7" xfId="0" applyNumberFormat="1" applyFont="1" applyFill="1" applyBorder="1" applyAlignment="1">
      <alignment horizontal="center" vertical="top"/>
    </xf>
    <xf numFmtId="0" fontId="2" fillId="2" borderId="7" xfId="0" applyNumberFormat="1" applyFont="1" applyFill="1" applyBorder="1" applyAlignment="1">
      <alignment horizontal="left" vertical="top"/>
    </xf>
    <xf numFmtId="0" fontId="13" fillId="2" borderId="0" xfId="0" applyNumberFormat="1" applyFont="1" applyFill="1" applyBorder="1" applyAlignment="1">
      <alignment horizontal="left" vertical="top" wrapText="1"/>
    </xf>
    <xf numFmtId="14" fontId="2" fillId="2" borderId="0" xfId="0" applyNumberFormat="1" applyFont="1" applyFill="1" applyBorder="1" applyAlignment="1">
      <alignment horizontal="center" vertical="top"/>
    </xf>
    <xf numFmtId="0" fontId="13" fillId="2" borderId="14" xfId="0" applyNumberFormat="1" applyFont="1" applyFill="1" applyBorder="1" applyAlignment="1">
      <alignment horizontal="left" vertical="top" wrapText="1"/>
    </xf>
    <xf numFmtId="14" fontId="2" fillId="2" borderId="14" xfId="0" applyNumberFormat="1" applyFont="1" applyFill="1" applyBorder="1" applyAlignment="1">
      <alignment horizontal="center" vertical="top"/>
    </xf>
    <xf numFmtId="49" fontId="16" fillId="2" borderId="21" xfId="0" applyNumberFormat="1" applyFont="1" applyFill="1" applyBorder="1" applyAlignment="1">
      <alignment horizontal="left" vertical="top" wrapText="1"/>
    </xf>
    <xf numFmtId="49" fontId="10" fillId="2" borderId="21" xfId="0" applyNumberFormat="1" applyFont="1" applyFill="1" applyBorder="1" applyAlignment="1">
      <alignment horizontal="left"/>
    </xf>
    <xf numFmtId="0" fontId="17" fillId="2" borderId="21" xfId="0" applyNumberFormat="1" applyFont="1" applyFill="1" applyBorder="1" applyAlignment="1">
      <alignment horizontal="center" vertical="center"/>
    </xf>
    <xf numFmtId="14" fontId="17" fillId="2" borderId="22" xfId="0" applyNumberFormat="1" applyFont="1" applyFill="1" applyBorder="1" applyAlignment="1">
      <alignment horizontal="center" vertical="center"/>
    </xf>
    <xf numFmtId="49" fontId="16" fillId="2" borderId="27" xfId="0" applyNumberFormat="1" applyFont="1" applyFill="1" applyBorder="1" applyAlignment="1">
      <alignment horizontal="left" vertical="top" wrapText="1"/>
    </xf>
    <xf numFmtId="0" fontId="17" fillId="2" borderId="27" xfId="0" applyNumberFormat="1" applyFont="1" applyFill="1" applyBorder="1" applyAlignment="1">
      <alignment horizontal="center" vertical="center"/>
    </xf>
    <xf numFmtId="14" fontId="17" fillId="2" borderId="28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vertical="top"/>
    </xf>
    <xf numFmtId="0" fontId="3" fillId="2" borderId="0" xfId="0" applyFont="1" applyFill="1" applyBorder="1" applyAlignment="1">
      <alignment vertical="top"/>
    </xf>
    <xf numFmtId="0" fontId="3" fillId="2" borderId="0" xfId="0" applyFont="1" applyFill="1" applyBorder="1" applyAlignment="1">
      <alignment vertical="top" wrapText="1"/>
    </xf>
    <xf numFmtId="0" fontId="2" fillId="2" borderId="29" xfId="0" applyNumberFormat="1" applyFont="1" applyFill="1" applyBorder="1" applyAlignment="1">
      <alignment horizontal="left" vertical="top"/>
    </xf>
    <xf numFmtId="0" fontId="2" fillId="2" borderId="30" xfId="0" applyNumberFormat="1" applyFont="1" applyFill="1" applyBorder="1" applyAlignment="1">
      <alignment horizontal="left" vertical="top"/>
    </xf>
    <xf numFmtId="0" fontId="2" fillId="2" borderId="30" xfId="0" applyNumberFormat="1" applyFont="1" applyFill="1" applyBorder="1" applyAlignment="1">
      <alignment horizontal="left" vertical="top" wrapText="1"/>
    </xf>
    <xf numFmtId="0" fontId="2" fillId="2" borderId="30" xfId="0" applyNumberFormat="1" applyFont="1" applyFill="1" applyBorder="1" applyAlignment="1">
      <alignment horizontal="center" vertical="top"/>
    </xf>
    <xf numFmtId="0" fontId="2" fillId="2" borderId="30" xfId="0" applyNumberFormat="1" applyFont="1" applyFill="1" applyBorder="1" applyAlignment="1">
      <alignment vertical="top"/>
    </xf>
    <xf numFmtId="0" fontId="2" fillId="2" borderId="31" xfId="0" applyNumberFormat="1" applyFont="1" applyFill="1" applyBorder="1" applyAlignment="1">
      <alignment vertical="top"/>
    </xf>
    <xf numFmtId="0" fontId="3" fillId="0" borderId="0" xfId="0" applyNumberFormat="1" applyFont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NumberFormat="1" applyFont="1" applyAlignment="1">
      <alignment vertical="top"/>
    </xf>
    <xf numFmtId="0" fontId="18" fillId="2" borderId="30" xfId="0" applyNumberFormat="1" applyFont="1" applyFill="1" applyBorder="1" applyAlignment="1">
      <alignment vertical="top"/>
    </xf>
    <xf numFmtId="0" fontId="18" fillId="2" borderId="0" xfId="0" applyNumberFormat="1" applyFont="1" applyFill="1" applyBorder="1" applyAlignment="1">
      <alignment vertical="top"/>
    </xf>
    <xf numFmtId="0" fontId="19" fillId="2" borderId="0" xfId="0" applyNumberFormat="1" applyFont="1" applyFill="1" applyBorder="1" applyAlignment="1">
      <alignment horizontal="left" vertical="top"/>
    </xf>
    <xf numFmtId="0" fontId="19" fillId="2" borderId="0" xfId="0" applyNumberFormat="1" applyFont="1" applyFill="1" applyBorder="1" applyAlignment="1">
      <alignment vertical="top"/>
    </xf>
    <xf numFmtId="0" fontId="18" fillId="2" borderId="0" xfId="0" applyNumberFormat="1" applyFont="1" applyFill="1" applyBorder="1" applyAlignment="1">
      <alignment horizontal="left" vertical="top"/>
    </xf>
    <xf numFmtId="0" fontId="20" fillId="2" borderId="31" xfId="0" applyNumberFormat="1" applyFont="1" applyFill="1" applyBorder="1" applyAlignment="1">
      <alignment vertical="top"/>
    </xf>
    <xf numFmtId="0" fontId="20" fillId="2" borderId="30" xfId="0" applyNumberFormat="1" applyFont="1" applyFill="1" applyBorder="1" applyAlignment="1">
      <alignment vertical="top"/>
    </xf>
    <xf numFmtId="0" fontId="18" fillId="2" borderId="29" xfId="0" applyNumberFormat="1" applyFont="1" applyFill="1" applyBorder="1" applyAlignment="1">
      <alignment vertical="top"/>
    </xf>
    <xf numFmtId="0" fontId="20" fillId="2" borderId="8" xfId="0" applyNumberFormat="1" applyFont="1" applyFill="1" applyBorder="1" applyAlignment="1">
      <alignment vertical="top"/>
    </xf>
    <xf numFmtId="0" fontId="20" fillId="2" borderId="0" xfId="0" applyNumberFormat="1" applyFont="1" applyFill="1" applyBorder="1" applyAlignment="1">
      <alignment vertical="top"/>
    </xf>
    <xf numFmtId="0" fontId="18" fillId="2" borderId="0" xfId="0" applyNumberFormat="1" applyFont="1" applyFill="1" applyBorder="1" applyAlignment="1">
      <alignment horizontal="center" vertical="top"/>
    </xf>
    <xf numFmtId="0" fontId="18" fillId="2" borderId="9" xfId="0" applyNumberFormat="1" applyFont="1" applyFill="1" applyBorder="1" applyAlignment="1">
      <alignment vertical="top"/>
    </xf>
    <xf numFmtId="0" fontId="21" fillId="2" borderId="0" xfId="0" applyNumberFormat="1" applyFont="1" applyFill="1" applyBorder="1" applyAlignment="1"/>
    <xf numFmtId="0" fontId="18" fillId="2" borderId="0" xfId="0" applyNumberFormat="1" applyFont="1" applyFill="1" applyBorder="1" applyAlignment="1">
      <alignment vertical="top"/>
    </xf>
    <xf numFmtId="0" fontId="22" fillId="2" borderId="9" xfId="0" applyNumberFormat="1" applyFont="1" applyFill="1" applyBorder="1" applyAlignment="1">
      <alignment horizontal="left" vertical="top"/>
    </xf>
    <xf numFmtId="0" fontId="23" fillId="2" borderId="0" xfId="0" applyNumberFormat="1" applyFont="1" applyFill="1" applyBorder="1" applyAlignment="1">
      <alignment vertical="top"/>
    </xf>
    <xf numFmtId="0" fontId="23" fillId="2" borderId="0" xfId="0" applyNumberFormat="1" applyFont="1" applyFill="1" applyBorder="1" applyAlignment="1">
      <alignment horizontal="left" vertical="top"/>
    </xf>
    <xf numFmtId="0" fontId="18" fillId="2" borderId="0" xfId="0" applyNumberFormat="1" applyFont="1" applyFill="1" applyBorder="1" applyAlignment="1">
      <alignment horizontal="center" vertical="top"/>
    </xf>
    <xf numFmtId="0" fontId="22" fillId="2" borderId="0" xfId="0" applyNumberFormat="1" applyFont="1" applyFill="1" applyBorder="1" applyAlignment="1">
      <alignment horizontal="left" vertical="top"/>
    </xf>
    <xf numFmtId="0" fontId="18" fillId="2" borderId="9" xfId="0" applyNumberFormat="1" applyFont="1" applyFill="1" applyBorder="1" applyAlignment="1">
      <alignment horizontal="center" vertical="top"/>
    </xf>
    <xf numFmtId="0" fontId="0" fillId="0" borderId="0" xfId="0" applyFont="1" applyBorder="1" applyAlignment="1">
      <alignment vertical="top"/>
    </xf>
    <xf numFmtId="0" fontId="22" fillId="2" borderId="0" xfId="0" applyNumberFormat="1" applyFont="1" applyFill="1" applyBorder="1" applyAlignment="1">
      <alignment vertical="top"/>
    </xf>
    <xf numFmtId="49" fontId="8" fillId="2" borderId="0" xfId="0" applyNumberFormat="1" applyFont="1" applyFill="1" applyBorder="1" applyAlignment="1">
      <alignment horizontal="left" vertical="center"/>
    </xf>
    <xf numFmtId="49" fontId="24" fillId="2" borderId="0" xfId="0" applyNumberFormat="1" applyFont="1" applyFill="1" applyBorder="1" applyAlignment="1">
      <alignment vertical="top"/>
    </xf>
    <xf numFmtId="0" fontId="8" fillId="2" borderId="0" xfId="0" applyNumberFormat="1" applyFont="1" applyFill="1" applyBorder="1" applyAlignment="1">
      <alignment horizontal="left" vertical="center"/>
    </xf>
    <xf numFmtId="49" fontId="8" fillId="0" borderId="0" xfId="0" applyNumberFormat="1" applyFont="1" applyFill="1" applyBorder="1">
      <alignment vertical="top"/>
    </xf>
    <xf numFmtId="49" fontId="24" fillId="2" borderId="0" xfId="0" applyNumberFormat="1" applyFont="1" applyFill="1" applyBorder="1" applyAlignment="1">
      <alignment horizontal="left" vertical="top"/>
    </xf>
    <xf numFmtId="0" fontId="18" fillId="2" borderId="33" xfId="0" applyNumberFormat="1" applyFont="1" applyFill="1" applyBorder="1" applyAlignment="1">
      <alignment vertical="top"/>
    </xf>
    <xf numFmtId="0" fontId="18" fillId="2" borderId="7" xfId="0" applyNumberFormat="1" applyFont="1" applyFill="1" applyBorder="1" applyAlignment="1">
      <alignment horizontal="left" vertical="top"/>
    </xf>
    <xf numFmtId="0" fontId="18" fillId="2" borderId="16" xfId="0" applyNumberFormat="1" applyFont="1" applyFill="1" applyBorder="1" applyAlignment="1">
      <alignment vertical="top"/>
    </xf>
    <xf numFmtId="0" fontId="21" fillId="2" borderId="2" xfId="0" applyNumberFormat="1" applyFont="1" applyFill="1" applyBorder="1" applyAlignment="1"/>
    <xf numFmtId="0" fontId="21" fillId="2" borderId="15" xfId="0" applyNumberFormat="1" applyFont="1" applyFill="1" applyBorder="1" applyAlignment="1"/>
    <xf numFmtId="49" fontId="25" fillId="3" borderId="1" xfId="0" applyNumberFormat="1" applyFont="1" applyFill="1" applyBorder="1" applyAlignment="1">
      <alignment horizontal="center" vertical="top"/>
    </xf>
    <xf numFmtId="0" fontId="21" fillId="2" borderId="35" xfId="0" applyNumberFormat="1" applyFont="1" applyFill="1" applyBorder="1" applyAlignment="1"/>
    <xf numFmtId="0" fontId="18" fillId="2" borderId="16" xfId="0" applyNumberFormat="1" applyFont="1" applyFill="1" applyBorder="1" applyAlignment="1">
      <alignment horizontal="center" vertical="top"/>
    </xf>
    <xf numFmtId="0" fontId="18" fillId="2" borderId="36" xfId="0" applyNumberFormat="1" applyFont="1" applyFill="1" applyBorder="1" applyAlignment="1">
      <alignment horizontal="center" vertical="top"/>
    </xf>
    <xf numFmtId="0" fontId="18" fillId="2" borderId="14" xfId="0" applyNumberFormat="1" applyFont="1" applyFill="1" applyBorder="1" applyAlignment="1">
      <alignment vertical="top"/>
    </xf>
    <xf numFmtId="0" fontId="18" fillId="2" borderId="14" xfId="0" applyNumberFormat="1" applyFont="1" applyFill="1" applyBorder="1" applyAlignment="1">
      <alignment horizontal="left" vertical="top"/>
    </xf>
    <xf numFmtId="0" fontId="21" fillId="2" borderId="7" xfId="0" applyNumberFormat="1" applyFont="1" applyFill="1" applyBorder="1" applyAlignment="1"/>
    <xf numFmtId="0" fontId="18" fillId="2" borderId="7" xfId="0" applyNumberFormat="1" applyFont="1" applyFill="1" applyBorder="1" applyAlignment="1">
      <alignment horizontal="center" vertical="top"/>
    </xf>
    <xf numFmtId="0" fontId="26" fillId="2" borderId="16" xfId="0" applyNumberFormat="1" applyFont="1" applyFill="1" applyBorder="1" applyAlignment="1">
      <alignment horizontal="left" vertical="top"/>
    </xf>
    <xf numFmtId="0" fontId="21" fillId="2" borderId="37" xfId="0" applyNumberFormat="1" applyFont="1" applyFill="1" applyBorder="1" applyAlignment="1"/>
    <xf numFmtId="0" fontId="21" fillId="2" borderId="38" xfId="0" applyNumberFormat="1" applyFont="1" applyFill="1" applyBorder="1" applyAlignment="1"/>
    <xf numFmtId="0" fontId="21" fillId="2" borderId="39" xfId="0" applyNumberFormat="1" applyFont="1" applyFill="1" applyBorder="1" applyAlignment="1"/>
    <xf numFmtId="0" fontId="21" fillId="2" borderId="40" xfId="0" applyNumberFormat="1" applyFont="1" applyFill="1" applyBorder="1" applyAlignment="1"/>
    <xf numFmtId="0" fontId="18" fillId="2" borderId="35" xfId="0" applyNumberFormat="1" applyFont="1" applyFill="1" applyBorder="1" applyAlignment="1">
      <alignment horizontal="center" vertical="top"/>
    </xf>
    <xf numFmtId="0" fontId="23" fillId="2" borderId="16" xfId="0" applyNumberFormat="1" applyFont="1" applyFill="1" applyBorder="1" applyAlignment="1">
      <alignment horizontal="left" vertical="top"/>
    </xf>
    <xf numFmtId="0" fontId="21" fillId="2" borderId="41" xfId="0" applyNumberFormat="1" applyFont="1" applyFill="1" applyBorder="1" applyAlignment="1"/>
    <xf numFmtId="49" fontId="18" fillId="2" borderId="42" xfId="0" applyNumberFormat="1" applyFont="1" applyFill="1" applyBorder="1" applyAlignment="1">
      <alignment horizontal="center" vertical="center"/>
    </xf>
    <xf numFmtId="0" fontId="21" fillId="2" borderId="43" xfId="0" applyNumberFormat="1" applyFont="1" applyFill="1" applyBorder="1" applyAlignment="1"/>
    <xf numFmtId="49" fontId="18" fillId="2" borderId="44" xfId="0" applyNumberFormat="1" applyFont="1" applyFill="1" applyBorder="1" applyAlignment="1">
      <alignment horizontal="center" vertical="center"/>
    </xf>
    <xf numFmtId="0" fontId="18" fillId="2" borderId="35" xfId="0" applyNumberFormat="1" applyFont="1" applyFill="1" applyBorder="1" applyAlignment="1">
      <alignment horizontal="left" vertical="top"/>
    </xf>
    <xf numFmtId="0" fontId="18" fillId="2" borderId="16" xfId="0" applyNumberFormat="1" applyFont="1" applyFill="1" applyBorder="1" applyAlignment="1">
      <alignment horizontal="left" vertical="top"/>
    </xf>
    <xf numFmtId="0" fontId="20" fillId="2" borderId="5" xfId="0" applyNumberFormat="1" applyFont="1" applyFill="1" applyBorder="1" applyAlignment="1">
      <alignment vertical="top"/>
    </xf>
    <xf numFmtId="0" fontId="20" fillId="2" borderId="4" xfId="0" applyNumberFormat="1" applyFont="1" applyFill="1" applyBorder="1" applyAlignment="1">
      <alignment vertical="top"/>
    </xf>
    <xf numFmtId="0" fontId="18" fillId="2" borderId="4" xfId="0" applyNumberFormat="1" applyFont="1" applyFill="1" applyBorder="1" applyAlignment="1">
      <alignment vertical="top"/>
    </xf>
    <xf numFmtId="0" fontId="18" fillId="2" borderId="4" xfId="0" applyNumberFormat="1" applyFont="1" applyFill="1" applyBorder="1" applyAlignment="1">
      <alignment horizontal="left" vertical="top"/>
    </xf>
    <xf numFmtId="0" fontId="18" fillId="2" borderId="45" xfId="0" applyNumberFormat="1" applyFont="1" applyFill="1" applyBorder="1" applyAlignment="1">
      <alignment horizontal="left" vertical="top"/>
    </xf>
    <xf numFmtId="0" fontId="21" fillId="2" borderId="46" xfId="0" applyNumberFormat="1" applyFont="1" applyFill="1" applyBorder="1" applyAlignment="1"/>
    <xf numFmtId="0" fontId="18" fillId="2" borderId="45" xfId="0" applyNumberFormat="1" applyFont="1" applyFill="1" applyBorder="1" applyAlignment="1">
      <alignment horizontal="center" vertical="top"/>
    </xf>
    <xf numFmtId="0" fontId="18" fillId="2" borderId="46" xfId="0" applyNumberFormat="1" applyFont="1" applyFill="1" applyBorder="1" applyAlignment="1">
      <alignment horizontal="left" vertical="top"/>
    </xf>
    <xf numFmtId="0" fontId="18" fillId="2" borderId="47" xfId="0" applyNumberFormat="1" applyFont="1" applyFill="1" applyBorder="1" applyAlignment="1">
      <alignment vertical="top"/>
    </xf>
    <xf numFmtId="0" fontId="24" fillId="2" borderId="9" xfId="0" applyNumberFormat="1" applyFont="1" applyFill="1" applyBorder="1" applyAlignment="1">
      <alignment horizontal="center" vertical="top"/>
    </xf>
    <xf numFmtId="0" fontId="24" fillId="2" borderId="7" xfId="0" applyNumberFormat="1" applyFont="1" applyFill="1" applyBorder="1" applyAlignment="1">
      <alignment horizontal="left" vertical="top"/>
    </xf>
    <xf numFmtId="0" fontId="24" fillId="2" borderId="7" xfId="0" applyNumberFormat="1" applyFont="1" applyFill="1" applyBorder="1" applyAlignment="1">
      <alignment vertical="top"/>
    </xf>
    <xf numFmtId="0" fontId="24" fillId="2" borderId="0" xfId="0" applyNumberFormat="1" applyFont="1" applyFill="1" applyBorder="1" applyAlignment="1">
      <alignment horizontal="center" vertical="top"/>
    </xf>
    <xf numFmtId="0" fontId="24" fillId="2" borderId="34" xfId="0" applyNumberFormat="1" applyFont="1" applyFill="1" applyBorder="1" applyAlignment="1">
      <alignment vertical="top"/>
    </xf>
    <xf numFmtId="0" fontId="24" fillId="2" borderId="32" xfId="0" applyNumberFormat="1" applyFont="1" applyFill="1" applyBorder="1" applyAlignment="1">
      <alignment horizontal="center" vertical="center"/>
    </xf>
    <xf numFmtId="49" fontId="24" fillId="0" borderId="10" xfId="0" applyNumberFormat="1" applyFont="1" applyFill="1" applyBorder="1" applyAlignment="1">
      <alignment horizontal="center" vertical="top"/>
    </xf>
    <xf numFmtId="0" fontId="24" fillId="2" borderId="12" xfId="0" applyNumberFormat="1" applyFont="1" applyFill="1" applyBorder="1" applyAlignment="1">
      <alignment horizontal="center" vertical="top"/>
    </xf>
    <xf numFmtId="0" fontId="24" fillId="2" borderId="11" xfId="0" applyNumberFormat="1" applyFont="1" applyFill="1" applyBorder="1" applyAlignment="1">
      <alignment horizontal="center" vertical="top"/>
    </xf>
    <xf numFmtId="0" fontId="24" fillId="2" borderId="0" xfId="0" applyNumberFormat="1" applyFont="1" applyFill="1" applyBorder="1" applyAlignment="1">
      <alignment horizontal="center" vertical="top"/>
    </xf>
    <xf numFmtId="0" fontId="24" fillId="2" borderId="0" xfId="0" applyNumberFormat="1" applyFont="1" applyFill="1" applyBorder="1" applyAlignment="1">
      <alignment vertical="top"/>
    </xf>
    <xf numFmtId="0" fontId="24" fillId="2" borderId="0" xfId="0" applyNumberFormat="1" applyFont="1" applyFill="1" applyBorder="1" applyAlignment="1">
      <alignment horizontal="left" vertical="top"/>
    </xf>
    <xf numFmtId="0" fontId="24" fillId="2" borderId="10" xfId="0" applyNumberFormat="1" applyFont="1" applyFill="1" applyBorder="1" applyAlignment="1">
      <alignment horizontal="center" vertical="top"/>
    </xf>
    <xf numFmtId="0" fontId="24" fillId="2" borderId="32" xfId="0" applyNumberFormat="1" applyFont="1" applyFill="1" applyBorder="1" applyAlignment="1">
      <alignment horizontal="center" vertical="top"/>
    </xf>
    <xf numFmtId="0" fontId="24" fillId="2" borderId="0" xfId="0" applyNumberFormat="1" applyFont="1" applyFill="1" applyBorder="1" applyAlignment="1">
      <alignment horizontal="center" vertical="center"/>
    </xf>
    <xf numFmtId="0" fontId="24" fillId="2" borderId="12" xfId="0" applyNumberFormat="1" applyFont="1" applyFill="1" applyBorder="1" applyAlignment="1">
      <alignment horizontal="center" vertical="top"/>
    </xf>
    <xf numFmtId="0" fontId="24" fillId="0" borderId="12" xfId="0" applyNumberFormat="1" applyFont="1" applyFill="1" applyBorder="1" applyAlignment="1">
      <alignment horizontal="center" vertical="top"/>
    </xf>
    <xf numFmtId="49" fontId="24" fillId="0" borderId="12" xfId="0" applyNumberFormat="1" applyFont="1" applyFill="1" applyBorder="1" applyAlignment="1">
      <alignment horizontal="center" vertical="top"/>
    </xf>
    <xf numFmtId="0" fontId="24" fillId="2" borderId="0" xfId="0" applyNumberFormat="1" applyFont="1" applyFill="1" applyBorder="1" applyAlignment="1">
      <alignment horizontal="right" vertical="top"/>
    </xf>
    <xf numFmtId="0" fontId="24" fillId="2" borderId="9" xfId="0" applyNumberFormat="1" applyFont="1" applyFill="1" applyBorder="1" applyAlignment="1">
      <alignment vertical="top"/>
    </xf>
    <xf numFmtId="0" fontId="24" fillId="2" borderId="0" xfId="0" applyNumberFormat="1" applyFont="1" applyFill="1" applyBorder="1" applyAlignment="1"/>
    <xf numFmtId="0" fontId="24" fillId="0" borderId="12" xfId="0" applyNumberFormat="1" applyFont="1" applyFill="1" applyBorder="1" applyAlignment="1"/>
    <xf numFmtId="0" fontId="24" fillId="2" borderId="12" xfId="0" applyNumberFormat="1" applyFont="1" applyFill="1" applyBorder="1" applyAlignment="1"/>
    <xf numFmtId="0" fontId="24" fillId="0" borderId="0" xfId="0" applyNumberFormat="1" applyFont="1" applyAlignment="1">
      <alignment vertical="top"/>
    </xf>
    <xf numFmtId="0" fontId="24" fillId="2" borderId="0" xfId="0" applyNumberFormat="1" applyFont="1" applyFill="1" applyBorder="1" applyAlignment="1"/>
    <xf numFmtId="0" fontId="24" fillId="2" borderId="0" xfId="0" applyNumberFormat="1" applyFont="1" applyFill="1" applyBorder="1" applyAlignment="1">
      <alignment vertical="top"/>
    </xf>
    <xf numFmtId="0" fontId="24" fillId="0" borderId="0" xfId="0" applyNumberFormat="1" applyFont="1" applyBorder="1" applyAlignment="1">
      <alignment vertical="top"/>
    </xf>
    <xf numFmtId="0" fontId="24" fillId="0" borderId="0" xfId="0" applyFont="1" applyBorder="1" applyAlignment="1">
      <alignment vertical="top"/>
    </xf>
    <xf numFmtId="49" fontId="18" fillId="0" borderId="1" xfId="0" applyNumberFormat="1" applyFont="1" applyFill="1" applyBorder="1" applyAlignment="1">
      <alignment horizontal="center" vertical="top"/>
    </xf>
    <xf numFmtId="0" fontId="21" fillId="0" borderId="15" xfId="0" applyNumberFormat="1" applyFont="1" applyFill="1" applyBorder="1" applyAlignment="1"/>
    <xf numFmtId="0" fontId="21" fillId="0" borderId="2" xfId="0" applyNumberFormat="1" applyFont="1" applyFill="1" applyBorder="1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chrisdeblaton@gmail.com" TargetMode="External"/><Relationship Id="rId18" Type="http://schemas.openxmlformats.org/officeDocument/2006/relationships/hyperlink" Target="mailto:sandradegeradon@gmail.com" TargetMode="External"/><Relationship Id="rId26" Type="http://schemas.openxmlformats.org/officeDocument/2006/relationships/hyperlink" Target="mailto:floismonde@hotmail.com" TargetMode="External"/><Relationship Id="rId39" Type="http://schemas.openxmlformats.org/officeDocument/2006/relationships/hyperlink" Target="mailto:nicolas.daubry@student.uclouvain.be" TargetMode="External"/><Relationship Id="rId3" Type="http://schemas.openxmlformats.org/officeDocument/2006/relationships/hyperlink" Target="mailto:daxelle@live.be" TargetMode="External"/><Relationship Id="rId21" Type="http://schemas.openxmlformats.org/officeDocument/2006/relationships/hyperlink" Target="mailto:lisa-marie.frantz@student.uclouvain.be" TargetMode="External"/><Relationship Id="rId34" Type="http://schemas.openxmlformats.org/officeDocument/2006/relationships/hyperlink" Target="mailto:helo%C3%AFse.d29@gmail.com" TargetMode="External"/><Relationship Id="rId42" Type="http://schemas.openxmlformats.org/officeDocument/2006/relationships/hyperlink" Target="mailto:valere.burnon@hotmail.fr" TargetMode="External"/><Relationship Id="rId47" Type="http://schemas.openxmlformats.org/officeDocument/2006/relationships/hyperlink" Target="mailto:lorraine.peschi@gmail.com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mailto:pauhinnekens@gmail.com" TargetMode="External"/><Relationship Id="rId12" Type="http://schemas.openxmlformats.org/officeDocument/2006/relationships/hyperlink" Target="mailto:bastien.lorge@gmail.com" TargetMode="External"/><Relationship Id="rId17" Type="http://schemas.openxmlformats.org/officeDocument/2006/relationships/hyperlink" Target="mailto:anteia13@yahoo.fr" TargetMode="External"/><Relationship Id="rId25" Type="http://schemas.openxmlformats.org/officeDocument/2006/relationships/hyperlink" Target="mailto:em.lochenie@live.fr" TargetMode="External"/><Relationship Id="rId33" Type="http://schemas.openxmlformats.org/officeDocument/2006/relationships/hyperlink" Target="mailto:cynthia.tsui@student.uclouvain.be" TargetMode="External"/><Relationship Id="rId38" Type="http://schemas.openxmlformats.org/officeDocument/2006/relationships/hyperlink" Target="mailto:elina.thirion@hotmail.fr" TargetMode="External"/><Relationship Id="rId46" Type="http://schemas.openxmlformats.org/officeDocument/2006/relationships/hyperlink" Target="mailto:achille99@hotmail.com" TargetMode="External"/><Relationship Id="rId2" Type="http://schemas.openxmlformats.org/officeDocument/2006/relationships/hyperlink" Target="mailto:motte_laetitia@orange.fr" TargetMode="External"/><Relationship Id="rId16" Type="http://schemas.openxmlformats.org/officeDocument/2006/relationships/hyperlink" Target="mailto:pierre-olivier.colard@student.uclouvain.be" TargetMode="External"/><Relationship Id="rId20" Type="http://schemas.openxmlformats.org/officeDocument/2006/relationships/hyperlink" Target="mailto:faucoman@hotmail.fr" TargetMode="External"/><Relationship Id="rId29" Type="http://schemas.openxmlformats.org/officeDocument/2006/relationships/hyperlink" Target="mailto:e_siraut@hotmail.com" TargetMode="External"/><Relationship Id="rId41" Type="http://schemas.openxmlformats.org/officeDocument/2006/relationships/hyperlink" Target="mailto:cha.bux@hotmail.com" TargetMode="External"/><Relationship Id="rId1" Type="http://schemas.openxmlformats.org/officeDocument/2006/relationships/hyperlink" Target="mailto:delphinecouvreur@gmail.com" TargetMode="External"/><Relationship Id="rId6" Type="http://schemas.openxmlformats.org/officeDocument/2006/relationships/hyperlink" Target="mailto:capucineduchamp@yahoo.fr" TargetMode="External"/><Relationship Id="rId11" Type="http://schemas.openxmlformats.org/officeDocument/2006/relationships/hyperlink" Target="mailto:drezequentin@live.be" TargetMode="External"/><Relationship Id="rId24" Type="http://schemas.openxmlformats.org/officeDocument/2006/relationships/hyperlink" Target="mailto:franck.limonier@gmail.com" TargetMode="External"/><Relationship Id="rId32" Type="http://schemas.openxmlformats.org/officeDocument/2006/relationships/hyperlink" Target="mailto:florencetalbot@yahoo.fr" TargetMode="External"/><Relationship Id="rId37" Type="http://schemas.openxmlformats.org/officeDocument/2006/relationships/hyperlink" Target="mailto:paulineservais11@gmail.com" TargetMode="External"/><Relationship Id="rId40" Type="http://schemas.openxmlformats.org/officeDocument/2006/relationships/hyperlink" Target="mailto:ruben.goriely@student.uclouvain.be" TargetMode="External"/><Relationship Id="rId45" Type="http://schemas.openxmlformats.org/officeDocument/2006/relationships/hyperlink" Target="mailto:ariane.peters@student.uclouvain.be" TargetMode="External"/><Relationship Id="rId5" Type="http://schemas.openxmlformats.org/officeDocument/2006/relationships/hyperlink" Target="mailto:bvandercam@hotmail.com" TargetMode="External"/><Relationship Id="rId15" Type="http://schemas.openxmlformats.org/officeDocument/2006/relationships/hyperlink" Target="mailto:claesmre@gmail.com" TargetMode="External"/><Relationship Id="rId23" Type="http://schemas.openxmlformats.org/officeDocument/2006/relationships/hyperlink" Target="mailto:grevessethomas@gmail.com" TargetMode="External"/><Relationship Id="rId28" Type="http://schemas.openxmlformats.org/officeDocument/2006/relationships/hyperlink" Target="mailto:xavier.scheuer@gmail.com" TargetMode="External"/><Relationship Id="rId36" Type="http://schemas.openxmlformats.org/officeDocument/2006/relationships/hyperlink" Target="mailto:gwennlucas17@gmail.com" TargetMode="External"/><Relationship Id="rId49" Type="http://schemas.openxmlformats.org/officeDocument/2006/relationships/hyperlink" Target="mailto:butayemarie@gmail.com" TargetMode="External"/><Relationship Id="rId10" Type="http://schemas.openxmlformats.org/officeDocument/2006/relationships/hyperlink" Target="mailto:stiennon.yvain@gmail.com" TargetMode="External"/><Relationship Id="rId19" Type="http://schemas.openxmlformats.org/officeDocument/2006/relationships/hyperlink" Target="mailto:aline_aquarelle@hotmail.com" TargetMode="External"/><Relationship Id="rId31" Type="http://schemas.openxmlformats.org/officeDocument/2006/relationships/hyperlink" Target="mailto:jsluyts@hotmail.fr" TargetMode="External"/><Relationship Id="rId44" Type="http://schemas.openxmlformats.org/officeDocument/2006/relationships/hyperlink" Target="mailto:philippegerard52@gmail.com" TargetMode="External"/><Relationship Id="rId4" Type="http://schemas.openxmlformats.org/officeDocument/2006/relationships/hyperlink" Target="mailto:rubensodi@hotmail.com" TargetMode="External"/><Relationship Id="rId9" Type="http://schemas.openxmlformats.org/officeDocument/2006/relationships/hyperlink" Target="mailto:vanlanckerelisabeth@gmail.com" TargetMode="External"/><Relationship Id="rId14" Type="http://schemas.openxmlformats.org/officeDocument/2006/relationships/hyperlink" Target="mailto:doriane.moenaert@student.uclouvain.be" TargetMode="External"/><Relationship Id="rId22" Type="http://schemas.openxmlformats.org/officeDocument/2006/relationships/hyperlink" Target="mailto:nicolas.gallego@uclouvain.be" TargetMode="External"/><Relationship Id="rId27" Type="http://schemas.openxmlformats.org/officeDocument/2006/relationships/hyperlink" Target="mailto:pierrick.scheuer@student.uclouvain.be" TargetMode="External"/><Relationship Id="rId30" Type="http://schemas.openxmlformats.org/officeDocument/2006/relationships/hyperlink" Target="mailto:marskelton@gmail.com" TargetMode="External"/><Relationship Id="rId35" Type="http://schemas.openxmlformats.org/officeDocument/2006/relationships/hyperlink" Target="mailto:pierre.jac1@gmail.com" TargetMode="External"/><Relationship Id="rId43" Type="http://schemas.openxmlformats.org/officeDocument/2006/relationships/hyperlink" Target="mailto:kmanycalaverak@hotmail.com" TargetMode="External"/><Relationship Id="rId48" Type="http://schemas.openxmlformats.org/officeDocument/2006/relationships/hyperlink" Target="mailto:lioneledgar.roux@gmail.com" TargetMode="External"/><Relationship Id="rId8" Type="http://schemas.openxmlformats.org/officeDocument/2006/relationships/hyperlink" Target="mailto:gaelle.ray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CBC35-4C34-41D4-AF7B-0ADF2950FBDF}">
  <dimension ref="A1:IV252"/>
  <sheetViews>
    <sheetView showGridLines="0" topLeftCell="A43" workbookViewId="0">
      <selection activeCell="B2" sqref="B2"/>
    </sheetView>
  </sheetViews>
  <sheetFormatPr baseColWidth="10" defaultColWidth="15.125" defaultRowHeight="15" customHeight="1"/>
  <cols>
    <col min="1" max="1" width="21" style="10" customWidth="1"/>
    <col min="2" max="2" width="13.375" style="10" customWidth="1"/>
    <col min="3" max="3" width="13" style="10" customWidth="1"/>
    <col min="4" max="4" width="16.375" style="10" customWidth="1"/>
    <col min="5" max="5" width="28.875" style="197" customWidth="1"/>
    <col min="6" max="6" width="28.875" style="10" customWidth="1"/>
    <col min="7" max="7" width="7.25" style="10" customWidth="1"/>
    <col min="8" max="8" width="15.125" style="10" customWidth="1"/>
    <col min="9" max="9" width="4.5" style="10" customWidth="1"/>
    <col min="10" max="10" width="4.625" style="10" customWidth="1"/>
    <col min="11" max="11" width="5.5" style="10" customWidth="1"/>
    <col min="12" max="12" width="19.5" style="10" customWidth="1"/>
    <col min="13" max="13" width="21.625" style="10" customWidth="1"/>
    <col min="14" max="26" width="10.375" style="10" customWidth="1"/>
    <col min="27" max="256" width="15.125" style="10" customWidth="1"/>
    <col min="257" max="16384" width="15.125" style="64"/>
  </cols>
  <sheetData>
    <row r="1" spans="1:26" ht="19.5" customHeight="1" thickBot="1">
      <c r="A1" s="1" t="s">
        <v>0</v>
      </c>
      <c r="B1" s="2">
        <v>43009</v>
      </c>
      <c r="C1" s="3"/>
      <c r="D1" s="4"/>
      <c r="E1" s="5"/>
      <c r="F1" s="4"/>
      <c r="G1" s="6"/>
      <c r="H1" s="4"/>
      <c r="I1" s="7"/>
      <c r="J1" s="6"/>
      <c r="K1" s="6"/>
      <c r="L1" s="4"/>
      <c r="M1" s="6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9"/>
    </row>
    <row r="2" spans="1:26" ht="15.75" customHeight="1" thickBot="1">
      <c r="A2" s="11"/>
      <c r="B2" s="12"/>
      <c r="C2" s="13"/>
      <c r="D2" s="14"/>
      <c r="E2" s="15"/>
      <c r="F2" s="16"/>
      <c r="G2" s="17"/>
      <c r="H2" s="17"/>
      <c r="I2" s="17"/>
      <c r="J2" s="17"/>
      <c r="K2" s="17"/>
      <c r="L2" s="17"/>
      <c r="M2" s="17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 ht="53.25" customHeight="1" thickBot="1">
      <c r="A3" s="20"/>
      <c r="B3" s="21"/>
      <c r="C3" s="21"/>
      <c r="D3" s="22" t="s">
        <v>1</v>
      </c>
      <c r="E3" s="23"/>
      <c r="F3" s="23"/>
      <c r="G3" s="23"/>
      <c r="H3" s="23"/>
      <c r="I3" s="23"/>
      <c r="J3" s="23"/>
      <c r="K3" s="23"/>
      <c r="L3" s="24"/>
      <c r="M3" s="25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</row>
    <row r="4" spans="1:26" ht="15.75" customHeight="1" thickBot="1">
      <c r="A4" s="26"/>
      <c r="B4" s="27"/>
      <c r="C4" s="28"/>
      <c r="D4" s="29"/>
      <c r="E4" s="30"/>
      <c r="F4" s="27"/>
      <c r="G4" s="31"/>
      <c r="H4" s="27"/>
      <c r="I4" s="32"/>
      <c r="J4" s="31"/>
      <c r="K4" s="31"/>
      <c r="L4" s="27"/>
      <c r="M4" s="33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spans="1:26" ht="50.1" customHeight="1" thickBot="1">
      <c r="A5" s="34" t="s">
        <v>2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6"/>
      <c r="N5" s="37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9"/>
    </row>
    <row r="6" spans="1:26" ht="20.100000000000001" customHeight="1">
      <c r="A6" s="38" t="s">
        <v>3</v>
      </c>
      <c r="B6" s="39" t="s">
        <v>4</v>
      </c>
      <c r="C6" s="39" t="s">
        <v>5</v>
      </c>
      <c r="D6" s="39" t="s">
        <v>6</v>
      </c>
      <c r="E6" s="40" t="s">
        <v>7</v>
      </c>
      <c r="F6" s="39" t="s">
        <v>8</v>
      </c>
      <c r="G6" s="39" t="s">
        <v>9</v>
      </c>
      <c r="H6" s="39" t="s">
        <v>10</v>
      </c>
      <c r="I6" s="39"/>
      <c r="J6" s="39" t="s">
        <v>11</v>
      </c>
      <c r="K6" s="39" t="s">
        <v>12</v>
      </c>
      <c r="L6" s="39" t="s">
        <v>13</v>
      </c>
      <c r="M6" s="41" t="s">
        <v>14</v>
      </c>
      <c r="N6" s="42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4"/>
    </row>
    <row r="7" spans="1:26" ht="15" customHeight="1">
      <c r="A7" s="45" t="s">
        <v>15</v>
      </c>
      <c r="B7" s="46" t="s">
        <v>16</v>
      </c>
      <c r="C7" s="46" t="s">
        <v>17</v>
      </c>
      <c r="D7" s="46" t="s">
        <v>18</v>
      </c>
      <c r="E7" s="47" t="s">
        <v>19</v>
      </c>
      <c r="F7" s="46" t="s">
        <v>20</v>
      </c>
      <c r="G7" s="48">
        <v>1325</v>
      </c>
      <c r="H7" s="46" t="s">
        <v>21</v>
      </c>
      <c r="I7" s="49"/>
      <c r="J7" s="50" t="s">
        <v>22</v>
      </c>
      <c r="K7" s="50" t="s">
        <v>22</v>
      </c>
      <c r="L7" s="46" t="s">
        <v>23</v>
      </c>
      <c r="M7" s="51">
        <v>26004</v>
      </c>
      <c r="N7" s="3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9"/>
    </row>
    <row r="8" spans="1:26" ht="15" customHeight="1">
      <c r="A8" s="45" t="s">
        <v>24</v>
      </c>
      <c r="B8" s="46" t="s">
        <v>25</v>
      </c>
      <c r="C8" s="46" t="s">
        <v>17</v>
      </c>
      <c r="D8" s="46" t="s">
        <v>26</v>
      </c>
      <c r="E8" s="52" t="s">
        <v>27</v>
      </c>
      <c r="F8" s="46" t="s">
        <v>28</v>
      </c>
      <c r="G8" s="48">
        <v>1420</v>
      </c>
      <c r="H8" s="46" t="s">
        <v>29</v>
      </c>
      <c r="I8" s="49"/>
      <c r="J8" s="50" t="s">
        <v>30</v>
      </c>
      <c r="K8" s="50" t="s">
        <v>22</v>
      </c>
      <c r="L8" s="46" t="s">
        <v>31</v>
      </c>
      <c r="M8" s="51"/>
      <c r="N8" s="37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9"/>
    </row>
    <row r="9" spans="1:26" ht="15" customHeight="1">
      <c r="A9" s="45" t="s">
        <v>32</v>
      </c>
      <c r="B9" s="46" t="s">
        <v>33</v>
      </c>
      <c r="C9" s="46" t="s">
        <v>17</v>
      </c>
      <c r="D9" s="46" t="s">
        <v>34</v>
      </c>
      <c r="E9" s="52" t="s">
        <v>35</v>
      </c>
      <c r="F9" s="46" t="s">
        <v>36</v>
      </c>
      <c r="G9" s="48">
        <v>1325</v>
      </c>
      <c r="H9" s="46" t="s">
        <v>37</v>
      </c>
      <c r="I9" s="49"/>
      <c r="J9" s="50" t="s">
        <v>22</v>
      </c>
      <c r="K9" s="50" t="s">
        <v>22</v>
      </c>
      <c r="L9" s="53"/>
      <c r="M9" s="51"/>
      <c r="N9" s="37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9"/>
    </row>
    <row r="10" spans="1:26" ht="15" customHeight="1">
      <c r="A10" s="45" t="s">
        <v>38</v>
      </c>
      <c r="B10" s="46" t="s">
        <v>39</v>
      </c>
      <c r="C10" s="46" t="s">
        <v>17</v>
      </c>
      <c r="D10" s="46" t="s">
        <v>40</v>
      </c>
      <c r="E10" s="52" t="s">
        <v>41</v>
      </c>
      <c r="F10" s="46" t="s">
        <v>42</v>
      </c>
      <c r="G10" s="48">
        <v>1420</v>
      </c>
      <c r="H10" s="46" t="s">
        <v>29</v>
      </c>
      <c r="I10" s="49"/>
      <c r="J10" s="50" t="s">
        <v>22</v>
      </c>
      <c r="K10" s="50" t="s">
        <v>22</v>
      </c>
      <c r="L10" s="46" t="s">
        <v>43</v>
      </c>
      <c r="M10" s="51">
        <v>28701</v>
      </c>
      <c r="N10" s="37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9"/>
    </row>
    <row r="11" spans="1:26" ht="15" customHeight="1">
      <c r="A11" s="45" t="s">
        <v>44</v>
      </c>
      <c r="B11" s="46" t="s">
        <v>45</v>
      </c>
      <c r="C11" s="46" t="s">
        <v>17</v>
      </c>
      <c r="D11" s="46" t="s">
        <v>46</v>
      </c>
      <c r="E11" s="52" t="s">
        <v>47</v>
      </c>
      <c r="F11" s="46" t="s">
        <v>48</v>
      </c>
      <c r="G11" s="48">
        <v>3001</v>
      </c>
      <c r="H11" s="46" t="s">
        <v>49</v>
      </c>
      <c r="I11" s="49"/>
      <c r="J11" s="50" t="s">
        <v>22</v>
      </c>
      <c r="K11" s="50" t="s">
        <v>22</v>
      </c>
      <c r="L11" s="46" t="s">
        <v>50</v>
      </c>
      <c r="M11" s="51">
        <v>32043</v>
      </c>
      <c r="N11" s="37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9"/>
    </row>
    <row r="12" spans="1:26" ht="15" customHeight="1">
      <c r="A12" s="54"/>
      <c r="B12" s="53"/>
      <c r="C12" s="53"/>
      <c r="D12" s="53"/>
      <c r="E12" s="55"/>
      <c r="F12" s="53"/>
      <c r="G12" s="48"/>
      <c r="H12" s="53"/>
      <c r="I12" s="49"/>
      <c r="J12" s="48"/>
      <c r="K12" s="48"/>
      <c r="L12" s="53"/>
      <c r="M12" s="51"/>
      <c r="N12" s="37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9"/>
    </row>
    <row r="13" spans="1:26" ht="15" customHeight="1">
      <c r="A13" s="56" t="s">
        <v>51</v>
      </c>
      <c r="B13" s="57" t="s">
        <v>52</v>
      </c>
      <c r="C13" s="57" t="s">
        <v>53</v>
      </c>
      <c r="D13" s="57" t="s">
        <v>54</v>
      </c>
      <c r="E13" s="58" t="s">
        <v>55</v>
      </c>
      <c r="F13" s="57" t="s">
        <v>56</v>
      </c>
      <c r="G13" s="59">
        <v>3080</v>
      </c>
      <c r="H13" s="57" t="s">
        <v>57</v>
      </c>
      <c r="I13" s="60"/>
      <c r="J13" s="61" t="s">
        <v>22</v>
      </c>
      <c r="K13" s="61" t="s">
        <v>22</v>
      </c>
      <c r="L13" s="57" t="s">
        <v>58</v>
      </c>
      <c r="M13" s="62"/>
      <c r="N13" s="37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9"/>
    </row>
    <row r="14" spans="1:26" ht="15" customHeight="1">
      <c r="A14" s="45" t="s">
        <v>59</v>
      </c>
      <c r="B14" s="46" t="s">
        <v>60</v>
      </c>
      <c r="C14" s="46" t="s">
        <v>53</v>
      </c>
      <c r="D14" s="46" t="s">
        <v>61</v>
      </c>
      <c r="E14" s="63" t="s">
        <v>62</v>
      </c>
      <c r="F14" s="46" t="s">
        <v>63</v>
      </c>
      <c r="G14" s="48">
        <v>1348</v>
      </c>
      <c r="H14" s="46" t="s">
        <v>64</v>
      </c>
      <c r="I14" s="49"/>
      <c r="J14" s="50" t="s">
        <v>65</v>
      </c>
      <c r="K14" s="50" t="s">
        <v>30</v>
      </c>
      <c r="L14" s="46" t="s">
        <v>66</v>
      </c>
      <c r="M14" s="51">
        <v>33318</v>
      </c>
      <c r="N14" s="37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9"/>
    </row>
    <row r="15" spans="1:26" ht="15" customHeight="1">
      <c r="A15" s="54"/>
      <c r="B15" s="53"/>
      <c r="C15" s="53"/>
      <c r="D15" s="53"/>
      <c r="E15" s="55"/>
      <c r="F15" s="53"/>
      <c r="G15" s="48"/>
      <c r="H15" s="53"/>
      <c r="I15" s="49"/>
      <c r="J15" s="48"/>
      <c r="K15" s="48"/>
      <c r="L15" s="53"/>
      <c r="M15" s="51"/>
      <c r="N15" s="37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9"/>
    </row>
    <row r="16" spans="1:26" ht="15" customHeight="1">
      <c r="A16" s="45" t="s">
        <v>67</v>
      </c>
      <c r="B16" s="46" t="s">
        <v>68</v>
      </c>
      <c r="C16" s="46" t="s">
        <v>69</v>
      </c>
      <c r="D16" s="46" t="s">
        <v>70</v>
      </c>
      <c r="E16" s="63" t="s">
        <v>71</v>
      </c>
      <c r="F16" s="46" t="s">
        <v>72</v>
      </c>
      <c r="G16" s="48">
        <v>1180</v>
      </c>
      <c r="H16" s="46" t="s">
        <v>73</v>
      </c>
      <c r="I16" s="49"/>
      <c r="J16" s="50" t="s">
        <v>22</v>
      </c>
      <c r="K16" s="50" t="s">
        <v>22</v>
      </c>
      <c r="L16" s="46" t="s">
        <v>74</v>
      </c>
      <c r="M16" s="51">
        <v>19287</v>
      </c>
      <c r="N16" s="37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</row>
    <row r="17" spans="1:256" ht="15" customHeight="1">
      <c r="A17" s="54"/>
      <c r="B17" s="53"/>
      <c r="C17" s="53"/>
      <c r="D17" s="53"/>
      <c r="E17" s="55"/>
      <c r="F17" s="53"/>
      <c r="G17" s="48"/>
      <c r="H17" s="53"/>
      <c r="I17" s="49"/>
      <c r="J17" s="48"/>
      <c r="K17" s="48"/>
      <c r="L17" s="53"/>
      <c r="M17" s="51"/>
      <c r="N17" s="37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</row>
    <row r="18" spans="1:256" ht="15" customHeight="1">
      <c r="A18" s="45" t="s">
        <v>75</v>
      </c>
      <c r="B18" s="46" t="s">
        <v>76</v>
      </c>
      <c r="C18" s="46" t="s">
        <v>77</v>
      </c>
      <c r="D18" s="46" t="s">
        <v>78</v>
      </c>
      <c r="E18" s="47" t="str">
        <f>HYPERLINK("mailto:adriennebouhon@hotmail.com","adriennebouhon@hotmail.com")</f>
        <v>adriennebouhon@hotmail.com</v>
      </c>
      <c r="F18" s="53"/>
      <c r="G18" s="48"/>
      <c r="H18" s="53"/>
      <c r="I18" s="49"/>
      <c r="J18" s="48"/>
      <c r="K18" s="48"/>
      <c r="L18" s="46" t="s">
        <v>79</v>
      </c>
      <c r="M18" s="65"/>
      <c r="N18" s="37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9"/>
    </row>
    <row r="19" spans="1:256" ht="15" customHeight="1">
      <c r="A19" s="45" t="s">
        <v>80</v>
      </c>
      <c r="B19" s="46" t="s">
        <v>81</v>
      </c>
      <c r="C19" s="46" t="s">
        <v>77</v>
      </c>
      <c r="D19" s="46" t="s">
        <v>82</v>
      </c>
      <c r="E19" s="47" t="str">
        <f>HYPERLINK("mailto:antoinedanhier@hotmail.com","antoinedanhier@hotmail.com")</f>
        <v>antoinedanhier@hotmail.com</v>
      </c>
      <c r="F19" s="46" t="s">
        <v>83</v>
      </c>
      <c r="G19" s="48">
        <v>4219</v>
      </c>
      <c r="H19" s="46" t="s">
        <v>84</v>
      </c>
      <c r="I19" s="66" t="s">
        <v>30</v>
      </c>
      <c r="J19" s="50" t="s">
        <v>30</v>
      </c>
      <c r="K19" s="50" t="s">
        <v>30</v>
      </c>
      <c r="L19" s="46" t="s">
        <v>85</v>
      </c>
      <c r="M19" s="51">
        <v>34064</v>
      </c>
      <c r="N19" s="37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9"/>
    </row>
    <row r="20" spans="1:256" s="72" customFormat="1" ht="15" customHeight="1">
      <c r="A20" s="45" t="s">
        <v>86</v>
      </c>
      <c r="B20" s="46" t="s">
        <v>87</v>
      </c>
      <c r="C20" s="46" t="s">
        <v>77</v>
      </c>
      <c r="D20" s="67" t="s">
        <v>88</v>
      </c>
      <c r="E20" s="63" t="s">
        <v>89</v>
      </c>
      <c r="F20" s="46" t="s">
        <v>90</v>
      </c>
      <c r="G20" s="48">
        <v>3090</v>
      </c>
      <c r="H20" s="46" t="s">
        <v>91</v>
      </c>
      <c r="I20" s="66"/>
      <c r="J20" s="50" t="s">
        <v>30</v>
      </c>
      <c r="K20" s="50" t="s">
        <v>30</v>
      </c>
      <c r="L20" s="46" t="s">
        <v>92</v>
      </c>
      <c r="M20" s="51">
        <v>35137</v>
      </c>
      <c r="N20" s="68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70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71"/>
      <c r="CF20" s="71"/>
      <c r="CG20" s="71"/>
      <c r="CH20" s="71"/>
      <c r="CI20" s="71"/>
      <c r="CJ20" s="71"/>
      <c r="CK20" s="71"/>
      <c r="CL20" s="71"/>
      <c r="CM20" s="71"/>
      <c r="CN20" s="71"/>
      <c r="CO20" s="71"/>
      <c r="CP20" s="71"/>
      <c r="CQ20" s="71"/>
      <c r="CR20" s="71"/>
      <c r="CS20" s="71"/>
      <c r="CT20" s="71"/>
      <c r="CU20" s="71"/>
      <c r="CV20" s="71"/>
      <c r="CW20" s="71"/>
      <c r="CX20" s="71"/>
      <c r="CY20" s="71"/>
      <c r="CZ20" s="71"/>
      <c r="DA20" s="71"/>
      <c r="DB20" s="71"/>
      <c r="DC20" s="71"/>
      <c r="DD20" s="71"/>
      <c r="DE20" s="71"/>
      <c r="DF20" s="71"/>
      <c r="DG20" s="71"/>
      <c r="DH20" s="71"/>
      <c r="DI20" s="71"/>
      <c r="DJ20" s="71"/>
      <c r="DK20" s="71"/>
      <c r="DL20" s="71"/>
      <c r="DM20" s="71"/>
      <c r="DN20" s="71"/>
      <c r="DO20" s="71"/>
      <c r="DP20" s="71"/>
      <c r="DQ20" s="71"/>
      <c r="DR20" s="71"/>
      <c r="DS20" s="71"/>
      <c r="DT20" s="71"/>
      <c r="DU20" s="71"/>
      <c r="DV20" s="71"/>
      <c r="DW20" s="71"/>
      <c r="DX20" s="71"/>
      <c r="DY20" s="71"/>
      <c r="DZ20" s="71"/>
      <c r="EA20" s="71"/>
      <c r="EB20" s="71"/>
      <c r="EC20" s="71"/>
      <c r="ED20" s="71"/>
      <c r="EE20" s="71"/>
      <c r="EF20" s="71"/>
      <c r="EG20" s="71"/>
      <c r="EH20" s="71"/>
      <c r="EI20" s="71"/>
      <c r="EJ20" s="71"/>
      <c r="EK20" s="71"/>
      <c r="EL20" s="71"/>
      <c r="EM20" s="71"/>
      <c r="EN20" s="71"/>
      <c r="EO20" s="71"/>
      <c r="EP20" s="71"/>
      <c r="EQ20" s="71"/>
      <c r="ER20" s="71"/>
      <c r="ES20" s="71"/>
      <c r="ET20" s="71"/>
      <c r="EU20" s="71"/>
      <c r="EV20" s="71"/>
      <c r="EW20" s="71"/>
      <c r="EX20" s="71"/>
      <c r="EY20" s="71"/>
      <c r="EZ20" s="71"/>
      <c r="FA20" s="71"/>
      <c r="FB20" s="71"/>
      <c r="FC20" s="71"/>
      <c r="FD20" s="71"/>
      <c r="FE20" s="71"/>
      <c r="FF20" s="71"/>
      <c r="FG20" s="71"/>
      <c r="FH20" s="71"/>
      <c r="FI20" s="71"/>
      <c r="FJ20" s="71"/>
      <c r="FK20" s="71"/>
      <c r="FL20" s="71"/>
      <c r="FM20" s="71"/>
      <c r="FN20" s="71"/>
      <c r="FO20" s="71"/>
      <c r="FP20" s="71"/>
      <c r="FQ20" s="71"/>
      <c r="FR20" s="71"/>
      <c r="FS20" s="71"/>
      <c r="FT20" s="71"/>
      <c r="FU20" s="71"/>
      <c r="FV20" s="71"/>
      <c r="FW20" s="71"/>
      <c r="FX20" s="71"/>
      <c r="FY20" s="71"/>
      <c r="FZ20" s="71"/>
      <c r="GA20" s="71"/>
      <c r="GB20" s="71"/>
      <c r="GC20" s="71"/>
      <c r="GD20" s="71"/>
      <c r="GE20" s="71"/>
      <c r="GF20" s="71"/>
      <c r="GG20" s="71"/>
      <c r="GH20" s="71"/>
      <c r="GI20" s="71"/>
      <c r="GJ20" s="71"/>
      <c r="GK20" s="71"/>
      <c r="GL20" s="71"/>
      <c r="GM20" s="71"/>
      <c r="GN20" s="71"/>
      <c r="GO20" s="71"/>
      <c r="GP20" s="71"/>
      <c r="GQ20" s="71"/>
      <c r="GR20" s="71"/>
      <c r="GS20" s="71"/>
      <c r="GT20" s="71"/>
      <c r="GU20" s="71"/>
      <c r="GV20" s="71"/>
      <c r="GW20" s="71"/>
      <c r="GX20" s="71"/>
      <c r="GY20" s="71"/>
      <c r="GZ20" s="71"/>
      <c r="HA20" s="71"/>
      <c r="HB20" s="71"/>
      <c r="HC20" s="71"/>
      <c r="HD20" s="71"/>
      <c r="HE20" s="71"/>
      <c r="HF20" s="71"/>
      <c r="HG20" s="71"/>
      <c r="HH20" s="71"/>
      <c r="HI20" s="71"/>
      <c r="HJ20" s="71"/>
      <c r="HK20" s="71"/>
      <c r="HL20" s="71"/>
      <c r="HM20" s="71"/>
      <c r="HN20" s="71"/>
      <c r="HO20" s="71"/>
      <c r="HP20" s="71"/>
      <c r="HQ20" s="71"/>
      <c r="HR20" s="71"/>
      <c r="HS20" s="71"/>
      <c r="HT20" s="71"/>
      <c r="HU20" s="71"/>
      <c r="HV20" s="71"/>
      <c r="HW20" s="71"/>
      <c r="HX20" s="71"/>
      <c r="HY20" s="71"/>
      <c r="HZ20" s="71"/>
      <c r="IA20" s="71"/>
      <c r="IB20" s="71"/>
      <c r="IC20" s="71"/>
      <c r="ID20" s="71"/>
      <c r="IE20" s="71"/>
      <c r="IF20" s="71"/>
      <c r="IG20" s="71"/>
      <c r="IH20" s="71"/>
      <c r="II20" s="71"/>
      <c r="IJ20" s="71"/>
      <c r="IK20" s="71"/>
      <c r="IL20" s="71"/>
      <c r="IM20" s="71"/>
      <c r="IN20" s="71"/>
      <c r="IO20" s="71"/>
      <c r="IP20" s="71"/>
      <c r="IQ20" s="71"/>
      <c r="IR20" s="71"/>
      <c r="IS20" s="71"/>
      <c r="IT20" s="71"/>
      <c r="IU20" s="71"/>
      <c r="IV20" s="71"/>
    </row>
    <row r="21" spans="1:256" ht="15" customHeight="1">
      <c r="A21" s="45" t="s">
        <v>93</v>
      </c>
      <c r="B21" s="46" t="s">
        <v>94</v>
      </c>
      <c r="C21" s="46" t="s">
        <v>77</v>
      </c>
      <c r="D21" s="46" t="s">
        <v>95</v>
      </c>
      <c r="E21" s="73" t="s">
        <v>96</v>
      </c>
      <c r="F21" s="46" t="s">
        <v>97</v>
      </c>
      <c r="G21" s="48">
        <v>1190</v>
      </c>
      <c r="H21" s="46" t="s">
        <v>98</v>
      </c>
      <c r="I21" s="49"/>
      <c r="J21" s="50" t="s">
        <v>30</v>
      </c>
      <c r="K21" s="50" t="s">
        <v>30</v>
      </c>
      <c r="L21" s="46" t="s">
        <v>58</v>
      </c>
      <c r="M21" s="51">
        <v>33232</v>
      </c>
      <c r="N21" s="37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9"/>
    </row>
    <row r="22" spans="1:256" ht="15" customHeight="1">
      <c r="A22" s="54"/>
      <c r="B22" s="53"/>
      <c r="C22" s="53"/>
      <c r="D22" s="53"/>
      <c r="E22" s="55"/>
      <c r="F22" s="53"/>
      <c r="G22" s="48"/>
      <c r="H22" s="53"/>
      <c r="I22" s="49"/>
      <c r="J22" s="48"/>
      <c r="K22" s="48"/>
      <c r="L22" s="53"/>
      <c r="M22" s="51"/>
      <c r="N22" s="37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9"/>
    </row>
    <row r="23" spans="1:256" ht="15" customHeight="1">
      <c r="A23" s="45" t="s">
        <v>99</v>
      </c>
      <c r="B23" s="46" t="s">
        <v>100</v>
      </c>
      <c r="C23" s="46" t="s">
        <v>101</v>
      </c>
      <c r="D23" s="46" t="s">
        <v>102</v>
      </c>
      <c r="E23" s="47" t="str">
        <f>HYPERLINK("mailto:frederic-burniaux@hotmail.fr","frederic-burniaux@hotmail.fr")</f>
        <v>frederic-burniaux@hotmail.fr</v>
      </c>
      <c r="F23" s="46" t="s">
        <v>103</v>
      </c>
      <c r="G23" s="48">
        <v>1300</v>
      </c>
      <c r="H23" s="46" t="s">
        <v>104</v>
      </c>
      <c r="I23" s="49"/>
      <c r="J23" s="50" t="s">
        <v>22</v>
      </c>
      <c r="K23" s="50" t="s">
        <v>22</v>
      </c>
      <c r="L23" s="46" t="s">
        <v>105</v>
      </c>
      <c r="M23" s="51">
        <v>27046</v>
      </c>
      <c r="N23" s="74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6"/>
    </row>
    <row r="24" spans="1:256" ht="15" customHeight="1">
      <c r="A24" s="45" t="s">
        <v>106</v>
      </c>
      <c r="B24" s="46" t="s">
        <v>107</v>
      </c>
      <c r="C24" s="46" t="s">
        <v>101</v>
      </c>
      <c r="D24" s="46" t="s">
        <v>108</v>
      </c>
      <c r="E24" s="47" t="str">
        <f>HYPERLINK("mailto:jacques.willemyns@gmail.com","jacques.willemyns@gmail.com")</f>
        <v>jacques.willemyns@gmail.com</v>
      </c>
      <c r="F24" s="46" t="s">
        <v>109</v>
      </c>
      <c r="G24" s="48">
        <v>1450</v>
      </c>
      <c r="H24" s="46" t="s">
        <v>110</v>
      </c>
      <c r="I24" s="49"/>
      <c r="J24" s="50" t="s">
        <v>22</v>
      </c>
      <c r="K24" s="50" t="s">
        <v>22</v>
      </c>
      <c r="L24" s="46" t="s">
        <v>111</v>
      </c>
      <c r="M24" s="51"/>
      <c r="N24" s="74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6"/>
    </row>
    <row r="25" spans="1:256" ht="15" customHeight="1">
      <c r="A25" s="54"/>
      <c r="B25" s="53"/>
      <c r="C25" s="53"/>
      <c r="D25" s="53"/>
      <c r="E25" s="55"/>
      <c r="F25" s="53"/>
      <c r="G25" s="48"/>
      <c r="H25" s="53"/>
      <c r="I25" s="49"/>
      <c r="J25" s="48"/>
      <c r="K25" s="48"/>
      <c r="L25" s="53"/>
      <c r="M25" s="51"/>
      <c r="N25" s="37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</row>
    <row r="26" spans="1:256" ht="15" customHeight="1">
      <c r="A26" s="45" t="s">
        <v>112</v>
      </c>
      <c r="B26" s="46" t="s">
        <v>113</v>
      </c>
      <c r="C26" s="46" t="s">
        <v>114</v>
      </c>
      <c r="D26" s="46" t="s">
        <v>115</v>
      </c>
      <c r="E26" s="47" t="str">
        <f>HYPERLINK("mailto:baudouinbokiau@hotmail.com","baudouinbokiau@hotmail.com")</f>
        <v>baudouinbokiau@hotmail.com</v>
      </c>
      <c r="F26" s="46" t="s">
        <v>116</v>
      </c>
      <c r="G26" s="48">
        <v>1332</v>
      </c>
      <c r="H26" s="46" t="s">
        <v>117</v>
      </c>
      <c r="I26" s="49"/>
      <c r="J26" s="50" t="s">
        <v>30</v>
      </c>
      <c r="K26" s="50" t="s">
        <v>30</v>
      </c>
      <c r="L26" s="46" t="s">
        <v>58</v>
      </c>
      <c r="M26" s="51">
        <v>32152</v>
      </c>
      <c r="N26" s="37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9"/>
    </row>
    <row r="27" spans="1:256" ht="15" customHeight="1">
      <c r="A27" s="45" t="s">
        <v>118</v>
      </c>
      <c r="B27" s="46" t="s">
        <v>81</v>
      </c>
      <c r="C27" s="46" t="s">
        <v>114</v>
      </c>
      <c r="D27" s="46" t="s">
        <v>119</v>
      </c>
      <c r="E27" s="47" t="str">
        <f>HYPERLINK("mailto:antoine.castin@gmail.com","antoine.castin@gmail.com")</f>
        <v>antoine.castin@gmail.com</v>
      </c>
      <c r="F27" s="46" t="s">
        <v>120</v>
      </c>
      <c r="G27" s="48">
        <v>6530</v>
      </c>
      <c r="H27" s="46" t="s">
        <v>121</v>
      </c>
      <c r="I27" s="49"/>
      <c r="J27" s="48"/>
      <c r="K27" s="48"/>
      <c r="L27" s="53"/>
      <c r="M27" s="51"/>
      <c r="N27" s="37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9"/>
    </row>
    <row r="28" spans="1:256" ht="15" customHeight="1">
      <c r="A28" s="45" t="s">
        <v>122</v>
      </c>
      <c r="B28" s="46" t="s">
        <v>68</v>
      </c>
      <c r="C28" s="46" t="s">
        <v>114</v>
      </c>
      <c r="D28" s="46" t="s">
        <v>123</v>
      </c>
      <c r="E28" s="47" t="str">
        <f>HYPERLINK("mailto:philippe.givron@gmail.com","philippe.givron@gmail.com")</f>
        <v>philippe.givron@gmail.com</v>
      </c>
      <c r="F28" s="46" t="s">
        <v>124</v>
      </c>
      <c r="G28" s="48">
        <v>5000</v>
      </c>
      <c r="H28" s="46" t="s">
        <v>125</v>
      </c>
      <c r="I28" s="49"/>
      <c r="J28" s="50" t="s">
        <v>30</v>
      </c>
      <c r="K28" s="50" t="s">
        <v>30</v>
      </c>
      <c r="L28" s="46" t="s">
        <v>126</v>
      </c>
      <c r="M28" s="51">
        <v>20827</v>
      </c>
      <c r="N28" s="37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9"/>
    </row>
    <row r="29" spans="1:256" ht="15" customHeight="1">
      <c r="A29" s="45" t="s">
        <v>127</v>
      </c>
      <c r="B29" s="46" t="s">
        <v>128</v>
      </c>
      <c r="C29" s="46" t="s">
        <v>114</v>
      </c>
      <c r="D29" s="46" t="s">
        <v>129</v>
      </c>
      <c r="E29" s="77" t="s">
        <v>130</v>
      </c>
      <c r="F29" s="46" t="s">
        <v>131</v>
      </c>
      <c r="G29" s="48">
        <v>1348</v>
      </c>
      <c r="H29" s="46" t="s">
        <v>64</v>
      </c>
      <c r="I29" s="49"/>
      <c r="J29" s="50" t="s">
        <v>30</v>
      </c>
      <c r="K29" s="50" t="s">
        <v>30</v>
      </c>
      <c r="L29" s="46" t="s">
        <v>132</v>
      </c>
      <c r="M29" s="51"/>
      <c r="N29" s="37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</row>
    <row r="30" spans="1:256" ht="15" customHeight="1">
      <c r="A30" s="54"/>
      <c r="B30" s="53"/>
      <c r="C30" s="53"/>
      <c r="D30" s="53"/>
      <c r="E30" s="55"/>
      <c r="F30" s="53"/>
      <c r="G30" s="48"/>
      <c r="H30" s="53"/>
      <c r="I30" s="49"/>
      <c r="J30" s="48"/>
      <c r="K30" s="48"/>
      <c r="L30" s="53"/>
      <c r="M30" s="51"/>
      <c r="N30" s="37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9"/>
    </row>
    <row r="31" spans="1:256" ht="15" customHeight="1">
      <c r="A31" s="45" t="s">
        <v>133</v>
      </c>
      <c r="B31" s="46" t="s">
        <v>134</v>
      </c>
      <c r="C31" s="46" t="s">
        <v>135</v>
      </c>
      <c r="D31" s="46" t="s">
        <v>136</v>
      </c>
      <c r="E31" s="73" t="s">
        <v>137</v>
      </c>
      <c r="F31" s="46" t="s">
        <v>138</v>
      </c>
      <c r="G31" s="48">
        <v>1020</v>
      </c>
      <c r="H31" s="46" t="s">
        <v>139</v>
      </c>
      <c r="I31" s="49"/>
      <c r="J31" s="50" t="s">
        <v>30</v>
      </c>
      <c r="K31" s="50" t="s">
        <v>30</v>
      </c>
      <c r="L31" s="46" t="s">
        <v>140</v>
      </c>
      <c r="M31" s="51">
        <v>33064</v>
      </c>
      <c r="N31" s="37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9"/>
    </row>
    <row r="32" spans="1:256" ht="15" customHeight="1">
      <c r="A32" s="45" t="s">
        <v>141</v>
      </c>
      <c r="B32" s="46" t="s">
        <v>142</v>
      </c>
      <c r="C32" s="46" t="s">
        <v>135</v>
      </c>
      <c r="D32" s="46" t="s">
        <v>143</v>
      </c>
      <c r="E32" s="47" t="str">
        <f>HYPERLINK("mailto:patrickjmartin@voo.be","patrickjmartin@voo.be")</f>
        <v>patrickjmartin@voo.be</v>
      </c>
      <c r="F32" s="46" t="s">
        <v>144</v>
      </c>
      <c r="G32" s="48">
        <v>1400</v>
      </c>
      <c r="H32" s="46" t="s">
        <v>145</v>
      </c>
      <c r="I32" s="49"/>
      <c r="J32" s="50" t="s">
        <v>22</v>
      </c>
      <c r="K32" s="50" t="s">
        <v>22</v>
      </c>
      <c r="L32" s="46" t="s">
        <v>146</v>
      </c>
      <c r="M32" s="51">
        <v>22723</v>
      </c>
      <c r="N32" s="37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9"/>
    </row>
    <row r="33" spans="1:26" ht="15" customHeight="1">
      <c r="A33" s="54"/>
      <c r="B33" s="53"/>
      <c r="C33" s="53"/>
      <c r="D33" s="53"/>
      <c r="E33" s="55"/>
      <c r="F33" s="53"/>
      <c r="G33" s="48"/>
      <c r="H33" s="53"/>
      <c r="I33" s="49"/>
      <c r="J33" s="48"/>
      <c r="K33" s="48"/>
      <c r="L33" s="53"/>
      <c r="M33" s="65"/>
      <c r="N33" s="37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9"/>
    </row>
    <row r="34" spans="1:26" ht="15" customHeight="1">
      <c r="A34" s="54" t="s">
        <v>147</v>
      </c>
      <c r="B34" s="53" t="s">
        <v>148</v>
      </c>
      <c r="C34" s="53" t="s">
        <v>149</v>
      </c>
      <c r="D34" s="53" t="s">
        <v>150</v>
      </c>
      <c r="E34" s="78" t="s">
        <v>151</v>
      </c>
      <c r="F34" s="53" t="s">
        <v>152</v>
      </c>
      <c r="G34" s="48">
        <v>1370</v>
      </c>
      <c r="H34" s="53" t="s">
        <v>153</v>
      </c>
      <c r="I34" s="49"/>
      <c r="J34" s="48" t="s">
        <v>30</v>
      </c>
      <c r="K34" s="48" t="s">
        <v>22</v>
      </c>
      <c r="L34" s="53" t="s">
        <v>154</v>
      </c>
      <c r="M34" s="51">
        <v>36349</v>
      </c>
      <c r="N34" s="37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9"/>
    </row>
    <row r="35" spans="1:26" ht="15" customHeight="1">
      <c r="A35" s="54" t="s">
        <v>155</v>
      </c>
      <c r="B35" s="53" t="s">
        <v>156</v>
      </c>
      <c r="C35" s="53" t="s">
        <v>149</v>
      </c>
      <c r="D35" s="53" t="s">
        <v>157</v>
      </c>
      <c r="E35" s="78" t="s">
        <v>158</v>
      </c>
      <c r="F35" s="53" t="s">
        <v>159</v>
      </c>
      <c r="G35" s="48">
        <v>1300</v>
      </c>
      <c r="H35" s="53" t="s">
        <v>160</v>
      </c>
      <c r="I35" s="49"/>
      <c r="J35" s="48" t="s">
        <v>30</v>
      </c>
      <c r="K35" s="48" t="s">
        <v>22</v>
      </c>
      <c r="L35" s="53" t="s">
        <v>161</v>
      </c>
      <c r="M35" s="51">
        <v>36862</v>
      </c>
      <c r="N35" s="37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9"/>
    </row>
    <row r="36" spans="1:26" ht="15" customHeight="1">
      <c r="A36" s="54"/>
      <c r="B36" s="53"/>
      <c r="C36" s="53"/>
      <c r="D36" s="53"/>
      <c r="E36" s="55"/>
      <c r="F36" s="53"/>
      <c r="G36" s="48"/>
      <c r="H36" s="53"/>
      <c r="I36" s="49"/>
      <c r="J36" s="48"/>
      <c r="K36" s="48"/>
      <c r="L36" s="53"/>
      <c r="M36" s="65"/>
      <c r="N36" s="37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9"/>
    </row>
    <row r="37" spans="1:26" ht="15" customHeight="1">
      <c r="A37" s="45" t="s">
        <v>162</v>
      </c>
      <c r="B37" s="46" t="s">
        <v>163</v>
      </c>
      <c r="C37" s="46" t="s">
        <v>164</v>
      </c>
      <c r="D37" s="46" t="s">
        <v>165</v>
      </c>
      <c r="E37" s="47" t="str">
        <f>HYPERLINK("mailto:isabel.delarsille@uclouvain.be","isabel.delarsille@uclouvain.be")</f>
        <v>isabel.delarsille@uclouvain.be</v>
      </c>
      <c r="F37" s="46" t="s">
        <v>166</v>
      </c>
      <c r="G37" s="48">
        <v>1340</v>
      </c>
      <c r="H37" s="46" t="s">
        <v>167</v>
      </c>
      <c r="I37" s="49"/>
      <c r="J37" s="50" t="s">
        <v>22</v>
      </c>
      <c r="K37" s="50" t="s">
        <v>30</v>
      </c>
      <c r="L37" s="46" t="s">
        <v>168</v>
      </c>
      <c r="M37" s="51">
        <v>24835</v>
      </c>
      <c r="N37" s="37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9"/>
    </row>
    <row r="38" spans="1:26" ht="15" customHeight="1">
      <c r="A38" s="45" t="s">
        <v>169</v>
      </c>
      <c r="B38" s="46" t="s">
        <v>170</v>
      </c>
      <c r="C38" s="46" t="s">
        <v>164</v>
      </c>
      <c r="D38" s="46" t="s">
        <v>171</v>
      </c>
      <c r="E38" s="47" t="str">
        <f>HYPERLINK("mailto:remacle.thonard@gmail.com","remacle.thonard@gmail.com")</f>
        <v>remacle.thonard@gmail.com</v>
      </c>
      <c r="F38" s="46" t="s">
        <v>172</v>
      </c>
      <c r="G38" s="48">
        <v>4800</v>
      </c>
      <c r="H38" s="46" t="s">
        <v>173</v>
      </c>
      <c r="I38" s="49"/>
      <c r="J38" s="50" t="s">
        <v>30</v>
      </c>
      <c r="K38" s="50" t="s">
        <v>30</v>
      </c>
      <c r="L38" s="46" t="s">
        <v>174</v>
      </c>
      <c r="M38" s="51">
        <v>33175</v>
      </c>
      <c r="N38" s="37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9"/>
    </row>
    <row r="39" spans="1:26" ht="15" customHeight="1">
      <c r="A39" s="54"/>
      <c r="B39" s="53"/>
      <c r="C39" s="53"/>
      <c r="D39" s="53"/>
      <c r="E39" s="55"/>
      <c r="F39" s="53"/>
      <c r="G39" s="48"/>
      <c r="H39" s="53"/>
      <c r="I39" s="49"/>
      <c r="J39" s="48"/>
      <c r="K39" s="48"/>
      <c r="L39" s="53"/>
      <c r="M39" s="51"/>
      <c r="N39" s="37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9"/>
    </row>
    <row r="40" spans="1:26" ht="15" customHeight="1">
      <c r="A40" s="45" t="s">
        <v>175</v>
      </c>
      <c r="B40" s="46" t="s">
        <v>176</v>
      </c>
      <c r="C40" s="46" t="s">
        <v>177</v>
      </c>
      <c r="D40" s="46" t="s">
        <v>178</v>
      </c>
      <c r="E40" s="47" t="str">
        <f>HYPERLINK("mailto:pierredeudon@hotmail.com","pierredeudon@hotmail.com")</f>
        <v>pierredeudon@hotmail.com</v>
      </c>
      <c r="F40" s="46" t="s">
        <v>179</v>
      </c>
      <c r="G40" s="48">
        <v>9982</v>
      </c>
      <c r="H40" s="46" t="s">
        <v>180</v>
      </c>
      <c r="I40" s="49"/>
      <c r="J40" s="50" t="s">
        <v>30</v>
      </c>
      <c r="K40" s="50" t="s">
        <v>30</v>
      </c>
      <c r="L40" s="46" t="s">
        <v>181</v>
      </c>
      <c r="M40" s="51">
        <v>35070</v>
      </c>
      <c r="N40" s="37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9"/>
    </row>
    <row r="41" spans="1:26" ht="15" customHeight="1">
      <c r="A41" s="45" t="s">
        <v>182</v>
      </c>
      <c r="B41" s="46" t="s">
        <v>183</v>
      </c>
      <c r="C41" s="46" t="s">
        <v>177</v>
      </c>
      <c r="D41" s="46" t="s">
        <v>184</v>
      </c>
      <c r="E41" s="47" t="str">
        <f>HYPERLINK("mailto:boris.kardon@outllook.fr","boris.kardon@outllook.fr")</f>
        <v>boris.kardon@outllook.fr</v>
      </c>
      <c r="F41" s="46" t="s">
        <v>185</v>
      </c>
      <c r="G41" s="48">
        <v>1000</v>
      </c>
      <c r="H41" s="46" t="s">
        <v>73</v>
      </c>
      <c r="I41" s="49"/>
      <c r="J41" s="50" t="s">
        <v>30</v>
      </c>
      <c r="K41" s="50" t="s">
        <v>22</v>
      </c>
      <c r="L41" s="46" t="s">
        <v>186</v>
      </c>
      <c r="M41" s="51">
        <v>34065</v>
      </c>
      <c r="N41" s="37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9"/>
    </row>
    <row r="42" spans="1:26" ht="15" customHeight="1">
      <c r="A42" s="45"/>
      <c r="B42" s="46"/>
      <c r="C42" s="46"/>
      <c r="D42" s="46"/>
      <c r="E42" s="47"/>
      <c r="F42" s="46"/>
      <c r="G42" s="48"/>
      <c r="H42" s="46"/>
      <c r="I42" s="49"/>
      <c r="J42" s="50"/>
      <c r="K42" s="50"/>
      <c r="L42" s="46"/>
      <c r="M42" s="51"/>
      <c r="N42" s="37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9"/>
    </row>
    <row r="43" spans="1:26" ht="15" customHeight="1">
      <c r="A43" s="45" t="s">
        <v>187</v>
      </c>
      <c r="B43" s="46" t="s">
        <v>188</v>
      </c>
      <c r="C43" s="46" t="s">
        <v>189</v>
      </c>
      <c r="D43" s="46" t="s">
        <v>190</v>
      </c>
      <c r="E43" s="47" t="str">
        <f>HYPERLINK("mailto:francq.cyril@gmail.com","francq.cyril@gmail.com")</f>
        <v>francq.cyril@gmail.com</v>
      </c>
      <c r="F43" s="53"/>
      <c r="G43" s="48"/>
      <c r="H43" s="53"/>
      <c r="I43" s="49"/>
      <c r="J43" s="48"/>
      <c r="K43" s="48"/>
      <c r="L43" s="53"/>
      <c r="M43" s="51"/>
      <c r="N43" s="37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9"/>
    </row>
    <row r="44" spans="1:26" ht="15" customHeight="1">
      <c r="A44" s="54"/>
      <c r="B44" s="53"/>
      <c r="C44" s="53"/>
      <c r="D44" s="53"/>
      <c r="E44" s="55"/>
      <c r="F44" s="53"/>
      <c r="G44" s="48"/>
      <c r="H44" s="53"/>
      <c r="I44" s="49"/>
      <c r="J44" s="48"/>
      <c r="K44" s="48"/>
      <c r="L44" s="53"/>
      <c r="M44" s="51"/>
      <c r="N44" s="37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</row>
    <row r="45" spans="1:26" ht="15" customHeight="1">
      <c r="A45" s="45" t="s">
        <v>191</v>
      </c>
      <c r="B45" s="46" t="s">
        <v>192</v>
      </c>
      <c r="C45" s="46" t="s">
        <v>193</v>
      </c>
      <c r="D45" s="46" t="s">
        <v>194</v>
      </c>
      <c r="E45" s="47" t="str">
        <f>HYPERLINK("mailto:matteo.couplet@gmail.com","matteo.couplet@gmail.com")</f>
        <v>matteo.couplet@gmail.com</v>
      </c>
      <c r="F45" s="46" t="s">
        <v>195</v>
      </c>
      <c r="G45" s="48">
        <v>7712</v>
      </c>
      <c r="H45" s="46" t="s">
        <v>196</v>
      </c>
      <c r="I45" s="49"/>
      <c r="J45" s="50" t="s">
        <v>30</v>
      </c>
      <c r="K45" s="50" t="s">
        <v>30</v>
      </c>
      <c r="L45" s="46" t="s">
        <v>58</v>
      </c>
      <c r="M45" s="51">
        <v>36152</v>
      </c>
      <c r="N45" s="37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</row>
    <row r="46" spans="1:26" ht="15" customHeight="1">
      <c r="A46" s="45" t="s">
        <v>197</v>
      </c>
      <c r="B46" s="46" t="s">
        <v>198</v>
      </c>
      <c r="C46" s="46" t="s">
        <v>193</v>
      </c>
      <c r="D46" s="46" t="s">
        <v>199</v>
      </c>
      <c r="E46" s="47" t="str">
        <f>HYPERLINK("mailto:michael.deltenre@skynet.be","michael.deltenre@skynet.be")</f>
        <v>michael.deltenre@skynet.be</v>
      </c>
      <c r="F46" s="46" t="s">
        <v>200</v>
      </c>
      <c r="G46" s="48"/>
      <c r="H46" s="53"/>
      <c r="I46" s="49"/>
      <c r="J46" s="50" t="s">
        <v>30</v>
      </c>
      <c r="K46" s="50" t="s">
        <v>30</v>
      </c>
      <c r="L46" s="46" t="s">
        <v>181</v>
      </c>
      <c r="M46" s="51">
        <v>33886</v>
      </c>
      <c r="N46" s="37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</row>
    <row r="47" spans="1:26" ht="15" customHeight="1">
      <c r="A47" s="45" t="s">
        <v>201</v>
      </c>
      <c r="B47" s="46" t="s">
        <v>81</v>
      </c>
      <c r="C47" s="46" t="s">
        <v>193</v>
      </c>
      <c r="D47" s="46" t="s">
        <v>202</v>
      </c>
      <c r="E47" s="47" t="str">
        <f>HYPERLINK("mailto:antoine.thery@student.uclouvain.be","antoine.thery@student.uclouvain.be")</f>
        <v>antoine.thery@student.uclouvain.be</v>
      </c>
      <c r="F47" s="46" t="s">
        <v>203</v>
      </c>
      <c r="G47" s="48">
        <v>7822</v>
      </c>
      <c r="H47" s="46" t="s">
        <v>204</v>
      </c>
      <c r="I47" s="49"/>
      <c r="J47" s="50" t="s">
        <v>30</v>
      </c>
      <c r="K47" s="50" t="s">
        <v>30</v>
      </c>
      <c r="L47" s="46" t="s">
        <v>205</v>
      </c>
      <c r="M47" s="51">
        <v>35252</v>
      </c>
      <c r="N47" s="37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</row>
    <row r="48" spans="1:26" ht="15" customHeight="1">
      <c r="A48" s="45" t="s">
        <v>206</v>
      </c>
      <c r="B48" s="46" t="s">
        <v>207</v>
      </c>
      <c r="C48" s="46" t="s">
        <v>193</v>
      </c>
      <c r="D48" s="46" t="s">
        <v>208</v>
      </c>
      <c r="E48" s="73" t="s">
        <v>209</v>
      </c>
      <c r="F48" s="46" t="s">
        <v>210</v>
      </c>
      <c r="G48" s="48">
        <v>6780</v>
      </c>
      <c r="H48" s="46" t="s">
        <v>211</v>
      </c>
      <c r="I48" s="49"/>
      <c r="J48" s="50" t="s">
        <v>212</v>
      </c>
      <c r="K48" s="50" t="s">
        <v>212</v>
      </c>
      <c r="L48" s="46" t="s">
        <v>213</v>
      </c>
      <c r="M48" s="51">
        <v>34109</v>
      </c>
      <c r="N48" s="37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</row>
    <row r="49" spans="1:26" ht="15" customHeight="1">
      <c r="A49" s="54"/>
      <c r="B49" s="53"/>
      <c r="C49" s="53"/>
      <c r="D49" s="53"/>
      <c r="E49" s="55"/>
      <c r="F49" s="53"/>
      <c r="G49" s="48"/>
      <c r="H49" s="53"/>
      <c r="I49" s="49"/>
      <c r="J49" s="48"/>
      <c r="K49" s="48"/>
      <c r="L49" s="53"/>
      <c r="M49" s="51"/>
      <c r="N49" s="37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</row>
    <row r="50" spans="1:26" ht="15" customHeight="1">
      <c r="A50" s="54"/>
      <c r="B50" s="53"/>
      <c r="C50" s="53"/>
      <c r="D50" s="53"/>
      <c r="E50" s="55"/>
      <c r="F50" s="53"/>
      <c r="G50" s="48"/>
      <c r="H50" s="53"/>
      <c r="I50" s="49"/>
      <c r="J50" s="48"/>
      <c r="K50" s="48"/>
      <c r="L50" s="53"/>
      <c r="M50" s="51"/>
      <c r="N50" s="37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</row>
    <row r="51" spans="1:26" ht="15" customHeight="1">
      <c r="A51" s="45" t="s">
        <v>214</v>
      </c>
      <c r="B51" s="46" t="s">
        <v>215</v>
      </c>
      <c r="C51" s="46" t="s">
        <v>216</v>
      </c>
      <c r="D51" s="46" t="s">
        <v>217</v>
      </c>
      <c r="E51" s="73" t="s">
        <v>218</v>
      </c>
      <c r="F51" s="46" t="s">
        <v>219</v>
      </c>
      <c r="G51" s="48">
        <v>1082</v>
      </c>
      <c r="H51" s="46" t="s">
        <v>73</v>
      </c>
      <c r="I51" s="49"/>
      <c r="J51" s="50" t="s">
        <v>22</v>
      </c>
      <c r="K51" s="50" t="s">
        <v>22</v>
      </c>
      <c r="L51" s="46" t="s">
        <v>220</v>
      </c>
      <c r="M51" s="51">
        <v>28313</v>
      </c>
      <c r="N51" s="37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</row>
    <row r="52" spans="1:26" ht="15" customHeight="1">
      <c r="A52" s="45" t="s">
        <v>221</v>
      </c>
      <c r="B52" s="46" t="s">
        <v>222</v>
      </c>
      <c r="C52" s="46" t="s">
        <v>216</v>
      </c>
      <c r="D52" s="46" t="s">
        <v>223</v>
      </c>
      <c r="E52" s="47" t="str">
        <f>HYPERLINK("mailto:cliquotconstant@gmail.com","cliquotconstant@gmail.com")</f>
        <v>cliquotconstant@gmail.com</v>
      </c>
      <c r="F52" s="46" t="s">
        <v>224</v>
      </c>
      <c r="G52" s="50" t="s">
        <v>225</v>
      </c>
      <c r="H52" s="46" t="s">
        <v>226</v>
      </c>
      <c r="I52" s="49"/>
      <c r="J52" s="50" t="s">
        <v>30</v>
      </c>
      <c r="K52" s="50" t="s">
        <v>30</v>
      </c>
      <c r="L52" s="46" t="s">
        <v>58</v>
      </c>
      <c r="M52" s="51">
        <v>35516</v>
      </c>
      <c r="N52" s="37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</row>
    <row r="53" spans="1:26" ht="15" customHeight="1">
      <c r="A53" s="45" t="s">
        <v>227</v>
      </c>
      <c r="B53" s="46" t="s">
        <v>228</v>
      </c>
      <c r="C53" s="46" t="s">
        <v>216</v>
      </c>
      <c r="D53" s="46" t="s">
        <v>229</v>
      </c>
      <c r="E53" s="47" t="str">
        <f>HYPERLINK("mailto:lyssia.crucitti@student.uclouvain.be","lyssia.crucitti@student.uclouvain.be")</f>
        <v>lyssia.crucitti@student.uclouvain.be</v>
      </c>
      <c r="F53" s="46" t="s">
        <v>230</v>
      </c>
      <c r="G53" s="48">
        <v>6780</v>
      </c>
      <c r="H53" s="46" t="s">
        <v>231</v>
      </c>
      <c r="I53" s="49"/>
      <c r="J53" s="50" t="s">
        <v>30</v>
      </c>
      <c r="K53" s="48"/>
      <c r="L53" s="46" t="s">
        <v>232</v>
      </c>
      <c r="M53" s="51"/>
      <c r="N53" s="37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</row>
    <row r="54" spans="1:26" ht="15" customHeight="1">
      <c r="A54" s="45" t="s">
        <v>233</v>
      </c>
      <c r="B54" s="46" t="s">
        <v>234</v>
      </c>
      <c r="C54" s="46" t="s">
        <v>235</v>
      </c>
      <c r="D54" s="46" t="s">
        <v>236</v>
      </c>
      <c r="E54" s="47" t="str">
        <f>HYPERLINK("mailto:cdeceuninck@yahoo.fr","cdeceuninck@yahoo.fr")</f>
        <v>cdeceuninck@yahoo.fr</v>
      </c>
      <c r="F54" s="46" t="s">
        <v>20</v>
      </c>
      <c r="G54" s="48">
        <v>1325</v>
      </c>
      <c r="H54" s="46" t="s">
        <v>21</v>
      </c>
      <c r="I54" s="49"/>
      <c r="J54" s="50" t="s">
        <v>22</v>
      </c>
      <c r="K54" s="50" t="s">
        <v>22</v>
      </c>
      <c r="L54" s="46" t="s">
        <v>111</v>
      </c>
      <c r="M54" s="51"/>
      <c r="N54" s="37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</row>
    <row r="55" spans="1:26" ht="15" customHeight="1">
      <c r="A55" s="45" t="s">
        <v>237</v>
      </c>
      <c r="B55" s="46" t="s">
        <v>238</v>
      </c>
      <c r="C55" s="46" t="s">
        <v>216</v>
      </c>
      <c r="D55" s="46" t="s">
        <v>239</v>
      </c>
      <c r="E55" s="47" t="str">
        <f>HYPERLINK("mailto:dupret.pauline@gmail.com","dupret.pauline@gmail.com")</f>
        <v>dupret.pauline@gmail.com</v>
      </c>
      <c r="F55" s="46" t="s">
        <v>240</v>
      </c>
      <c r="G55" s="48">
        <v>7180</v>
      </c>
      <c r="H55" s="46" t="s">
        <v>241</v>
      </c>
      <c r="I55" s="49"/>
      <c r="J55" s="50" t="s">
        <v>30</v>
      </c>
      <c r="K55" s="50" t="s">
        <v>30</v>
      </c>
      <c r="L55" s="46" t="s">
        <v>85</v>
      </c>
      <c r="M55" s="51">
        <v>34678</v>
      </c>
      <c r="N55" s="37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</row>
    <row r="56" spans="1:26" ht="15" customHeight="1">
      <c r="A56" s="45" t="s">
        <v>242</v>
      </c>
      <c r="B56" s="46" t="s">
        <v>243</v>
      </c>
      <c r="C56" s="46" t="s">
        <v>216</v>
      </c>
      <c r="D56" s="46" t="s">
        <v>244</v>
      </c>
      <c r="E56" s="47" t="str">
        <f>HYPERLINK("mailto:philippine_fg@hotmail.fr","philippine_fg@hotmail.fr")</f>
        <v>philippine_fg@hotmail.fr</v>
      </c>
      <c r="F56" s="46" t="s">
        <v>245</v>
      </c>
      <c r="G56" s="48">
        <v>1200</v>
      </c>
      <c r="H56" s="46" t="s">
        <v>73</v>
      </c>
      <c r="I56" s="49"/>
      <c r="J56" s="50" t="s">
        <v>30</v>
      </c>
      <c r="K56" s="50" t="s">
        <v>30</v>
      </c>
      <c r="L56" s="46" t="s">
        <v>246</v>
      </c>
      <c r="M56" s="51">
        <v>32456</v>
      </c>
      <c r="N56" s="37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9"/>
    </row>
    <row r="57" spans="1:26" ht="15" customHeight="1">
      <c r="A57" s="45" t="s">
        <v>247</v>
      </c>
      <c r="B57" s="46" t="s">
        <v>248</v>
      </c>
      <c r="C57" s="46" t="s">
        <v>216</v>
      </c>
      <c r="D57" s="46" t="s">
        <v>249</v>
      </c>
      <c r="E57" s="47" t="str">
        <f>HYPERLINK("mailto:f01.fanni@gmail.com","f01.fanni@gmail.com")</f>
        <v>f01.fanni@gmail.com</v>
      </c>
      <c r="F57" s="46" t="s">
        <v>250</v>
      </c>
      <c r="G57" s="48">
        <v>3000</v>
      </c>
      <c r="H57" s="46" t="s">
        <v>251</v>
      </c>
      <c r="I57" s="49"/>
      <c r="J57" s="50" t="s">
        <v>30</v>
      </c>
      <c r="K57" s="50" t="s">
        <v>30</v>
      </c>
      <c r="L57" s="46" t="s">
        <v>252</v>
      </c>
      <c r="M57" s="51">
        <v>32809</v>
      </c>
      <c r="N57" s="37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9"/>
    </row>
    <row r="58" spans="1:26" ht="15" customHeight="1">
      <c r="A58" s="45" t="s">
        <v>253</v>
      </c>
      <c r="B58" s="46" t="s">
        <v>254</v>
      </c>
      <c r="C58" s="46" t="s">
        <v>216</v>
      </c>
      <c r="D58" s="46" t="s">
        <v>255</v>
      </c>
      <c r="E58" s="47" t="s">
        <v>256</v>
      </c>
      <c r="F58" s="46" t="s">
        <v>257</v>
      </c>
      <c r="G58" s="48">
        <v>1700</v>
      </c>
      <c r="H58" s="46" t="s">
        <v>258</v>
      </c>
      <c r="I58" s="49"/>
      <c r="J58" s="50" t="s">
        <v>30</v>
      </c>
      <c r="K58" s="50" t="s">
        <v>30</v>
      </c>
      <c r="L58" s="46" t="s">
        <v>181</v>
      </c>
      <c r="M58" s="51">
        <v>33721</v>
      </c>
      <c r="N58" s="37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9"/>
    </row>
    <row r="59" spans="1:26" ht="15" customHeight="1">
      <c r="A59" s="45" t="s">
        <v>259</v>
      </c>
      <c r="B59" s="46" t="s">
        <v>260</v>
      </c>
      <c r="C59" s="46" t="s">
        <v>216</v>
      </c>
      <c r="D59" s="46" t="s">
        <v>261</v>
      </c>
      <c r="E59" s="47" t="str">
        <f>HYPERLINK("mailto:audrey_hanson@hotmail.com","audrey_hanson@hotmail.com")</f>
        <v>audrey_hanson@hotmail.com</v>
      </c>
      <c r="F59" s="46" t="s">
        <v>262</v>
      </c>
      <c r="G59" s="48">
        <v>1380</v>
      </c>
      <c r="H59" s="46" t="s">
        <v>263</v>
      </c>
      <c r="I59" s="49"/>
      <c r="J59" s="50" t="s">
        <v>30</v>
      </c>
      <c r="K59" s="48"/>
      <c r="L59" s="46" t="s">
        <v>181</v>
      </c>
      <c r="M59" s="51"/>
      <c r="N59" s="37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9"/>
    </row>
    <row r="60" spans="1:26" ht="15" customHeight="1">
      <c r="A60" s="45" t="s">
        <v>264</v>
      </c>
      <c r="B60" s="46" t="s">
        <v>265</v>
      </c>
      <c r="C60" s="46" t="s">
        <v>216</v>
      </c>
      <c r="D60" s="46" t="s">
        <v>266</v>
      </c>
      <c r="E60" s="47" t="str">
        <f>HYPERLINK("mailto:camille_3011@hotmail.com","camille_3011@hotmail.com")</f>
        <v>camille_3011@hotmail.com</v>
      </c>
      <c r="F60" s="46" t="s">
        <v>267</v>
      </c>
      <c r="G60" s="48">
        <v>1160</v>
      </c>
      <c r="H60" s="46" t="s">
        <v>268</v>
      </c>
      <c r="I60" s="49"/>
      <c r="J60" s="48"/>
      <c r="K60" s="48"/>
      <c r="L60" s="46" t="s">
        <v>181</v>
      </c>
      <c r="M60" s="65"/>
      <c r="N60" s="37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9"/>
    </row>
    <row r="61" spans="1:26" ht="15" customHeight="1">
      <c r="A61" s="45" t="s">
        <v>141</v>
      </c>
      <c r="B61" s="46" t="s">
        <v>269</v>
      </c>
      <c r="C61" s="46" t="s">
        <v>216</v>
      </c>
      <c r="D61" s="46" t="s">
        <v>270</v>
      </c>
      <c r="E61" s="47" t="str">
        <f>HYPERLINK("mailto:fennecenpremiereligne@hotmail.fr","fennecenpremiereligne@hotmail.fr")</f>
        <v>fennecenpremiereligne@hotmail.fr</v>
      </c>
      <c r="F61" s="46" t="s">
        <v>144</v>
      </c>
      <c r="G61" s="48">
        <v>1400</v>
      </c>
      <c r="H61" s="46" t="s">
        <v>145</v>
      </c>
      <c r="I61" s="49"/>
      <c r="J61" s="50" t="s">
        <v>30</v>
      </c>
      <c r="K61" s="50" t="s">
        <v>30</v>
      </c>
      <c r="L61" s="46" t="s">
        <v>271</v>
      </c>
      <c r="M61" s="51">
        <v>34509</v>
      </c>
      <c r="N61" s="37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9"/>
    </row>
    <row r="62" spans="1:26" ht="15" customHeight="1">
      <c r="A62" s="45" t="s">
        <v>272</v>
      </c>
      <c r="B62" s="46" t="s">
        <v>273</v>
      </c>
      <c r="C62" s="46" t="s">
        <v>216</v>
      </c>
      <c r="D62" s="46" t="s">
        <v>274</v>
      </c>
      <c r="E62" s="47" t="str">
        <f>HYPERLINK("mailto:cathneve@hotmail.com","cathneve@hotmail.com")</f>
        <v>cathneve@hotmail.com</v>
      </c>
      <c r="F62" s="46" t="s">
        <v>275</v>
      </c>
      <c r="G62" s="79">
        <v>7802</v>
      </c>
      <c r="H62" s="46" t="s">
        <v>276</v>
      </c>
      <c r="I62" s="49"/>
      <c r="J62" s="50" t="s">
        <v>22</v>
      </c>
      <c r="K62" s="50" t="s">
        <v>22</v>
      </c>
      <c r="L62" s="46" t="s">
        <v>92</v>
      </c>
      <c r="M62" s="51">
        <v>30485</v>
      </c>
      <c r="N62" s="37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9"/>
    </row>
    <row r="63" spans="1:26" ht="15" customHeight="1">
      <c r="A63" s="45" t="s">
        <v>277</v>
      </c>
      <c r="B63" s="46" t="s">
        <v>278</v>
      </c>
      <c r="C63" s="46" t="s">
        <v>216</v>
      </c>
      <c r="D63" s="46" t="s">
        <v>279</v>
      </c>
      <c r="E63" s="52" t="s">
        <v>280</v>
      </c>
      <c r="F63" s="46" t="s">
        <v>281</v>
      </c>
      <c r="G63" s="79">
        <v>6637</v>
      </c>
      <c r="H63" s="46" t="s">
        <v>282</v>
      </c>
      <c r="I63" s="49"/>
      <c r="J63" s="50" t="s">
        <v>30</v>
      </c>
      <c r="K63" s="50" t="s">
        <v>30</v>
      </c>
      <c r="L63" s="46" t="s">
        <v>92</v>
      </c>
      <c r="M63" s="51">
        <v>36477</v>
      </c>
      <c r="N63" s="37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9"/>
    </row>
    <row r="64" spans="1:26" ht="15" customHeight="1">
      <c r="A64" s="54"/>
      <c r="B64" s="53"/>
      <c r="C64" s="53"/>
      <c r="D64" s="53"/>
      <c r="E64" s="55"/>
      <c r="F64" s="53"/>
      <c r="G64" s="48"/>
      <c r="H64" s="53"/>
      <c r="I64" s="49"/>
      <c r="J64" s="48"/>
      <c r="K64" s="48"/>
      <c r="L64" s="53"/>
      <c r="M64" s="51">
        <v>30095</v>
      </c>
      <c r="N64" s="37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9"/>
    </row>
    <row r="65" spans="1:256" ht="15" customHeight="1">
      <c r="A65" s="45" t="s">
        <v>283</v>
      </c>
      <c r="B65" s="46" t="s">
        <v>284</v>
      </c>
      <c r="C65" s="46" t="s">
        <v>285</v>
      </c>
      <c r="D65" s="46" t="s">
        <v>286</v>
      </c>
      <c r="E65" s="47" t="str">
        <f>HYPERLINK("mailto:lucia.aragon@student.uclouvain.be","lucia.aragon@student.uclouvain.be")</f>
        <v>lucia.aragon@student.uclouvain.be</v>
      </c>
      <c r="F65" s="46" t="s">
        <v>287</v>
      </c>
      <c r="G65" s="48">
        <v>1050</v>
      </c>
      <c r="H65" s="46" t="s">
        <v>288</v>
      </c>
      <c r="I65" s="49"/>
      <c r="J65" s="50" t="s">
        <v>30</v>
      </c>
      <c r="K65" s="48"/>
      <c r="L65" s="46" t="s">
        <v>289</v>
      </c>
      <c r="M65" s="51">
        <v>34458</v>
      </c>
      <c r="N65" s="37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9"/>
    </row>
    <row r="66" spans="1:256" ht="15" customHeight="1">
      <c r="A66" s="45" t="s">
        <v>290</v>
      </c>
      <c r="B66" s="46" t="s">
        <v>291</v>
      </c>
      <c r="C66" s="46" t="s">
        <v>285</v>
      </c>
      <c r="D66" s="46" t="s">
        <v>292</v>
      </c>
      <c r="E66" s="47" t="str">
        <f>HYPERLINK("mailto:lorraine.bacq@gmail.com","lorraine.bacq@gmail.com")</f>
        <v>lorraine.bacq@gmail.com</v>
      </c>
      <c r="F66" s="46" t="s">
        <v>293</v>
      </c>
      <c r="G66" s="48">
        <v>4870</v>
      </c>
      <c r="H66" s="46" t="s">
        <v>294</v>
      </c>
      <c r="I66" s="49"/>
      <c r="J66" s="48"/>
      <c r="K66" s="48"/>
      <c r="L66" s="53"/>
      <c r="M66" s="51">
        <v>33741</v>
      </c>
      <c r="N66" s="37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9"/>
    </row>
    <row r="67" spans="1:256" ht="15" customHeight="1">
      <c r="A67" s="45" t="s">
        <v>295</v>
      </c>
      <c r="B67" s="46" t="s">
        <v>296</v>
      </c>
      <c r="C67" s="46" t="s">
        <v>285</v>
      </c>
      <c r="D67" s="46" t="s">
        <v>297</v>
      </c>
      <c r="E67" s="73" t="s">
        <v>298</v>
      </c>
      <c r="F67" s="46" t="s">
        <v>299</v>
      </c>
      <c r="G67" s="48">
        <v>1390</v>
      </c>
      <c r="H67" s="46" t="s">
        <v>300</v>
      </c>
      <c r="I67" s="49"/>
      <c r="J67" s="50" t="s">
        <v>22</v>
      </c>
      <c r="K67" s="50" t="s">
        <v>22</v>
      </c>
      <c r="L67" s="46" t="s">
        <v>301</v>
      </c>
      <c r="M67" s="65"/>
      <c r="N67" s="37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9"/>
    </row>
    <row r="68" spans="1:256" ht="15" customHeight="1">
      <c r="A68" s="45" t="s">
        <v>302</v>
      </c>
      <c r="B68" s="46" t="s">
        <v>303</v>
      </c>
      <c r="C68" s="46" t="s">
        <v>285</v>
      </c>
      <c r="D68" s="46" t="s">
        <v>304</v>
      </c>
      <c r="E68" s="52" t="s">
        <v>305</v>
      </c>
      <c r="F68" s="46" t="s">
        <v>306</v>
      </c>
      <c r="G68" s="48">
        <v>1348</v>
      </c>
      <c r="H68" s="46" t="s">
        <v>64</v>
      </c>
      <c r="I68" s="49"/>
      <c r="J68" s="50" t="s">
        <v>30</v>
      </c>
      <c r="K68" s="50" t="s">
        <v>30</v>
      </c>
      <c r="L68" s="46" t="s">
        <v>307</v>
      </c>
      <c r="M68" s="51">
        <v>36358</v>
      </c>
      <c r="N68" s="37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9"/>
    </row>
    <row r="69" spans="1:256" ht="15" customHeight="1">
      <c r="A69" s="45" t="s">
        <v>308</v>
      </c>
      <c r="B69" s="46" t="s">
        <v>309</v>
      </c>
      <c r="C69" s="46" t="s">
        <v>285</v>
      </c>
      <c r="D69" s="46" t="s">
        <v>310</v>
      </c>
      <c r="E69" s="47" t="str">
        <f>HYPERLINK("mailto:ce_bertrand@hotmail.com","ce_bertrand@hotmail.com")</f>
        <v>ce_bertrand@hotmail.com</v>
      </c>
      <c r="F69" s="46" t="s">
        <v>311</v>
      </c>
      <c r="G69" s="48">
        <v>1180</v>
      </c>
      <c r="H69" s="46" t="s">
        <v>312</v>
      </c>
      <c r="I69" s="49"/>
      <c r="J69" s="50" t="s">
        <v>30</v>
      </c>
      <c r="K69" s="50" t="s">
        <v>22</v>
      </c>
      <c r="L69" s="46" t="s">
        <v>31</v>
      </c>
      <c r="M69" s="51"/>
      <c r="N69" s="37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9"/>
    </row>
    <row r="70" spans="1:256" ht="15" customHeight="1">
      <c r="A70" s="56" t="s">
        <v>313</v>
      </c>
      <c r="B70" s="57" t="s">
        <v>314</v>
      </c>
      <c r="C70" s="57" t="s">
        <v>315</v>
      </c>
      <c r="D70" s="46" t="s">
        <v>316</v>
      </c>
      <c r="E70" s="58" t="s">
        <v>317</v>
      </c>
      <c r="F70" s="80"/>
      <c r="G70" s="59"/>
      <c r="H70" s="80"/>
      <c r="I70" s="60"/>
      <c r="J70" s="59"/>
      <c r="K70" s="59"/>
      <c r="L70" s="80"/>
      <c r="M70" s="81"/>
      <c r="N70" s="37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9"/>
    </row>
    <row r="71" spans="1:256" ht="15" customHeight="1">
      <c r="A71" s="45" t="s">
        <v>318</v>
      </c>
      <c r="B71" s="46" t="s">
        <v>319</v>
      </c>
      <c r="C71" s="46" t="s">
        <v>285</v>
      </c>
      <c r="D71" s="46" t="s">
        <v>320</v>
      </c>
      <c r="E71" s="47" t="str">
        <f>HYPERLINK("mailto:r.flandre@me.com","r.flandre@me.com")</f>
        <v>r.flandre@me.com</v>
      </c>
      <c r="F71" s="53"/>
      <c r="G71" s="48"/>
      <c r="H71" s="53"/>
      <c r="I71" s="49"/>
      <c r="J71" s="48"/>
      <c r="K71" s="48"/>
      <c r="L71" s="46" t="s">
        <v>321</v>
      </c>
      <c r="M71" s="51">
        <v>32598</v>
      </c>
      <c r="N71" s="37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9"/>
    </row>
    <row r="72" spans="1:256" ht="15" customHeight="1">
      <c r="A72" s="45" t="s">
        <v>322</v>
      </c>
      <c r="B72" s="46" t="s">
        <v>323</v>
      </c>
      <c r="C72" s="46" t="s">
        <v>285</v>
      </c>
      <c r="D72" s="46" t="s">
        <v>324</v>
      </c>
      <c r="E72" s="47" t="str">
        <f>HYPERLINK("mailto:davidgoubau@gmail.com","davidgoubau@gmail.com")</f>
        <v>davidgoubau@gmail.com</v>
      </c>
      <c r="F72" s="46" t="s">
        <v>325</v>
      </c>
      <c r="G72" s="48">
        <v>3001</v>
      </c>
      <c r="H72" s="46" t="s">
        <v>49</v>
      </c>
      <c r="I72" s="49"/>
      <c r="J72" s="50" t="s">
        <v>22</v>
      </c>
      <c r="K72" s="50" t="s">
        <v>22</v>
      </c>
      <c r="L72" s="46" t="s">
        <v>326</v>
      </c>
      <c r="M72" s="51"/>
      <c r="N72" s="37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9"/>
    </row>
    <row r="73" spans="1:256" ht="15" customHeight="1">
      <c r="A73" s="45" t="s">
        <v>327</v>
      </c>
      <c r="B73" s="46" t="s">
        <v>328</v>
      </c>
      <c r="C73" s="46" t="s">
        <v>285</v>
      </c>
      <c r="D73" s="46" t="s">
        <v>329</v>
      </c>
      <c r="E73" s="47" t="s">
        <v>330</v>
      </c>
      <c r="F73" s="46" t="s">
        <v>331</v>
      </c>
      <c r="G73" s="48">
        <v>1457</v>
      </c>
      <c r="H73" s="46" t="s">
        <v>332</v>
      </c>
      <c r="I73" s="49"/>
      <c r="J73" s="50" t="s">
        <v>30</v>
      </c>
      <c r="K73" s="50" t="s">
        <v>30</v>
      </c>
      <c r="L73" s="46" t="s">
        <v>58</v>
      </c>
      <c r="M73" s="65"/>
      <c r="N73" s="37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9"/>
    </row>
    <row r="74" spans="1:256" ht="15" customHeight="1">
      <c r="A74" s="45" t="s">
        <v>333</v>
      </c>
      <c r="B74" s="46" t="s">
        <v>334</v>
      </c>
      <c r="C74" s="46" t="s">
        <v>285</v>
      </c>
      <c r="D74" s="46" t="s">
        <v>335</v>
      </c>
      <c r="E74" s="47" t="str">
        <f>HYPERLINK("mailto:krischermarine@gmail.com","krischermarine@gmail.com")</f>
        <v>krischermarine@gmail.com</v>
      </c>
      <c r="F74" s="46" t="s">
        <v>336</v>
      </c>
      <c r="G74" s="48">
        <v>1342</v>
      </c>
      <c r="H74" s="46" t="s">
        <v>337</v>
      </c>
      <c r="I74" s="49"/>
      <c r="J74" s="50" t="s">
        <v>30</v>
      </c>
      <c r="K74" s="50" t="s">
        <v>22</v>
      </c>
      <c r="L74" s="46" t="s">
        <v>338</v>
      </c>
      <c r="M74" s="51">
        <v>35209</v>
      </c>
      <c r="N74" s="37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9"/>
    </row>
    <row r="75" spans="1:256" ht="15" customHeight="1">
      <c r="A75" s="45" t="s">
        <v>339</v>
      </c>
      <c r="B75" s="46" t="s">
        <v>340</v>
      </c>
      <c r="C75" s="46" t="s">
        <v>285</v>
      </c>
      <c r="D75" s="46" t="s">
        <v>341</v>
      </c>
      <c r="E75" s="47" t="str">
        <f>HYPERLINK("mailto:alicelaperche@gmail.com","alicelaperche@gmail.com")</f>
        <v>alicelaperche@gmail.com</v>
      </c>
      <c r="F75" s="46" t="s">
        <v>342</v>
      </c>
      <c r="G75" s="48">
        <v>1348</v>
      </c>
      <c r="H75" s="46" t="s">
        <v>64</v>
      </c>
      <c r="I75" s="49"/>
      <c r="J75" s="50" t="s">
        <v>30</v>
      </c>
      <c r="K75" s="48"/>
      <c r="L75" s="46" t="s">
        <v>252</v>
      </c>
      <c r="M75" s="51"/>
      <c r="N75" s="37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9"/>
    </row>
    <row r="76" spans="1:256" ht="15" customHeight="1">
      <c r="A76" s="45" t="s">
        <v>343</v>
      </c>
      <c r="B76" s="46" t="s">
        <v>344</v>
      </c>
      <c r="C76" s="46" t="s">
        <v>285</v>
      </c>
      <c r="D76" s="46" t="s">
        <v>345</v>
      </c>
      <c r="E76" s="47" t="s">
        <v>346</v>
      </c>
      <c r="F76" s="46" t="s">
        <v>347</v>
      </c>
      <c r="G76" s="48">
        <v>6929</v>
      </c>
      <c r="H76" s="46" t="s">
        <v>348</v>
      </c>
      <c r="I76" s="49"/>
      <c r="J76" s="50" t="s">
        <v>30</v>
      </c>
      <c r="K76" s="48"/>
      <c r="L76" s="46" t="s">
        <v>85</v>
      </c>
      <c r="M76" s="51"/>
      <c r="N76" s="37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9"/>
    </row>
    <row r="77" spans="1:256" s="90" customFormat="1" ht="15" customHeight="1">
      <c r="A77" s="82" t="s">
        <v>349</v>
      </c>
      <c r="B77" s="83" t="s">
        <v>350</v>
      </c>
      <c r="C77" s="83" t="s">
        <v>285</v>
      </c>
      <c r="D77" s="83" t="s">
        <v>351</v>
      </c>
      <c r="E77" s="83" t="s">
        <v>352</v>
      </c>
      <c r="F77" s="83"/>
      <c r="G77" s="84"/>
      <c r="H77" s="83"/>
      <c r="I77" s="84"/>
      <c r="J77" s="83" t="s">
        <v>30</v>
      </c>
      <c r="K77" s="83" t="s">
        <v>30</v>
      </c>
      <c r="L77" s="83" t="s">
        <v>58</v>
      </c>
      <c r="M77" s="85">
        <v>36264</v>
      </c>
      <c r="N77" s="86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8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  <c r="BC77" s="89"/>
      <c r="BD77" s="89"/>
      <c r="BE77" s="89"/>
      <c r="BF77" s="89"/>
      <c r="BG77" s="89"/>
      <c r="BH77" s="89"/>
      <c r="BI77" s="89"/>
      <c r="BJ77" s="89"/>
      <c r="BK77" s="89"/>
      <c r="BL77" s="89"/>
      <c r="BM77" s="89"/>
      <c r="BN77" s="89"/>
      <c r="BO77" s="89"/>
      <c r="BP77" s="89"/>
      <c r="BQ77" s="89"/>
      <c r="BR77" s="89"/>
      <c r="BS77" s="89"/>
      <c r="BT77" s="89"/>
      <c r="BU77" s="89"/>
      <c r="BV77" s="89"/>
      <c r="BW77" s="89"/>
      <c r="BX77" s="89"/>
      <c r="BY77" s="89"/>
      <c r="BZ77" s="89"/>
      <c r="CA77" s="89"/>
      <c r="CB77" s="89"/>
      <c r="CC77" s="89"/>
      <c r="CD77" s="89"/>
      <c r="CE77" s="89"/>
      <c r="CF77" s="89"/>
      <c r="CG77" s="89"/>
      <c r="CH77" s="89"/>
      <c r="CI77" s="89"/>
      <c r="CJ77" s="89"/>
      <c r="CK77" s="89"/>
      <c r="CL77" s="89"/>
      <c r="CM77" s="89"/>
      <c r="CN77" s="89"/>
      <c r="CO77" s="89"/>
      <c r="CP77" s="89"/>
      <c r="CQ77" s="89"/>
      <c r="CR77" s="89"/>
      <c r="CS77" s="89"/>
      <c r="CT77" s="89"/>
      <c r="CU77" s="89"/>
      <c r="CV77" s="89"/>
      <c r="CW77" s="89"/>
      <c r="CX77" s="89"/>
      <c r="CY77" s="89"/>
      <c r="CZ77" s="89"/>
      <c r="DA77" s="89"/>
      <c r="DB77" s="89"/>
      <c r="DC77" s="89"/>
      <c r="DD77" s="89"/>
      <c r="DE77" s="89"/>
      <c r="DF77" s="89"/>
      <c r="DG77" s="89"/>
      <c r="DH77" s="89"/>
      <c r="DI77" s="89"/>
      <c r="DJ77" s="89"/>
      <c r="DK77" s="89"/>
      <c r="DL77" s="89"/>
      <c r="DM77" s="89"/>
      <c r="DN77" s="89"/>
      <c r="DO77" s="89"/>
      <c r="DP77" s="89"/>
      <c r="DQ77" s="89"/>
      <c r="DR77" s="89"/>
      <c r="DS77" s="89"/>
      <c r="DT77" s="89"/>
      <c r="DU77" s="89"/>
      <c r="DV77" s="89"/>
      <c r="DW77" s="89"/>
      <c r="DX77" s="89"/>
      <c r="DY77" s="89"/>
      <c r="DZ77" s="89"/>
      <c r="EA77" s="89"/>
      <c r="EB77" s="89"/>
      <c r="EC77" s="89"/>
      <c r="ED77" s="89"/>
      <c r="EE77" s="89"/>
      <c r="EF77" s="89"/>
      <c r="EG77" s="89"/>
      <c r="EH77" s="89"/>
      <c r="EI77" s="89"/>
      <c r="EJ77" s="89"/>
      <c r="EK77" s="89"/>
      <c r="EL77" s="89"/>
      <c r="EM77" s="89"/>
      <c r="EN77" s="89"/>
      <c r="EO77" s="89"/>
      <c r="EP77" s="89"/>
      <c r="EQ77" s="89"/>
      <c r="ER77" s="89"/>
      <c r="ES77" s="89"/>
      <c r="ET77" s="89"/>
      <c r="EU77" s="89"/>
      <c r="EV77" s="89"/>
      <c r="EW77" s="89"/>
      <c r="EX77" s="89"/>
      <c r="EY77" s="89"/>
      <c r="EZ77" s="89"/>
      <c r="FA77" s="89"/>
      <c r="FB77" s="89"/>
      <c r="FC77" s="89"/>
      <c r="FD77" s="89"/>
      <c r="FE77" s="89"/>
      <c r="FF77" s="89"/>
      <c r="FG77" s="89"/>
      <c r="FH77" s="89"/>
      <c r="FI77" s="89"/>
      <c r="FJ77" s="89"/>
      <c r="FK77" s="89"/>
      <c r="FL77" s="89"/>
      <c r="FM77" s="89"/>
      <c r="FN77" s="89"/>
      <c r="FO77" s="89"/>
      <c r="FP77" s="89"/>
      <c r="FQ77" s="89"/>
      <c r="FR77" s="89"/>
      <c r="FS77" s="89"/>
      <c r="FT77" s="89"/>
      <c r="FU77" s="89"/>
      <c r="FV77" s="89"/>
      <c r="FW77" s="89"/>
      <c r="FX77" s="89"/>
      <c r="FY77" s="89"/>
      <c r="FZ77" s="89"/>
      <c r="GA77" s="89"/>
      <c r="GB77" s="89"/>
      <c r="GC77" s="89"/>
      <c r="GD77" s="89"/>
      <c r="GE77" s="89"/>
      <c r="GF77" s="89"/>
      <c r="GG77" s="89"/>
      <c r="GH77" s="89"/>
      <c r="GI77" s="89"/>
      <c r="GJ77" s="89"/>
      <c r="GK77" s="89"/>
      <c r="GL77" s="89"/>
      <c r="GM77" s="89"/>
      <c r="GN77" s="89"/>
      <c r="GO77" s="89"/>
      <c r="GP77" s="89"/>
      <c r="GQ77" s="89"/>
      <c r="GR77" s="89"/>
      <c r="GS77" s="89"/>
      <c r="GT77" s="89"/>
      <c r="GU77" s="89"/>
      <c r="GV77" s="89"/>
      <c r="GW77" s="89"/>
      <c r="GX77" s="89"/>
      <c r="GY77" s="89"/>
      <c r="GZ77" s="89"/>
      <c r="HA77" s="89"/>
      <c r="HB77" s="89"/>
      <c r="HC77" s="89"/>
      <c r="HD77" s="89"/>
      <c r="HE77" s="89"/>
      <c r="HF77" s="89"/>
      <c r="HG77" s="89"/>
      <c r="HH77" s="89"/>
      <c r="HI77" s="89"/>
      <c r="HJ77" s="89"/>
      <c r="HK77" s="89"/>
      <c r="HL77" s="89"/>
      <c r="HM77" s="89"/>
      <c r="HN77" s="89"/>
      <c r="HO77" s="89"/>
      <c r="HP77" s="89"/>
      <c r="HQ77" s="89"/>
      <c r="HR77" s="89"/>
      <c r="HS77" s="89"/>
      <c r="HT77" s="89"/>
      <c r="HU77" s="89"/>
      <c r="HV77" s="89"/>
      <c r="HW77" s="89"/>
      <c r="HX77" s="89"/>
      <c r="HY77" s="89"/>
      <c r="HZ77" s="89"/>
      <c r="IA77" s="89"/>
      <c r="IB77" s="89"/>
      <c r="IC77" s="89"/>
      <c r="ID77" s="89"/>
      <c r="IE77" s="89"/>
      <c r="IF77" s="89"/>
      <c r="IG77" s="89"/>
      <c r="IH77" s="89"/>
      <c r="II77" s="89"/>
      <c r="IJ77" s="89"/>
      <c r="IK77" s="89"/>
      <c r="IL77" s="89"/>
      <c r="IM77" s="89"/>
      <c r="IN77" s="89"/>
      <c r="IO77" s="89"/>
      <c r="IP77" s="89"/>
      <c r="IQ77" s="89"/>
      <c r="IR77" s="89"/>
      <c r="IS77" s="89"/>
      <c r="IT77" s="89"/>
      <c r="IU77" s="89"/>
      <c r="IV77" s="89"/>
    </row>
    <row r="78" spans="1:256" ht="15" customHeight="1">
      <c r="A78" s="45" t="s">
        <v>353</v>
      </c>
      <c r="B78" s="46" t="s">
        <v>291</v>
      </c>
      <c r="C78" s="46" t="s">
        <v>285</v>
      </c>
      <c r="D78" s="46" t="s">
        <v>354</v>
      </c>
      <c r="E78" s="63" t="s">
        <v>355</v>
      </c>
      <c r="F78" s="53" t="s">
        <v>356</v>
      </c>
      <c r="G78" s="79">
        <v>1200</v>
      </c>
      <c r="H78" s="53" t="s">
        <v>73</v>
      </c>
      <c r="I78" s="49"/>
      <c r="J78" s="50" t="s">
        <v>30</v>
      </c>
      <c r="K78" s="50" t="s">
        <v>30</v>
      </c>
      <c r="L78" s="46" t="s">
        <v>85</v>
      </c>
      <c r="M78" s="51">
        <v>35398</v>
      </c>
      <c r="N78" s="37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9"/>
    </row>
    <row r="79" spans="1:256" ht="15" customHeight="1">
      <c r="A79" s="45" t="s">
        <v>357</v>
      </c>
      <c r="B79" s="46" t="s">
        <v>358</v>
      </c>
      <c r="C79" s="46" t="s">
        <v>285</v>
      </c>
      <c r="D79" s="46" t="s">
        <v>359</v>
      </c>
      <c r="E79" s="47" t="str">
        <f>HYPERLINK("mailto:adele_pierre@hotmail.com","adele_pierre@hotmail.com")</f>
        <v>adele_pierre@hotmail.com</v>
      </c>
      <c r="F79" s="46" t="s">
        <v>360</v>
      </c>
      <c r="G79" s="48">
        <v>6044</v>
      </c>
      <c r="H79" s="46" t="s">
        <v>361</v>
      </c>
      <c r="I79" s="49"/>
      <c r="J79" s="91"/>
      <c r="K79" s="91"/>
      <c r="L79" s="92"/>
      <c r="M79" s="51">
        <v>34067</v>
      </c>
      <c r="N79" s="37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9"/>
    </row>
    <row r="80" spans="1:256" ht="15" customHeight="1">
      <c r="A80" s="45" t="s">
        <v>362</v>
      </c>
      <c r="B80" s="46" t="s">
        <v>363</v>
      </c>
      <c r="C80" s="46" t="s">
        <v>285</v>
      </c>
      <c r="D80" s="46" t="s">
        <v>364</v>
      </c>
      <c r="E80" s="47" t="str">
        <f>HYPERLINK("mailto:gwenaelle_verdonck@yahoo.fr","gwenaelle_verdonck@yahoo.fr")</f>
        <v>gwenaelle_verdonck@yahoo.fr</v>
      </c>
      <c r="F80" s="46" t="s">
        <v>365</v>
      </c>
      <c r="G80" s="48">
        <v>7180</v>
      </c>
      <c r="H80" s="46" t="s">
        <v>241</v>
      </c>
      <c r="I80" s="49"/>
      <c r="J80" s="50" t="s">
        <v>30</v>
      </c>
      <c r="K80" s="50" t="s">
        <v>30</v>
      </c>
      <c r="L80" s="46" t="s">
        <v>366</v>
      </c>
      <c r="M80" s="51">
        <v>33381</v>
      </c>
      <c r="N80" s="37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9"/>
    </row>
    <row r="81" spans="1:26" ht="15" customHeight="1">
      <c r="A81" s="45" t="s">
        <v>367</v>
      </c>
      <c r="B81" s="46" t="s">
        <v>368</v>
      </c>
      <c r="C81" s="46" t="s">
        <v>285</v>
      </c>
      <c r="D81" s="46" t="s">
        <v>369</v>
      </c>
      <c r="E81" s="47" t="str">
        <f>HYPERLINK("mailto:kate.w97@hotmail.fr","kate.w97@hotmail.fr")</f>
        <v>kate.w97@hotmail.fr</v>
      </c>
      <c r="F81" s="53"/>
      <c r="G81" s="48"/>
      <c r="H81" s="53"/>
      <c r="I81" s="49"/>
      <c r="J81" s="48"/>
      <c r="K81" s="48"/>
      <c r="L81" s="46" t="s">
        <v>92</v>
      </c>
      <c r="M81" s="65"/>
      <c r="N81" s="37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9"/>
    </row>
    <row r="82" spans="1:26" ht="15" customHeight="1">
      <c r="A82" s="54"/>
      <c r="B82" s="53"/>
      <c r="C82" s="53"/>
      <c r="D82" s="53"/>
      <c r="E82" s="55"/>
      <c r="F82" s="53"/>
      <c r="G82" s="48"/>
      <c r="H82" s="53"/>
      <c r="I82" s="49"/>
      <c r="J82" s="48"/>
      <c r="K82" s="48"/>
      <c r="L82" s="53"/>
      <c r="M82" s="51"/>
      <c r="N82" s="37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9"/>
    </row>
    <row r="83" spans="1:26" ht="15" customHeight="1">
      <c r="A83" s="54" t="s">
        <v>370</v>
      </c>
      <c r="B83" s="53" t="s">
        <v>371</v>
      </c>
      <c r="C83" s="53" t="s">
        <v>372</v>
      </c>
      <c r="D83" s="53" t="s">
        <v>373</v>
      </c>
      <c r="E83" s="93" t="s">
        <v>374</v>
      </c>
      <c r="F83" s="53" t="s">
        <v>375</v>
      </c>
      <c r="G83" s="48">
        <v>7190</v>
      </c>
      <c r="H83" s="53" t="s">
        <v>376</v>
      </c>
      <c r="I83" s="49"/>
      <c r="J83" s="48" t="s">
        <v>30</v>
      </c>
      <c r="K83" s="48" t="s">
        <v>30</v>
      </c>
      <c r="L83" s="53" t="s">
        <v>377</v>
      </c>
      <c r="M83" s="51">
        <v>36361</v>
      </c>
      <c r="N83" s="37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9"/>
    </row>
    <row r="84" spans="1:26" ht="15" customHeight="1">
      <c r="A84" s="45" t="s">
        <v>378</v>
      </c>
      <c r="B84" s="46" t="s">
        <v>379</v>
      </c>
      <c r="C84" s="46" t="s">
        <v>372</v>
      </c>
      <c r="D84" s="46" t="s">
        <v>380</v>
      </c>
      <c r="E84" s="47" t="str">
        <f>HYPERLINK("mailto:fabienlatiers@gmail.com","fabienlatiers@gmail.com")</f>
        <v>fabienlatiers@gmail.com</v>
      </c>
      <c r="F84" s="46" t="s">
        <v>381</v>
      </c>
      <c r="G84" s="48">
        <v>7030</v>
      </c>
      <c r="H84" s="46" t="s">
        <v>382</v>
      </c>
      <c r="I84" s="49"/>
      <c r="J84" s="50" t="s">
        <v>30</v>
      </c>
      <c r="K84" s="50" t="s">
        <v>30</v>
      </c>
      <c r="L84" s="46" t="s">
        <v>377</v>
      </c>
      <c r="M84" s="51">
        <v>34775</v>
      </c>
      <c r="N84" s="37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9"/>
    </row>
    <row r="85" spans="1:26" ht="15" customHeight="1">
      <c r="A85" s="45" t="s">
        <v>383</v>
      </c>
      <c r="B85" s="46" t="s">
        <v>384</v>
      </c>
      <c r="C85" s="46" t="s">
        <v>372</v>
      </c>
      <c r="D85" s="46" t="s">
        <v>385</v>
      </c>
      <c r="E85" s="47" t="str">
        <f>HYPERLINK("mailto:sa.desmet@hotmail.com","sa.desmet@hotmail.be")</f>
        <v>sa.desmet@hotmail.be</v>
      </c>
      <c r="F85" s="46" t="s">
        <v>386</v>
      </c>
      <c r="G85" s="48">
        <v>1348</v>
      </c>
      <c r="H85" s="46" t="s">
        <v>387</v>
      </c>
      <c r="I85" s="49"/>
      <c r="J85" s="50" t="s">
        <v>22</v>
      </c>
      <c r="K85" s="50" t="s">
        <v>22</v>
      </c>
      <c r="L85" s="46" t="s">
        <v>388</v>
      </c>
      <c r="M85" s="51">
        <v>32108</v>
      </c>
      <c r="N85" s="37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 ht="15" customHeight="1">
      <c r="A86" s="45" t="s">
        <v>389</v>
      </c>
      <c r="B86" s="46" t="s">
        <v>390</v>
      </c>
      <c r="C86" s="46" t="s">
        <v>372</v>
      </c>
      <c r="D86" s="46" t="s">
        <v>391</v>
      </c>
      <c r="E86" s="47" t="str">
        <f>HYPERLINK("mailto:romaindebroeyer@gmail.com","romaindebroeyer@gmail.com")</f>
        <v>romaindebroeyer@gmail.com</v>
      </c>
      <c r="F86" s="46" t="s">
        <v>392</v>
      </c>
      <c r="G86" s="48">
        <v>1330</v>
      </c>
      <c r="H86" s="46" t="s">
        <v>393</v>
      </c>
      <c r="I86" s="49"/>
      <c r="J86" s="50" t="s">
        <v>30</v>
      </c>
      <c r="K86" s="50" t="s">
        <v>30</v>
      </c>
      <c r="L86" s="46" t="s">
        <v>58</v>
      </c>
      <c r="M86" s="51"/>
      <c r="N86" s="37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9"/>
    </row>
    <row r="87" spans="1:26" ht="15" customHeight="1">
      <c r="A87" s="56" t="s">
        <v>394</v>
      </c>
      <c r="B87" s="57" t="s">
        <v>395</v>
      </c>
      <c r="C87" s="57" t="s">
        <v>372</v>
      </c>
      <c r="D87" s="57" t="s">
        <v>396</v>
      </c>
      <c r="E87" s="58" t="s">
        <v>397</v>
      </c>
      <c r="F87" s="57" t="s">
        <v>398</v>
      </c>
      <c r="G87" s="59">
        <v>7503</v>
      </c>
      <c r="H87" s="57" t="s">
        <v>399</v>
      </c>
      <c r="I87" s="60"/>
      <c r="J87" s="61" t="s">
        <v>30</v>
      </c>
      <c r="K87" s="61" t="s">
        <v>30</v>
      </c>
      <c r="L87" s="57" t="s">
        <v>400</v>
      </c>
      <c r="M87" s="81">
        <v>33333</v>
      </c>
      <c r="N87" s="37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9"/>
    </row>
    <row r="88" spans="1:26" ht="15" customHeight="1">
      <c r="A88" s="45" t="s">
        <v>401</v>
      </c>
      <c r="B88" s="46" t="s">
        <v>402</v>
      </c>
      <c r="C88" s="46" t="s">
        <v>372</v>
      </c>
      <c r="D88" s="46" t="s">
        <v>403</v>
      </c>
      <c r="E88" s="47" t="str">
        <f>HYPERLINK("mailto:justinejossen98@gmail.com","justinejossen98@gmail.com")</f>
        <v>justinejossen98@gmail.com</v>
      </c>
      <c r="F88" s="46" t="s">
        <v>404</v>
      </c>
      <c r="G88" s="48">
        <v>5630</v>
      </c>
      <c r="H88" s="46" t="s">
        <v>405</v>
      </c>
      <c r="I88" s="49"/>
      <c r="J88" s="50" t="s">
        <v>30</v>
      </c>
      <c r="K88" s="50" t="s">
        <v>30</v>
      </c>
      <c r="L88" s="46" t="s">
        <v>406</v>
      </c>
      <c r="M88" s="71"/>
      <c r="N88" s="37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9"/>
    </row>
    <row r="89" spans="1:26" ht="15" customHeight="1">
      <c r="A89" s="45" t="s">
        <v>407</v>
      </c>
      <c r="B89" s="46" t="s">
        <v>408</v>
      </c>
      <c r="C89" s="46" t="s">
        <v>372</v>
      </c>
      <c r="D89" s="46" t="s">
        <v>409</v>
      </c>
      <c r="E89" s="47" t="str">
        <f>HYPERLINK("mailto:llouvigny@gmail.com","llouvigny@gmail.com")</f>
        <v>llouvigny@gmail.com</v>
      </c>
      <c r="F89" s="46" t="s">
        <v>410</v>
      </c>
      <c r="G89" s="79">
        <v>1330</v>
      </c>
      <c r="H89" s="46" t="s">
        <v>393</v>
      </c>
      <c r="I89" s="49"/>
      <c r="J89" s="50" t="s">
        <v>22</v>
      </c>
      <c r="K89" s="50" t="s">
        <v>22</v>
      </c>
      <c r="L89" s="46" t="s">
        <v>411</v>
      </c>
      <c r="M89" s="51">
        <v>28734</v>
      </c>
      <c r="N89" s="37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9"/>
    </row>
    <row r="90" spans="1:26" ht="15" customHeight="1">
      <c r="A90" s="56" t="s">
        <v>412</v>
      </c>
      <c r="B90" s="57" t="s">
        <v>413</v>
      </c>
      <c r="C90" s="57" t="s">
        <v>372</v>
      </c>
      <c r="D90" s="57" t="s">
        <v>414</v>
      </c>
      <c r="E90" s="58" t="str">
        <f>HYPERLINK("mailto:gwennlucas17@gmail.com","gwennlucas17@gmail.com")</f>
        <v>gwennlucas17@gmail.com</v>
      </c>
      <c r="F90" s="57" t="s">
        <v>415</v>
      </c>
      <c r="G90" s="59">
        <v>6141</v>
      </c>
      <c r="H90" s="57" t="s">
        <v>416</v>
      </c>
      <c r="I90" s="60"/>
      <c r="J90" s="61" t="s">
        <v>30</v>
      </c>
      <c r="K90" s="61" t="s">
        <v>30</v>
      </c>
      <c r="L90" s="57" t="s">
        <v>417</v>
      </c>
      <c r="M90" s="81">
        <v>33894</v>
      </c>
      <c r="N90" s="37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9"/>
    </row>
    <row r="91" spans="1:26" ht="15" customHeight="1">
      <c r="A91" s="45" t="s">
        <v>418</v>
      </c>
      <c r="B91" s="46" t="s">
        <v>419</v>
      </c>
      <c r="C91" s="46" t="s">
        <v>372</v>
      </c>
      <c r="D91" s="46" t="s">
        <v>420</v>
      </c>
      <c r="E91" s="47" t="str">
        <f>HYPERLINK("mailto:adrien.luyckx43@gmail.com","adrien.luyckx43@gmail.com")</f>
        <v>adrien.luyckx43@gmail.com</v>
      </c>
      <c r="F91" s="46" t="s">
        <v>421</v>
      </c>
      <c r="G91" s="48">
        <v>1360</v>
      </c>
      <c r="H91" s="46" t="s">
        <v>422</v>
      </c>
      <c r="I91" s="49"/>
      <c r="J91" s="50" t="s">
        <v>30</v>
      </c>
      <c r="K91" s="50" t="s">
        <v>30</v>
      </c>
      <c r="L91" s="46" t="s">
        <v>307</v>
      </c>
      <c r="M91" s="51">
        <v>35832</v>
      </c>
      <c r="N91" s="37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9"/>
    </row>
    <row r="92" spans="1:26" ht="15" customHeight="1">
      <c r="A92" s="56" t="s">
        <v>423</v>
      </c>
      <c r="B92" s="57" t="s">
        <v>424</v>
      </c>
      <c r="C92" s="57" t="s">
        <v>372</v>
      </c>
      <c r="D92" s="57" t="s">
        <v>425</v>
      </c>
      <c r="E92" s="58" t="s">
        <v>426</v>
      </c>
      <c r="F92" s="57" t="s">
        <v>427</v>
      </c>
      <c r="G92" s="59">
        <v>5310</v>
      </c>
      <c r="H92" s="57" t="s">
        <v>428</v>
      </c>
      <c r="I92" s="94" t="s">
        <v>30</v>
      </c>
      <c r="J92" s="61" t="s">
        <v>30</v>
      </c>
      <c r="K92" s="61" t="s">
        <v>30</v>
      </c>
      <c r="L92" s="57" t="s">
        <v>58</v>
      </c>
      <c r="M92" s="81">
        <v>35061</v>
      </c>
      <c r="N92" s="37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9"/>
    </row>
    <row r="93" spans="1:26" ht="15" customHeight="1" thickBot="1">
      <c r="A93" s="95" t="s">
        <v>429</v>
      </c>
      <c r="B93" s="96" t="s">
        <v>430</v>
      </c>
      <c r="C93" s="96" t="s">
        <v>372</v>
      </c>
      <c r="D93" s="46" t="s">
        <v>431</v>
      </c>
      <c r="E93" s="97" t="s">
        <v>432</v>
      </c>
      <c r="F93" s="96" t="s">
        <v>433</v>
      </c>
      <c r="G93" s="98">
        <v>1150</v>
      </c>
      <c r="H93" s="96" t="s">
        <v>73</v>
      </c>
      <c r="I93" s="99"/>
      <c r="J93" s="100" t="s">
        <v>30</v>
      </c>
      <c r="K93" s="100" t="s">
        <v>30</v>
      </c>
      <c r="L93" s="96" t="s">
        <v>181</v>
      </c>
      <c r="M93" s="101"/>
      <c r="N93" s="37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9"/>
    </row>
    <row r="94" spans="1:26" ht="15" customHeight="1">
      <c r="A94" s="102"/>
      <c r="B94" s="103"/>
      <c r="C94" s="103"/>
      <c r="D94" s="103"/>
      <c r="E94" s="104"/>
      <c r="F94" s="103"/>
      <c r="G94" s="105"/>
      <c r="H94" s="103"/>
      <c r="I94" s="106"/>
      <c r="J94" s="105"/>
      <c r="K94" s="105"/>
      <c r="L94" s="103"/>
      <c r="M94" s="107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9"/>
    </row>
    <row r="95" spans="1:26" ht="15" customHeight="1">
      <c r="A95" s="108"/>
      <c r="B95" s="109"/>
      <c r="C95" s="109"/>
      <c r="D95" s="109"/>
      <c r="E95" s="110"/>
      <c r="F95" s="109"/>
      <c r="G95" s="111"/>
      <c r="H95" s="109"/>
      <c r="I95" s="112"/>
      <c r="J95" s="111"/>
      <c r="K95" s="111"/>
      <c r="L95" s="109"/>
      <c r="M95" s="113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9"/>
    </row>
    <row r="96" spans="1:26" ht="15" customHeight="1" thickBot="1">
      <c r="A96" s="26"/>
      <c r="B96" s="27"/>
      <c r="C96" s="27"/>
      <c r="D96" s="27"/>
      <c r="E96" s="114"/>
      <c r="F96" s="27"/>
      <c r="G96" s="31"/>
      <c r="H96" s="27"/>
      <c r="I96" s="115"/>
      <c r="J96" s="116"/>
      <c r="K96" s="116"/>
      <c r="L96" s="117"/>
      <c r="M96" s="116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9"/>
    </row>
    <row r="97" spans="1:26" ht="50.1" customHeight="1" thickBot="1">
      <c r="A97" s="34" t="s">
        <v>434</v>
      </c>
      <c r="B97" s="118"/>
      <c r="C97" s="118"/>
      <c r="D97" s="118"/>
      <c r="E97" s="118"/>
      <c r="F97" s="118"/>
      <c r="G97" s="118"/>
      <c r="H97" s="118"/>
      <c r="I97" s="118"/>
      <c r="J97" s="118"/>
      <c r="K97" s="118"/>
      <c r="L97" s="118"/>
      <c r="M97" s="119"/>
      <c r="N97" s="42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4"/>
    </row>
    <row r="98" spans="1:26" ht="20.100000000000001" customHeight="1">
      <c r="A98" s="120" t="s">
        <v>3</v>
      </c>
      <c r="B98" s="121" t="s">
        <v>4</v>
      </c>
      <c r="C98" s="121" t="s">
        <v>5</v>
      </c>
      <c r="D98" s="121" t="s">
        <v>6</v>
      </c>
      <c r="E98" s="122" t="s">
        <v>7</v>
      </c>
      <c r="F98" s="121" t="s">
        <v>8</v>
      </c>
      <c r="G98" s="121" t="s">
        <v>9</v>
      </c>
      <c r="H98" s="121" t="s">
        <v>10</v>
      </c>
      <c r="I98" s="121" t="s">
        <v>435</v>
      </c>
      <c r="J98" s="121" t="s">
        <v>11</v>
      </c>
      <c r="K98" s="121" t="s">
        <v>12</v>
      </c>
      <c r="L98" s="121" t="s">
        <v>436</v>
      </c>
      <c r="M98" s="123" t="s">
        <v>14</v>
      </c>
      <c r="N98" s="42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4"/>
    </row>
    <row r="99" spans="1:26" ht="15" customHeight="1">
      <c r="A99" s="56" t="s">
        <v>437</v>
      </c>
      <c r="B99" s="57" t="s">
        <v>438</v>
      </c>
      <c r="C99" s="57" t="s">
        <v>17</v>
      </c>
      <c r="D99" s="57" t="s">
        <v>439</v>
      </c>
      <c r="E99" s="58" t="s">
        <v>440</v>
      </c>
      <c r="F99" s="57" t="s">
        <v>441</v>
      </c>
      <c r="G99" s="59">
        <v>1450</v>
      </c>
      <c r="H99" s="57" t="s">
        <v>442</v>
      </c>
      <c r="I99" s="60"/>
      <c r="J99" s="61" t="s">
        <v>30</v>
      </c>
      <c r="K99" s="61" t="s">
        <v>30</v>
      </c>
      <c r="L99" s="57" t="s">
        <v>307</v>
      </c>
      <c r="M99" s="81">
        <v>33762</v>
      </c>
      <c r="N99" s="37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9"/>
    </row>
    <row r="100" spans="1:26" ht="15" customHeight="1">
      <c r="A100" s="56" t="s">
        <v>443</v>
      </c>
      <c r="B100" s="57" t="s">
        <v>444</v>
      </c>
      <c r="C100" s="57" t="s">
        <v>17</v>
      </c>
      <c r="D100" s="57" t="s">
        <v>445</v>
      </c>
      <c r="E100" s="58" t="str">
        <f>HYPERLINK("mailto:delphinecouvreur@gmail.com","delphinecouvreur@gmail.com")</f>
        <v>delphinecouvreur@gmail.com</v>
      </c>
      <c r="F100" s="57" t="s">
        <v>446</v>
      </c>
      <c r="G100" s="59">
        <v>1040</v>
      </c>
      <c r="H100" s="57" t="s">
        <v>447</v>
      </c>
      <c r="I100" s="60"/>
      <c r="J100" s="61" t="s">
        <v>30</v>
      </c>
      <c r="K100" s="61" t="s">
        <v>30</v>
      </c>
      <c r="L100" s="57" t="s">
        <v>252</v>
      </c>
      <c r="M100" s="62"/>
      <c r="N100" s="37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9"/>
    </row>
    <row r="101" spans="1:26" ht="15" customHeight="1">
      <c r="A101" s="56" t="s">
        <v>448</v>
      </c>
      <c r="B101" s="57" t="s">
        <v>449</v>
      </c>
      <c r="C101" s="57" t="s">
        <v>17</v>
      </c>
      <c r="D101" s="57" t="s">
        <v>450</v>
      </c>
      <c r="E101" s="58" t="s">
        <v>451</v>
      </c>
      <c r="F101" s="80"/>
      <c r="G101" s="59"/>
      <c r="H101" s="80"/>
      <c r="I101" s="60"/>
      <c r="J101" s="59"/>
      <c r="K101" s="59"/>
      <c r="L101" s="80"/>
      <c r="M101" s="81"/>
      <c r="N101" s="37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9"/>
    </row>
    <row r="102" spans="1:26" ht="15" customHeight="1">
      <c r="A102" s="56" t="s">
        <v>253</v>
      </c>
      <c r="B102" s="57" t="s">
        <v>452</v>
      </c>
      <c r="C102" s="57" t="s">
        <v>17</v>
      </c>
      <c r="D102" s="57" t="s">
        <v>453</v>
      </c>
      <c r="E102" s="58" t="s">
        <v>454</v>
      </c>
      <c r="F102" s="57" t="s">
        <v>257</v>
      </c>
      <c r="G102" s="59">
        <v>1700</v>
      </c>
      <c r="H102" s="57" t="s">
        <v>258</v>
      </c>
      <c r="I102" s="60"/>
      <c r="J102" s="61" t="s">
        <v>30</v>
      </c>
      <c r="K102" s="59"/>
      <c r="L102" s="57" t="s">
        <v>455</v>
      </c>
      <c r="M102" s="81"/>
      <c r="N102" s="37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9"/>
    </row>
    <row r="103" spans="1:26" ht="15" customHeight="1">
      <c r="A103" s="56" t="s">
        <v>456</v>
      </c>
      <c r="B103" s="57" t="s">
        <v>457</v>
      </c>
      <c r="C103" s="57" t="s">
        <v>17</v>
      </c>
      <c r="D103" s="57" t="s">
        <v>458</v>
      </c>
      <c r="E103" s="58" t="s">
        <v>459</v>
      </c>
      <c r="F103" s="57" t="s">
        <v>460</v>
      </c>
      <c r="G103" s="59">
        <v>1348</v>
      </c>
      <c r="H103" s="57" t="s">
        <v>64</v>
      </c>
      <c r="I103" s="60"/>
      <c r="J103" s="61" t="s">
        <v>30</v>
      </c>
      <c r="K103" s="61" t="s">
        <v>30</v>
      </c>
      <c r="L103" s="57" t="s">
        <v>461</v>
      </c>
      <c r="M103" s="81"/>
      <c r="N103" s="37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9"/>
    </row>
    <row r="104" spans="1:26" ht="15" customHeight="1">
      <c r="A104" s="56" t="s">
        <v>462</v>
      </c>
      <c r="B104" s="57" t="s">
        <v>463</v>
      </c>
      <c r="C104" s="57" t="s">
        <v>17</v>
      </c>
      <c r="D104" s="57" t="s">
        <v>464</v>
      </c>
      <c r="E104" s="58" t="str">
        <f>HYPERLINK("mailto:motte_laetitia@orange.fr","motte_laetitia@orange.fr")</f>
        <v>motte_laetitia@orange.fr</v>
      </c>
      <c r="F104" s="57" t="s">
        <v>465</v>
      </c>
      <c r="G104" s="59">
        <v>1348</v>
      </c>
      <c r="H104" s="57" t="s">
        <v>64</v>
      </c>
      <c r="I104" s="94" t="s">
        <v>30</v>
      </c>
      <c r="J104" s="61" t="s">
        <v>30</v>
      </c>
      <c r="K104" s="61" t="s">
        <v>30</v>
      </c>
      <c r="L104" s="57" t="s">
        <v>58</v>
      </c>
      <c r="M104" s="81">
        <v>33922</v>
      </c>
      <c r="N104" s="37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9"/>
    </row>
    <row r="105" spans="1:26" ht="15" customHeight="1">
      <c r="A105" s="56" t="s">
        <v>466</v>
      </c>
      <c r="B105" s="57" t="s">
        <v>457</v>
      </c>
      <c r="C105" s="57" t="s">
        <v>17</v>
      </c>
      <c r="D105" s="57" t="s">
        <v>467</v>
      </c>
      <c r="E105" s="58" t="s">
        <v>468</v>
      </c>
      <c r="F105" s="80"/>
      <c r="G105" s="124"/>
      <c r="H105" s="80"/>
      <c r="I105" s="60"/>
      <c r="J105" s="61" t="s">
        <v>22</v>
      </c>
      <c r="K105" s="61" t="s">
        <v>22</v>
      </c>
      <c r="L105" s="80"/>
      <c r="M105" s="81">
        <v>31397</v>
      </c>
      <c r="N105" s="37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9"/>
    </row>
    <row r="106" spans="1:26" ht="15" customHeight="1">
      <c r="A106" s="125"/>
      <c r="B106" s="80"/>
      <c r="C106" s="80"/>
      <c r="D106" s="80"/>
      <c r="E106" s="126"/>
      <c r="F106" s="80"/>
      <c r="G106" s="59"/>
      <c r="H106" s="80"/>
      <c r="I106" s="60"/>
      <c r="J106" s="59"/>
      <c r="K106" s="59"/>
      <c r="L106" s="80"/>
      <c r="M106" s="62"/>
      <c r="N106" s="37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9"/>
    </row>
    <row r="107" spans="1:26" ht="15" customHeight="1">
      <c r="A107" s="56" t="s">
        <v>469</v>
      </c>
      <c r="B107" s="57" t="s">
        <v>470</v>
      </c>
      <c r="C107" s="57" t="s">
        <v>53</v>
      </c>
      <c r="D107" s="57" t="s">
        <v>471</v>
      </c>
      <c r="E107" s="58" t="s">
        <v>472</v>
      </c>
      <c r="F107" s="57" t="s">
        <v>473</v>
      </c>
      <c r="G107" s="59">
        <v>1348</v>
      </c>
      <c r="H107" s="57" t="s">
        <v>64</v>
      </c>
      <c r="I107" s="60"/>
      <c r="J107" s="61" t="s">
        <v>30</v>
      </c>
      <c r="K107" s="61" t="s">
        <v>30</v>
      </c>
      <c r="L107" s="57" t="s">
        <v>474</v>
      </c>
      <c r="M107" s="81">
        <v>34598</v>
      </c>
      <c r="N107" s="37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9"/>
    </row>
    <row r="108" spans="1:26" ht="15" customHeight="1">
      <c r="A108" s="45" t="s">
        <v>475</v>
      </c>
      <c r="B108" s="46" t="s">
        <v>476</v>
      </c>
      <c r="C108" s="46" t="s">
        <v>53</v>
      </c>
      <c r="D108" s="46" t="s">
        <v>477</v>
      </c>
      <c r="E108" s="52" t="str">
        <f>HYPERLINK("mailto:delory@skynet.be","delory@skynet.be")</f>
        <v>delory@skynet.be</v>
      </c>
      <c r="F108" s="46" t="s">
        <v>478</v>
      </c>
      <c r="G108" s="48">
        <v>5380</v>
      </c>
      <c r="H108" s="46" t="s">
        <v>479</v>
      </c>
      <c r="I108" s="49"/>
      <c r="J108" s="50" t="s">
        <v>22</v>
      </c>
      <c r="K108" s="50" t="s">
        <v>30</v>
      </c>
      <c r="L108" s="46" t="s">
        <v>480</v>
      </c>
      <c r="M108" s="51">
        <v>17172</v>
      </c>
      <c r="N108" s="37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9"/>
    </row>
    <row r="109" spans="1:26" ht="15" customHeight="1">
      <c r="A109" s="45" t="s">
        <v>481</v>
      </c>
      <c r="B109" s="46" t="s">
        <v>482</v>
      </c>
      <c r="C109" s="46" t="s">
        <v>53</v>
      </c>
      <c r="D109" s="53"/>
      <c r="E109" s="73" t="s">
        <v>483</v>
      </c>
      <c r="F109" s="46" t="s">
        <v>484</v>
      </c>
      <c r="G109" s="48">
        <v>1030</v>
      </c>
      <c r="H109" s="46" t="s">
        <v>73</v>
      </c>
      <c r="I109" s="49"/>
      <c r="J109" s="50" t="s">
        <v>22</v>
      </c>
      <c r="K109" s="50" t="s">
        <v>22</v>
      </c>
      <c r="L109" s="53"/>
      <c r="M109" s="51"/>
      <c r="N109" s="37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9"/>
    </row>
    <row r="110" spans="1:26" ht="15" customHeight="1">
      <c r="A110" s="125"/>
      <c r="B110" s="80"/>
      <c r="C110" s="80"/>
      <c r="D110" s="80"/>
      <c r="E110" s="126"/>
      <c r="F110" s="80"/>
      <c r="G110" s="59"/>
      <c r="H110" s="80"/>
      <c r="I110" s="60"/>
      <c r="J110" s="59"/>
      <c r="K110" s="59"/>
      <c r="L110" s="80"/>
      <c r="M110" s="81"/>
      <c r="N110" s="37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9"/>
    </row>
    <row r="111" spans="1:26" ht="15" customHeight="1">
      <c r="A111" s="56" t="s">
        <v>485</v>
      </c>
      <c r="B111" s="57" t="s">
        <v>486</v>
      </c>
      <c r="C111" s="57" t="s">
        <v>77</v>
      </c>
      <c r="D111" s="57" t="s">
        <v>487</v>
      </c>
      <c r="E111" s="58" t="s">
        <v>488</v>
      </c>
      <c r="F111" s="80"/>
      <c r="G111" s="59"/>
      <c r="H111" s="80"/>
      <c r="I111" s="60"/>
      <c r="J111" s="61" t="s">
        <v>30</v>
      </c>
      <c r="K111" s="61" t="s">
        <v>30</v>
      </c>
      <c r="L111" s="80"/>
      <c r="M111" s="81"/>
      <c r="N111" s="37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9"/>
    </row>
    <row r="112" spans="1:26" ht="15" customHeight="1">
      <c r="A112" s="56" t="s">
        <v>489</v>
      </c>
      <c r="B112" s="57" t="s">
        <v>490</v>
      </c>
      <c r="C112" s="57" t="s">
        <v>77</v>
      </c>
      <c r="D112" s="57" t="s">
        <v>491</v>
      </c>
      <c r="E112" s="58" t="str">
        <f>HYPERLINK("mailto:daxelle@live.be","daxelle@live.be")</f>
        <v>daxelle@live.be</v>
      </c>
      <c r="F112" s="57" t="s">
        <v>492</v>
      </c>
      <c r="G112" s="59">
        <v>1348</v>
      </c>
      <c r="H112" s="57" t="s">
        <v>64</v>
      </c>
      <c r="I112" s="60"/>
      <c r="J112" s="61" t="s">
        <v>30</v>
      </c>
      <c r="K112" s="61" t="s">
        <v>30</v>
      </c>
      <c r="L112" s="57" t="s">
        <v>92</v>
      </c>
      <c r="M112" s="81"/>
      <c r="N112" s="37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9"/>
    </row>
    <row r="113" spans="1:26" ht="15" customHeight="1">
      <c r="A113" s="56" t="s">
        <v>493</v>
      </c>
      <c r="B113" s="57" t="s">
        <v>494</v>
      </c>
      <c r="C113" s="57" t="s">
        <v>77</v>
      </c>
      <c r="D113" s="57" t="s">
        <v>495</v>
      </c>
      <c r="E113" s="58" t="s">
        <v>496</v>
      </c>
      <c r="F113" s="57" t="s">
        <v>497</v>
      </c>
      <c r="G113" s="61" t="s">
        <v>498</v>
      </c>
      <c r="H113" s="57" t="s">
        <v>499</v>
      </c>
      <c r="I113" s="60"/>
      <c r="J113" s="61" t="s">
        <v>30</v>
      </c>
      <c r="K113" s="61" t="s">
        <v>30</v>
      </c>
      <c r="L113" s="57" t="s">
        <v>500</v>
      </c>
      <c r="M113" s="81">
        <v>34990</v>
      </c>
      <c r="N113" s="37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9"/>
    </row>
    <row r="114" spans="1:26" ht="15" customHeight="1">
      <c r="A114" s="56" t="s">
        <v>501</v>
      </c>
      <c r="B114" s="57" t="s">
        <v>502</v>
      </c>
      <c r="C114" s="57" t="s">
        <v>77</v>
      </c>
      <c r="D114" s="57" t="s">
        <v>503</v>
      </c>
      <c r="E114" s="58" t="str">
        <f>HYPERLINK("mailto:rubensodi@hotmail.com","rubensodi@hotmail.com")</f>
        <v>rubensodi@hotmail.com</v>
      </c>
      <c r="F114" s="80"/>
      <c r="G114" s="59"/>
      <c r="H114" s="80"/>
      <c r="I114" s="60"/>
      <c r="J114" s="59"/>
      <c r="K114" s="59"/>
      <c r="L114" s="80"/>
      <c r="M114" s="81">
        <v>30602</v>
      </c>
      <c r="N114" s="37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9"/>
    </row>
    <row r="115" spans="1:26" ht="15" customHeight="1">
      <c r="A115" s="56" t="s">
        <v>504</v>
      </c>
      <c r="B115" s="57" t="s">
        <v>505</v>
      </c>
      <c r="C115" s="57" t="s">
        <v>77</v>
      </c>
      <c r="D115" s="57" t="s">
        <v>506</v>
      </c>
      <c r="E115" s="58" t="s">
        <v>507</v>
      </c>
      <c r="F115" s="80"/>
      <c r="G115" s="59"/>
      <c r="H115" s="80"/>
      <c r="I115" s="60"/>
      <c r="J115" s="59"/>
      <c r="K115" s="59"/>
      <c r="L115" s="80"/>
      <c r="M115" s="62"/>
      <c r="N115" s="37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9"/>
    </row>
    <row r="116" spans="1:26" ht="15" customHeight="1">
      <c r="A116" s="56" t="s">
        <v>508</v>
      </c>
      <c r="B116" s="57" t="s">
        <v>509</v>
      </c>
      <c r="C116" s="57" t="s">
        <v>77</v>
      </c>
      <c r="D116" s="57" t="s">
        <v>510</v>
      </c>
      <c r="E116" s="58" t="str">
        <f>HYPERLINK("mailto:bvandercam@hotmail.com","bvandercam@hotmail.com")</f>
        <v>bvandercam@hotmail.com</v>
      </c>
      <c r="F116" s="57" t="s">
        <v>511</v>
      </c>
      <c r="G116" s="59">
        <v>6440</v>
      </c>
      <c r="H116" s="57" t="s">
        <v>512</v>
      </c>
      <c r="I116" s="60"/>
      <c r="J116" s="61" t="s">
        <v>30</v>
      </c>
      <c r="K116" s="61" t="s">
        <v>30</v>
      </c>
      <c r="L116" s="57" t="s">
        <v>513</v>
      </c>
      <c r="M116" s="81"/>
      <c r="N116" s="37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9"/>
    </row>
    <row r="117" spans="1:26" ht="15" customHeight="1">
      <c r="A117" s="125"/>
      <c r="B117" s="80"/>
      <c r="C117" s="80"/>
      <c r="D117" s="80"/>
      <c r="E117" s="126"/>
      <c r="F117" s="80"/>
      <c r="G117" s="59"/>
      <c r="H117" s="80"/>
      <c r="I117" s="60"/>
      <c r="J117" s="59"/>
      <c r="K117" s="59"/>
      <c r="L117" s="80"/>
      <c r="M117" s="81">
        <v>34003</v>
      </c>
      <c r="N117" s="37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9"/>
    </row>
    <row r="118" spans="1:26" ht="15" customHeight="1">
      <c r="A118" s="56" t="s">
        <v>51</v>
      </c>
      <c r="B118" s="57" t="s">
        <v>514</v>
      </c>
      <c r="C118" s="57" t="s">
        <v>101</v>
      </c>
      <c r="D118" s="57" t="s">
        <v>515</v>
      </c>
      <c r="E118" s="58" t="s">
        <v>516</v>
      </c>
      <c r="F118" s="57" t="s">
        <v>517</v>
      </c>
      <c r="G118" s="59">
        <v>1040</v>
      </c>
      <c r="H118" s="57" t="s">
        <v>73</v>
      </c>
      <c r="I118" s="60"/>
      <c r="J118" s="61" t="s">
        <v>22</v>
      </c>
      <c r="K118" s="61" t="s">
        <v>22</v>
      </c>
      <c r="L118" s="57" t="s">
        <v>518</v>
      </c>
      <c r="M118" s="81"/>
      <c r="N118" s="37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9"/>
    </row>
    <row r="119" spans="1:26" ht="15" customHeight="1">
      <c r="A119" s="56" t="s">
        <v>519</v>
      </c>
      <c r="B119" s="57" t="s">
        <v>520</v>
      </c>
      <c r="C119" s="57" t="s">
        <v>521</v>
      </c>
      <c r="D119" s="57" t="s">
        <v>522</v>
      </c>
      <c r="E119" s="58" t="s">
        <v>523</v>
      </c>
      <c r="F119" s="57" t="s">
        <v>524</v>
      </c>
      <c r="G119" s="59">
        <v>1080</v>
      </c>
      <c r="H119" s="57" t="s">
        <v>73</v>
      </c>
      <c r="I119" s="60"/>
      <c r="J119" s="61" t="s">
        <v>22</v>
      </c>
      <c r="K119" s="61" t="s">
        <v>22</v>
      </c>
      <c r="L119" s="57" t="s">
        <v>525</v>
      </c>
      <c r="M119" s="81"/>
      <c r="N119" s="37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9"/>
    </row>
    <row r="120" spans="1:26" ht="15" customHeight="1">
      <c r="A120" s="125"/>
      <c r="B120" s="80"/>
      <c r="C120" s="80"/>
      <c r="D120" s="80"/>
      <c r="E120" s="126"/>
      <c r="F120" s="80"/>
      <c r="G120" s="59"/>
      <c r="H120" s="80"/>
      <c r="I120" s="60"/>
      <c r="J120" s="59"/>
      <c r="K120" s="59"/>
      <c r="L120" s="80"/>
      <c r="M120" s="81">
        <v>33755</v>
      </c>
      <c r="N120" s="37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9"/>
    </row>
    <row r="121" spans="1:26" ht="15" customHeight="1">
      <c r="A121" s="56" t="s">
        <v>242</v>
      </c>
      <c r="B121" s="57" t="s">
        <v>526</v>
      </c>
      <c r="C121" s="57" t="s">
        <v>114</v>
      </c>
      <c r="D121" s="57" t="s">
        <v>527</v>
      </c>
      <c r="E121" s="58" t="s">
        <v>528</v>
      </c>
      <c r="F121" s="57" t="s">
        <v>245</v>
      </c>
      <c r="G121" s="59">
        <v>1200</v>
      </c>
      <c r="H121" s="57" t="s">
        <v>73</v>
      </c>
      <c r="I121" s="60"/>
      <c r="J121" s="61" t="s">
        <v>30</v>
      </c>
      <c r="K121" s="61" t="s">
        <v>30</v>
      </c>
      <c r="L121" s="57" t="s">
        <v>31</v>
      </c>
      <c r="M121" s="81"/>
      <c r="N121" s="37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9"/>
    </row>
    <row r="122" spans="1:26" ht="15" customHeight="1">
      <c r="A122" s="125"/>
      <c r="B122" s="80"/>
      <c r="C122" s="80"/>
      <c r="D122" s="80"/>
      <c r="E122" s="126"/>
      <c r="F122" s="80"/>
      <c r="G122" s="59"/>
      <c r="H122" s="80"/>
      <c r="I122" s="60"/>
      <c r="J122" s="59"/>
      <c r="K122" s="59"/>
      <c r="L122" s="80"/>
      <c r="M122" s="81">
        <v>31404</v>
      </c>
      <c r="N122" s="37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9"/>
    </row>
    <row r="123" spans="1:26" ht="15" customHeight="1">
      <c r="A123" s="56" t="s">
        <v>529</v>
      </c>
      <c r="B123" s="57" t="s">
        <v>494</v>
      </c>
      <c r="C123" s="57" t="s">
        <v>135</v>
      </c>
      <c r="D123" s="57" t="s">
        <v>530</v>
      </c>
      <c r="E123" s="47" t="str">
        <f>HYPERLINK("mailto:alexia-baltsavias@hotmail.com","alexia-baltsavias@hotmail.com")</f>
        <v>alexia-baltsavias@hotmail.com</v>
      </c>
      <c r="F123" s="57" t="s">
        <v>531</v>
      </c>
      <c r="G123" s="59">
        <v>1080</v>
      </c>
      <c r="H123" s="57" t="s">
        <v>73</v>
      </c>
      <c r="I123" s="60"/>
      <c r="J123" s="61" t="s">
        <v>30</v>
      </c>
      <c r="K123" s="61" t="s">
        <v>30</v>
      </c>
      <c r="L123" s="57" t="s">
        <v>58</v>
      </c>
      <c r="M123" s="81"/>
      <c r="N123" s="37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9"/>
    </row>
    <row r="124" spans="1:26" ht="15" customHeight="1">
      <c r="A124" s="56" t="s">
        <v>532</v>
      </c>
      <c r="B124" s="57" t="s">
        <v>533</v>
      </c>
      <c r="C124" s="57" t="s">
        <v>135</v>
      </c>
      <c r="D124" s="57" t="s">
        <v>534</v>
      </c>
      <c r="E124" s="58" t="s">
        <v>535</v>
      </c>
      <c r="F124" s="57" t="s">
        <v>536</v>
      </c>
      <c r="G124" s="59"/>
      <c r="H124" s="80"/>
      <c r="I124" s="60"/>
      <c r="J124" s="61" t="s">
        <v>30</v>
      </c>
      <c r="K124" s="61" t="s">
        <v>22</v>
      </c>
      <c r="L124" s="57" t="s">
        <v>326</v>
      </c>
      <c r="M124" s="81">
        <v>34970</v>
      </c>
      <c r="N124" s="37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9"/>
    </row>
    <row r="125" spans="1:26" ht="15" customHeight="1">
      <c r="A125" s="56" t="s">
        <v>537</v>
      </c>
      <c r="B125" s="57" t="s">
        <v>538</v>
      </c>
      <c r="C125" s="57" t="s">
        <v>135</v>
      </c>
      <c r="D125" s="57" t="s">
        <v>539</v>
      </c>
      <c r="E125" s="58" t="s">
        <v>540</v>
      </c>
      <c r="F125" s="57" t="s">
        <v>541</v>
      </c>
      <c r="G125" s="59">
        <v>1170</v>
      </c>
      <c r="H125" s="57" t="s">
        <v>73</v>
      </c>
      <c r="I125" s="60"/>
      <c r="J125" s="61" t="s">
        <v>30</v>
      </c>
      <c r="K125" s="61" t="s">
        <v>22</v>
      </c>
      <c r="L125" s="57" t="s">
        <v>252</v>
      </c>
      <c r="M125" s="81">
        <v>34469</v>
      </c>
      <c r="N125" s="37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9"/>
    </row>
    <row r="126" spans="1:26" ht="15" customHeight="1">
      <c r="A126" s="56" t="s">
        <v>542</v>
      </c>
      <c r="B126" s="57" t="s">
        <v>543</v>
      </c>
      <c r="C126" s="57" t="s">
        <v>135</v>
      </c>
      <c r="D126" s="57" t="s">
        <v>544</v>
      </c>
      <c r="E126" s="58" t="s">
        <v>545</v>
      </c>
      <c r="F126" s="57" t="s">
        <v>546</v>
      </c>
      <c r="G126" s="59">
        <v>6142</v>
      </c>
      <c r="H126" s="57" t="s">
        <v>547</v>
      </c>
      <c r="I126" s="60"/>
      <c r="J126" s="61" t="s">
        <v>22</v>
      </c>
      <c r="K126" s="61" t="s">
        <v>22</v>
      </c>
      <c r="L126" s="57" t="s">
        <v>548</v>
      </c>
      <c r="M126" s="81">
        <v>31583</v>
      </c>
      <c r="N126" s="37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9"/>
    </row>
    <row r="127" spans="1:26" ht="15" customHeight="1">
      <c r="A127" s="45" t="s">
        <v>549</v>
      </c>
      <c r="B127" s="46" t="s">
        <v>550</v>
      </c>
      <c r="C127" s="46" t="s">
        <v>135</v>
      </c>
      <c r="D127" s="46" t="s">
        <v>551</v>
      </c>
      <c r="E127" s="47" t="str">
        <f>HYPERLINK("mailto:aminadiop29@gmail.com","aminadiop29@gmail.com")</f>
        <v>aminadiop29@gmail.com</v>
      </c>
      <c r="F127" s="46" t="s">
        <v>552</v>
      </c>
      <c r="G127" s="48"/>
      <c r="H127" s="46" t="s">
        <v>553</v>
      </c>
      <c r="I127" s="49"/>
      <c r="J127" s="50" t="s">
        <v>30</v>
      </c>
      <c r="K127" s="50" t="s">
        <v>22</v>
      </c>
      <c r="L127" s="46" t="s">
        <v>554</v>
      </c>
      <c r="M127" s="51">
        <v>36020</v>
      </c>
      <c r="N127" s="37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9"/>
    </row>
    <row r="128" spans="1:26" ht="15" customHeight="1">
      <c r="A128" s="56" t="s">
        <v>555</v>
      </c>
      <c r="B128" s="57" t="s">
        <v>556</v>
      </c>
      <c r="C128" s="57" t="s">
        <v>135</v>
      </c>
      <c r="D128" s="57" t="s">
        <v>557</v>
      </c>
      <c r="E128" s="58" t="str">
        <f>HYPERLINK("mailto:capucineduchamp@yahoo.fr","capucineduchamp@yahoo.fr")</f>
        <v>capucineduchamp@yahoo.fr</v>
      </c>
      <c r="F128" s="57" t="s">
        <v>558</v>
      </c>
      <c r="G128" s="59">
        <v>1200</v>
      </c>
      <c r="H128" s="57" t="s">
        <v>559</v>
      </c>
      <c r="I128" s="60"/>
      <c r="J128" s="59"/>
      <c r="K128" s="59"/>
      <c r="L128" s="80"/>
      <c r="M128" s="62"/>
      <c r="N128" s="37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9"/>
    </row>
    <row r="129" spans="1:26" ht="15" customHeight="1">
      <c r="A129" s="56" t="s">
        <v>560</v>
      </c>
      <c r="B129" s="57" t="s">
        <v>561</v>
      </c>
      <c r="C129" s="57" t="s">
        <v>135</v>
      </c>
      <c r="D129" s="57" t="s">
        <v>562</v>
      </c>
      <c r="E129" s="58" t="s">
        <v>563</v>
      </c>
      <c r="F129" s="57" t="s">
        <v>564</v>
      </c>
      <c r="G129" s="61" t="s">
        <v>565</v>
      </c>
      <c r="H129" s="57" t="s">
        <v>566</v>
      </c>
      <c r="I129" s="60"/>
      <c r="J129" s="61" t="s">
        <v>30</v>
      </c>
      <c r="K129" s="61" t="s">
        <v>30</v>
      </c>
      <c r="L129" s="57" t="s">
        <v>567</v>
      </c>
      <c r="M129" s="81">
        <v>34860</v>
      </c>
      <c r="N129" s="37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9"/>
    </row>
    <row r="130" spans="1:26" ht="15" customHeight="1">
      <c r="A130" s="56" t="s">
        <v>568</v>
      </c>
      <c r="B130" s="57" t="s">
        <v>238</v>
      </c>
      <c r="C130" s="57" t="s">
        <v>135</v>
      </c>
      <c r="D130" s="57" t="s">
        <v>569</v>
      </c>
      <c r="E130" s="58" t="str">
        <f>HYPERLINK("mailto:pauhinnekens@gmail.com","pauhinnekens@gmail.com")</f>
        <v>pauhinnekens@gmail.com</v>
      </c>
      <c r="F130" s="57" t="s">
        <v>570</v>
      </c>
      <c r="G130" s="59">
        <v>1380</v>
      </c>
      <c r="H130" s="57" t="s">
        <v>571</v>
      </c>
      <c r="I130" s="60"/>
      <c r="J130" s="61" t="s">
        <v>30</v>
      </c>
      <c r="K130" s="61" t="s">
        <v>22</v>
      </c>
      <c r="L130" s="57" t="s">
        <v>307</v>
      </c>
      <c r="M130" s="81">
        <v>35038</v>
      </c>
      <c r="N130" s="37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9"/>
    </row>
    <row r="131" spans="1:26" ht="15" customHeight="1">
      <c r="A131" s="56" t="s">
        <v>572</v>
      </c>
      <c r="B131" s="57" t="s">
        <v>573</v>
      </c>
      <c r="C131" s="57" t="s">
        <v>135</v>
      </c>
      <c r="D131" s="57" t="s">
        <v>574</v>
      </c>
      <c r="E131" s="58" t="s">
        <v>575</v>
      </c>
      <c r="F131" s="57" t="s">
        <v>576</v>
      </c>
      <c r="G131" s="59">
        <v>5060</v>
      </c>
      <c r="H131" s="57" t="s">
        <v>553</v>
      </c>
      <c r="I131" s="60"/>
      <c r="J131" s="61" t="s">
        <v>30</v>
      </c>
      <c r="K131" s="61" t="s">
        <v>30</v>
      </c>
      <c r="L131" s="57" t="s">
        <v>31</v>
      </c>
      <c r="M131" s="81">
        <v>31994</v>
      </c>
      <c r="N131" s="37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9"/>
    </row>
    <row r="132" spans="1:26" ht="15" customHeight="1">
      <c r="A132" s="56" t="s">
        <v>577</v>
      </c>
      <c r="B132" s="57" t="s">
        <v>578</v>
      </c>
      <c r="C132" s="57" t="s">
        <v>135</v>
      </c>
      <c r="D132" s="57" t="s">
        <v>579</v>
      </c>
      <c r="E132" s="58" t="s">
        <v>580</v>
      </c>
      <c r="F132" s="57" t="s">
        <v>581</v>
      </c>
      <c r="G132" s="59">
        <v>1726</v>
      </c>
      <c r="H132" s="57" t="s">
        <v>566</v>
      </c>
      <c r="I132" s="60"/>
      <c r="J132" s="61" t="s">
        <v>30</v>
      </c>
      <c r="K132" s="61" t="s">
        <v>30</v>
      </c>
      <c r="L132" s="57" t="s">
        <v>181</v>
      </c>
      <c r="M132" s="81">
        <v>32848</v>
      </c>
      <c r="N132" s="37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9"/>
    </row>
    <row r="133" spans="1:26" ht="15" customHeight="1">
      <c r="A133" s="56" t="s">
        <v>582</v>
      </c>
      <c r="B133" s="57" t="s">
        <v>583</v>
      </c>
      <c r="C133" s="57" t="s">
        <v>135</v>
      </c>
      <c r="D133" s="57" t="s">
        <v>584</v>
      </c>
      <c r="E133" s="58" t="str">
        <f>HYPERLINK("mailto:gaelle.ray@hotmail.com","gaelle.ray@hotmail.com")</f>
        <v>gaelle.ray@hotmail.com</v>
      </c>
      <c r="F133" s="80"/>
      <c r="G133" s="59"/>
      <c r="H133" s="80"/>
      <c r="I133" s="60"/>
      <c r="J133" s="59"/>
      <c r="K133" s="59"/>
      <c r="L133" s="80"/>
      <c r="M133" s="81"/>
      <c r="N133" s="37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9"/>
    </row>
    <row r="134" spans="1:26" ht="15" customHeight="1">
      <c r="A134" s="56" t="s">
        <v>585</v>
      </c>
      <c r="B134" s="57" t="s">
        <v>586</v>
      </c>
      <c r="C134" s="57" t="s">
        <v>135</v>
      </c>
      <c r="D134" s="80"/>
      <c r="E134" s="58" t="s">
        <v>587</v>
      </c>
      <c r="F134" s="80"/>
      <c r="G134" s="59"/>
      <c r="H134" s="80"/>
      <c r="I134" s="60"/>
      <c r="J134" s="59"/>
      <c r="K134" s="59"/>
      <c r="L134" s="80"/>
      <c r="M134" s="62"/>
      <c r="N134" s="37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9"/>
    </row>
    <row r="135" spans="1:26" ht="15" customHeight="1">
      <c r="A135" s="56" t="s">
        <v>588</v>
      </c>
      <c r="B135" s="57" t="s">
        <v>589</v>
      </c>
      <c r="C135" s="57" t="s">
        <v>135</v>
      </c>
      <c r="D135" s="57" t="s">
        <v>590</v>
      </c>
      <c r="E135" s="58" t="s">
        <v>591</v>
      </c>
      <c r="F135" s="57" t="s">
        <v>592</v>
      </c>
      <c r="G135" s="59">
        <v>1410</v>
      </c>
      <c r="H135" s="57" t="s">
        <v>593</v>
      </c>
      <c r="I135" s="60"/>
      <c r="J135" s="61" t="s">
        <v>30</v>
      </c>
      <c r="K135" s="61" t="s">
        <v>22</v>
      </c>
      <c r="L135" s="57" t="s">
        <v>594</v>
      </c>
      <c r="M135" s="81">
        <v>33745</v>
      </c>
      <c r="N135" s="37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9"/>
    </row>
    <row r="136" spans="1:26" ht="15" customHeight="1">
      <c r="A136" s="56" t="s">
        <v>595</v>
      </c>
      <c r="B136" s="57" t="s">
        <v>596</v>
      </c>
      <c r="C136" s="57" t="s">
        <v>135</v>
      </c>
      <c r="D136" s="57" t="s">
        <v>597</v>
      </c>
      <c r="E136" s="58" t="s">
        <v>598</v>
      </c>
      <c r="F136" s="57" t="s">
        <v>599</v>
      </c>
      <c r="G136" s="59">
        <v>1490</v>
      </c>
      <c r="H136" s="57" t="s">
        <v>600</v>
      </c>
      <c r="I136" s="60"/>
      <c r="J136" s="61" t="s">
        <v>30</v>
      </c>
      <c r="K136" s="61" t="s">
        <v>30</v>
      </c>
      <c r="L136" s="57" t="s">
        <v>321</v>
      </c>
      <c r="M136" s="62"/>
      <c r="N136" s="37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9"/>
    </row>
    <row r="137" spans="1:26" ht="15" customHeight="1">
      <c r="A137" s="56" t="s">
        <v>601</v>
      </c>
      <c r="B137" s="57" t="s">
        <v>602</v>
      </c>
      <c r="C137" s="57" t="s">
        <v>135</v>
      </c>
      <c r="D137" s="57" t="s">
        <v>603</v>
      </c>
      <c r="E137" s="58" t="s">
        <v>604</v>
      </c>
      <c r="F137" s="57" t="s">
        <v>605</v>
      </c>
      <c r="G137" s="59">
        <v>1200</v>
      </c>
      <c r="H137" s="57" t="s">
        <v>73</v>
      </c>
      <c r="I137" s="60"/>
      <c r="J137" s="61" t="s">
        <v>30</v>
      </c>
      <c r="K137" s="61" t="s">
        <v>22</v>
      </c>
      <c r="L137" s="57" t="s">
        <v>606</v>
      </c>
      <c r="M137" s="81">
        <v>31975</v>
      </c>
      <c r="N137" s="37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9"/>
    </row>
    <row r="138" spans="1:26" ht="15" customHeight="1">
      <c r="A138" s="56" t="s">
        <v>607</v>
      </c>
      <c r="B138" s="57" t="s">
        <v>608</v>
      </c>
      <c r="C138" s="57" t="s">
        <v>135</v>
      </c>
      <c r="D138" s="57" t="s">
        <v>609</v>
      </c>
      <c r="E138" s="58" t="s">
        <v>610</v>
      </c>
      <c r="F138" s="57" t="s">
        <v>611</v>
      </c>
      <c r="G138" s="59">
        <v>7500</v>
      </c>
      <c r="H138" s="57" t="s">
        <v>612</v>
      </c>
      <c r="I138" s="60"/>
      <c r="J138" s="61" t="s">
        <v>22</v>
      </c>
      <c r="K138" s="61" t="s">
        <v>30</v>
      </c>
      <c r="L138" s="57" t="s">
        <v>58</v>
      </c>
      <c r="M138" s="81">
        <v>30729</v>
      </c>
      <c r="N138" s="37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9"/>
    </row>
    <row r="139" spans="1:26" ht="15" customHeight="1">
      <c r="A139" s="125"/>
      <c r="B139" s="80"/>
      <c r="C139" s="80"/>
      <c r="D139" s="80"/>
      <c r="E139" s="126"/>
      <c r="F139" s="80"/>
      <c r="G139" s="59"/>
      <c r="H139" s="80"/>
      <c r="I139" s="60"/>
      <c r="J139" s="59"/>
      <c r="K139" s="59"/>
      <c r="L139" s="80"/>
      <c r="M139" s="81"/>
      <c r="N139" s="37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9"/>
    </row>
    <row r="140" spans="1:26" ht="15" customHeight="1">
      <c r="A140" s="56" t="s">
        <v>613</v>
      </c>
      <c r="B140" s="57" t="s">
        <v>614</v>
      </c>
      <c r="C140" s="57" t="s">
        <v>149</v>
      </c>
      <c r="D140" s="57" t="s">
        <v>615</v>
      </c>
      <c r="E140" s="58" t="s">
        <v>616</v>
      </c>
      <c r="F140" s="57" t="s">
        <v>617</v>
      </c>
      <c r="G140" s="59">
        <v>7804</v>
      </c>
      <c r="H140" s="57" t="s">
        <v>618</v>
      </c>
      <c r="I140" s="60"/>
      <c r="J140" s="61" t="s">
        <v>30</v>
      </c>
      <c r="K140" s="61" t="s">
        <v>30</v>
      </c>
      <c r="L140" s="57" t="s">
        <v>85</v>
      </c>
      <c r="M140" s="81">
        <v>32332</v>
      </c>
      <c r="N140" s="37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9"/>
    </row>
    <row r="141" spans="1:26" ht="15" customHeight="1">
      <c r="A141" s="56" t="s">
        <v>619</v>
      </c>
      <c r="B141" s="57" t="s">
        <v>620</v>
      </c>
      <c r="C141" s="57" t="s">
        <v>149</v>
      </c>
      <c r="D141" s="57" t="s">
        <v>621</v>
      </c>
      <c r="E141" s="58" t="s">
        <v>622</v>
      </c>
      <c r="F141" s="57" t="s">
        <v>623</v>
      </c>
      <c r="G141" s="59">
        <v>1340</v>
      </c>
      <c r="H141" s="57" t="s">
        <v>167</v>
      </c>
      <c r="I141" s="60"/>
      <c r="J141" s="61" t="s">
        <v>30</v>
      </c>
      <c r="K141" s="61" t="s">
        <v>30</v>
      </c>
      <c r="L141" s="57" t="s">
        <v>624</v>
      </c>
      <c r="M141" s="81">
        <v>33626</v>
      </c>
      <c r="N141" s="37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9"/>
    </row>
    <row r="142" spans="1:26" ht="15" customHeight="1">
      <c r="A142" s="56" t="s">
        <v>625</v>
      </c>
      <c r="B142" s="57" t="s">
        <v>626</v>
      </c>
      <c r="C142" s="57" t="s">
        <v>149</v>
      </c>
      <c r="D142" s="57" t="s">
        <v>627</v>
      </c>
      <c r="E142" s="58" t="s">
        <v>628</v>
      </c>
      <c r="F142" s="57" t="s">
        <v>629</v>
      </c>
      <c r="G142" s="59">
        <v>1050</v>
      </c>
      <c r="H142" s="57" t="s">
        <v>288</v>
      </c>
      <c r="I142" s="60"/>
      <c r="J142" s="61" t="s">
        <v>22</v>
      </c>
      <c r="K142" s="61" t="s">
        <v>22</v>
      </c>
      <c r="L142" s="57" t="s">
        <v>630</v>
      </c>
      <c r="M142" s="81">
        <v>31200</v>
      </c>
      <c r="N142" s="37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9"/>
    </row>
    <row r="143" spans="1:26" ht="15" customHeight="1">
      <c r="A143" s="56" t="s">
        <v>631</v>
      </c>
      <c r="B143" s="57" t="s">
        <v>632</v>
      </c>
      <c r="C143" s="57" t="s">
        <v>149</v>
      </c>
      <c r="D143" s="57" t="s">
        <v>633</v>
      </c>
      <c r="E143" s="58" t="str">
        <f>HYPERLINK("mailto:stiennon.yvain@gmail.com","stiennon.yvain@gmail.com ")</f>
        <v xml:space="preserve">stiennon.yvain@gmail.com </v>
      </c>
      <c r="F143" s="57" t="s">
        <v>634</v>
      </c>
      <c r="G143" s="59">
        <v>5002</v>
      </c>
      <c r="H143" s="57" t="s">
        <v>125</v>
      </c>
      <c r="I143" s="60"/>
      <c r="J143" s="61" t="s">
        <v>30</v>
      </c>
      <c r="K143" s="61" t="s">
        <v>30</v>
      </c>
      <c r="L143" s="57" t="s">
        <v>635</v>
      </c>
      <c r="M143" s="81">
        <v>27063</v>
      </c>
      <c r="N143" s="37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9"/>
    </row>
    <row r="144" spans="1:26" ht="15" customHeight="1">
      <c r="A144" s="56" t="s">
        <v>636</v>
      </c>
      <c r="B144" s="57" t="s">
        <v>637</v>
      </c>
      <c r="C144" s="57" t="s">
        <v>149</v>
      </c>
      <c r="D144" s="57" t="s">
        <v>638</v>
      </c>
      <c r="E144" s="58" t="s">
        <v>639</v>
      </c>
      <c r="F144" s="57" t="s">
        <v>640</v>
      </c>
      <c r="G144" s="59">
        <v>1300</v>
      </c>
      <c r="H144" s="57" t="s">
        <v>160</v>
      </c>
      <c r="I144" s="60"/>
      <c r="J144" s="61" t="s">
        <v>22</v>
      </c>
      <c r="K144" s="61" t="s">
        <v>22</v>
      </c>
      <c r="L144" s="57" t="s">
        <v>641</v>
      </c>
      <c r="M144" s="81">
        <v>33845</v>
      </c>
      <c r="N144" s="37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9"/>
    </row>
    <row r="145" spans="1:26" ht="15" customHeight="1">
      <c r="A145" s="125"/>
      <c r="B145" s="80"/>
      <c r="C145" s="80"/>
      <c r="D145" s="80"/>
      <c r="E145" s="126"/>
      <c r="F145" s="80"/>
      <c r="G145" s="59"/>
      <c r="H145" s="80"/>
      <c r="I145" s="60"/>
      <c r="J145" s="59"/>
      <c r="K145" s="59"/>
      <c r="L145" s="80"/>
      <c r="M145" s="62"/>
      <c r="N145" s="37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9"/>
    </row>
    <row r="146" spans="1:26" ht="15" customHeight="1">
      <c r="A146" s="56" t="s">
        <v>642</v>
      </c>
      <c r="B146" s="57" t="s">
        <v>643</v>
      </c>
      <c r="C146" s="57" t="s">
        <v>644</v>
      </c>
      <c r="D146" s="57" t="s">
        <v>645</v>
      </c>
      <c r="E146" s="58" t="s">
        <v>646</v>
      </c>
      <c r="F146" s="80"/>
      <c r="G146" s="59"/>
      <c r="H146" s="80"/>
      <c r="I146" s="60"/>
      <c r="J146" s="61" t="s">
        <v>22</v>
      </c>
      <c r="K146" s="61" t="s">
        <v>22</v>
      </c>
      <c r="L146" s="57" t="s">
        <v>111</v>
      </c>
      <c r="M146" s="81"/>
      <c r="N146" s="37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9"/>
    </row>
    <row r="147" spans="1:26" ht="15" customHeight="1">
      <c r="A147" s="125"/>
      <c r="B147" s="80"/>
      <c r="C147" s="80"/>
      <c r="D147" s="80"/>
      <c r="E147" s="126"/>
      <c r="F147" s="80"/>
      <c r="G147" s="59"/>
      <c r="H147" s="80"/>
      <c r="I147" s="60"/>
      <c r="J147" s="59"/>
      <c r="K147" s="59"/>
      <c r="L147" s="80"/>
      <c r="M147" s="81"/>
      <c r="N147" s="37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9"/>
    </row>
    <row r="148" spans="1:26" ht="15" customHeight="1">
      <c r="A148" s="56" t="s">
        <v>647</v>
      </c>
      <c r="B148" s="57" t="s">
        <v>648</v>
      </c>
      <c r="C148" s="57" t="s">
        <v>164</v>
      </c>
      <c r="D148" s="57" t="s">
        <v>649</v>
      </c>
      <c r="E148" s="58" t="s">
        <v>650</v>
      </c>
      <c r="F148" s="57" t="s">
        <v>651</v>
      </c>
      <c r="G148" s="59">
        <v>6700</v>
      </c>
      <c r="H148" s="57" t="s">
        <v>652</v>
      </c>
      <c r="I148" s="60"/>
      <c r="J148" s="61" t="s">
        <v>22</v>
      </c>
      <c r="K148" s="61" t="s">
        <v>653</v>
      </c>
      <c r="L148" s="57" t="s">
        <v>654</v>
      </c>
      <c r="M148" s="81">
        <v>35383</v>
      </c>
      <c r="N148" s="37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9"/>
    </row>
    <row r="149" spans="1:26" ht="15" customHeight="1">
      <c r="A149" s="56" t="s">
        <v>655</v>
      </c>
      <c r="B149" s="57" t="s">
        <v>656</v>
      </c>
      <c r="C149" s="57" t="s">
        <v>164</v>
      </c>
      <c r="D149" s="57" t="s">
        <v>657</v>
      </c>
      <c r="E149" s="58" t="s">
        <v>658</v>
      </c>
      <c r="F149" s="57" t="s">
        <v>659</v>
      </c>
      <c r="G149" s="59">
        <v>1000</v>
      </c>
      <c r="H149" s="57" t="s">
        <v>73</v>
      </c>
      <c r="I149" s="60"/>
      <c r="J149" s="61" t="s">
        <v>30</v>
      </c>
      <c r="K149" s="61" t="s">
        <v>22</v>
      </c>
      <c r="L149" s="57" t="s">
        <v>58</v>
      </c>
      <c r="M149" s="81">
        <v>34987</v>
      </c>
      <c r="N149" s="37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9"/>
    </row>
    <row r="150" spans="1:26" ht="15" customHeight="1">
      <c r="A150" s="56" t="s">
        <v>660</v>
      </c>
      <c r="B150" s="57" t="s">
        <v>661</v>
      </c>
      <c r="C150" s="57" t="s">
        <v>164</v>
      </c>
      <c r="D150" s="57" t="s">
        <v>662</v>
      </c>
      <c r="E150" s="58" t="s">
        <v>663</v>
      </c>
      <c r="F150" s="57" t="s">
        <v>664</v>
      </c>
      <c r="G150" s="59">
        <v>6700</v>
      </c>
      <c r="H150" s="57" t="s">
        <v>652</v>
      </c>
      <c r="I150" s="60"/>
      <c r="J150" s="61" t="s">
        <v>22</v>
      </c>
      <c r="K150" s="61" t="s">
        <v>22</v>
      </c>
      <c r="L150" s="57" t="s">
        <v>665</v>
      </c>
      <c r="M150" s="81">
        <v>35127</v>
      </c>
      <c r="N150" s="37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9"/>
    </row>
    <row r="151" spans="1:26" ht="15" customHeight="1">
      <c r="A151" s="125"/>
      <c r="B151" s="80"/>
      <c r="C151" s="80"/>
      <c r="D151" s="80"/>
      <c r="E151" s="126"/>
      <c r="F151" s="80"/>
      <c r="G151" s="59"/>
      <c r="H151" s="80"/>
      <c r="I151" s="60"/>
      <c r="J151" s="59"/>
      <c r="K151" s="59"/>
      <c r="L151" s="80"/>
      <c r="M151" s="62"/>
      <c r="N151" s="37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9"/>
    </row>
    <row r="152" spans="1:26" ht="15" customHeight="1">
      <c r="A152" s="56" t="s">
        <v>666</v>
      </c>
      <c r="B152" s="57" t="s">
        <v>573</v>
      </c>
      <c r="C152" s="57" t="s">
        <v>177</v>
      </c>
      <c r="D152" s="57" t="s">
        <v>667</v>
      </c>
      <c r="E152" s="58" t="s">
        <v>668</v>
      </c>
      <c r="F152" s="57" t="s">
        <v>669</v>
      </c>
      <c r="G152" s="59">
        <v>7500</v>
      </c>
      <c r="H152" s="57" t="s">
        <v>612</v>
      </c>
      <c r="I152" s="60"/>
      <c r="J152" s="61" t="s">
        <v>30</v>
      </c>
      <c r="K152" s="61" t="s">
        <v>30</v>
      </c>
      <c r="L152" s="57" t="s">
        <v>85</v>
      </c>
      <c r="M152" s="127" t="s">
        <v>670</v>
      </c>
      <c r="N152" s="37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9"/>
    </row>
    <row r="153" spans="1:26" ht="15" customHeight="1">
      <c r="A153" s="56" t="s">
        <v>671</v>
      </c>
      <c r="B153" s="57" t="s">
        <v>672</v>
      </c>
      <c r="C153" s="57" t="s">
        <v>177</v>
      </c>
      <c r="D153" s="57" t="s">
        <v>673</v>
      </c>
      <c r="E153" s="58" t="s">
        <v>674</v>
      </c>
      <c r="F153" s="57" t="s">
        <v>675</v>
      </c>
      <c r="G153" s="59">
        <v>1400</v>
      </c>
      <c r="H153" s="57" t="s">
        <v>145</v>
      </c>
      <c r="I153" s="60"/>
      <c r="J153" s="61" t="s">
        <v>30</v>
      </c>
      <c r="K153" s="61" t="s">
        <v>30</v>
      </c>
      <c r="L153" s="57" t="s">
        <v>92</v>
      </c>
      <c r="M153" s="81">
        <v>35269</v>
      </c>
      <c r="N153" s="37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9"/>
    </row>
    <row r="154" spans="1:26" ht="15" customHeight="1">
      <c r="A154" s="125"/>
      <c r="B154" s="80"/>
      <c r="C154" s="80"/>
      <c r="D154" s="80"/>
      <c r="E154" s="126"/>
      <c r="F154" s="80"/>
      <c r="G154" s="59"/>
      <c r="H154" s="80"/>
      <c r="I154" s="60"/>
      <c r="J154" s="59"/>
      <c r="K154" s="59"/>
      <c r="L154" s="80"/>
      <c r="M154" s="62"/>
      <c r="N154" s="37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9"/>
    </row>
    <row r="155" spans="1:26" ht="15" customHeight="1">
      <c r="A155" s="56" t="s">
        <v>676</v>
      </c>
      <c r="B155" s="57" t="s">
        <v>677</v>
      </c>
      <c r="C155" s="57" t="s">
        <v>193</v>
      </c>
      <c r="D155" s="57" t="s">
        <v>678</v>
      </c>
      <c r="E155" s="58" t="str">
        <f>HYPERLINK("mailto:chrisdeblaton@gmail.com","chrisdeblaton@gmail.com")</f>
        <v>chrisdeblaton@gmail.com</v>
      </c>
      <c r="F155" s="57" t="s">
        <v>679</v>
      </c>
      <c r="G155" s="59">
        <v>6940</v>
      </c>
      <c r="H155" s="57" t="s">
        <v>680</v>
      </c>
      <c r="I155" s="60"/>
      <c r="J155" s="61" t="s">
        <v>30</v>
      </c>
      <c r="K155" s="61" t="s">
        <v>30</v>
      </c>
      <c r="L155" s="57" t="s">
        <v>681</v>
      </c>
      <c r="M155" s="81">
        <v>34734</v>
      </c>
      <c r="N155" s="37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9"/>
    </row>
    <row r="156" spans="1:26" ht="15" customHeight="1">
      <c r="A156" s="56" t="s">
        <v>647</v>
      </c>
      <c r="B156" s="57" t="s">
        <v>682</v>
      </c>
      <c r="C156" s="57" t="s">
        <v>193</v>
      </c>
      <c r="D156" s="57" t="s">
        <v>683</v>
      </c>
      <c r="E156" s="58" t="s">
        <v>684</v>
      </c>
      <c r="F156" s="57" t="s">
        <v>685</v>
      </c>
      <c r="G156" s="59">
        <v>6700</v>
      </c>
      <c r="H156" s="57" t="s">
        <v>652</v>
      </c>
      <c r="I156" s="60"/>
      <c r="J156" s="61" t="s">
        <v>30</v>
      </c>
      <c r="K156" s="61" t="s">
        <v>30</v>
      </c>
      <c r="L156" s="57" t="s">
        <v>681</v>
      </c>
      <c r="M156" s="81">
        <v>34579</v>
      </c>
      <c r="N156" s="37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9"/>
    </row>
    <row r="157" spans="1:26" ht="15" customHeight="1">
      <c r="A157" s="56" t="s">
        <v>686</v>
      </c>
      <c r="B157" s="57" t="s">
        <v>94</v>
      </c>
      <c r="C157" s="57" t="s">
        <v>193</v>
      </c>
      <c r="D157" s="57" t="s">
        <v>687</v>
      </c>
      <c r="E157" s="58" t="s">
        <v>688</v>
      </c>
      <c r="F157" s="57" t="s">
        <v>689</v>
      </c>
      <c r="G157" s="59">
        <v>6792</v>
      </c>
      <c r="H157" s="57" t="s">
        <v>690</v>
      </c>
      <c r="I157" s="60"/>
      <c r="J157" s="61" t="s">
        <v>22</v>
      </c>
      <c r="K157" s="61" t="s">
        <v>22</v>
      </c>
      <c r="L157" s="57" t="s">
        <v>58</v>
      </c>
      <c r="M157" s="81">
        <v>28621</v>
      </c>
      <c r="N157" s="37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9"/>
    </row>
    <row r="158" spans="1:26" ht="15" customHeight="1">
      <c r="A158" s="56" t="s">
        <v>625</v>
      </c>
      <c r="B158" s="57" t="s">
        <v>691</v>
      </c>
      <c r="C158" s="57" t="s">
        <v>193</v>
      </c>
      <c r="D158" s="57" t="s">
        <v>692</v>
      </c>
      <c r="E158" s="58" t="s">
        <v>693</v>
      </c>
      <c r="F158" s="80"/>
      <c r="G158" s="59"/>
      <c r="H158" s="80"/>
      <c r="I158" s="60"/>
      <c r="J158" s="61" t="s">
        <v>22</v>
      </c>
      <c r="K158" s="61" t="s">
        <v>30</v>
      </c>
      <c r="L158" s="80"/>
      <c r="M158" s="81"/>
      <c r="N158" s="37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9"/>
    </row>
    <row r="159" spans="1:26" ht="15" customHeight="1">
      <c r="A159" s="56" t="s">
        <v>694</v>
      </c>
      <c r="B159" s="57" t="s">
        <v>176</v>
      </c>
      <c r="C159" s="57" t="s">
        <v>193</v>
      </c>
      <c r="D159" s="57" t="s">
        <v>695</v>
      </c>
      <c r="E159" s="58" t="s">
        <v>696</v>
      </c>
      <c r="F159" s="57" t="s">
        <v>697</v>
      </c>
      <c r="G159" s="59">
        <v>5030</v>
      </c>
      <c r="H159" s="57" t="s">
        <v>698</v>
      </c>
      <c r="I159" s="60"/>
      <c r="J159" s="61" t="s">
        <v>30</v>
      </c>
      <c r="K159" s="61" t="s">
        <v>30</v>
      </c>
      <c r="L159" s="57" t="s">
        <v>699</v>
      </c>
      <c r="M159" s="81">
        <v>34403</v>
      </c>
      <c r="N159" s="37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9"/>
    </row>
    <row r="160" spans="1:26" ht="15" customHeight="1">
      <c r="A160" s="125"/>
      <c r="B160" s="80"/>
      <c r="C160" s="80"/>
      <c r="D160" s="80"/>
      <c r="E160" s="126"/>
      <c r="F160" s="80"/>
      <c r="G160" s="59"/>
      <c r="H160" s="80"/>
      <c r="I160" s="60"/>
      <c r="J160" s="59"/>
      <c r="K160" s="59"/>
      <c r="L160" s="80"/>
      <c r="M160" s="81">
        <v>34734</v>
      </c>
      <c r="N160" s="37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9"/>
    </row>
    <row r="161" spans="1:26" ht="15" customHeight="1">
      <c r="A161" s="56" t="s">
        <v>700</v>
      </c>
      <c r="B161" s="57" t="s">
        <v>701</v>
      </c>
      <c r="C161" s="57" t="s">
        <v>702</v>
      </c>
      <c r="D161" s="57" t="s">
        <v>703</v>
      </c>
      <c r="E161" s="58" t="str">
        <f>HYPERLINK("mailto:doriane.moenaert@student.uclouvain.be","doriane.moenaert@student.uclouvain.be")</f>
        <v>doriane.moenaert@student.uclouvain.be</v>
      </c>
      <c r="F161" s="57" t="s">
        <v>704</v>
      </c>
      <c r="G161" s="59">
        <v>1410</v>
      </c>
      <c r="H161" s="57" t="s">
        <v>593</v>
      </c>
      <c r="I161" s="128"/>
      <c r="J161" s="129" t="s">
        <v>30</v>
      </c>
      <c r="K161" s="129" t="s">
        <v>30</v>
      </c>
      <c r="L161" s="130" t="s">
        <v>705</v>
      </c>
      <c r="M161" s="131">
        <v>35077</v>
      </c>
      <c r="N161" s="37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9"/>
    </row>
    <row r="162" spans="1:26" ht="15" customHeight="1">
      <c r="A162" s="125"/>
      <c r="B162" s="80"/>
      <c r="C162" s="80"/>
      <c r="D162" s="80"/>
      <c r="E162" s="126"/>
      <c r="F162" s="80"/>
      <c r="G162" s="59"/>
      <c r="H162" s="80"/>
      <c r="I162" s="128"/>
      <c r="J162" s="132"/>
      <c r="K162" s="132"/>
      <c r="L162" s="133"/>
      <c r="M162" s="134"/>
      <c r="N162" s="37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9"/>
    </row>
    <row r="163" spans="1:26" ht="15" customHeight="1">
      <c r="A163" s="125"/>
      <c r="B163" s="80"/>
      <c r="C163" s="80"/>
      <c r="D163" s="80"/>
      <c r="E163" s="126"/>
      <c r="F163" s="80"/>
      <c r="G163" s="59"/>
      <c r="H163" s="80"/>
      <c r="I163" s="128"/>
      <c r="J163" s="132"/>
      <c r="K163" s="132"/>
      <c r="L163" s="133"/>
      <c r="M163" s="131"/>
      <c r="N163" s="37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9"/>
    </row>
    <row r="164" spans="1:26" ht="15" customHeight="1">
      <c r="A164" s="56" t="s">
        <v>706</v>
      </c>
      <c r="B164" s="57" t="s">
        <v>707</v>
      </c>
      <c r="C164" s="46" t="s">
        <v>315</v>
      </c>
      <c r="D164" s="57" t="s">
        <v>708</v>
      </c>
      <c r="E164" s="47" t="s">
        <v>709</v>
      </c>
      <c r="F164" s="57" t="s">
        <v>710</v>
      </c>
      <c r="G164" s="59">
        <v>3000</v>
      </c>
      <c r="H164" s="57" t="s">
        <v>251</v>
      </c>
      <c r="I164" s="60"/>
      <c r="J164" s="61" t="s">
        <v>22</v>
      </c>
      <c r="K164" s="61" t="s">
        <v>22</v>
      </c>
      <c r="L164" s="57" t="s">
        <v>711</v>
      </c>
      <c r="M164" s="81">
        <v>36032</v>
      </c>
      <c r="N164" s="37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9"/>
    </row>
    <row r="165" spans="1:26" ht="15" customHeight="1">
      <c r="A165" s="56" t="s">
        <v>712</v>
      </c>
      <c r="B165" s="57" t="s">
        <v>269</v>
      </c>
      <c r="C165" s="57" t="s">
        <v>315</v>
      </c>
      <c r="D165" s="57" t="s">
        <v>713</v>
      </c>
      <c r="E165" s="58" t="s">
        <v>714</v>
      </c>
      <c r="F165" s="57" t="s">
        <v>715</v>
      </c>
      <c r="G165" s="59">
        <v>1180</v>
      </c>
      <c r="H165" s="57" t="s">
        <v>312</v>
      </c>
      <c r="I165" s="128"/>
      <c r="J165" s="129" t="s">
        <v>30</v>
      </c>
      <c r="K165" s="129" t="s">
        <v>22</v>
      </c>
      <c r="L165" s="130" t="s">
        <v>58</v>
      </c>
      <c r="M165" s="135">
        <v>29674</v>
      </c>
      <c r="N165" s="37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9"/>
    </row>
    <row r="166" spans="1:26" ht="15" customHeight="1">
      <c r="A166" s="56" t="s">
        <v>716</v>
      </c>
      <c r="B166" s="57" t="s">
        <v>371</v>
      </c>
      <c r="C166" s="57" t="s">
        <v>315</v>
      </c>
      <c r="D166" s="57" t="s">
        <v>717</v>
      </c>
      <c r="E166" s="58" t="str">
        <f>HYPERLINK("mailto:claesmre@gmail.com","claesmre@gmail.com")</f>
        <v>claesmre@gmail.com</v>
      </c>
      <c r="F166" s="57" t="s">
        <v>718</v>
      </c>
      <c r="G166" s="59">
        <v>1471</v>
      </c>
      <c r="H166" s="57" t="s">
        <v>719</v>
      </c>
      <c r="I166" s="128"/>
      <c r="J166" s="129" t="s">
        <v>30</v>
      </c>
      <c r="K166" s="129" t="s">
        <v>30</v>
      </c>
      <c r="L166" s="130" t="s">
        <v>126</v>
      </c>
      <c r="M166" s="135">
        <v>33386</v>
      </c>
      <c r="N166" s="37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9"/>
    </row>
    <row r="167" spans="1:26" ht="15" customHeight="1">
      <c r="A167" s="56" t="s">
        <v>720</v>
      </c>
      <c r="B167" s="57" t="s">
        <v>721</v>
      </c>
      <c r="C167" s="57" t="s">
        <v>315</v>
      </c>
      <c r="D167" s="57" t="s">
        <v>722</v>
      </c>
      <c r="E167" s="58" t="str">
        <f>HYPERLINK("mailto:pierre-olivier.colard@student.uclouvain.be","pierre-olivier.colard@student.uclouvain.be")</f>
        <v>pierre-olivier.colard@student.uclouvain.be</v>
      </c>
      <c r="F167" s="57" t="s">
        <v>723</v>
      </c>
      <c r="G167" s="59">
        <v>1330</v>
      </c>
      <c r="H167" s="57" t="s">
        <v>393</v>
      </c>
      <c r="I167" s="128"/>
      <c r="J167" s="129" t="s">
        <v>22</v>
      </c>
      <c r="K167" s="129" t="s">
        <v>22</v>
      </c>
      <c r="L167" s="130" t="s">
        <v>58</v>
      </c>
      <c r="M167" s="131"/>
      <c r="N167" s="37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9"/>
    </row>
    <row r="168" spans="1:26" ht="15" customHeight="1">
      <c r="A168" s="56" t="s">
        <v>443</v>
      </c>
      <c r="B168" s="57" t="s">
        <v>87</v>
      </c>
      <c r="C168" s="57" t="s">
        <v>315</v>
      </c>
      <c r="D168" s="57" t="s">
        <v>724</v>
      </c>
      <c r="E168" s="58" t="str">
        <f>HYPERLINK("mailto:anteia13@yahoo.fr","anteia13@yahoo.fr")</f>
        <v>anteia13@yahoo.fr</v>
      </c>
      <c r="F168" s="80"/>
      <c r="G168" s="59"/>
      <c r="H168" s="80"/>
      <c r="I168" s="128"/>
      <c r="J168" s="129" t="s">
        <v>22</v>
      </c>
      <c r="K168" s="129" t="s">
        <v>22</v>
      </c>
      <c r="L168" s="133"/>
      <c r="M168" s="134"/>
      <c r="N168" s="37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9"/>
    </row>
    <row r="169" spans="1:26" ht="15" customHeight="1">
      <c r="A169" s="56" t="s">
        <v>725</v>
      </c>
      <c r="B169" s="57" t="s">
        <v>726</v>
      </c>
      <c r="C169" s="57" t="s">
        <v>315</v>
      </c>
      <c r="D169" s="57" t="s">
        <v>727</v>
      </c>
      <c r="E169" s="58" t="str">
        <f>HYPERLINK("mailto:sandradegeradon@gmail.com","sandradegeradon@gmail.com")</f>
        <v>sandradegeradon@gmail.com</v>
      </c>
      <c r="F169" s="57" t="s">
        <v>728</v>
      </c>
      <c r="G169" s="59">
        <v>1342</v>
      </c>
      <c r="H169" s="57" t="s">
        <v>337</v>
      </c>
      <c r="I169" s="128"/>
      <c r="J169" s="129" t="s">
        <v>30</v>
      </c>
      <c r="K169" s="129" t="s">
        <v>22</v>
      </c>
      <c r="L169" s="130" t="s">
        <v>31</v>
      </c>
      <c r="M169" s="131">
        <v>29674</v>
      </c>
      <c r="N169" s="37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9"/>
    </row>
    <row r="170" spans="1:26" ht="15" customHeight="1">
      <c r="A170" s="56" t="s">
        <v>729</v>
      </c>
      <c r="B170" s="57" t="s">
        <v>730</v>
      </c>
      <c r="C170" s="57" t="s">
        <v>315</v>
      </c>
      <c r="D170" s="57" t="s">
        <v>731</v>
      </c>
      <c r="E170" s="58" t="str">
        <f>HYPERLINK("mailto:aline_aquarelle@hotmail.com","aline_aquarelle@hotmail.com")</f>
        <v>aline_aquarelle@hotmail.com</v>
      </c>
      <c r="F170" s="57" t="s">
        <v>732</v>
      </c>
      <c r="G170" s="59">
        <v>7503</v>
      </c>
      <c r="H170" s="57" t="s">
        <v>399</v>
      </c>
      <c r="I170" s="128"/>
      <c r="J170" s="129" t="s">
        <v>30</v>
      </c>
      <c r="K170" s="129" t="s">
        <v>30</v>
      </c>
      <c r="L170" s="130" t="s">
        <v>132</v>
      </c>
      <c r="M170" s="131">
        <v>32289</v>
      </c>
      <c r="N170" s="37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9"/>
    </row>
    <row r="171" spans="1:26" ht="15" customHeight="1">
      <c r="A171" s="56" t="s">
        <v>733</v>
      </c>
      <c r="B171" s="57" t="s">
        <v>734</v>
      </c>
      <c r="C171" s="57" t="s">
        <v>315</v>
      </c>
      <c r="D171" s="57" t="s">
        <v>735</v>
      </c>
      <c r="E171" s="58" t="s">
        <v>736</v>
      </c>
      <c r="F171" s="57" t="s">
        <v>737</v>
      </c>
      <c r="G171" s="59">
        <v>1490</v>
      </c>
      <c r="H171" s="57" t="s">
        <v>738</v>
      </c>
      <c r="I171" s="128"/>
      <c r="J171" s="129" t="s">
        <v>30</v>
      </c>
      <c r="K171" s="129" t="s">
        <v>22</v>
      </c>
      <c r="L171" s="130" t="s">
        <v>739</v>
      </c>
      <c r="M171" s="131">
        <v>34620</v>
      </c>
      <c r="N171" s="37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9"/>
    </row>
    <row r="172" spans="1:26" ht="15" customHeight="1">
      <c r="A172" s="56" t="s">
        <v>740</v>
      </c>
      <c r="B172" s="57" t="s">
        <v>741</v>
      </c>
      <c r="C172" s="57" t="s">
        <v>315</v>
      </c>
      <c r="D172" s="57" t="s">
        <v>742</v>
      </c>
      <c r="E172" s="58" t="s">
        <v>743</v>
      </c>
      <c r="F172" s="80"/>
      <c r="G172" s="59"/>
      <c r="H172" s="80"/>
      <c r="I172" s="128"/>
      <c r="J172" s="129" t="s">
        <v>30</v>
      </c>
      <c r="K172" s="129" t="s">
        <v>30</v>
      </c>
      <c r="L172" s="130" t="s">
        <v>205</v>
      </c>
      <c r="M172" s="134"/>
      <c r="N172" s="37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9"/>
    </row>
    <row r="173" spans="1:26" ht="15" customHeight="1">
      <c r="A173" s="56" t="s">
        <v>744</v>
      </c>
      <c r="B173" s="57" t="s">
        <v>745</v>
      </c>
      <c r="C173" s="57" t="s">
        <v>315</v>
      </c>
      <c r="D173" s="80"/>
      <c r="E173" s="126"/>
      <c r="F173" s="80"/>
      <c r="G173" s="59"/>
      <c r="H173" s="80"/>
      <c r="I173" s="128"/>
      <c r="J173" s="132"/>
      <c r="K173" s="132"/>
      <c r="L173" s="133"/>
      <c r="M173" s="134"/>
      <c r="N173" s="37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9"/>
    </row>
    <row r="174" spans="1:26" ht="15" customHeight="1">
      <c r="A174" s="56" t="s">
        <v>746</v>
      </c>
      <c r="B174" s="57" t="s">
        <v>747</v>
      </c>
      <c r="C174" s="57" t="s">
        <v>315</v>
      </c>
      <c r="D174" s="57" t="s">
        <v>748</v>
      </c>
      <c r="E174" s="58" t="str">
        <f>HYPERLINK("mailto:faucoman@hotmail.fr","faucoman@hotmail.fr")</f>
        <v>faucoman@hotmail.fr</v>
      </c>
      <c r="F174" s="57" t="s">
        <v>749</v>
      </c>
      <c r="G174" s="59">
        <v>4800</v>
      </c>
      <c r="H174" s="57" t="s">
        <v>173</v>
      </c>
      <c r="I174" s="128"/>
      <c r="J174" s="129" t="s">
        <v>30</v>
      </c>
      <c r="K174" s="132"/>
      <c r="L174" s="130" t="s">
        <v>750</v>
      </c>
      <c r="M174" s="131"/>
      <c r="N174" s="37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9"/>
    </row>
    <row r="175" spans="1:26" ht="15" customHeight="1">
      <c r="A175" s="56" t="s">
        <v>751</v>
      </c>
      <c r="B175" s="57" t="s">
        <v>752</v>
      </c>
      <c r="C175" s="57" t="s">
        <v>315</v>
      </c>
      <c r="D175" s="57" t="s">
        <v>753</v>
      </c>
      <c r="E175" s="126"/>
      <c r="F175" s="80"/>
      <c r="G175" s="59"/>
      <c r="H175" s="80"/>
      <c r="I175" s="128"/>
      <c r="J175" s="132"/>
      <c r="K175" s="132"/>
      <c r="L175" s="133"/>
      <c r="M175" s="131"/>
      <c r="N175" s="37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9"/>
    </row>
    <row r="176" spans="1:26" ht="15" customHeight="1">
      <c r="A176" s="56" t="s">
        <v>754</v>
      </c>
      <c r="B176" s="57" t="s">
        <v>755</v>
      </c>
      <c r="C176" s="57" t="s">
        <v>315</v>
      </c>
      <c r="D176" s="57" t="s">
        <v>756</v>
      </c>
      <c r="E176" s="58" t="s">
        <v>757</v>
      </c>
      <c r="F176" s="80"/>
      <c r="G176" s="59"/>
      <c r="H176" s="80"/>
      <c r="I176" s="128"/>
      <c r="J176" s="129" t="s">
        <v>30</v>
      </c>
      <c r="K176" s="129" t="s">
        <v>30</v>
      </c>
      <c r="L176" s="130" t="s">
        <v>85</v>
      </c>
      <c r="M176" s="131"/>
      <c r="N176" s="37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9"/>
    </row>
    <row r="177" spans="1:26" ht="15" customHeight="1">
      <c r="A177" s="56" t="s">
        <v>758</v>
      </c>
      <c r="B177" s="57" t="s">
        <v>759</v>
      </c>
      <c r="C177" s="57" t="s">
        <v>315</v>
      </c>
      <c r="D177" s="57" t="s">
        <v>760</v>
      </c>
      <c r="E177" s="58" t="str">
        <f>HYPERLINK("mailto:lisa-marie.frantz@student.uclouvain.be","lisa-marie.frantz@student.uclouvain.be")</f>
        <v>lisa-marie.frantz@student.uclouvain.be</v>
      </c>
      <c r="F177" s="57" t="s">
        <v>761</v>
      </c>
      <c r="G177" s="59">
        <v>6723</v>
      </c>
      <c r="H177" s="57" t="s">
        <v>762</v>
      </c>
      <c r="I177" s="128"/>
      <c r="J177" s="129" t="s">
        <v>30</v>
      </c>
      <c r="K177" s="129" t="s">
        <v>30</v>
      </c>
      <c r="L177" s="130" t="s">
        <v>321</v>
      </c>
      <c r="M177" s="134"/>
      <c r="N177" s="37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9"/>
    </row>
    <row r="178" spans="1:26" ht="15" customHeight="1">
      <c r="A178" s="56" t="s">
        <v>763</v>
      </c>
      <c r="B178" s="57" t="s">
        <v>269</v>
      </c>
      <c r="C178" s="57" t="s">
        <v>315</v>
      </c>
      <c r="D178" s="57" t="s">
        <v>764</v>
      </c>
      <c r="E178" s="58" t="str">
        <f>HYPERLINK("mailto:nicolas.gallego@uclouvain.be","nicolas.gallego@uclouvain.be")</f>
        <v>nicolas.gallego@uclouvain.be</v>
      </c>
      <c r="F178" s="57" t="s">
        <v>765</v>
      </c>
      <c r="G178" s="59">
        <v>1348</v>
      </c>
      <c r="H178" s="57" t="s">
        <v>64</v>
      </c>
      <c r="I178" s="128"/>
      <c r="J178" s="129" t="s">
        <v>30</v>
      </c>
      <c r="K178" s="129" t="s">
        <v>30</v>
      </c>
      <c r="L178" s="130" t="s">
        <v>766</v>
      </c>
      <c r="M178" s="131"/>
      <c r="N178" s="37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9"/>
    </row>
    <row r="179" spans="1:26" ht="15" customHeight="1">
      <c r="A179" s="56" t="s">
        <v>767</v>
      </c>
      <c r="B179" s="57" t="s">
        <v>768</v>
      </c>
      <c r="C179" s="57" t="s">
        <v>315</v>
      </c>
      <c r="D179" s="57" t="s">
        <v>769</v>
      </c>
      <c r="E179" s="58" t="s">
        <v>770</v>
      </c>
      <c r="F179" s="57" t="s">
        <v>771</v>
      </c>
      <c r="G179" s="59">
        <v>1970</v>
      </c>
      <c r="H179" s="57" t="s">
        <v>772</v>
      </c>
      <c r="I179" s="128"/>
      <c r="J179" s="129" t="s">
        <v>30</v>
      </c>
      <c r="K179" s="129" t="s">
        <v>30</v>
      </c>
      <c r="L179" s="130" t="s">
        <v>773</v>
      </c>
      <c r="M179" s="131">
        <v>33955</v>
      </c>
      <c r="N179" s="37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9"/>
    </row>
    <row r="180" spans="1:26" ht="15" customHeight="1">
      <c r="A180" s="56" t="s">
        <v>67</v>
      </c>
      <c r="B180" s="57" t="s">
        <v>774</v>
      </c>
      <c r="C180" s="57" t="s">
        <v>315</v>
      </c>
      <c r="D180" s="57" t="s">
        <v>775</v>
      </c>
      <c r="E180" s="58" t="s">
        <v>776</v>
      </c>
      <c r="F180" s="57" t="s">
        <v>72</v>
      </c>
      <c r="G180" s="59">
        <v>1180</v>
      </c>
      <c r="H180" s="57" t="s">
        <v>73</v>
      </c>
      <c r="I180" s="128"/>
      <c r="J180" s="129" t="s">
        <v>30</v>
      </c>
      <c r="K180" s="129" t="s">
        <v>22</v>
      </c>
      <c r="L180" s="130" t="s">
        <v>777</v>
      </c>
      <c r="M180" s="131">
        <v>33881</v>
      </c>
      <c r="N180" s="37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9"/>
    </row>
    <row r="181" spans="1:26" ht="15" customHeight="1">
      <c r="A181" s="56" t="s">
        <v>778</v>
      </c>
      <c r="B181" s="57" t="s">
        <v>768</v>
      </c>
      <c r="C181" s="57" t="s">
        <v>315</v>
      </c>
      <c r="D181" s="57" t="s">
        <v>779</v>
      </c>
      <c r="E181" s="58" t="s">
        <v>780</v>
      </c>
      <c r="F181" s="57" t="s">
        <v>781</v>
      </c>
      <c r="G181" s="59">
        <v>1348</v>
      </c>
      <c r="H181" s="57" t="s">
        <v>64</v>
      </c>
      <c r="I181" s="128"/>
      <c r="J181" s="129" t="s">
        <v>30</v>
      </c>
      <c r="K181" s="129" t="s">
        <v>22</v>
      </c>
      <c r="L181" s="130" t="s">
        <v>606</v>
      </c>
      <c r="M181" s="131">
        <v>35296</v>
      </c>
      <c r="N181" s="37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9"/>
    </row>
    <row r="182" spans="1:26" ht="15" customHeight="1">
      <c r="A182" s="56" t="s">
        <v>782</v>
      </c>
      <c r="B182" s="57" t="s">
        <v>783</v>
      </c>
      <c r="C182" s="57" t="s">
        <v>315</v>
      </c>
      <c r="D182" s="57" t="s">
        <v>784</v>
      </c>
      <c r="E182" s="58" t="s">
        <v>785</v>
      </c>
      <c r="F182" s="57" t="s">
        <v>786</v>
      </c>
      <c r="G182" s="59">
        <v>7181</v>
      </c>
      <c r="H182" s="57" t="s">
        <v>787</v>
      </c>
      <c r="I182" s="128"/>
      <c r="J182" s="129" t="s">
        <v>30</v>
      </c>
      <c r="K182" s="132"/>
      <c r="L182" s="130" t="s">
        <v>788</v>
      </c>
      <c r="M182" s="131">
        <v>34018</v>
      </c>
      <c r="N182" s="37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9"/>
    </row>
    <row r="183" spans="1:26" ht="15" customHeight="1">
      <c r="A183" s="56" t="s">
        <v>789</v>
      </c>
      <c r="B183" s="57" t="s">
        <v>790</v>
      </c>
      <c r="C183" s="57" t="s">
        <v>315</v>
      </c>
      <c r="D183" s="57" t="s">
        <v>791</v>
      </c>
      <c r="E183" s="58" t="s">
        <v>792</v>
      </c>
      <c r="F183" s="80"/>
      <c r="G183" s="59"/>
      <c r="H183" s="80"/>
      <c r="I183" s="128"/>
      <c r="J183" s="129" t="s">
        <v>30</v>
      </c>
      <c r="K183" s="129" t="s">
        <v>30</v>
      </c>
      <c r="L183" s="130" t="s">
        <v>181</v>
      </c>
      <c r="M183" s="134"/>
      <c r="N183" s="37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9"/>
    </row>
    <row r="184" spans="1:26" ht="15" customHeight="1">
      <c r="A184" s="56" t="s">
        <v>793</v>
      </c>
      <c r="B184" s="57" t="s">
        <v>449</v>
      </c>
      <c r="C184" s="57" t="s">
        <v>315</v>
      </c>
      <c r="D184" s="57" t="s">
        <v>794</v>
      </c>
      <c r="E184" s="58" t="s">
        <v>795</v>
      </c>
      <c r="F184" s="80"/>
      <c r="G184" s="59"/>
      <c r="H184" s="80"/>
      <c r="I184" s="128"/>
      <c r="J184" s="129" t="s">
        <v>30</v>
      </c>
      <c r="K184" s="129" t="s">
        <v>30</v>
      </c>
      <c r="L184" s="130" t="s">
        <v>58</v>
      </c>
      <c r="M184" s="131"/>
      <c r="N184" s="37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9"/>
    </row>
    <row r="185" spans="1:26" ht="15" customHeight="1">
      <c r="A185" s="56" t="s">
        <v>796</v>
      </c>
      <c r="B185" s="57" t="s">
        <v>797</v>
      </c>
      <c r="C185" s="57" t="s">
        <v>315</v>
      </c>
      <c r="D185" s="57" t="s">
        <v>798</v>
      </c>
      <c r="E185" s="58" t="str">
        <f>HYPERLINK("mailto:franck.limonier@gmail.com","franck.limonier@gmail.com")</f>
        <v>franck.limonier@gmail.com</v>
      </c>
      <c r="F185" s="57" t="s">
        <v>799</v>
      </c>
      <c r="G185" s="59">
        <v>1950</v>
      </c>
      <c r="H185" s="57" t="s">
        <v>800</v>
      </c>
      <c r="I185" s="128"/>
      <c r="J185" s="129" t="s">
        <v>30</v>
      </c>
      <c r="K185" s="129" t="s">
        <v>30</v>
      </c>
      <c r="L185" s="130" t="s">
        <v>92</v>
      </c>
      <c r="M185" s="131">
        <v>32963</v>
      </c>
      <c r="N185" s="37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9"/>
    </row>
    <row r="186" spans="1:26" ht="15" customHeight="1">
      <c r="A186" s="56" t="s">
        <v>801</v>
      </c>
      <c r="B186" s="57" t="s">
        <v>802</v>
      </c>
      <c r="C186" s="57" t="s">
        <v>315</v>
      </c>
      <c r="D186" s="57" t="s">
        <v>803</v>
      </c>
      <c r="E186" s="58" t="str">
        <f>HYPERLINK("mailto:em.lochenie@live.fr","em.lochenie@live.fr")</f>
        <v>em.lochenie@live.fr</v>
      </c>
      <c r="F186" s="57" t="s">
        <v>804</v>
      </c>
      <c r="G186" s="59">
        <v>7500</v>
      </c>
      <c r="H186" s="57" t="s">
        <v>612</v>
      </c>
      <c r="I186" s="128"/>
      <c r="J186" s="129" t="s">
        <v>30</v>
      </c>
      <c r="K186" s="129" t="s">
        <v>30</v>
      </c>
      <c r="L186" s="130" t="s">
        <v>805</v>
      </c>
      <c r="M186" s="131">
        <v>34944</v>
      </c>
      <c r="N186" s="37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9"/>
    </row>
    <row r="187" spans="1:26" ht="15" customHeight="1">
      <c r="A187" s="56" t="s">
        <v>806</v>
      </c>
      <c r="B187" s="57" t="s">
        <v>807</v>
      </c>
      <c r="C187" s="57" t="s">
        <v>315</v>
      </c>
      <c r="D187" s="57" t="s">
        <v>808</v>
      </c>
      <c r="E187" s="58" t="s">
        <v>809</v>
      </c>
      <c r="F187" s="57" t="s">
        <v>810</v>
      </c>
      <c r="G187" s="59">
        <v>1170</v>
      </c>
      <c r="H187" s="57" t="s">
        <v>73</v>
      </c>
      <c r="I187" s="128"/>
      <c r="J187" s="129" t="s">
        <v>30</v>
      </c>
      <c r="K187" s="129" t="s">
        <v>30</v>
      </c>
      <c r="L187" s="130" t="s">
        <v>66</v>
      </c>
      <c r="M187" s="131">
        <v>34300</v>
      </c>
      <c r="N187" s="37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9"/>
    </row>
    <row r="188" spans="1:26" ht="15" customHeight="1">
      <c r="A188" s="56" t="s">
        <v>811</v>
      </c>
      <c r="B188" s="57" t="s">
        <v>812</v>
      </c>
      <c r="C188" s="57" t="s">
        <v>315</v>
      </c>
      <c r="D188" s="57" t="s">
        <v>813</v>
      </c>
      <c r="E188" s="58" t="str">
        <f>HYPERLINK("mailto:floismonde@hotmail.com","floismonde@hotmail.com")</f>
        <v>floismonde@hotmail.com</v>
      </c>
      <c r="F188" s="57" t="s">
        <v>814</v>
      </c>
      <c r="G188" s="59">
        <v>1325</v>
      </c>
      <c r="H188" s="57" t="s">
        <v>815</v>
      </c>
      <c r="I188" s="128"/>
      <c r="J188" s="129" t="s">
        <v>30</v>
      </c>
      <c r="K188" s="129" t="s">
        <v>22</v>
      </c>
      <c r="L188" s="130" t="s">
        <v>816</v>
      </c>
      <c r="M188" s="131">
        <v>33448</v>
      </c>
      <c r="N188" s="37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9"/>
    </row>
    <row r="189" spans="1:26" ht="15" customHeight="1">
      <c r="A189" s="56" t="s">
        <v>817</v>
      </c>
      <c r="B189" s="57" t="s">
        <v>818</v>
      </c>
      <c r="C189" s="57" t="s">
        <v>315</v>
      </c>
      <c r="D189" s="57" t="s">
        <v>819</v>
      </c>
      <c r="E189" s="58" t="s">
        <v>820</v>
      </c>
      <c r="F189" s="57" t="s">
        <v>821</v>
      </c>
      <c r="G189" s="59">
        <v>1170</v>
      </c>
      <c r="H189" s="57" t="s">
        <v>73</v>
      </c>
      <c r="I189" s="128"/>
      <c r="J189" s="129" t="s">
        <v>30</v>
      </c>
      <c r="K189" s="129" t="s">
        <v>30</v>
      </c>
      <c r="L189" s="130" t="s">
        <v>307</v>
      </c>
      <c r="M189" s="131">
        <v>33649</v>
      </c>
      <c r="N189" s="37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9"/>
    </row>
    <row r="190" spans="1:26" ht="15" customHeight="1">
      <c r="A190" s="56" t="s">
        <v>822</v>
      </c>
      <c r="B190" s="57" t="s">
        <v>823</v>
      </c>
      <c r="C190" s="57" t="s">
        <v>315</v>
      </c>
      <c r="D190" s="57" t="s">
        <v>824</v>
      </c>
      <c r="E190" s="58" t="s">
        <v>825</v>
      </c>
      <c r="F190" s="57" t="s">
        <v>826</v>
      </c>
      <c r="G190" s="59">
        <v>7500</v>
      </c>
      <c r="H190" s="57" t="s">
        <v>612</v>
      </c>
      <c r="I190" s="128"/>
      <c r="J190" s="129" t="s">
        <v>30</v>
      </c>
      <c r="K190" s="129" t="s">
        <v>30</v>
      </c>
      <c r="L190" s="130" t="s">
        <v>321</v>
      </c>
      <c r="M190" s="131">
        <v>33265</v>
      </c>
      <c r="N190" s="37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9"/>
    </row>
    <row r="191" spans="1:26" ht="15" customHeight="1">
      <c r="A191" s="56" t="s">
        <v>827</v>
      </c>
      <c r="B191" s="57" t="s">
        <v>828</v>
      </c>
      <c r="C191" s="57" t="s">
        <v>315</v>
      </c>
      <c r="D191" s="80"/>
      <c r="E191" s="58" t="s">
        <v>829</v>
      </c>
      <c r="F191" s="57" t="s">
        <v>830</v>
      </c>
      <c r="G191" s="59">
        <v>5030</v>
      </c>
      <c r="H191" s="57" t="s">
        <v>698</v>
      </c>
      <c r="I191" s="128"/>
      <c r="J191" s="129" t="s">
        <v>22</v>
      </c>
      <c r="K191" s="129" t="s">
        <v>22</v>
      </c>
      <c r="L191" s="130" t="s">
        <v>831</v>
      </c>
      <c r="M191" s="134"/>
      <c r="N191" s="37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9"/>
    </row>
    <row r="192" spans="1:26" ht="15" customHeight="1">
      <c r="A192" s="56" t="s">
        <v>832</v>
      </c>
      <c r="B192" s="57" t="s">
        <v>833</v>
      </c>
      <c r="C192" s="57" t="s">
        <v>315</v>
      </c>
      <c r="D192" s="57" t="s">
        <v>834</v>
      </c>
      <c r="E192" s="58" t="s">
        <v>835</v>
      </c>
      <c r="F192" s="57" t="s">
        <v>836</v>
      </c>
      <c r="G192" s="124">
        <v>7190</v>
      </c>
      <c r="H192" s="57" t="s">
        <v>837</v>
      </c>
      <c r="I192" s="128"/>
      <c r="J192" s="129" t="s">
        <v>30</v>
      </c>
      <c r="K192" s="129" t="s">
        <v>22</v>
      </c>
      <c r="L192" s="130" t="s">
        <v>838</v>
      </c>
      <c r="M192" s="131">
        <v>34566</v>
      </c>
      <c r="N192" s="37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9"/>
    </row>
    <row r="193" spans="1:26" ht="15" customHeight="1">
      <c r="A193" s="45" t="s">
        <v>839</v>
      </c>
      <c r="B193" s="46" t="s">
        <v>840</v>
      </c>
      <c r="C193" s="46" t="s">
        <v>315</v>
      </c>
      <c r="D193" s="46" t="s">
        <v>841</v>
      </c>
      <c r="E193" s="47" t="str">
        <f>HYPERLINK("mailto:maggymili@hotmail.com","maggymili@hotmail.com")</f>
        <v>maggymili@hotmail.com</v>
      </c>
      <c r="F193" s="53"/>
      <c r="G193" s="79"/>
      <c r="H193" s="53"/>
      <c r="I193" s="49"/>
      <c r="J193" s="50" t="s">
        <v>30</v>
      </c>
      <c r="K193" s="50" t="s">
        <v>30</v>
      </c>
      <c r="L193" s="46" t="s">
        <v>842</v>
      </c>
      <c r="M193" s="51"/>
      <c r="N193" s="37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9"/>
    </row>
    <row r="194" spans="1:26" ht="15" customHeight="1">
      <c r="A194" s="56" t="s">
        <v>843</v>
      </c>
      <c r="B194" s="57" t="s">
        <v>844</v>
      </c>
      <c r="C194" s="57" t="s">
        <v>315</v>
      </c>
      <c r="D194" s="57" t="s">
        <v>845</v>
      </c>
      <c r="E194" s="58" t="s">
        <v>846</v>
      </c>
      <c r="F194" s="80"/>
      <c r="G194" s="59"/>
      <c r="H194" s="80"/>
      <c r="I194" s="128"/>
      <c r="J194" s="129" t="s">
        <v>22</v>
      </c>
      <c r="K194" s="129" t="s">
        <v>30</v>
      </c>
      <c r="L194" s="133"/>
      <c r="M194" s="134"/>
      <c r="N194" s="37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9"/>
    </row>
    <row r="195" spans="1:26" ht="15" customHeight="1">
      <c r="A195" s="56" t="s">
        <v>847</v>
      </c>
      <c r="B195" s="57" t="s">
        <v>848</v>
      </c>
      <c r="C195" s="57" t="s">
        <v>315</v>
      </c>
      <c r="D195" s="57" t="s">
        <v>849</v>
      </c>
      <c r="E195" s="58" t="s">
        <v>850</v>
      </c>
      <c r="F195" s="57" t="s">
        <v>851</v>
      </c>
      <c r="G195" s="59">
        <v>1435</v>
      </c>
      <c r="H195" s="57" t="s">
        <v>852</v>
      </c>
      <c r="I195" s="128"/>
      <c r="J195" s="129" t="s">
        <v>22</v>
      </c>
      <c r="K195" s="129" t="s">
        <v>22</v>
      </c>
      <c r="L195" s="133"/>
      <c r="M195" s="131">
        <v>30586</v>
      </c>
      <c r="N195" s="37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9"/>
    </row>
    <row r="196" spans="1:26" ht="15" customHeight="1">
      <c r="A196" s="56" t="s">
        <v>853</v>
      </c>
      <c r="B196" s="57" t="s">
        <v>854</v>
      </c>
      <c r="C196" s="57" t="s">
        <v>315</v>
      </c>
      <c r="D196" s="57" t="s">
        <v>855</v>
      </c>
      <c r="E196" s="58" t="str">
        <f>HYPERLINK("mailto:pierrick.scheuer@student.uclouvain.be","pierrick.scheuer@student.uclouvain.be")</f>
        <v>pierrick.scheuer@student.uclouvain.be</v>
      </c>
      <c r="F196" s="57" t="s">
        <v>856</v>
      </c>
      <c r="G196" s="59">
        <v>6700</v>
      </c>
      <c r="H196" s="57" t="s">
        <v>652</v>
      </c>
      <c r="I196" s="128"/>
      <c r="J196" s="129" t="s">
        <v>30</v>
      </c>
      <c r="K196" s="129" t="s">
        <v>30</v>
      </c>
      <c r="L196" s="130" t="s">
        <v>92</v>
      </c>
      <c r="M196" s="131">
        <v>35252</v>
      </c>
      <c r="N196" s="37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9"/>
    </row>
    <row r="197" spans="1:26" ht="15" customHeight="1">
      <c r="A197" s="56" t="s">
        <v>853</v>
      </c>
      <c r="B197" s="57" t="s">
        <v>857</v>
      </c>
      <c r="C197" s="57" t="s">
        <v>315</v>
      </c>
      <c r="D197" s="57" t="s">
        <v>858</v>
      </c>
      <c r="E197" s="58" t="str">
        <f>HYPERLINK("mailto:xavier.scheuer@gmail.com","xavier.scheuer@gmail.com")</f>
        <v>xavier.scheuer@gmail.com</v>
      </c>
      <c r="F197" s="57" t="s">
        <v>856</v>
      </c>
      <c r="G197" s="59">
        <v>6700</v>
      </c>
      <c r="H197" s="57" t="s">
        <v>652</v>
      </c>
      <c r="I197" s="128"/>
      <c r="J197" s="129" t="s">
        <v>30</v>
      </c>
      <c r="K197" s="129" t="s">
        <v>30</v>
      </c>
      <c r="L197" s="130" t="s">
        <v>58</v>
      </c>
      <c r="M197" s="131">
        <v>32083</v>
      </c>
      <c r="N197" s="37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9"/>
    </row>
    <row r="198" spans="1:26" ht="15" customHeight="1">
      <c r="A198" s="56" t="s">
        <v>859</v>
      </c>
      <c r="B198" s="57" t="s">
        <v>860</v>
      </c>
      <c r="C198" s="57" t="s">
        <v>315</v>
      </c>
      <c r="D198" s="57" t="s">
        <v>861</v>
      </c>
      <c r="E198" s="58" t="s">
        <v>862</v>
      </c>
      <c r="F198" s="80"/>
      <c r="G198" s="59"/>
      <c r="H198" s="80"/>
      <c r="I198" s="128"/>
      <c r="J198" s="129" t="s">
        <v>22</v>
      </c>
      <c r="K198" s="129" t="s">
        <v>30</v>
      </c>
      <c r="L198" s="130" t="s">
        <v>863</v>
      </c>
      <c r="M198" s="134"/>
      <c r="N198" s="37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9"/>
    </row>
    <row r="199" spans="1:26" ht="15" customHeight="1">
      <c r="A199" s="56" t="s">
        <v>864</v>
      </c>
      <c r="B199" s="57" t="s">
        <v>269</v>
      </c>
      <c r="C199" s="57" t="s">
        <v>315</v>
      </c>
      <c r="D199" s="57" t="s">
        <v>865</v>
      </c>
      <c r="E199" s="58" t="s">
        <v>866</v>
      </c>
      <c r="F199" s="57" t="s">
        <v>867</v>
      </c>
      <c r="G199" s="124">
        <v>7500</v>
      </c>
      <c r="H199" s="57" t="s">
        <v>612</v>
      </c>
      <c r="I199" s="128"/>
      <c r="J199" s="129" t="s">
        <v>30</v>
      </c>
      <c r="K199" s="129" t="s">
        <v>30</v>
      </c>
      <c r="L199" s="130" t="s">
        <v>252</v>
      </c>
      <c r="M199" s="131">
        <v>31079</v>
      </c>
      <c r="N199" s="37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9"/>
    </row>
    <row r="200" spans="1:26" ht="15" customHeight="1">
      <c r="A200" s="56" t="s">
        <v>864</v>
      </c>
      <c r="B200" s="57" t="s">
        <v>596</v>
      </c>
      <c r="C200" s="57" t="s">
        <v>315</v>
      </c>
      <c r="D200" s="57" t="s">
        <v>868</v>
      </c>
      <c r="E200" s="58" t="s">
        <v>869</v>
      </c>
      <c r="F200" s="80"/>
      <c r="G200" s="59"/>
      <c r="H200" s="80"/>
      <c r="I200" s="128"/>
      <c r="J200" s="129" t="s">
        <v>30</v>
      </c>
      <c r="K200" s="129" t="s">
        <v>30</v>
      </c>
      <c r="L200" s="130" t="s">
        <v>181</v>
      </c>
      <c r="M200" s="134"/>
      <c r="N200" s="37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9"/>
    </row>
    <row r="201" spans="1:26" ht="15" customHeight="1">
      <c r="A201" s="56" t="s">
        <v>870</v>
      </c>
      <c r="B201" s="57" t="s">
        <v>871</v>
      </c>
      <c r="C201" s="57" t="s">
        <v>315</v>
      </c>
      <c r="D201" s="57" t="s">
        <v>872</v>
      </c>
      <c r="E201" s="58" t="str">
        <f>HYPERLINK("mailto:e_siraut@hotmail.com","e_siraut@hotmail.com")</f>
        <v>e_siraut@hotmail.com</v>
      </c>
      <c r="F201" s="57" t="s">
        <v>873</v>
      </c>
      <c r="G201" s="59">
        <v>1050</v>
      </c>
      <c r="H201" s="57" t="s">
        <v>73</v>
      </c>
      <c r="I201" s="128"/>
      <c r="J201" s="129" t="s">
        <v>30</v>
      </c>
      <c r="K201" s="129" t="s">
        <v>30</v>
      </c>
      <c r="L201" s="130" t="s">
        <v>805</v>
      </c>
      <c r="M201" s="131">
        <v>32488</v>
      </c>
      <c r="N201" s="37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9"/>
    </row>
    <row r="202" spans="1:26" ht="15" customHeight="1">
      <c r="A202" s="56" t="s">
        <v>874</v>
      </c>
      <c r="B202" s="57" t="s">
        <v>371</v>
      </c>
      <c r="C202" s="57" t="s">
        <v>315</v>
      </c>
      <c r="D202" s="57" t="s">
        <v>875</v>
      </c>
      <c r="E202" s="58" t="str">
        <f>HYPERLINK("mailto:marskelton@gmail.com","marskelton@gmail.com")</f>
        <v>marskelton@gmail.com</v>
      </c>
      <c r="F202" s="57" t="s">
        <v>876</v>
      </c>
      <c r="G202" s="59">
        <v>5500</v>
      </c>
      <c r="H202" s="57" t="s">
        <v>877</v>
      </c>
      <c r="I202" s="128"/>
      <c r="J202" s="129" t="s">
        <v>30</v>
      </c>
      <c r="K202" s="129" t="s">
        <v>30</v>
      </c>
      <c r="L202" s="130" t="s">
        <v>878</v>
      </c>
      <c r="M202" s="131">
        <v>34400</v>
      </c>
      <c r="N202" s="37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9"/>
    </row>
    <row r="203" spans="1:26" ht="15" customHeight="1">
      <c r="A203" s="56" t="s">
        <v>879</v>
      </c>
      <c r="B203" s="57" t="s">
        <v>880</v>
      </c>
      <c r="C203" s="57" t="s">
        <v>315</v>
      </c>
      <c r="D203" s="57" t="s">
        <v>881</v>
      </c>
      <c r="E203" s="58" t="str">
        <f>HYPERLINK("mailto:jsluyts@hotmail.fr","jsluyts@hotmail.fr")</f>
        <v>jsluyts@hotmail.fr</v>
      </c>
      <c r="F203" s="57" t="s">
        <v>882</v>
      </c>
      <c r="G203" s="59">
        <v>1300</v>
      </c>
      <c r="H203" s="57" t="s">
        <v>160</v>
      </c>
      <c r="I203" s="128"/>
      <c r="J203" s="129" t="s">
        <v>22</v>
      </c>
      <c r="K203" s="129" t="s">
        <v>22</v>
      </c>
      <c r="L203" s="130" t="s">
        <v>883</v>
      </c>
      <c r="M203" s="131">
        <v>35774</v>
      </c>
      <c r="N203" s="37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9"/>
    </row>
    <row r="204" spans="1:26" ht="15" customHeight="1">
      <c r="A204" s="56" t="s">
        <v>884</v>
      </c>
      <c r="B204" s="57" t="s">
        <v>860</v>
      </c>
      <c r="C204" s="57" t="s">
        <v>315</v>
      </c>
      <c r="D204" s="57" t="s">
        <v>885</v>
      </c>
      <c r="E204" s="58" t="str">
        <f>HYPERLINK("mailto:florencetalbot@yahoo.fr","florencetalbot@yahoo.fr")</f>
        <v>florencetalbot@yahoo.fr</v>
      </c>
      <c r="F204" s="57" t="s">
        <v>886</v>
      </c>
      <c r="G204" s="59">
        <v>1348</v>
      </c>
      <c r="H204" s="57" t="s">
        <v>887</v>
      </c>
      <c r="I204" s="128"/>
      <c r="J204" s="129" t="s">
        <v>22</v>
      </c>
      <c r="K204" s="129" t="s">
        <v>22</v>
      </c>
      <c r="L204" s="130" t="s">
        <v>888</v>
      </c>
      <c r="M204" s="131">
        <v>30095</v>
      </c>
      <c r="N204" s="37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9"/>
    </row>
    <row r="205" spans="1:26" ht="15" customHeight="1">
      <c r="A205" s="45" t="s">
        <v>889</v>
      </c>
      <c r="B205" s="46" t="s">
        <v>449</v>
      </c>
      <c r="C205" s="46" t="s">
        <v>285</v>
      </c>
      <c r="D205" s="46" t="s">
        <v>890</v>
      </c>
      <c r="E205" s="47" t="str">
        <f>HYPERLINK("mailto:julie.transon@hotmail.com","julie.transon@hotmail.com")</f>
        <v>julie.transon@hotmail.com</v>
      </c>
      <c r="F205" s="46" t="s">
        <v>891</v>
      </c>
      <c r="G205" s="48">
        <v>1040</v>
      </c>
      <c r="H205" s="46" t="s">
        <v>447</v>
      </c>
      <c r="I205" s="49"/>
      <c r="J205" s="50" t="s">
        <v>22</v>
      </c>
      <c r="K205" s="50" t="s">
        <v>22</v>
      </c>
      <c r="L205" s="46" t="s">
        <v>892</v>
      </c>
      <c r="M205" s="51"/>
      <c r="N205" s="37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9"/>
    </row>
    <row r="206" spans="1:26" ht="15" customHeight="1">
      <c r="A206" s="56" t="s">
        <v>893</v>
      </c>
      <c r="B206" s="57" t="s">
        <v>894</v>
      </c>
      <c r="C206" s="57" t="s">
        <v>315</v>
      </c>
      <c r="D206" s="57" t="s">
        <v>895</v>
      </c>
      <c r="E206" s="58" t="str">
        <f>HYPERLINK("mailto:cynthia.tsui@student.uclouvain.be","cynthia.tsui@student.uclouvain.be")</f>
        <v>cynthia.tsui@student.uclouvain.be</v>
      </c>
      <c r="F206" s="57" t="s">
        <v>896</v>
      </c>
      <c r="G206" s="59">
        <v>1348</v>
      </c>
      <c r="H206" s="57" t="s">
        <v>64</v>
      </c>
      <c r="I206" s="128"/>
      <c r="J206" s="132"/>
      <c r="K206" s="132"/>
      <c r="L206" s="133"/>
      <c r="M206" s="131"/>
      <c r="N206" s="37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9"/>
    </row>
    <row r="207" spans="1:26" ht="15" customHeight="1">
      <c r="A207" s="56" t="s">
        <v>897</v>
      </c>
      <c r="B207" s="57" t="s">
        <v>898</v>
      </c>
      <c r="C207" s="57" t="s">
        <v>315</v>
      </c>
      <c r="D207" s="80"/>
      <c r="E207" s="58" t="s">
        <v>899</v>
      </c>
      <c r="F207" s="80"/>
      <c r="G207" s="59"/>
      <c r="H207" s="80"/>
      <c r="I207" s="128"/>
      <c r="J207" s="132"/>
      <c r="K207" s="132"/>
      <c r="L207" s="133"/>
      <c r="M207" s="131">
        <v>35774</v>
      </c>
      <c r="N207" s="37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9"/>
    </row>
    <row r="208" spans="1:26" ht="15" customHeight="1">
      <c r="A208" s="45" t="s">
        <v>900</v>
      </c>
      <c r="B208" s="46" t="s">
        <v>901</v>
      </c>
      <c r="C208" s="46" t="s">
        <v>285</v>
      </c>
      <c r="D208" s="53"/>
      <c r="E208" s="47" t="str">
        <f>HYPERLINK("mailto:farfallina-87@hotmail.com","farfallina-87@hotmail.com")</f>
        <v>farfallina-87@hotmail.com</v>
      </c>
      <c r="F208" s="53"/>
      <c r="G208" s="48"/>
      <c r="H208" s="53"/>
      <c r="I208" s="49"/>
      <c r="J208" s="48"/>
      <c r="K208" s="48"/>
      <c r="L208" s="53"/>
      <c r="M208" s="51"/>
      <c r="N208" s="37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9"/>
    </row>
    <row r="209" spans="1:26" ht="15" customHeight="1">
      <c r="A209" s="136"/>
      <c r="B209" s="133"/>
      <c r="C209" s="133"/>
      <c r="D209" s="133"/>
      <c r="E209" s="137"/>
      <c r="F209" s="133"/>
      <c r="G209" s="132"/>
      <c r="H209" s="133"/>
      <c r="I209" s="128"/>
      <c r="J209" s="132"/>
      <c r="K209" s="132"/>
      <c r="L209" s="133"/>
      <c r="M209" s="131"/>
      <c r="N209" s="37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9"/>
    </row>
    <row r="210" spans="1:26" ht="15" customHeight="1">
      <c r="A210" s="56" t="s">
        <v>902</v>
      </c>
      <c r="B210" s="57" t="s">
        <v>903</v>
      </c>
      <c r="C210" s="57" t="s">
        <v>372</v>
      </c>
      <c r="D210" s="57" t="s">
        <v>904</v>
      </c>
      <c r="E210" s="58" t="s">
        <v>905</v>
      </c>
      <c r="F210" s="57" t="s">
        <v>906</v>
      </c>
      <c r="G210" s="59">
        <v>1000</v>
      </c>
      <c r="H210" s="57" t="s">
        <v>73</v>
      </c>
      <c r="I210" s="60"/>
      <c r="J210" s="61" t="s">
        <v>22</v>
      </c>
      <c r="K210" s="61" t="s">
        <v>22</v>
      </c>
      <c r="L210" s="57" t="s">
        <v>907</v>
      </c>
      <c r="M210" s="81">
        <v>28938</v>
      </c>
      <c r="N210" s="37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9"/>
    </row>
    <row r="211" spans="1:26" ht="15" customHeight="1">
      <c r="A211" s="56" t="s">
        <v>908</v>
      </c>
      <c r="B211" s="57" t="s">
        <v>909</v>
      </c>
      <c r="C211" s="57" t="s">
        <v>372</v>
      </c>
      <c r="D211" s="57" t="s">
        <v>910</v>
      </c>
      <c r="E211" s="58" t="s">
        <v>911</v>
      </c>
      <c r="F211" s="57" t="s">
        <v>912</v>
      </c>
      <c r="G211" s="59">
        <v>1390</v>
      </c>
      <c r="H211" s="57" t="s">
        <v>153</v>
      </c>
      <c r="I211" s="60"/>
      <c r="J211" s="61" t="s">
        <v>30</v>
      </c>
      <c r="K211" s="61" t="s">
        <v>30</v>
      </c>
      <c r="L211" s="57" t="s">
        <v>58</v>
      </c>
      <c r="M211" s="81"/>
      <c r="N211" s="37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9"/>
    </row>
    <row r="212" spans="1:26" ht="15" customHeight="1">
      <c r="A212" s="56" t="s">
        <v>913</v>
      </c>
      <c r="B212" s="57" t="s">
        <v>914</v>
      </c>
      <c r="C212" s="57" t="s">
        <v>372</v>
      </c>
      <c r="D212" s="57" t="s">
        <v>915</v>
      </c>
      <c r="E212" s="58" t="str">
        <f>HYPERLINK("mailto:heloïse.d29@gmail.com","heloïse.d29@gmail.com")</f>
        <v>heloïse.d29@gmail.com</v>
      </c>
      <c r="F212" s="57" t="s">
        <v>916</v>
      </c>
      <c r="G212" s="59">
        <v>1348</v>
      </c>
      <c r="H212" s="57" t="s">
        <v>64</v>
      </c>
      <c r="I212" s="60"/>
      <c r="J212" s="61" t="s">
        <v>30</v>
      </c>
      <c r="K212" s="61" t="s">
        <v>30</v>
      </c>
      <c r="L212" s="57" t="s">
        <v>917</v>
      </c>
      <c r="M212" s="81"/>
      <c r="N212" s="37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9"/>
    </row>
    <row r="213" spans="1:26" ht="15" customHeight="1">
      <c r="A213" s="56" t="s">
        <v>918</v>
      </c>
      <c r="B213" s="57" t="s">
        <v>768</v>
      </c>
      <c r="C213" s="57" t="s">
        <v>372</v>
      </c>
      <c r="D213" s="57" t="s">
        <v>919</v>
      </c>
      <c r="E213" s="58" t="s">
        <v>920</v>
      </c>
      <c r="F213" s="57" t="s">
        <v>921</v>
      </c>
      <c r="G213" s="59">
        <v>1060</v>
      </c>
      <c r="H213" s="57" t="s">
        <v>73</v>
      </c>
      <c r="I213" s="60"/>
      <c r="J213" s="61" t="s">
        <v>22</v>
      </c>
      <c r="K213" s="61" t="s">
        <v>22</v>
      </c>
      <c r="L213" s="57" t="s">
        <v>922</v>
      </c>
      <c r="M213" s="81"/>
      <c r="N213" s="37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9"/>
    </row>
    <row r="214" spans="1:26" ht="15" customHeight="1">
      <c r="A214" s="56" t="s">
        <v>923</v>
      </c>
      <c r="B214" s="57" t="s">
        <v>296</v>
      </c>
      <c r="C214" s="57" t="s">
        <v>372</v>
      </c>
      <c r="D214" s="80"/>
      <c r="E214" s="126"/>
      <c r="F214" s="80"/>
      <c r="G214" s="59"/>
      <c r="H214" s="80"/>
      <c r="I214" s="60"/>
      <c r="J214" s="59"/>
      <c r="K214" s="59"/>
      <c r="L214" s="80"/>
      <c r="M214" s="81"/>
      <c r="N214" s="37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9"/>
    </row>
    <row r="215" spans="1:26" ht="15" customHeight="1">
      <c r="A215" s="56" t="s">
        <v>924</v>
      </c>
      <c r="B215" s="57" t="s">
        <v>176</v>
      </c>
      <c r="C215" s="57" t="s">
        <v>372</v>
      </c>
      <c r="D215" s="57" t="s">
        <v>925</v>
      </c>
      <c r="E215" s="58" t="str">
        <f>HYPERLINK("mailto:pierre.jac1@gmail.com","pierre.jac1@gmail.com")</f>
        <v>pierre.jac1@gmail.com</v>
      </c>
      <c r="F215" s="57" t="s">
        <v>926</v>
      </c>
      <c r="G215" s="59">
        <v>1428</v>
      </c>
      <c r="H215" s="57" t="s">
        <v>927</v>
      </c>
      <c r="I215" s="60"/>
      <c r="J215" s="61" t="s">
        <v>30</v>
      </c>
      <c r="K215" s="61" t="s">
        <v>30</v>
      </c>
      <c r="L215" s="80"/>
      <c r="M215" s="81"/>
      <c r="N215" s="37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9"/>
    </row>
    <row r="216" spans="1:26" ht="15" customHeight="1">
      <c r="A216" s="56" t="s">
        <v>928</v>
      </c>
      <c r="B216" s="57" t="s">
        <v>929</v>
      </c>
      <c r="C216" s="57" t="s">
        <v>372</v>
      </c>
      <c r="D216" s="57" t="s">
        <v>930</v>
      </c>
      <c r="E216" s="58" t="s">
        <v>931</v>
      </c>
      <c r="F216" s="80"/>
      <c r="G216" s="59"/>
      <c r="H216" s="80"/>
      <c r="I216" s="60"/>
      <c r="J216" s="61" t="s">
        <v>30</v>
      </c>
      <c r="K216" s="61" t="s">
        <v>30</v>
      </c>
      <c r="L216" s="57" t="s">
        <v>406</v>
      </c>
      <c r="M216" s="81">
        <v>35363</v>
      </c>
      <c r="N216" s="37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9"/>
    </row>
    <row r="217" spans="1:26" ht="15" customHeight="1">
      <c r="A217" s="56" t="s">
        <v>407</v>
      </c>
      <c r="B217" s="57" t="s">
        <v>932</v>
      </c>
      <c r="C217" s="57" t="s">
        <v>372</v>
      </c>
      <c r="D217" s="57" t="s">
        <v>933</v>
      </c>
      <c r="E217" s="58" t="s">
        <v>934</v>
      </c>
      <c r="F217" s="57" t="s">
        <v>935</v>
      </c>
      <c r="G217" s="59">
        <v>1480</v>
      </c>
      <c r="H217" s="57" t="s">
        <v>936</v>
      </c>
      <c r="I217" s="60"/>
      <c r="J217" s="61" t="s">
        <v>30</v>
      </c>
      <c r="K217" s="61" t="s">
        <v>30</v>
      </c>
      <c r="L217" s="57" t="s">
        <v>937</v>
      </c>
      <c r="M217" s="81">
        <v>32692</v>
      </c>
      <c r="N217" s="37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9"/>
    </row>
    <row r="218" spans="1:26" ht="15" customHeight="1">
      <c r="A218" s="56" t="s">
        <v>127</v>
      </c>
      <c r="B218" s="57" t="s">
        <v>938</v>
      </c>
      <c r="C218" s="57" t="s">
        <v>372</v>
      </c>
      <c r="D218" s="57" t="s">
        <v>939</v>
      </c>
      <c r="E218" s="58" t="s">
        <v>940</v>
      </c>
      <c r="F218" s="57" t="s">
        <v>131</v>
      </c>
      <c r="G218" s="59">
        <v>1348</v>
      </c>
      <c r="H218" s="57" t="s">
        <v>64</v>
      </c>
      <c r="I218" s="60"/>
      <c r="J218" s="61" t="s">
        <v>30</v>
      </c>
      <c r="K218" s="61" t="s">
        <v>30</v>
      </c>
      <c r="L218" s="57" t="s">
        <v>271</v>
      </c>
      <c r="M218" s="81">
        <v>34831</v>
      </c>
      <c r="N218" s="37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9"/>
    </row>
    <row r="219" spans="1:26" ht="15" customHeight="1">
      <c r="A219" s="56" t="s">
        <v>853</v>
      </c>
      <c r="B219" s="57" t="s">
        <v>419</v>
      </c>
      <c r="C219" s="57" t="s">
        <v>372</v>
      </c>
      <c r="D219" s="57" t="s">
        <v>941</v>
      </c>
      <c r="E219" s="58" t="s">
        <v>942</v>
      </c>
      <c r="F219" s="57" t="s">
        <v>856</v>
      </c>
      <c r="G219" s="59">
        <v>6700</v>
      </c>
      <c r="H219" s="57" t="s">
        <v>652</v>
      </c>
      <c r="I219" s="60"/>
      <c r="J219" s="61" t="s">
        <v>30</v>
      </c>
      <c r="K219" s="61" t="s">
        <v>30</v>
      </c>
      <c r="L219" s="57" t="s">
        <v>58</v>
      </c>
      <c r="M219" s="81">
        <v>33939</v>
      </c>
      <c r="N219" s="37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9"/>
    </row>
    <row r="220" spans="1:26" ht="15" customHeight="1">
      <c r="A220" s="56" t="s">
        <v>943</v>
      </c>
      <c r="B220" s="57" t="s">
        <v>238</v>
      </c>
      <c r="C220" s="57" t="s">
        <v>372</v>
      </c>
      <c r="D220" s="57" t="s">
        <v>944</v>
      </c>
      <c r="E220" s="58" t="str">
        <f>HYPERLINK("mailto:paulineservais11@gmail.com","paulineservais11@gmail.com")</f>
        <v>paulineservais11@gmail.com</v>
      </c>
      <c r="F220" s="57" t="s">
        <v>945</v>
      </c>
      <c r="G220" s="124">
        <v>6180</v>
      </c>
      <c r="H220" s="57" t="s">
        <v>946</v>
      </c>
      <c r="I220" s="60"/>
      <c r="J220" s="61" t="s">
        <v>22</v>
      </c>
      <c r="K220" s="61" t="s">
        <v>22</v>
      </c>
      <c r="L220" s="57" t="s">
        <v>947</v>
      </c>
      <c r="M220" s="81">
        <v>33072</v>
      </c>
      <c r="N220" s="37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9"/>
    </row>
    <row r="221" spans="1:26" ht="15" customHeight="1" thickBot="1">
      <c r="A221" s="138" t="s">
        <v>948</v>
      </c>
      <c r="B221" s="139" t="s">
        <v>949</v>
      </c>
      <c r="C221" s="139" t="s">
        <v>372</v>
      </c>
      <c r="D221" s="139" t="s">
        <v>950</v>
      </c>
      <c r="E221" s="140" t="str">
        <f>HYPERLINK("mailto:valentin.terrisse@hotmail.com","valentin.terrisse@hotmail.com")</f>
        <v>valentin.terrisse@hotmail.com</v>
      </c>
      <c r="F221" s="141"/>
      <c r="G221" s="142"/>
      <c r="H221" s="141"/>
      <c r="I221" s="143"/>
      <c r="J221" s="142"/>
      <c r="K221" s="142"/>
      <c r="L221" s="141"/>
      <c r="M221" s="144"/>
      <c r="N221" s="37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9"/>
    </row>
    <row r="222" spans="1:26" ht="15" customHeight="1">
      <c r="A222" s="56" t="s">
        <v>951</v>
      </c>
      <c r="B222" s="57" t="s">
        <v>952</v>
      </c>
      <c r="C222" s="57" t="s">
        <v>372</v>
      </c>
      <c r="D222" s="80"/>
      <c r="E222" s="58" t="str">
        <f>HYPERLINK("mailto:elina.thirion@hotmail.fr","elina.thirion@hotmail.fr")</f>
        <v>elina.thirion@hotmail.fr</v>
      </c>
      <c r="F222" s="57" t="s">
        <v>953</v>
      </c>
      <c r="G222" s="59">
        <v>1300</v>
      </c>
      <c r="H222" s="57" t="s">
        <v>160</v>
      </c>
      <c r="I222" s="60"/>
      <c r="J222" s="61" t="s">
        <v>30</v>
      </c>
      <c r="K222" s="61" t="s">
        <v>30</v>
      </c>
      <c r="L222" s="57" t="s">
        <v>954</v>
      </c>
      <c r="M222" s="81">
        <v>35570</v>
      </c>
      <c r="N222" s="37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9"/>
    </row>
    <row r="223" spans="1:26" ht="15" customHeight="1" thickBot="1">
      <c r="A223" s="145" t="s">
        <v>504</v>
      </c>
      <c r="B223" s="146" t="s">
        <v>955</v>
      </c>
      <c r="C223" s="146" t="s">
        <v>372</v>
      </c>
      <c r="D223" s="146" t="s">
        <v>956</v>
      </c>
      <c r="E223" s="147" t="s">
        <v>957</v>
      </c>
      <c r="F223" s="146" t="s">
        <v>958</v>
      </c>
      <c r="G223" s="148">
        <v>1640</v>
      </c>
      <c r="H223" s="146" t="s">
        <v>959</v>
      </c>
      <c r="I223" s="149"/>
      <c r="J223" s="150" t="s">
        <v>30</v>
      </c>
      <c r="K223" s="150" t="s">
        <v>22</v>
      </c>
      <c r="L223" s="146" t="s">
        <v>321</v>
      </c>
      <c r="M223" s="151">
        <v>33509</v>
      </c>
      <c r="N223" s="37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9"/>
    </row>
    <row r="224" spans="1:26" ht="15" customHeight="1">
      <c r="A224" s="102"/>
      <c r="B224" s="103"/>
      <c r="C224" s="103"/>
      <c r="D224" s="103"/>
      <c r="E224" s="104"/>
      <c r="F224" s="103"/>
      <c r="G224" s="105"/>
      <c r="H224" s="103"/>
      <c r="I224" s="106"/>
      <c r="J224" s="105"/>
      <c r="K224" s="105"/>
      <c r="L224" s="103"/>
      <c r="M224" s="107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9"/>
    </row>
    <row r="225" spans="1:26" ht="15" customHeight="1">
      <c r="A225" s="152"/>
      <c r="B225" s="153"/>
      <c r="C225" s="153"/>
      <c r="D225" s="153"/>
      <c r="E225" s="154"/>
      <c r="F225" s="153"/>
      <c r="G225" s="155"/>
      <c r="H225" s="153"/>
      <c r="I225" s="18"/>
      <c r="J225" s="155"/>
      <c r="K225" s="155"/>
      <c r="L225" s="153"/>
      <c r="M225" s="155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9"/>
    </row>
    <row r="226" spans="1:26" ht="15" customHeight="1" thickBot="1">
      <c r="A226" s="156"/>
      <c r="B226" s="157"/>
      <c r="C226" s="157"/>
      <c r="D226" s="157"/>
      <c r="E226" s="158"/>
      <c r="F226" s="157"/>
      <c r="G226" s="159"/>
      <c r="H226" s="157"/>
      <c r="I226" s="160"/>
      <c r="J226" s="159"/>
      <c r="K226" s="159"/>
      <c r="L226" s="157"/>
      <c r="M226" s="159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9"/>
    </row>
    <row r="227" spans="1:26" ht="50.1" customHeight="1" thickBot="1">
      <c r="A227" s="34" t="s">
        <v>960</v>
      </c>
      <c r="B227" s="118"/>
      <c r="C227" s="118"/>
      <c r="D227" s="118"/>
      <c r="E227" s="118"/>
      <c r="F227" s="118"/>
      <c r="G227" s="118"/>
      <c r="H227" s="118"/>
      <c r="I227" s="118"/>
      <c r="J227" s="118"/>
      <c r="K227" s="118"/>
      <c r="L227" s="118"/>
      <c r="M227" s="119"/>
      <c r="N227" s="37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9"/>
    </row>
    <row r="228" spans="1:26" ht="20.100000000000001" customHeight="1">
      <c r="A228" s="120" t="s">
        <v>3</v>
      </c>
      <c r="B228" s="121" t="s">
        <v>4</v>
      </c>
      <c r="C228" s="121" t="s">
        <v>5</v>
      </c>
      <c r="D228" s="121" t="s">
        <v>6</v>
      </c>
      <c r="E228" s="122" t="s">
        <v>7</v>
      </c>
      <c r="F228" s="121" t="s">
        <v>8</v>
      </c>
      <c r="G228" s="121" t="s">
        <v>9</v>
      </c>
      <c r="H228" s="121" t="s">
        <v>10</v>
      </c>
      <c r="I228" s="121" t="s">
        <v>435</v>
      </c>
      <c r="J228" s="121" t="s">
        <v>11</v>
      </c>
      <c r="K228" s="121" t="s">
        <v>12</v>
      </c>
      <c r="L228" s="121" t="s">
        <v>436</v>
      </c>
      <c r="M228" s="123" t="s">
        <v>14</v>
      </c>
      <c r="N228" s="37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9"/>
    </row>
    <row r="229" spans="1:26" ht="15" customHeight="1">
      <c r="A229" s="161" t="s">
        <v>961</v>
      </c>
      <c r="B229" s="130" t="s">
        <v>269</v>
      </c>
      <c r="C229" s="130" t="s">
        <v>193</v>
      </c>
      <c r="D229" s="130" t="s">
        <v>962</v>
      </c>
      <c r="E229" s="162" t="str">
        <f>HYPERLINK("mailto:nicolas.daubry@student.uclouvain.be","nicolas.daubry@student.uclouvain.be")</f>
        <v>nicolas.daubry@student.uclouvain.be</v>
      </c>
      <c r="F229" s="130" t="s">
        <v>963</v>
      </c>
      <c r="G229" s="132">
        <v>7022</v>
      </c>
      <c r="H229" s="130" t="s">
        <v>964</v>
      </c>
      <c r="I229" s="128"/>
      <c r="J229" s="129" t="s">
        <v>30</v>
      </c>
      <c r="K229" s="129" t="s">
        <v>30</v>
      </c>
      <c r="L229" s="130" t="s">
        <v>965</v>
      </c>
      <c r="M229" s="131">
        <v>36035</v>
      </c>
      <c r="N229" s="37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9"/>
    </row>
    <row r="230" spans="1:26" ht="15" customHeight="1">
      <c r="A230" s="161" t="s">
        <v>966</v>
      </c>
      <c r="B230" s="130" t="s">
        <v>502</v>
      </c>
      <c r="C230" s="130" t="s">
        <v>135</v>
      </c>
      <c r="D230" s="130" t="s">
        <v>967</v>
      </c>
      <c r="E230" s="162" t="s">
        <v>968</v>
      </c>
      <c r="F230" s="130" t="s">
        <v>969</v>
      </c>
      <c r="G230" s="132">
        <v>1200</v>
      </c>
      <c r="H230" s="130" t="s">
        <v>73</v>
      </c>
      <c r="I230" s="128"/>
      <c r="J230" s="129" t="s">
        <v>30</v>
      </c>
      <c r="K230" s="129" t="s">
        <v>30</v>
      </c>
      <c r="L230" s="130" t="s">
        <v>321</v>
      </c>
      <c r="M230" s="131">
        <v>36130</v>
      </c>
      <c r="N230" s="37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9"/>
    </row>
    <row r="231" spans="1:26" ht="15" customHeight="1" thickBot="1">
      <c r="A231" s="163" t="s">
        <v>970</v>
      </c>
      <c r="B231" s="164" t="s">
        <v>971</v>
      </c>
      <c r="C231" s="164" t="s">
        <v>135</v>
      </c>
      <c r="D231" s="164" t="s">
        <v>972</v>
      </c>
      <c r="E231" s="165" t="s">
        <v>973</v>
      </c>
      <c r="F231" s="164" t="s">
        <v>974</v>
      </c>
      <c r="G231" s="166">
        <v>1300</v>
      </c>
      <c r="H231" s="164" t="s">
        <v>160</v>
      </c>
      <c r="I231" s="167"/>
      <c r="J231" s="166"/>
      <c r="K231" s="166"/>
      <c r="L231" s="168"/>
      <c r="M231" s="169"/>
      <c r="N231" s="37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9"/>
    </row>
    <row r="232" spans="1:26" ht="15" customHeight="1">
      <c r="A232" s="170"/>
      <c r="B232" s="171"/>
      <c r="C232" s="171"/>
      <c r="D232" s="171"/>
      <c r="E232" s="172"/>
      <c r="F232" s="171"/>
      <c r="G232" s="173"/>
      <c r="H232" s="171"/>
      <c r="I232" s="174"/>
      <c r="J232" s="175"/>
      <c r="K232" s="175"/>
      <c r="L232" s="176"/>
      <c r="M232" s="175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9"/>
    </row>
    <row r="233" spans="1:26" ht="15" customHeight="1">
      <c r="A233" s="152"/>
      <c r="B233" s="153"/>
      <c r="C233" s="153"/>
      <c r="D233" s="153"/>
      <c r="E233" s="177"/>
      <c r="F233" s="153"/>
      <c r="G233" s="155"/>
      <c r="H233" s="153"/>
      <c r="I233" s="18"/>
      <c r="J233" s="155"/>
      <c r="K233" s="155"/>
      <c r="L233" s="153"/>
      <c r="M233" s="17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9"/>
    </row>
    <row r="234" spans="1:26" ht="15" customHeight="1" thickBot="1">
      <c r="A234" s="156"/>
      <c r="B234" s="157"/>
      <c r="C234" s="157"/>
      <c r="D234" s="157"/>
      <c r="E234" s="179"/>
      <c r="F234" s="157"/>
      <c r="G234" s="159"/>
      <c r="H234" s="157"/>
      <c r="I234" s="160"/>
      <c r="J234" s="159"/>
      <c r="K234" s="159"/>
      <c r="L234" s="157"/>
      <c r="M234" s="180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9"/>
    </row>
    <row r="235" spans="1:26" ht="50.1" customHeight="1" thickBot="1">
      <c r="A235" s="34" t="s">
        <v>975</v>
      </c>
      <c r="B235" s="118"/>
      <c r="C235" s="118"/>
      <c r="D235" s="118"/>
      <c r="E235" s="118"/>
      <c r="F235" s="118"/>
      <c r="G235" s="118"/>
      <c r="H235" s="118"/>
      <c r="I235" s="118"/>
      <c r="J235" s="118"/>
      <c r="K235" s="118"/>
      <c r="L235" s="118"/>
      <c r="M235" s="119"/>
      <c r="N235" s="37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9"/>
    </row>
    <row r="236" spans="1:26" ht="20.100000000000001" customHeight="1">
      <c r="A236" s="120" t="s">
        <v>3</v>
      </c>
      <c r="B236" s="121" t="s">
        <v>4</v>
      </c>
      <c r="C236" s="121" t="s">
        <v>5</v>
      </c>
      <c r="D236" s="121" t="s">
        <v>6</v>
      </c>
      <c r="E236" s="122" t="s">
        <v>7</v>
      </c>
      <c r="F236" s="121" t="s">
        <v>8</v>
      </c>
      <c r="G236" s="121" t="s">
        <v>9</v>
      </c>
      <c r="H236" s="121" t="s">
        <v>10</v>
      </c>
      <c r="I236" s="121" t="s">
        <v>435</v>
      </c>
      <c r="J236" s="121" t="s">
        <v>11</v>
      </c>
      <c r="K236" s="121" t="s">
        <v>12</v>
      </c>
      <c r="L236" s="121" t="s">
        <v>436</v>
      </c>
      <c r="M236" s="123" t="s">
        <v>14</v>
      </c>
      <c r="N236" s="37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9"/>
    </row>
    <row r="237" spans="1:26" ht="15" customHeight="1">
      <c r="A237" s="161" t="s">
        <v>976</v>
      </c>
      <c r="B237" s="130" t="s">
        <v>68</v>
      </c>
      <c r="C237" s="130" t="s">
        <v>977</v>
      </c>
      <c r="D237" s="130" t="s">
        <v>978</v>
      </c>
      <c r="E237" s="181" t="s">
        <v>979</v>
      </c>
      <c r="F237" s="182" t="s">
        <v>980</v>
      </c>
      <c r="G237" s="132">
        <v>6210</v>
      </c>
      <c r="H237" s="130" t="s">
        <v>981</v>
      </c>
      <c r="I237" s="183"/>
      <c r="J237" s="183"/>
      <c r="K237" s="183"/>
      <c r="L237" s="183"/>
      <c r="M237" s="184"/>
      <c r="N237" s="37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9"/>
    </row>
    <row r="238" spans="1:26" ht="15" customHeight="1" thickBot="1">
      <c r="A238" s="163" t="s">
        <v>982</v>
      </c>
      <c r="B238" s="164" t="s">
        <v>983</v>
      </c>
      <c r="C238" s="164" t="s">
        <v>315</v>
      </c>
      <c r="D238" s="164" t="s">
        <v>984</v>
      </c>
      <c r="E238" s="185" t="s">
        <v>985</v>
      </c>
      <c r="F238" s="164" t="s">
        <v>986</v>
      </c>
      <c r="G238" s="166">
        <v>6900</v>
      </c>
      <c r="H238" s="164" t="s">
        <v>987</v>
      </c>
      <c r="I238" s="186"/>
      <c r="J238" s="186"/>
      <c r="K238" s="186"/>
      <c r="L238" s="186"/>
      <c r="M238" s="187"/>
      <c r="N238" s="37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9"/>
    </row>
    <row r="239" spans="1:26" ht="19.5" customHeight="1">
      <c r="A239" s="170"/>
      <c r="B239" s="171"/>
      <c r="C239" s="171"/>
      <c r="D239" s="171"/>
      <c r="E239" s="172"/>
      <c r="F239" s="171"/>
      <c r="G239" s="173"/>
      <c r="H239" s="171"/>
      <c r="I239" s="174"/>
      <c r="J239" s="175"/>
      <c r="K239" s="175"/>
      <c r="L239" s="176"/>
      <c r="M239" s="175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9"/>
    </row>
    <row r="240" spans="1:26" ht="19.5" customHeight="1">
      <c r="A240" s="188"/>
      <c r="B240" s="189"/>
      <c r="C240" s="189"/>
      <c r="D240" s="189"/>
      <c r="E240" s="190"/>
      <c r="F240" s="189"/>
      <c r="G240" s="189"/>
      <c r="H240" s="189"/>
      <c r="I240" s="18"/>
      <c r="J240" s="155"/>
      <c r="K240" s="155"/>
      <c r="L240" s="153"/>
      <c r="M240" s="155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9"/>
    </row>
    <row r="241" spans="1:26" ht="19.5" customHeight="1">
      <c r="A241" s="188"/>
      <c r="B241" s="189"/>
      <c r="C241" s="189"/>
      <c r="D241" s="189"/>
      <c r="E241" s="190"/>
      <c r="F241" s="189"/>
      <c r="G241" s="189"/>
      <c r="H241" s="189"/>
      <c r="I241" s="18"/>
      <c r="J241" s="155"/>
      <c r="K241" s="155"/>
      <c r="L241" s="153"/>
      <c r="M241" s="155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9"/>
    </row>
    <row r="242" spans="1:26" ht="19.5" customHeight="1">
      <c r="A242" s="152"/>
      <c r="B242" s="153"/>
      <c r="C242" s="153"/>
      <c r="D242" s="153"/>
      <c r="E242" s="154"/>
      <c r="F242" s="153"/>
      <c r="G242" s="155"/>
      <c r="H242" s="153"/>
      <c r="I242" s="18"/>
      <c r="J242" s="155"/>
      <c r="K242" s="155"/>
      <c r="L242" s="153"/>
      <c r="M242" s="155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9"/>
    </row>
    <row r="243" spans="1:26" ht="19.5" customHeight="1">
      <c r="A243" s="152"/>
      <c r="B243" s="153"/>
      <c r="C243" s="153"/>
      <c r="D243" s="153"/>
      <c r="E243" s="154"/>
      <c r="F243" s="153"/>
      <c r="G243" s="155"/>
      <c r="H243" s="153"/>
      <c r="I243" s="18"/>
      <c r="J243" s="155"/>
      <c r="K243" s="155"/>
      <c r="L243" s="153"/>
      <c r="M243" s="155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9"/>
    </row>
    <row r="244" spans="1:26" ht="19.5" customHeight="1">
      <c r="A244" s="152"/>
      <c r="B244" s="153"/>
      <c r="C244" s="153"/>
      <c r="D244" s="153"/>
      <c r="E244" s="154"/>
      <c r="F244" s="153"/>
      <c r="G244" s="155"/>
      <c r="H244" s="153"/>
      <c r="I244" s="18"/>
      <c r="J244" s="155"/>
      <c r="K244" s="155"/>
      <c r="L244" s="153"/>
      <c r="M244" s="155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9"/>
    </row>
    <row r="245" spans="1:26" ht="19.5" customHeight="1">
      <c r="A245" s="152"/>
      <c r="B245" s="153"/>
      <c r="C245" s="153"/>
      <c r="D245" s="153"/>
      <c r="E245" s="154"/>
      <c r="F245" s="153"/>
      <c r="G245" s="155"/>
      <c r="H245" s="153"/>
      <c r="I245" s="18"/>
      <c r="J245" s="155"/>
      <c r="K245" s="155"/>
      <c r="L245" s="153"/>
      <c r="M245" s="155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9"/>
    </row>
    <row r="246" spans="1:26" ht="19.5" customHeight="1">
      <c r="A246" s="152"/>
      <c r="B246" s="153"/>
      <c r="C246" s="153"/>
      <c r="D246" s="153"/>
      <c r="E246" s="154"/>
      <c r="F246" s="153"/>
      <c r="G246" s="155"/>
      <c r="H246" s="153"/>
      <c r="I246" s="18"/>
      <c r="J246" s="155"/>
      <c r="K246" s="155"/>
      <c r="L246" s="153"/>
      <c r="M246" s="155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9"/>
    </row>
    <row r="247" spans="1:26" ht="19.5" customHeight="1">
      <c r="A247" s="152"/>
      <c r="B247" s="153"/>
      <c r="C247" s="153"/>
      <c r="D247" s="153"/>
      <c r="E247" s="154"/>
      <c r="F247" s="153"/>
      <c r="G247" s="155"/>
      <c r="H247" s="153"/>
      <c r="I247" s="18"/>
      <c r="J247" s="155"/>
      <c r="K247" s="155"/>
      <c r="L247" s="153"/>
      <c r="M247" s="155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9"/>
    </row>
    <row r="248" spans="1:26" ht="19.5" customHeight="1">
      <c r="A248" s="152"/>
      <c r="B248" s="153"/>
      <c r="C248" s="153"/>
      <c r="D248" s="153"/>
      <c r="E248" s="154"/>
      <c r="F248" s="153"/>
      <c r="G248" s="155"/>
      <c r="H248" s="153"/>
      <c r="I248" s="18"/>
      <c r="J248" s="155"/>
      <c r="K248" s="155"/>
      <c r="L248" s="153"/>
      <c r="M248" s="155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9"/>
    </row>
    <row r="249" spans="1:26" ht="19.5" customHeight="1">
      <c r="A249" s="152"/>
      <c r="B249" s="153"/>
      <c r="C249" s="153"/>
      <c r="D249" s="153"/>
      <c r="E249" s="154"/>
      <c r="F249" s="153"/>
      <c r="G249" s="155"/>
      <c r="H249" s="153"/>
      <c r="I249" s="18"/>
      <c r="J249" s="155"/>
      <c r="K249" s="155"/>
      <c r="L249" s="153"/>
      <c r="M249" s="155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9"/>
    </row>
    <row r="250" spans="1:26" ht="19.5" customHeight="1">
      <c r="A250" s="152"/>
      <c r="B250" s="153"/>
      <c r="C250" s="153"/>
      <c r="D250" s="153"/>
      <c r="E250" s="154"/>
      <c r="F250" s="153"/>
      <c r="G250" s="155"/>
      <c r="H250" s="153"/>
      <c r="I250" s="18"/>
      <c r="J250" s="155"/>
      <c r="K250" s="155"/>
      <c r="L250" s="153"/>
      <c r="M250" s="155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9"/>
    </row>
    <row r="251" spans="1:26" ht="19.5" customHeight="1">
      <c r="A251" s="152"/>
      <c r="B251" s="153"/>
      <c r="C251" s="153"/>
      <c r="D251" s="153"/>
      <c r="E251" s="154"/>
      <c r="F251" s="153"/>
      <c r="G251" s="155"/>
      <c r="H251" s="153"/>
      <c r="I251" s="18"/>
      <c r="J251" s="155"/>
      <c r="K251" s="155"/>
      <c r="L251" s="153"/>
      <c r="M251" s="155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9"/>
    </row>
    <row r="252" spans="1:26" ht="19.5" customHeight="1">
      <c r="A252" s="191"/>
      <c r="B252" s="192"/>
      <c r="C252" s="192"/>
      <c r="D252" s="192"/>
      <c r="E252" s="193"/>
      <c r="F252" s="192"/>
      <c r="G252" s="194"/>
      <c r="H252" s="192"/>
      <c r="I252" s="195"/>
      <c r="J252" s="194"/>
      <c r="K252" s="194"/>
      <c r="L252" s="192"/>
      <c r="M252" s="194"/>
      <c r="N252" s="195"/>
      <c r="O252" s="195"/>
      <c r="P252" s="195"/>
      <c r="Q252" s="195"/>
      <c r="R252" s="195"/>
      <c r="S252" s="195"/>
      <c r="T252" s="195"/>
      <c r="U252" s="195"/>
      <c r="V252" s="195"/>
      <c r="W252" s="195"/>
      <c r="X252" s="195"/>
      <c r="Y252" s="195"/>
      <c r="Z252" s="196"/>
    </row>
  </sheetData>
  <mergeCells count="7">
    <mergeCell ref="A235:M235"/>
    <mergeCell ref="C2:D2"/>
    <mergeCell ref="D3:L3"/>
    <mergeCell ref="C4:D4"/>
    <mergeCell ref="A5:M5"/>
    <mergeCell ref="A97:M97"/>
    <mergeCell ref="A227:M227"/>
  </mergeCells>
  <hyperlinks>
    <hyperlink ref="E100" r:id="rId1" display="mailto:delphinecouvreur@gmail.com" xr:uid="{DF6CC5D6-9DFF-43A8-925A-C67ED9D25877}"/>
    <hyperlink ref="E104" r:id="rId2" display="mailto:motte_laetitia@orange.fr" xr:uid="{08A5FF14-C936-4E31-95DD-55984B754844}"/>
    <hyperlink ref="E112" r:id="rId3" display="mailto:daxelle@live.be" xr:uid="{6A8D71BC-E2D3-4785-9160-9EE71B04FDF6}"/>
    <hyperlink ref="E114" r:id="rId4" display="mailto:rubensodi@hotmail.com" xr:uid="{6A4271F7-21AC-45BA-B622-F53ABE04CC9B}"/>
    <hyperlink ref="E116" r:id="rId5" display="mailto:bvandercam@hotmail.com" xr:uid="{3D30C5F8-235D-4D46-8381-2EA7197E3305}"/>
    <hyperlink ref="E128" r:id="rId6" display="mailto:capucineduchamp@yahoo.fr" xr:uid="{7C0EABE2-E613-4482-8612-055A6E6CB290}"/>
    <hyperlink ref="E130" r:id="rId7" display="mailto:pauhinnekens@gmail.com" xr:uid="{8661A04D-EA44-49CC-BE68-9D05FA686247}"/>
    <hyperlink ref="E133" r:id="rId8" display="mailto:gaelle.ray@hotmail.com" xr:uid="{32D828D7-0BA5-41A1-956A-28B0AEC935F4}"/>
    <hyperlink ref="E136" r:id="rId9" xr:uid="{3EB893F7-0DCC-472C-BA08-868EBFA744B2}"/>
    <hyperlink ref="E143" r:id="rId10" display="mailto:stiennon.yvain@gmail.com" xr:uid="{B896E7ED-D160-493D-9A7D-4D8C1DCF3F2A}"/>
    <hyperlink ref="E148" r:id="rId11" xr:uid="{B8AED038-DE06-4F6F-B978-84DC6F6526DB}"/>
    <hyperlink ref="E150" r:id="rId12" xr:uid="{1E699E5A-863F-4C4B-9106-86A784F6D241}"/>
    <hyperlink ref="E155" r:id="rId13" display="mailto:chrisdeblaton@gmail.com" xr:uid="{627C576C-A178-46AD-BBEB-6278724445AD}"/>
    <hyperlink ref="E161" r:id="rId14" display="mailto:doriane.moenaert@student.uclouvain.be" xr:uid="{20227FE5-5766-4811-A67E-A00F454E8F44}"/>
    <hyperlink ref="E166" r:id="rId15" display="mailto:claesmre@gmail.com" xr:uid="{F7B6AD32-84A9-4B69-B245-B14E7F705FB2}"/>
    <hyperlink ref="E167" r:id="rId16" display="mailto:pierre-olivier.colard@student.uclouvain.be" xr:uid="{8C659E54-1569-4EEC-AD23-970066C2573F}"/>
    <hyperlink ref="E168" r:id="rId17" display="mailto:anteia13@yahoo.fr" xr:uid="{5E9C8841-7A4C-4AD6-89A7-6FA2117FF032}"/>
    <hyperlink ref="E169" r:id="rId18" display="mailto:sandradegeradon@gmail.com" xr:uid="{A69D0539-35DF-4D39-9BDB-0BA515283780}"/>
    <hyperlink ref="E170" r:id="rId19" display="mailto:aline_aquarelle@hotmail.com" xr:uid="{ECF7F2BB-75D0-4A09-9C87-4AB407D8D07C}"/>
    <hyperlink ref="E174" r:id="rId20" display="mailto:faucoman@hotmail.fr" xr:uid="{827C243F-2B5C-4059-B2CE-CF2AA22E3251}"/>
    <hyperlink ref="E177" r:id="rId21" display="mailto:lisa-marie.frantz@student.uclouvain.be" xr:uid="{64ECB933-734C-4463-A08A-FFD1E72213E7}"/>
    <hyperlink ref="E178" r:id="rId22" display="mailto:nicolas.gallego@uclouvain.be" xr:uid="{79EF27D6-61DD-4949-B962-418F27C1DC41}"/>
    <hyperlink ref="E181" r:id="rId23" xr:uid="{585A0C06-98ED-4B28-B29E-CC9506C6539A}"/>
    <hyperlink ref="E185" r:id="rId24" display="mailto:franck.limonier@gmail.com" xr:uid="{CC3A3AFC-4ECC-4B13-A63E-1748EEDC4F23}"/>
    <hyperlink ref="E186" r:id="rId25" display="mailto:em.lochenie@live.fr" xr:uid="{023FAC37-FDD9-4DE6-90ED-B939BA64DB65}"/>
    <hyperlink ref="E188" r:id="rId26" display="mailto:floismonde@hotmail.com" xr:uid="{8E8101FC-4E59-4083-BE3E-3E3FA2158163}"/>
    <hyperlink ref="E196" r:id="rId27" display="mailto:pierrick.scheuer@student.uclouvain.be" xr:uid="{4C26ADF1-9F25-4DA6-888D-E3BF589DBE12}"/>
    <hyperlink ref="E197" r:id="rId28" display="mailto:xavier.scheuer@gmail.com" xr:uid="{91D25329-9620-442D-9E86-BEB99547A0D1}"/>
    <hyperlink ref="E201" r:id="rId29" display="mailto:e_siraut@hotmail.com" xr:uid="{7D57AC56-F73C-4F90-A3B0-9BC0D8A15D4B}"/>
    <hyperlink ref="E202" r:id="rId30" display="mailto:marskelton@gmail.com" xr:uid="{60FC166C-6C89-4AD1-BA12-3477D9F6344B}"/>
    <hyperlink ref="E203" r:id="rId31" display="mailto:jsluyts@hotmail.fr" xr:uid="{0213E299-FDAF-477C-B4AE-080957D63487}"/>
    <hyperlink ref="E204" r:id="rId32" display="mailto:florencetalbot@yahoo.fr" xr:uid="{542D863A-8201-4716-B26E-7847CF81244A}"/>
    <hyperlink ref="E206" r:id="rId33" display="mailto:cynthia.tsui@student.uclouvain.be" xr:uid="{B019BAA4-8722-41C8-A87D-6E56B865B457}"/>
    <hyperlink ref="E212" r:id="rId34" display="mailto:helo%C3%AFse.d29@gmail.com" xr:uid="{E8F2F51C-9AB0-4792-8DBE-885E8173908C}"/>
    <hyperlink ref="E215" r:id="rId35" display="mailto:pierre.jac1@gmail.com" xr:uid="{CEB31C0C-BD8C-44E7-B057-51EBC39665E2}"/>
    <hyperlink ref="E90" r:id="rId36" display="mailto:gwennlucas17@gmail.com" xr:uid="{29C37371-374E-43BA-8C98-C2F05CEAB983}"/>
    <hyperlink ref="E220" r:id="rId37" display="mailto:paulineservais11@gmail.com" xr:uid="{AAC951F1-EEA9-49E7-97D5-FF32F423E05B}"/>
    <hyperlink ref="E222" r:id="rId38" display="mailto:elina.thirion@hotmail.fr" xr:uid="{F84A6532-D2CB-409E-AF3F-3362750649B5}"/>
    <hyperlink ref="E229" r:id="rId39" display="mailto:nicolas.daubry@student.uclouvain.be" xr:uid="{38B6245E-043A-417E-A80E-F31911A1C949}"/>
    <hyperlink ref="E230" r:id="rId40" xr:uid="{52EC1D02-EFFC-4726-AF21-2CEF886AE22D}"/>
    <hyperlink ref="E231" r:id="rId41" xr:uid="{32EA9B77-F010-4E1A-B8BF-DDD0B73A5219}"/>
    <hyperlink ref="E238" r:id="rId42" xr:uid="{F63E5FF7-7E95-4B6A-894E-CBEC48ABB741}"/>
    <hyperlink ref="E14" r:id="rId43" xr:uid="{C64013E9-A604-4569-8ED4-C6D3CDC96DBE}"/>
    <hyperlink ref="E16" r:id="rId44" xr:uid="{99711BC6-A3D6-42D2-A509-7D010816C19B}"/>
    <hyperlink ref="E20" r:id="rId45" xr:uid="{7AF1FBB9-5577-4B3F-8A32-67DEA1D1A53C}"/>
    <hyperlink ref="E77" r:id="rId46" xr:uid="{BCD66DA2-4CF8-467B-B565-20D26A13CAFC}"/>
    <hyperlink ref="E78" r:id="rId47" xr:uid="{20D2BA9F-4161-407B-BB78-D074D614FBFD}"/>
    <hyperlink ref="E93" r:id="rId48" xr:uid="{4776B9DA-C4C7-4E1B-A854-361C6F6332B4}"/>
    <hyperlink ref="E83" r:id="rId49" xr:uid="{A07C5E72-0809-4034-822E-CF46521703FF}"/>
  </hyperlinks>
  <pageMargins left="0.7" right="0.7" top="0.75" bottom="0.75" header="0.3" footer="0.3"/>
  <pageSetup orientation="portrait" r:id="rId50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8A716-B569-47DD-992D-E65B99248DD6}">
  <dimension ref="A1:IV85"/>
  <sheetViews>
    <sheetView showGridLines="0" tabSelected="1" topLeftCell="A10" workbookViewId="0">
      <selection activeCell="F11" sqref="F11"/>
    </sheetView>
  </sheetViews>
  <sheetFormatPr baseColWidth="10" defaultColWidth="15.125" defaultRowHeight="15" customHeight="1"/>
  <cols>
    <col min="1" max="1" width="9.125" style="199" customWidth="1"/>
    <col min="2" max="2" width="17.875" style="199" customWidth="1"/>
    <col min="3" max="3" width="18.125" style="199" customWidth="1"/>
    <col min="4" max="4" width="7" style="199" customWidth="1"/>
    <col min="5" max="5" width="18.125" style="199" customWidth="1"/>
    <col min="6" max="6" width="11.875" style="199" customWidth="1"/>
    <col min="7" max="8" width="4.625" style="199" customWidth="1"/>
    <col min="9" max="9" width="14.375" style="199" customWidth="1"/>
    <col min="10" max="10" width="11.125" style="199" customWidth="1"/>
    <col min="11" max="11" width="7" style="199" customWidth="1"/>
    <col min="12" max="12" width="17.375" style="199" customWidth="1"/>
    <col min="13" max="13" width="7.625" style="199" customWidth="1"/>
    <col min="14" max="20" width="10.375" style="199" customWidth="1"/>
    <col min="21" max="256" width="15.125" style="199" customWidth="1"/>
    <col min="257" max="16384" width="15.125" style="198"/>
  </cols>
  <sheetData>
    <row r="1" spans="1:20" ht="12.75" customHeight="1" thickBot="1">
      <c r="A1" s="261"/>
      <c r="B1" s="256"/>
      <c r="C1" s="256"/>
      <c r="D1" s="256"/>
      <c r="E1" s="255"/>
      <c r="F1" s="260"/>
      <c r="G1" s="259"/>
      <c r="H1" s="258"/>
      <c r="I1" s="257"/>
      <c r="J1" s="256"/>
      <c r="K1" s="255"/>
      <c r="L1" s="255"/>
      <c r="M1" s="255"/>
      <c r="N1" s="255"/>
      <c r="O1" s="254"/>
      <c r="P1" s="254"/>
      <c r="Q1" s="254"/>
      <c r="R1" s="254"/>
      <c r="S1" s="254"/>
      <c r="T1" s="253"/>
    </row>
    <row r="2" spans="1:20" ht="12.75" customHeight="1" thickBot="1">
      <c r="A2" s="211"/>
      <c r="B2" s="204"/>
      <c r="C2" s="204"/>
      <c r="D2" s="204"/>
      <c r="E2" s="245"/>
      <c r="F2" s="290" t="s">
        <v>1010</v>
      </c>
      <c r="G2" s="291"/>
      <c r="H2" s="291"/>
      <c r="I2" s="292"/>
      <c r="J2" s="252"/>
      <c r="K2" s="201"/>
      <c r="L2" s="201"/>
      <c r="M2" s="201"/>
      <c r="N2" s="201"/>
      <c r="O2" s="209"/>
      <c r="P2" s="209"/>
      <c r="Q2" s="209"/>
      <c r="R2" s="209"/>
      <c r="S2" s="209"/>
      <c r="T2" s="208"/>
    </row>
    <row r="3" spans="1:20" ht="12.75" customHeight="1">
      <c r="A3" s="211"/>
      <c r="B3" s="204"/>
      <c r="C3" s="204"/>
      <c r="D3" s="210"/>
      <c r="E3" s="251"/>
      <c r="F3" s="250" t="s">
        <v>923</v>
      </c>
      <c r="G3" s="249"/>
      <c r="H3" s="248" t="s">
        <v>68</v>
      </c>
      <c r="I3" s="247"/>
      <c r="J3" s="246"/>
      <c r="K3" s="201"/>
      <c r="L3" s="201"/>
      <c r="M3" s="201"/>
      <c r="N3" s="201"/>
      <c r="O3" s="209"/>
      <c r="P3" s="209"/>
      <c r="Q3" s="209"/>
      <c r="R3" s="209"/>
      <c r="S3" s="209"/>
      <c r="T3" s="208"/>
    </row>
    <row r="4" spans="1:20" ht="13.5" customHeight="1" thickBot="1">
      <c r="A4" s="211"/>
      <c r="B4" s="204"/>
      <c r="C4" s="204"/>
      <c r="D4" s="204"/>
      <c r="E4" s="245">
        <v>1</v>
      </c>
      <c r="F4" s="244"/>
      <c r="G4" s="243"/>
      <c r="H4" s="242"/>
      <c r="I4" s="241"/>
      <c r="J4" s="240"/>
      <c r="K4" s="201"/>
      <c r="L4" s="201"/>
      <c r="M4" s="201"/>
      <c r="N4" s="201"/>
      <c r="O4" s="209"/>
      <c r="P4" s="209"/>
      <c r="Q4" s="209"/>
      <c r="R4" s="209"/>
      <c r="S4" s="209"/>
      <c r="T4" s="208"/>
    </row>
    <row r="5" spans="1:20" ht="12.75" customHeight="1">
      <c r="A5" s="219"/>
      <c r="B5" s="204"/>
      <c r="C5" s="204"/>
      <c r="D5" s="204"/>
      <c r="E5" s="201"/>
      <c r="F5" s="228"/>
      <c r="G5" s="239"/>
      <c r="H5" s="238"/>
      <c r="I5" s="228"/>
      <c r="J5" s="204"/>
      <c r="K5" s="201"/>
      <c r="L5" s="201"/>
      <c r="M5" s="201"/>
      <c r="N5" s="201"/>
      <c r="O5" s="209"/>
      <c r="P5" s="209"/>
      <c r="Q5" s="209"/>
      <c r="R5" s="209"/>
      <c r="S5" s="209"/>
      <c r="T5" s="208"/>
    </row>
    <row r="6" spans="1:20" ht="12.75" customHeight="1">
      <c r="A6" s="219"/>
      <c r="B6" s="204"/>
      <c r="C6" s="204"/>
      <c r="D6" s="204"/>
      <c r="E6" s="201"/>
      <c r="F6" s="204"/>
      <c r="G6" s="217"/>
      <c r="H6" s="212"/>
      <c r="I6" s="204"/>
      <c r="J6" s="204"/>
      <c r="K6" s="201"/>
      <c r="L6" s="201"/>
      <c r="M6" s="201"/>
      <c r="N6" s="201"/>
      <c r="O6" s="209"/>
      <c r="P6" s="209"/>
      <c r="Q6" s="209"/>
      <c r="R6" s="209"/>
      <c r="S6" s="209"/>
      <c r="T6" s="208"/>
    </row>
    <row r="7" spans="1:20" ht="13.5" customHeight="1" thickBot="1">
      <c r="A7" s="219"/>
      <c r="B7" s="237"/>
      <c r="C7" s="237"/>
      <c r="D7" s="237"/>
      <c r="E7" s="236"/>
      <c r="F7" s="237"/>
      <c r="G7" s="217"/>
      <c r="H7" s="212"/>
      <c r="I7" s="237"/>
      <c r="J7" s="237"/>
      <c r="K7" s="236"/>
      <c r="L7" s="236"/>
      <c r="M7" s="236"/>
      <c r="N7" s="201"/>
      <c r="O7" s="209"/>
      <c r="P7" s="209"/>
      <c r="Q7" s="209"/>
      <c r="R7" s="209"/>
      <c r="S7" s="209"/>
      <c r="T7" s="208"/>
    </row>
    <row r="8" spans="1:20" ht="30.75" customHeight="1" thickBot="1">
      <c r="A8" s="235"/>
      <c r="B8" s="232" t="s">
        <v>990</v>
      </c>
      <c r="C8" s="231"/>
      <c r="D8" s="231"/>
      <c r="E8" s="231"/>
      <c r="F8" s="230"/>
      <c r="G8" s="234"/>
      <c r="H8" s="233"/>
      <c r="I8" s="232" t="s">
        <v>989</v>
      </c>
      <c r="J8" s="231"/>
      <c r="K8" s="231"/>
      <c r="L8" s="231"/>
      <c r="M8" s="230"/>
      <c r="N8" s="229"/>
      <c r="O8" s="209"/>
      <c r="P8" s="209"/>
      <c r="Q8" s="209"/>
      <c r="R8" s="209"/>
      <c r="S8" s="209"/>
      <c r="T8" s="208"/>
    </row>
    <row r="9" spans="1:20" ht="13.5" customHeight="1" thickBot="1">
      <c r="A9" s="262"/>
      <c r="B9" s="263"/>
      <c r="C9" s="263"/>
      <c r="D9" s="263"/>
      <c r="E9" s="264"/>
      <c r="F9" s="263"/>
      <c r="G9" s="265"/>
      <c r="H9" s="282"/>
      <c r="I9" s="263"/>
      <c r="J9" s="264"/>
      <c r="K9" s="264"/>
      <c r="L9" s="264"/>
      <c r="M9" s="266"/>
      <c r="N9" s="227"/>
      <c r="O9" s="209"/>
      <c r="P9" s="209"/>
      <c r="Q9" s="209"/>
      <c r="R9" s="209"/>
      <c r="S9" s="209"/>
      <c r="T9" s="208"/>
    </row>
    <row r="10" spans="1:20" ht="15" customHeight="1" thickBot="1">
      <c r="A10" s="267">
        <v>1</v>
      </c>
      <c r="B10" s="268" t="s">
        <v>1009</v>
      </c>
      <c r="C10" s="283"/>
      <c r="D10" s="269">
        <v>16</v>
      </c>
      <c r="E10" s="268" t="s">
        <v>1008</v>
      </c>
      <c r="F10" s="283"/>
      <c r="G10" s="270">
        <v>2</v>
      </c>
      <c r="H10" s="284"/>
      <c r="I10" s="268" t="s">
        <v>1007</v>
      </c>
      <c r="J10" s="283"/>
      <c r="K10" s="269">
        <v>4</v>
      </c>
      <c r="L10" s="268" t="s">
        <v>1006</v>
      </c>
      <c r="M10" s="283"/>
      <c r="N10" s="201"/>
      <c r="O10" s="209"/>
      <c r="P10" s="209"/>
      <c r="Q10" s="209"/>
      <c r="R10" s="209"/>
      <c r="S10" s="209"/>
      <c r="T10" s="208"/>
    </row>
    <row r="11" spans="1:20" ht="13.5" customHeight="1">
      <c r="A11" s="271"/>
      <c r="B11" s="226" t="s">
        <v>233</v>
      </c>
      <c r="C11" s="226" t="s">
        <v>234</v>
      </c>
      <c r="D11" s="272"/>
      <c r="E11" s="223" t="s">
        <v>1005</v>
      </c>
      <c r="F11" s="223" t="s">
        <v>284</v>
      </c>
      <c r="G11" s="265"/>
      <c r="H11" s="282"/>
      <c r="I11" s="223" t="s">
        <v>133</v>
      </c>
      <c r="J11" s="223" t="s">
        <v>134</v>
      </c>
      <c r="K11" s="272"/>
      <c r="L11" s="223" t="s">
        <v>112</v>
      </c>
      <c r="M11" s="223" t="s">
        <v>113</v>
      </c>
      <c r="N11" s="201"/>
      <c r="O11" s="209"/>
      <c r="P11" s="209"/>
      <c r="Q11" s="209"/>
      <c r="R11" s="209"/>
      <c r="S11" s="209"/>
      <c r="T11" s="208"/>
    </row>
    <row r="12" spans="1:20" ht="12.75" customHeight="1">
      <c r="A12" s="271"/>
      <c r="B12" s="273"/>
      <c r="C12" s="273"/>
      <c r="D12" s="271"/>
      <c r="E12" s="223" t="s">
        <v>290</v>
      </c>
      <c r="F12" s="223" t="s">
        <v>291</v>
      </c>
      <c r="G12" s="265"/>
      <c r="H12" s="282"/>
      <c r="I12" s="223" t="s">
        <v>141</v>
      </c>
      <c r="J12" s="223" t="s">
        <v>142</v>
      </c>
      <c r="K12" s="272"/>
      <c r="L12" s="223" t="s">
        <v>118</v>
      </c>
      <c r="M12" s="223" t="s">
        <v>81</v>
      </c>
      <c r="N12" s="201"/>
      <c r="O12" s="209"/>
      <c r="P12" s="209"/>
      <c r="Q12" s="209"/>
      <c r="R12" s="209"/>
      <c r="S12" s="209"/>
      <c r="T12" s="208"/>
    </row>
    <row r="13" spans="1:20" ht="12.75" customHeight="1" thickBot="1">
      <c r="A13" s="271"/>
      <c r="B13" s="273"/>
      <c r="C13" s="273"/>
      <c r="D13" s="271"/>
      <c r="E13" s="223" t="s">
        <v>295</v>
      </c>
      <c r="F13" s="223" t="s">
        <v>296</v>
      </c>
      <c r="G13" s="265"/>
      <c r="H13" s="282"/>
      <c r="I13" s="285"/>
      <c r="J13" s="285"/>
      <c r="K13" s="272"/>
      <c r="L13" s="223" t="s">
        <v>122</v>
      </c>
      <c r="M13" s="223" t="s">
        <v>68</v>
      </c>
      <c r="N13" s="201"/>
      <c r="O13" s="209"/>
      <c r="P13" s="209"/>
      <c r="Q13" s="209"/>
      <c r="R13" s="209"/>
      <c r="S13" s="209"/>
      <c r="T13" s="208"/>
    </row>
    <row r="14" spans="1:20" ht="13.5" customHeight="1" thickBot="1">
      <c r="A14" s="267">
        <v>11</v>
      </c>
      <c r="B14" s="268" t="s">
        <v>1004</v>
      </c>
      <c r="C14" s="283"/>
      <c r="D14" s="271"/>
      <c r="E14" s="222" t="s">
        <v>302</v>
      </c>
      <c r="F14" s="222" t="s">
        <v>303</v>
      </c>
      <c r="G14" s="265"/>
      <c r="H14" s="282"/>
      <c r="I14" s="285"/>
      <c r="J14" s="285"/>
      <c r="K14" s="271"/>
      <c r="L14" s="223" t="s">
        <v>127</v>
      </c>
      <c r="M14" s="223" t="s">
        <v>128</v>
      </c>
      <c r="N14" s="201"/>
      <c r="O14" s="209"/>
      <c r="P14" s="209"/>
      <c r="Q14" s="209"/>
      <c r="R14" s="209"/>
      <c r="S14" s="209"/>
      <c r="T14" s="208"/>
    </row>
    <row r="15" spans="1:20" ht="13.5" customHeight="1" thickBot="1">
      <c r="A15" s="271"/>
      <c r="B15" s="223" t="s">
        <v>214</v>
      </c>
      <c r="C15" s="223" t="s">
        <v>215</v>
      </c>
      <c r="D15" s="271"/>
      <c r="E15" s="223" t="s">
        <v>308</v>
      </c>
      <c r="F15" s="223" t="s">
        <v>309</v>
      </c>
      <c r="G15" s="274">
        <v>2</v>
      </c>
      <c r="H15" s="284"/>
      <c r="I15" s="268" t="s">
        <v>1003</v>
      </c>
      <c r="J15" s="283"/>
      <c r="K15" s="271"/>
      <c r="L15" s="272"/>
      <c r="M15" s="272"/>
      <c r="N15" s="201"/>
      <c r="O15" s="209"/>
      <c r="P15" s="209"/>
      <c r="Q15" s="209"/>
      <c r="R15" s="209"/>
      <c r="S15" s="209"/>
      <c r="T15" s="208"/>
    </row>
    <row r="16" spans="1:20" ht="13.5" customHeight="1" thickBot="1">
      <c r="A16" s="271"/>
      <c r="B16" s="223" t="s">
        <v>221</v>
      </c>
      <c r="C16" s="223" t="s">
        <v>222</v>
      </c>
      <c r="D16" s="271"/>
      <c r="E16" s="223" t="s">
        <v>318</v>
      </c>
      <c r="F16" s="223" t="s">
        <v>319</v>
      </c>
      <c r="G16" s="271"/>
      <c r="H16" s="286"/>
      <c r="I16" s="224" t="s">
        <v>147</v>
      </c>
      <c r="J16" s="224" t="s">
        <v>148</v>
      </c>
      <c r="K16" s="271"/>
      <c r="L16" s="272"/>
      <c r="M16" s="272"/>
      <c r="N16" s="201"/>
      <c r="O16" s="209"/>
      <c r="P16" s="209"/>
      <c r="Q16" s="209"/>
      <c r="R16" s="209"/>
      <c r="S16" s="209"/>
      <c r="T16" s="208"/>
    </row>
    <row r="17" spans="1:20" ht="13.5" customHeight="1" thickBot="1">
      <c r="A17" s="271"/>
      <c r="B17" s="223" t="s">
        <v>227</v>
      </c>
      <c r="C17" s="223" t="s">
        <v>228</v>
      </c>
      <c r="D17" s="271"/>
      <c r="E17" s="223" t="s">
        <v>322</v>
      </c>
      <c r="F17" s="223" t="s">
        <v>323</v>
      </c>
      <c r="G17" s="271"/>
      <c r="H17" s="286"/>
      <c r="I17" s="224" t="s">
        <v>155</v>
      </c>
      <c r="J17" s="224" t="s">
        <v>156</v>
      </c>
      <c r="K17" s="275">
        <v>2</v>
      </c>
      <c r="L17" s="268" t="s">
        <v>1002</v>
      </c>
      <c r="M17" s="283"/>
      <c r="N17" s="201"/>
      <c r="O17" s="209"/>
      <c r="P17" s="209"/>
      <c r="Q17" s="209"/>
      <c r="R17" s="209"/>
      <c r="S17" s="209"/>
      <c r="T17" s="208"/>
    </row>
    <row r="18" spans="1:20" ht="12.75" customHeight="1">
      <c r="A18" s="271"/>
      <c r="B18" s="223" t="s">
        <v>237</v>
      </c>
      <c r="C18" s="223" t="s">
        <v>238</v>
      </c>
      <c r="D18" s="271"/>
      <c r="E18" s="223" t="s">
        <v>327</v>
      </c>
      <c r="F18" s="223" t="s">
        <v>328</v>
      </c>
      <c r="G18" s="265"/>
      <c r="H18" s="282"/>
      <c r="I18" s="272"/>
      <c r="J18" s="272"/>
      <c r="K18" s="272"/>
      <c r="L18" s="223" t="s">
        <v>175</v>
      </c>
      <c r="M18" s="223" t="s">
        <v>176</v>
      </c>
      <c r="N18" s="201"/>
      <c r="O18" s="209"/>
      <c r="P18" s="209"/>
      <c r="Q18" s="209"/>
      <c r="R18" s="209"/>
      <c r="S18" s="209"/>
      <c r="T18" s="208"/>
    </row>
    <row r="19" spans="1:20" ht="12.75" customHeight="1" thickBot="1">
      <c r="A19" s="271"/>
      <c r="B19" s="226" t="s">
        <v>242</v>
      </c>
      <c r="C19" s="223" t="s">
        <v>243</v>
      </c>
      <c r="D19" s="271"/>
      <c r="E19" s="223" t="s">
        <v>333</v>
      </c>
      <c r="F19" s="223" t="s">
        <v>334</v>
      </c>
      <c r="G19" s="265"/>
      <c r="H19" s="282"/>
      <c r="I19" s="272"/>
      <c r="J19" s="272"/>
      <c r="K19" s="271"/>
      <c r="L19" s="223" t="s">
        <v>182</v>
      </c>
      <c r="M19" s="223" t="s">
        <v>183</v>
      </c>
      <c r="N19" s="201"/>
      <c r="O19" s="209"/>
      <c r="P19" s="209"/>
      <c r="Q19" s="209"/>
      <c r="R19" s="209"/>
      <c r="S19" s="209"/>
      <c r="T19" s="208"/>
    </row>
    <row r="20" spans="1:20" ht="15" customHeight="1" thickBot="1">
      <c r="A20" s="271"/>
      <c r="B20" s="223" t="s">
        <v>247</v>
      </c>
      <c r="C20" s="223" t="s">
        <v>248</v>
      </c>
      <c r="D20" s="271"/>
      <c r="E20" s="223" t="s">
        <v>339</v>
      </c>
      <c r="F20" s="223" t="s">
        <v>340</v>
      </c>
      <c r="G20" s="274">
        <v>4</v>
      </c>
      <c r="H20" s="284"/>
      <c r="I20" s="268" t="s">
        <v>1001</v>
      </c>
      <c r="J20" s="283"/>
      <c r="K20" s="271"/>
      <c r="L20" s="285"/>
      <c r="M20" s="285"/>
      <c r="N20" s="201"/>
      <c r="O20" s="209"/>
      <c r="P20" s="209"/>
      <c r="Q20" s="209"/>
      <c r="R20" s="209"/>
      <c r="S20" s="209"/>
      <c r="T20" s="208"/>
    </row>
    <row r="21" spans="1:20" ht="13.5" customHeight="1" thickBot="1">
      <c r="A21" s="271"/>
      <c r="B21" s="223" t="s">
        <v>259</v>
      </c>
      <c r="C21" s="223" t="s">
        <v>260</v>
      </c>
      <c r="D21" s="271"/>
      <c r="E21" s="223" t="s">
        <v>343</v>
      </c>
      <c r="F21" s="223" t="s">
        <v>344</v>
      </c>
      <c r="G21" s="287"/>
      <c r="H21" s="287"/>
      <c r="I21" s="223" t="s">
        <v>75</v>
      </c>
      <c r="J21" s="223" t="s">
        <v>76</v>
      </c>
      <c r="K21" s="271"/>
      <c r="L21" s="285"/>
      <c r="M21" s="285"/>
      <c r="N21" s="201"/>
      <c r="O21" s="209"/>
      <c r="P21" s="209"/>
      <c r="Q21" s="209"/>
      <c r="R21" s="209"/>
      <c r="S21" s="209"/>
      <c r="T21" s="208"/>
    </row>
    <row r="22" spans="1:20" ht="13.5" customHeight="1" thickBot="1">
      <c r="A22" s="271"/>
      <c r="B22" s="223" t="s">
        <v>264</v>
      </c>
      <c r="C22" s="223" t="s">
        <v>265</v>
      </c>
      <c r="D22" s="271"/>
      <c r="E22" s="225" t="s">
        <v>349</v>
      </c>
      <c r="F22" s="225" t="s">
        <v>350</v>
      </c>
      <c r="G22" s="265"/>
      <c r="H22" s="265"/>
      <c r="I22" s="223" t="s">
        <v>80</v>
      </c>
      <c r="J22" s="223" t="s">
        <v>81</v>
      </c>
      <c r="K22" s="275">
        <v>1</v>
      </c>
      <c r="L22" s="268" t="s">
        <v>1000</v>
      </c>
      <c r="M22" s="283"/>
      <c r="N22" s="201"/>
      <c r="O22" s="209"/>
      <c r="P22" s="209"/>
      <c r="Q22" s="209"/>
      <c r="R22" s="209"/>
      <c r="S22" s="209"/>
      <c r="T22" s="208"/>
    </row>
    <row r="23" spans="1:20" ht="13.5" customHeight="1">
      <c r="A23" s="271"/>
      <c r="B23" s="223" t="s">
        <v>141</v>
      </c>
      <c r="C23" s="223" t="s">
        <v>269</v>
      </c>
      <c r="D23" s="271"/>
      <c r="E23" s="222" t="s">
        <v>353</v>
      </c>
      <c r="F23" s="222" t="s">
        <v>291</v>
      </c>
      <c r="G23" s="265"/>
      <c r="H23" s="265"/>
      <c r="I23" s="288" t="s">
        <v>86</v>
      </c>
      <c r="J23" s="288" t="s">
        <v>87</v>
      </c>
      <c r="K23" s="271"/>
      <c r="L23" s="223" t="s">
        <v>187</v>
      </c>
      <c r="M23" s="223" t="s">
        <v>188</v>
      </c>
      <c r="N23" s="201"/>
      <c r="O23" s="209"/>
      <c r="P23" s="209"/>
      <c r="Q23" s="209"/>
      <c r="R23" s="209"/>
      <c r="S23" s="209"/>
      <c r="T23" s="208"/>
    </row>
    <row r="24" spans="1:20" ht="15" customHeight="1">
      <c r="A24" s="271"/>
      <c r="B24" s="223" t="s">
        <v>272</v>
      </c>
      <c r="C24" s="223" t="s">
        <v>273</v>
      </c>
      <c r="D24" s="271"/>
      <c r="E24" s="223" t="s">
        <v>357</v>
      </c>
      <c r="F24" s="223" t="s">
        <v>358</v>
      </c>
      <c r="G24" s="265"/>
      <c r="H24" s="282"/>
      <c r="I24" s="223" t="s">
        <v>93</v>
      </c>
      <c r="J24" s="223" t="s">
        <v>94</v>
      </c>
      <c r="K24" s="271"/>
      <c r="L24" s="285"/>
      <c r="M24" s="285"/>
      <c r="N24" s="201"/>
      <c r="O24" s="209"/>
      <c r="P24" s="209"/>
      <c r="Q24" s="209"/>
      <c r="R24" s="209"/>
      <c r="S24" s="209"/>
      <c r="T24" s="208"/>
    </row>
    <row r="25" spans="1:20" ht="13.5" customHeight="1" thickBot="1">
      <c r="A25" s="271"/>
      <c r="B25" s="222" t="s">
        <v>277</v>
      </c>
      <c r="C25" s="222" t="s">
        <v>278</v>
      </c>
      <c r="D25" s="272"/>
      <c r="E25" s="223" t="s">
        <v>362</v>
      </c>
      <c r="F25" s="223" t="s">
        <v>363</v>
      </c>
      <c r="G25" s="265"/>
      <c r="H25" s="265"/>
      <c r="I25" s="285"/>
      <c r="J25" s="285"/>
      <c r="K25" s="271"/>
      <c r="L25" s="285"/>
      <c r="M25" s="285"/>
      <c r="N25" s="201"/>
      <c r="O25" s="209"/>
      <c r="P25" s="209"/>
      <c r="Q25" s="209"/>
      <c r="R25" s="209"/>
      <c r="S25" s="209"/>
      <c r="T25" s="208"/>
    </row>
    <row r="26" spans="1:20" ht="12.75" customHeight="1" thickBot="1">
      <c r="A26" s="271"/>
      <c r="B26" s="288"/>
      <c r="C26" s="288"/>
      <c r="D26" s="272"/>
      <c r="E26" s="223" t="s">
        <v>367</v>
      </c>
      <c r="F26" s="223" t="s">
        <v>368</v>
      </c>
      <c r="G26" s="265"/>
      <c r="H26" s="265"/>
      <c r="I26" s="285"/>
      <c r="J26" s="285"/>
      <c r="K26" s="275">
        <v>4</v>
      </c>
      <c r="L26" s="268" t="s">
        <v>999</v>
      </c>
      <c r="M26" s="283"/>
      <c r="N26" s="201"/>
      <c r="O26" s="209"/>
      <c r="P26" s="209"/>
      <c r="Q26" s="209"/>
      <c r="R26" s="209"/>
      <c r="S26" s="209"/>
      <c r="T26" s="208"/>
    </row>
    <row r="27" spans="1:20" ht="12.75" customHeight="1" thickBot="1">
      <c r="A27" s="271"/>
      <c r="B27" s="272"/>
      <c r="C27" s="272"/>
      <c r="D27" s="276"/>
      <c r="E27" s="223"/>
      <c r="F27" s="223"/>
      <c r="G27" s="274">
        <v>2</v>
      </c>
      <c r="H27" s="277"/>
      <c r="I27" s="268" t="s">
        <v>998</v>
      </c>
      <c r="J27" s="283"/>
      <c r="K27" s="271"/>
      <c r="L27" s="223" t="s">
        <v>191</v>
      </c>
      <c r="M27" s="223" t="s">
        <v>192</v>
      </c>
      <c r="N27" s="201"/>
      <c r="O27" s="209"/>
      <c r="P27" s="209"/>
      <c r="Q27" s="209"/>
      <c r="R27" s="209"/>
      <c r="S27" s="209"/>
      <c r="T27" s="208"/>
    </row>
    <row r="28" spans="1:20" ht="12.75" customHeight="1" thickBot="1">
      <c r="A28" s="275">
        <v>5</v>
      </c>
      <c r="B28" s="268" t="s">
        <v>997</v>
      </c>
      <c r="C28" s="283"/>
      <c r="D28" s="271"/>
      <c r="E28" s="223"/>
      <c r="F28" s="223"/>
      <c r="G28" s="265"/>
      <c r="H28" s="265"/>
      <c r="I28" s="288" t="s">
        <v>51</v>
      </c>
      <c r="J28" s="288" t="s">
        <v>52</v>
      </c>
      <c r="K28" s="271"/>
      <c r="L28" s="223" t="s">
        <v>197</v>
      </c>
      <c r="M28" s="223" t="s">
        <v>198</v>
      </c>
      <c r="N28" s="201"/>
      <c r="O28" s="209"/>
      <c r="P28" s="209"/>
      <c r="Q28" s="209"/>
      <c r="R28" s="209"/>
      <c r="S28" s="209"/>
      <c r="T28" s="208"/>
    </row>
    <row r="29" spans="1:20" ht="12.75" customHeight="1" thickBot="1">
      <c r="A29" s="271"/>
      <c r="B29" s="223" t="s">
        <v>15</v>
      </c>
      <c r="C29" s="223" t="s">
        <v>16</v>
      </c>
      <c r="D29" s="275">
        <v>11</v>
      </c>
      <c r="E29" s="268" t="s">
        <v>996</v>
      </c>
      <c r="F29" s="278"/>
      <c r="G29" s="265"/>
      <c r="H29" s="265"/>
      <c r="I29" s="223" t="s">
        <v>59</v>
      </c>
      <c r="J29" s="223" t="s">
        <v>60</v>
      </c>
      <c r="K29" s="272"/>
      <c r="L29" s="223" t="s">
        <v>201</v>
      </c>
      <c r="M29" s="223" t="s">
        <v>81</v>
      </c>
      <c r="N29" s="201"/>
      <c r="O29" s="209"/>
      <c r="P29" s="209"/>
      <c r="Q29" s="209"/>
      <c r="R29" s="209"/>
      <c r="S29" s="209"/>
      <c r="T29" s="208"/>
    </row>
    <row r="30" spans="1:20" ht="12.75" customHeight="1">
      <c r="A30" s="271"/>
      <c r="B30" s="223" t="s">
        <v>24</v>
      </c>
      <c r="C30" s="223" t="s">
        <v>25</v>
      </c>
      <c r="D30" s="285"/>
      <c r="E30" s="224" t="s">
        <v>370</v>
      </c>
      <c r="F30" s="224" t="s">
        <v>371</v>
      </c>
      <c r="G30" s="265"/>
      <c r="H30" s="265"/>
      <c r="I30" s="272"/>
      <c r="J30" s="272"/>
      <c r="K30" s="271"/>
      <c r="L30" s="223" t="s">
        <v>206</v>
      </c>
      <c r="M30" s="223" t="s">
        <v>207</v>
      </c>
      <c r="N30" s="201"/>
      <c r="O30" s="209"/>
      <c r="P30" s="209"/>
      <c r="Q30" s="209"/>
      <c r="R30" s="209"/>
      <c r="S30" s="209"/>
      <c r="T30" s="208"/>
    </row>
    <row r="31" spans="1:20" ht="12.75" customHeight="1">
      <c r="A31" s="271"/>
      <c r="B31" s="223" t="s">
        <v>32</v>
      </c>
      <c r="C31" s="223" t="s">
        <v>33</v>
      </c>
      <c r="D31" s="271"/>
      <c r="E31" s="223" t="s">
        <v>378</v>
      </c>
      <c r="F31" s="223" t="s">
        <v>379</v>
      </c>
      <c r="G31" s="265"/>
      <c r="H31" s="282"/>
      <c r="I31" s="285"/>
      <c r="J31" s="285"/>
      <c r="K31" s="272"/>
      <c r="L31" s="272"/>
      <c r="M31" s="272"/>
      <c r="N31" s="201"/>
      <c r="O31" s="209"/>
      <c r="P31" s="209"/>
      <c r="Q31" s="209"/>
      <c r="R31" s="209"/>
      <c r="S31" s="209"/>
      <c r="T31" s="208"/>
    </row>
    <row r="32" spans="1:20" ht="12.75" customHeight="1" thickBot="1">
      <c r="A32" s="271"/>
      <c r="B32" s="223" t="s">
        <v>38</v>
      </c>
      <c r="C32" s="223" t="s">
        <v>39</v>
      </c>
      <c r="D32" s="271"/>
      <c r="E32" s="223" t="s">
        <v>383</v>
      </c>
      <c r="F32" s="223" t="s">
        <v>384</v>
      </c>
      <c r="G32" s="265"/>
      <c r="H32" s="265"/>
      <c r="I32" s="285"/>
      <c r="J32" s="285"/>
      <c r="K32" s="272"/>
      <c r="L32" s="289"/>
      <c r="M32" s="289"/>
      <c r="N32" s="201"/>
      <c r="O32" s="209"/>
      <c r="P32" s="209"/>
      <c r="Q32" s="209"/>
      <c r="R32" s="209"/>
      <c r="S32" s="209"/>
      <c r="T32" s="208"/>
    </row>
    <row r="33" spans="1:20" ht="12.75" customHeight="1" thickBot="1">
      <c r="A33" s="276"/>
      <c r="B33" s="223" t="s">
        <v>44</v>
      </c>
      <c r="C33" s="223" t="s">
        <v>45</v>
      </c>
      <c r="D33" s="271"/>
      <c r="E33" s="223" t="s">
        <v>389</v>
      </c>
      <c r="F33" s="223" t="s">
        <v>390</v>
      </c>
      <c r="G33" s="265"/>
      <c r="H33" s="265"/>
      <c r="I33" s="285"/>
      <c r="J33" s="285"/>
      <c r="K33" s="275">
        <v>2</v>
      </c>
      <c r="L33" s="268" t="s">
        <v>995</v>
      </c>
      <c r="M33" s="279"/>
      <c r="N33" s="201"/>
      <c r="O33" s="209"/>
      <c r="P33" s="209"/>
      <c r="Q33" s="209"/>
      <c r="R33" s="209"/>
      <c r="S33" s="209"/>
      <c r="T33" s="208"/>
    </row>
    <row r="34" spans="1:20" ht="12.75" customHeight="1">
      <c r="A34" s="271"/>
      <c r="B34" s="285"/>
      <c r="C34" s="285"/>
      <c r="D34" s="271"/>
      <c r="E34" s="222" t="s">
        <v>394</v>
      </c>
      <c r="F34" s="222" t="s">
        <v>395</v>
      </c>
      <c r="G34" s="265"/>
      <c r="H34" s="265"/>
      <c r="I34" s="285"/>
      <c r="J34" s="285"/>
      <c r="K34" s="272"/>
      <c r="L34" s="223" t="s">
        <v>162</v>
      </c>
      <c r="M34" s="223" t="s">
        <v>163</v>
      </c>
      <c r="N34" s="201"/>
      <c r="O34" s="209"/>
      <c r="P34" s="209"/>
      <c r="Q34" s="209"/>
      <c r="R34" s="209"/>
      <c r="S34" s="209"/>
      <c r="T34" s="208"/>
    </row>
    <row r="35" spans="1:20" ht="12.75" customHeight="1" thickBot="1">
      <c r="A35" s="271"/>
      <c r="B35" s="288"/>
      <c r="C35" s="288"/>
      <c r="D35" s="272"/>
      <c r="E35" s="223" t="s">
        <v>401</v>
      </c>
      <c r="F35" s="223" t="s">
        <v>402</v>
      </c>
      <c r="G35" s="265"/>
      <c r="H35" s="265"/>
      <c r="I35" s="285"/>
      <c r="J35" s="285"/>
      <c r="K35" s="272"/>
      <c r="L35" s="223" t="s">
        <v>169</v>
      </c>
      <c r="M35" s="223" t="s">
        <v>170</v>
      </c>
      <c r="N35" s="201"/>
      <c r="O35" s="209"/>
      <c r="P35" s="209"/>
      <c r="Q35" s="209"/>
      <c r="R35" s="209"/>
      <c r="S35" s="209"/>
      <c r="T35" s="208"/>
    </row>
    <row r="36" spans="1:20" ht="12.75" customHeight="1" thickBot="1">
      <c r="A36" s="275">
        <v>2</v>
      </c>
      <c r="B36" s="268" t="s">
        <v>994</v>
      </c>
      <c r="C36" s="283"/>
      <c r="D36" s="272"/>
      <c r="E36" s="223" t="s">
        <v>407</v>
      </c>
      <c r="F36" s="223" t="s">
        <v>408</v>
      </c>
      <c r="G36" s="265"/>
      <c r="H36" s="282"/>
      <c r="I36" s="285"/>
      <c r="J36" s="285"/>
      <c r="K36" s="272"/>
      <c r="L36" s="272"/>
      <c r="M36" s="272"/>
      <c r="N36" s="201"/>
      <c r="O36" s="209"/>
      <c r="P36" s="209"/>
      <c r="Q36" s="209"/>
      <c r="R36" s="209"/>
      <c r="S36" s="209"/>
      <c r="T36" s="208"/>
    </row>
    <row r="37" spans="1:20" ht="12.75" customHeight="1">
      <c r="A37" s="271"/>
      <c r="B37" s="223" t="s">
        <v>99</v>
      </c>
      <c r="C37" s="226" t="s">
        <v>993</v>
      </c>
      <c r="D37" s="271"/>
      <c r="E37" s="222" t="s">
        <v>412</v>
      </c>
      <c r="F37" s="222" t="s">
        <v>413</v>
      </c>
      <c r="G37" s="265"/>
      <c r="H37" s="265"/>
      <c r="I37" s="285"/>
      <c r="J37" s="285"/>
      <c r="K37" s="272"/>
      <c r="L37" s="223" t="s">
        <v>992</v>
      </c>
      <c r="M37" s="272"/>
      <c r="N37" s="201"/>
      <c r="O37" s="209"/>
      <c r="P37" s="209"/>
      <c r="Q37" s="209"/>
      <c r="R37" s="209"/>
      <c r="S37" s="209"/>
      <c r="T37" s="208"/>
    </row>
    <row r="38" spans="1:20" ht="12.75" customHeight="1">
      <c r="A38" s="271"/>
      <c r="B38" s="223" t="s">
        <v>106</v>
      </c>
      <c r="C38" s="226" t="s">
        <v>991</v>
      </c>
      <c r="D38" s="271"/>
      <c r="E38" s="223" t="s">
        <v>418</v>
      </c>
      <c r="F38" s="223" t="s">
        <v>419</v>
      </c>
      <c r="G38" s="265"/>
      <c r="H38" s="265"/>
      <c r="I38" s="285"/>
      <c r="J38" s="285"/>
      <c r="K38" s="272"/>
      <c r="L38" s="226" t="s">
        <v>990</v>
      </c>
      <c r="M38" s="280">
        <f>A10+A14+A28+A36+D10+D29</f>
        <v>46</v>
      </c>
      <c r="N38" s="201"/>
      <c r="O38" s="209"/>
      <c r="P38" s="209"/>
      <c r="Q38" s="209"/>
      <c r="R38" s="209"/>
      <c r="S38" s="209"/>
      <c r="T38" s="208"/>
    </row>
    <row r="39" spans="1:20" ht="12.75" customHeight="1">
      <c r="A39" s="272"/>
      <c r="B39" s="285"/>
      <c r="C39" s="285"/>
      <c r="D39" s="272"/>
      <c r="E39" s="222" t="s">
        <v>423</v>
      </c>
      <c r="F39" s="222" t="s">
        <v>424</v>
      </c>
      <c r="G39" s="265"/>
      <c r="H39" s="265"/>
      <c r="I39" s="285"/>
      <c r="J39" s="285"/>
      <c r="K39" s="272"/>
      <c r="L39" s="226" t="s">
        <v>989</v>
      </c>
      <c r="M39" s="280">
        <f>G10+G15+G20+G27+K10+K17+K22+K26+K33</f>
        <v>23</v>
      </c>
      <c r="N39" s="201"/>
      <c r="O39" s="209"/>
      <c r="P39" s="209"/>
      <c r="Q39" s="209"/>
      <c r="R39" s="209"/>
      <c r="S39" s="209"/>
      <c r="T39" s="208"/>
    </row>
    <row r="40" spans="1:20" ht="13.5" customHeight="1">
      <c r="A40" s="276"/>
      <c r="B40" s="285"/>
      <c r="C40" s="285"/>
      <c r="D40" s="272"/>
      <c r="E40" s="222" t="s">
        <v>429</v>
      </c>
      <c r="F40" s="222" t="s">
        <v>430</v>
      </c>
      <c r="G40" s="265"/>
      <c r="H40" s="265"/>
      <c r="I40" s="285"/>
      <c r="J40" s="285"/>
      <c r="K40" s="272"/>
      <c r="L40" s="223" t="s">
        <v>988</v>
      </c>
      <c r="M40" s="272">
        <f>M39+M38+E4</f>
        <v>70</v>
      </c>
      <c r="N40" s="201"/>
      <c r="O40" s="209"/>
      <c r="P40" s="209"/>
      <c r="Q40" s="209"/>
      <c r="R40" s="209"/>
      <c r="S40" s="209"/>
      <c r="T40" s="208"/>
    </row>
    <row r="41" spans="1:20" ht="12.75" customHeight="1">
      <c r="A41" s="262"/>
      <c r="B41" s="289"/>
      <c r="C41" s="289"/>
      <c r="D41" s="272"/>
      <c r="E41" s="285"/>
      <c r="F41" s="285"/>
      <c r="G41" s="265"/>
      <c r="H41" s="282"/>
      <c r="I41" s="272"/>
      <c r="J41" s="272"/>
      <c r="K41" s="272"/>
      <c r="L41" s="272"/>
      <c r="M41" s="272"/>
      <c r="N41" s="201"/>
      <c r="O41" s="209"/>
      <c r="P41" s="209"/>
      <c r="Q41" s="209"/>
      <c r="R41" s="209"/>
      <c r="S41" s="209"/>
      <c r="T41" s="208"/>
    </row>
    <row r="42" spans="1:20" ht="12.75" customHeight="1">
      <c r="A42" s="262"/>
      <c r="B42" s="289"/>
      <c r="C42" s="289"/>
      <c r="D42" s="272"/>
      <c r="E42" s="223"/>
      <c r="F42" s="223"/>
      <c r="G42" s="265"/>
      <c r="H42" s="265"/>
      <c r="I42" s="272"/>
      <c r="J42" s="272"/>
      <c r="K42" s="272"/>
      <c r="L42" s="272"/>
      <c r="M42" s="272"/>
      <c r="N42" s="201"/>
      <c r="O42" s="209"/>
      <c r="P42" s="209"/>
      <c r="Q42" s="209"/>
      <c r="R42" s="209"/>
      <c r="S42" s="209"/>
      <c r="T42" s="208"/>
    </row>
    <row r="43" spans="1:20" ht="13.5" customHeight="1">
      <c r="A43" s="281"/>
      <c r="B43" s="272"/>
      <c r="C43" s="272"/>
      <c r="D43" s="272"/>
      <c r="E43" s="223"/>
      <c r="F43" s="223"/>
      <c r="G43" s="265"/>
      <c r="H43" s="282"/>
      <c r="I43" s="272"/>
      <c r="J43" s="272"/>
      <c r="K43" s="272"/>
      <c r="L43" s="272"/>
      <c r="M43" s="272"/>
      <c r="N43" s="201"/>
      <c r="O43" s="209"/>
      <c r="P43" s="209"/>
      <c r="Q43" s="209"/>
      <c r="R43" s="209"/>
      <c r="S43" s="209"/>
      <c r="T43" s="208"/>
    </row>
    <row r="44" spans="1:20" ht="12.75" customHeight="1">
      <c r="A44" s="281"/>
      <c r="B44" s="272"/>
      <c r="C44" s="272"/>
      <c r="D44" s="272"/>
      <c r="E44" s="288"/>
      <c r="F44" s="288"/>
      <c r="G44" s="265"/>
      <c r="H44" s="282"/>
      <c r="I44" s="273"/>
      <c r="J44" s="272"/>
      <c r="K44" s="273"/>
      <c r="L44" s="273"/>
      <c r="M44" s="273"/>
      <c r="N44" s="201"/>
      <c r="O44" s="209"/>
      <c r="P44" s="209"/>
      <c r="Q44" s="209"/>
      <c r="R44" s="209"/>
      <c r="S44" s="209"/>
      <c r="T44" s="208"/>
    </row>
    <row r="45" spans="1:20" ht="13.5" customHeight="1">
      <c r="A45" s="211"/>
      <c r="B45" s="220"/>
      <c r="C45" s="220"/>
      <c r="D45" s="210"/>
      <c r="E45" s="220"/>
      <c r="F45" s="220"/>
      <c r="G45" s="217"/>
      <c r="H45" s="212"/>
      <c r="I45" s="218"/>
      <c r="J45" s="221"/>
      <c r="K45" s="201"/>
      <c r="L45" s="201"/>
      <c r="M45" s="201"/>
      <c r="N45" s="201"/>
      <c r="O45" s="209"/>
      <c r="P45" s="209"/>
      <c r="Q45" s="209"/>
      <c r="R45" s="209"/>
      <c r="S45" s="209"/>
      <c r="T45" s="208"/>
    </row>
    <row r="46" spans="1:20" ht="13.5" customHeight="1">
      <c r="A46" s="219"/>
      <c r="B46" s="220"/>
      <c r="C46" s="220"/>
      <c r="D46" s="201"/>
      <c r="E46" s="220"/>
      <c r="F46" s="220"/>
      <c r="G46" s="201"/>
      <c r="H46" s="201"/>
      <c r="I46" s="201"/>
      <c r="J46" s="201"/>
      <c r="K46" s="201"/>
      <c r="L46" s="201"/>
      <c r="M46" s="201"/>
      <c r="N46" s="201"/>
      <c r="O46" s="209"/>
      <c r="P46" s="209"/>
      <c r="Q46" s="209"/>
      <c r="R46" s="209"/>
      <c r="S46" s="209"/>
      <c r="T46" s="208"/>
    </row>
    <row r="47" spans="1:20" ht="12.75" customHeight="1">
      <c r="A47" s="219"/>
      <c r="B47" s="220"/>
      <c r="C47" s="220"/>
      <c r="D47" s="201"/>
      <c r="G47" s="201"/>
      <c r="H47" s="201"/>
      <c r="I47" s="201"/>
      <c r="J47" s="201"/>
      <c r="K47" s="201"/>
      <c r="L47" s="201"/>
      <c r="M47" s="201"/>
      <c r="N47" s="201"/>
      <c r="O47" s="209"/>
      <c r="P47" s="209"/>
      <c r="Q47" s="209"/>
      <c r="R47" s="209"/>
      <c r="S47" s="209"/>
      <c r="T47" s="208"/>
    </row>
    <row r="48" spans="1:20" ht="12.75" customHeight="1">
      <c r="A48" s="211"/>
      <c r="B48" s="201"/>
      <c r="C48" s="201"/>
      <c r="D48" s="202"/>
      <c r="G48" s="201"/>
      <c r="H48" s="201"/>
      <c r="I48" s="201"/>
      <c r="J48" s="201"/>
      <c r="K48" s="201"/>
      <c r="L48" s="201"/>
      <c r="M48" s="201"/>
      <c r="N48" s="201"/>
      <c r="O48" s="209"/>
      <c r="P48" s="209"/>
      <c r="Q48" s="209"/>
      <c r="R48" s="209"/>
      <c r="S48" s="209"/>
      <c r="T48" s="208"/>
    </row>
    <row r="49" spans="1:20" ht="12.75" customHeight="1">
      <c r="A49" s="211"/>
      <c r="B49" s="201"/>
      <c r="C49" s="201"/>
      <c r="D49" s="204"/>
      <c r="G49" s="201"/>
      <c r="H49" s="201"/>
      <c r="I49" s="201"/>
      <c r="J49" s="201"/>
      <c r="K49" s="201"/>
      <c r="L49" s="201"/>
      <c r="M49" s="201"/>
      <c r="N49" s="201"/>
      <c r="O49" s="209"/>
      <c r="P49" s="209"/>
      <c r="Q49" s="209"/>
      <c r="R49" s="209"/>
      <c r="S49" s="209"/>
      <c r="T49" s="208"/>
    </row>
    <row r="50" spans="1:20" ht="12.75" customHeight="1">
      <c r="A50" s="211"/>
      <c r="B50" s="201"/>
      <c r="C50" s="201"/>
      <c r="D50" s="204"/>
      <c r="G50" s="201"/>
      <c r="H50" s="201"/>
      <c r="I50" s="201"/>
      <c r="J50" s="201"/>
      <c r="K50" s="217"/>
      <c r="L50" s="212"/>
      <c r="M50" s="217"/>
      <c r="N50" s="212"/>
      <c r="O50" s="209"/>
      <c r="P50" s="209"/>
      <c r="Q50" s="209"/>
      <c r="R50" s="209"/>
      <c r="S50" s="209"/>
      <c r="T50" s="208"/>
    </row>
    <row r="51" spans="1:20" ht="12.75" customHeight="1">
      <c r="A51" s="211"/>
      <c r="B51" s="201"/>
      <c r="C51" s="201"/>
      <c r="D51" s="204"/>
      <c r="G51" s="201"/>
      <c r="H51" s="201"/>
      <c r="I51" s="201"/>
      <c r="J51" s="201"/>
      <c r="K51" s="217"/>
      <c r="L51" s="217"/>
      <c r="M51" s="201"/>
      <c r="N51" s="201"/>
      <c r="O51" s="209"/>
      <c r="P51" s="209"/>
      <c r="Q51" s="209"/>
      <c r="R51" s="209"/>
      <c r="S51" s="209"/>
      <c r="T51" s="208"/>
    </row>
    <row r="52" spans="1:20" ht="12.75" customHeight="1">
      <c r="A52" s="219"/>
      <c r="B52" s="201"/>
      <c r="C52" s="201"/>
      <c r="D52" s="202"/>
      <c r="G52" s="217"/>
      <c r="H52" s="212"/>
      <c r="I52" s="204"/>
      <c r="J52" s="201"/>
      <c r="K52" s="217"/>
      <c r="L52" s="217"/>
      <c r="M52" s="201"/>
      <c r="N52" s="201"/>
      <c r="O52" s="209"/>
      <c r="P52" s="209"/>
      <c r="Q52" s="209"/>
      <c r="R52" s="209"/>
      <c r="S52" s="209"/>
      <c r="T52" s="208"/>
    </row>
    <row r="53" spans="1:20" ht="12.75" customHeight="1">
      <c r="A53" s="219"/>
      <c r="B53" s="204"/>
      <c r="C53" s="204"/>
      <c r="D53" s="202"/>
      <c r="G53" s="217"/>
      <c r="H53" s="212"/>
      <c r="I53" s="204"/>
      <c r="J53" s="201"/>
      <c r="K53" s="217"/>
      <c r="L53" s="217"/>
      <c r="M53" s="201"/>
      <c r="N53" s="201"/>
      <c r="O53" s="209"/>
      <c r="P53" s="209"/>
      <c r="Q53" s="209"/>
      <c r="R53" s="209"/>
      <c r="S53" s="209"/>
      <c r="T53" s="208"/>
    </row>
    <row r="54" spans="1:20" ht="12.75" customHeight="1">
      <c r="A54" s="219"/>
      <c r="B54" s="218"/>
      <c r="C54" s="218"/>
      <c r="D54" s="204"/>
      <c r="G54" s="217"/>
      <c r="H54" s="212"/>
      <c r="I54" s="217"/>
      <c r="J54" s="212"/>
      <c r="K54" s="201"/>
      <c r="L54" s="201"/>
      <c r="M54" s="201"/>
      <c r="N54" s="201"/>
      <c r="O54" s="209"/>
      <c r="P54" s="209"/>
      <c r="Q54" s="209"/>
      <c r="R54" s="209"/>
      <c r="S54" s="209"/>
      <c r="T54" s="208"/>
    </row>
    <row r="55" spans="1:20" ht="12.75" customHeight="1">
      <c r="A55" s="214"/>
      <c r="B55" s="218"/>
      <c r="C55" s="218"/>
      <c r="D55" s="204"/>
      <c r="G55" s="217"/>
      <c r="H55" s="212"/>
      <c r="I55" s="216"/>
      <c r="J55" s="215"/>
      <c r="K55" s="201"/>
      <c r="L55" s="201"/>
      <c r="M55" s="201"/>
      <c r="N55" s="201"/>
      <c r="O55" s="209"/>
      <c r="P55" s="209"/>
      <c r="Q55" s="209"/>
      <c r="R55" s="209"/>
      <c r="S55" s="209"/>
      <c r="T55" s="208"/>
    </row>
    <row r="56" spans="1:20" ht="12.75" customHeight="1">
      <c r="A56" s="214"/>
      <c r="B56" s="201"/>
      <c r="C56" s="201"/>
      <c r="D56" s="204"/>
      <c r="G56" s="213"/>
      <c r="H56" s="212"/>
      <c r="I56" s="204"/>
      <c r="J56" s="201"/>
      <c r="K56" s="201"/>
      <c r="L56" s="201"/>
      <c r="M56" s="201"/>
      <c r="N56" s="201"/>
      <c r="O56" s="209"/>
      <c r="P56" s="209"/>
      <c r="Q56" s="209"/>
      <c r="R56" s="209"/>
      <c r="S56" s="209"/>
      <c r="T56" s="208"/>
    </row>
    <row r="57" spans="1:20" ht="19.5" customHeight="1">
      <c r="A57" s="211"/>
      <c r="B57" s="201"/>
      <c r="C57" s="201"/>
      <c r="D57" s="201"/>
      <c r="G57" s="201"/>
      <c r="H57" s="201"/>
      <c r="I57" s="201"/>
      <c r="J57" s="201"/>
      <c r="K57" s="201"/>
      <c r="L57" s="201"/>
      <c r="M57" s="201"/>
      <c r="N57" s="201"/>
      <c r="O57" s="209"/>
      <c r="P57" s="209"/>
      <c r="Q57" s="209"/>
      <c r="R57" s="209"/>
      <c r="S57" s="209"/>
      <c r="T57" s="208"/>
    </row>
    <row r="58" spans="1:20" ht="19.5" customHeight="1">
      <c r="A58" s="211"/>
      <c r="B58" s="201"/>
      <c r="C58" s="201"/>
      <c r="D58" s="201"/>
      <c r="G58" s="201"/>
      <c r="H58" s="201"/>
      <c r="I58" s="201"/>
      <c r="J58" s="201"/>
      <c r="K58" s="201"/>
      <c r="L58" s="201"/>
      <c r="M58" s="201"/>
      <c r="N58" s="201"/>
      <c r="O58" s="209"/>
      <c r="P58" s="209"/>
      <c r="Q58" s="209"/>
      <c r="R58" s="209"/>
      <c r="S58" s="209"/>
      <c r="T58" s="208"/>
    </row>
    <row r="59" spans="1:20" ht="19.5" customHeight="1">
      <c r="A59" s="21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9"/>
      <c r="P59" s="209"/>
      <c r="Q59" s="209"/>
      <c r="R59" s="209"/>
      <c r="S59" s="209"/>
      <c r="T59" s="208"/>
    </row>
    <row r="60" spans="1:20" ht="19.5" customHeight="1">
      <c r="A60" s="21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9"/>
      <c r="P60" s="209"/>
      <c r="Q60" s="209"/>
      <c r="R60" s="209"/>
      <c r="S60" s="209"/>
      <c r="T60" s="208"/>
    </row>
    <row r="61" spans="1:20" ht="19.5" customHeight="1">
      <c r="A61" s="21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9"/>
      <c r="P61" s="209"/>
      <c r="Q61" s="209"/>
      <c r="R61" s="209"/>
      <c r="S61" s="209"/>
      <c r="T61" s="208"/>
    </row>
    <row r="62" spans="1:20" ht="19.5" customHeight="1">
      <c r="A62" s="211"/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9"/>
      <c r="P62" s="209"/>
      <c r="Q62" s="209"/>
      <c r="R62" s="209"/>
      <c r="S62" s="209"/>
      <c r="T62" s="208"/>
    </row>
    <row r="63" spans="1:20" ht="19.5" customHeight="1">
      <c r="A63" s="211"/>
      <c r="B63" s="201"/>
      <c r="C63" s="201"/>
      <c r="D63" s="201"/>
      <c r="E63" s="201"/>
      <c r="F63" s="201"/>
      <c r="G63" s="201"/>
      <c r="H63" s="201"/>
      <c r="I63" s="201"/>
      <c r="J63" s="201"/>
      <c r="K63" s="201"/>
      <c r="L63" s="201"/>
      <c r="M63" s="201"/>
      <c r="N63" s="201"/>
      <c r="O63" s="209"/>
      <c r="P63" s="209"/>
      <c r="Q63" s="209"/>
      <c r="R63" s="209"/>
      <c r="S63" s="209"/>
      <c r="T63" s="208"/>
    </row>
    <row r="64" spans="1:20" ht="19.5" customHeight="1">
      <c r="A64" s="211"/>
      <c r="B64" s="201"/>
      <c r="C64" s="201"/>
      <c r="D64" s="201"/>
      <c r="E64" s="201"/>
      <c r="F64" s="204"/>
      <c r="G64" s="201"/>
      <c r="H64" s="201"/>
      <c r="I64" s="201"/>
      <c r="J64" s="201"/>
      <c r="K64" s="201"/>
      <c r="L64" s="201"/>
      <c r="M64" s="201"/>
      <c r="N64" s="201"/>
      <c r="O64" s="209"/>
      <c r="P64" s="209"/>
      <c r="Q64" s="209"/>
      <c r="R64" s="209"/>
      <c r="S64" s="209"/>
      <c r="T64" s="208"/>
    </row>
    <row r="65" spans="1:20" ht="19.5" customHeight="1">
      <c r="A65" s="211"/>
      <c r="B65" s="201"/>
      <c r="C65" s="201"/>
      <c r="D65" s="201"/>
      <c r="E65" s="204"/>
      <c r="F65" s="210"/>
      <c r="G65" s="201"/>
      <c r="H65" s="201"/>
      <c r="I65" s="201"/>
      <c r="J65" s="201"/>
      <c r="K65" s="201"/>
      <c r="L65" s="201"/>
      <c r="M65" s="201"/>
      <c r="N65" s="201"/>
      <c r="O65" s="209"/>
      <c r="P65" s="209"/>
      <c r="Q65" s="209"/>
      <c r="R65" s="209"/>
      <c r="S65" s="209"/>
      <c r="T65" s="208"/>
    </row>
    <row r="66" spans="1:20" ht="19.5" customHeight="1">
      <c r="A66" s="211"/>
      <c r="B66" s="201"/>
      <c r="C66" s="201"/>
      <c r="D66" s="201"/>
      <c r="E66" s="204"/>
      <c r="F66" s="210"/>
      <c r="G66" s="201"/>
      <c r="H66" s="201"/>
      <c r="I66" s="201"/>
      <c r="J66" s="201"/>
      <c r="K66" s="201"/>
      <c r="L66" s="201"/>
      <c r="M66" s="201"/>
      <c r="N66" s="201"/>
      <c r="O66" s="209"/>
      <c r="P66" s="209"/>
      <c r="Q66" s="209"/>
      <c r="R66" s="209"/>
      <c r="S66" s="209"/>
      <c r="T66" s="208"/>
    </row>
    <row r="67" spans="1:20" ht="19.5" customHeight="1">
      <c r="A67" s="211"/>
      <c r="B67" s="201"/>
      <c r="C67" s="201"/>
      <c r="D67" s="201"/>
      <c r="E67" s="204"/>
      <c r="F67" s="210"/>
      <c r="G67" s="201"/>
      <c r="H67" s="201"/>
      <c r="I67" s="201"/>
      <c r="J67" s="201"/>
      <c r="K67" s="201"/>
      <c r="L67" s="201"/>
      <c r="M67" s="201"/>
      <c r="N67" s="201"/>
      <c r="O67" s="209"/>
      <c r="P67" s="209"/>
      <c r="Q67" s="209"/>
      <c r="R67" s="209"/>
      <c r="S67" s="209"/>
      <c r="T67" s="208"/>
    </row>
    <row r="68" spans="1:20" ht="19.5" customHeight="1">
      <c r="A68" s="207"/>
      <c r="B68" s="200"/>
      <c r="C68" s="200"/>
      <c r="D68" s="200"/>
      <c r="E68" s="201"/>
      <c r="F68" s="204"/>
      <c r="G68" s="200"/>
      <c r="H68" s="200"/>
      <c r="I68" s="200"/>
      <c r="J68" s="200"/>
      <c r="K68" s="200"/>
      <c r="L68" s="200"/>
      <c r="M68" s="200"/>
      <c r="N68" s="200"/>
      <c r="O68" s="206"/>
      <c r="P68" s="206"/>
      <c r="Q68" s="206"/>
      <c r="R68" s="206"/>
      <c r="S68" s="206"/>
      <c r="T68" s="205"/>
    </row>
    <row r="69" spans="1:20" ht="15" customHeight="1">
      <c r="E69" s="201"/>
      <c r="F69" s="204"/>
    </row>
    <row r="70" spans="1:20" ht="15" customHeight="1">
      <c r="E70" s="201"/>
      <c r="F70" s="204"/>
    </row>
    <row r="71" spans="1:20" ht="15" customHeight="1">
      <c r="E71" s="201"/>
      <c r="F71" s="204"/>
    </row>
    <row r="72" spans="1:20" ht="15" customHeight="1">
      <c r="E72" s="203"/>
      <c r="F72" s="202"/>
    </row>
    <row r="73" spans="1:20" ht="15" customHeight="1">
      <c r="E73" s="201"/>
      <c r="F73" s="201"/>
    </row>
    <row r="74" spans="1:20" ht="15" customHeight="1">
      <c r="E74" s="201"/>
      <c r="F74" s="201"/>
    </row>
    <row r="75" spans="1:20" ht="15" customHeight="1">
      <c r="E75" s="201"/>
      <c r="F75" s="201"/>
    </row>
    <row r="76" spans="1:20" ht="15" customHeight="1">
      <c r="E76" s="201"/>
      <c r="F76" s="201"/>
    </row>
    <row r="77" spans="1:20" ht="15" customHeight="1">
      <c r="E77" s="201"/>
      <c r="F77" s="201"/>
    </row>
    <row r="78" spans="1:20" ht="15" customHeight="1">
      <c r="E78" s="201"/>
      <c r="F78" s="201"/>
    </row>
    <row r="79" spans="1:20" ht="15" customHeight="1">
      <c r="E79" s="201"/>
      <c r="F79" s="201"/>
    </row>
    <row r="80" spans="1:20" ht="15" customHeight="1">
      <c r="E80" s="201"/>
      <c r="F80" s="201"/>
    </row>
    <row r="81" spans="5:6" ht="15" customHeight="1">
      <c r="E81" s="201"/>
      <c r="F81" s="201"/>
    </row>
    <row r="82" spans="5:6" ht="15" customHeight="1">
      <c r="E82" s="201"/>
      <c r="F82" s="201"/>
    </row>
    <row r="83" spans="5:6" ht="15" customHeight="1">
      <c r="E83" s="201"/>
      <c r="F83" s="201"/>
    </row>
    <row r="84" spans="5:6" ht="15" customHeight="1">
      <c r="E84" s="201"/>
      <c r="F84" s="201"/>
    </row>
    <row r="85" spans="5:6" ht="15" customHeight="1">
      <c r="E85" s="200"/>
      <c r="F85" s="200"/>
    </row>
  </sheetData>
  <mergeCells count="71">
    <mergeCell ref="G39:H39"/>
    <mergeCell ref="L26:M26"/>
    <mergeCell ref="I8:M8"/>
    <mergeCell ref="G14:H14"/>
    <mergeCell ref="G20:H20"/>
    <mergeCell ref="G19:H19"/>
    <mergeCell ref="G56:H56"/>
    <mergeCell ref="F2:I2"/>
    <mergeCell ref="G6:H6"/>
    <mergeCell ref="G53:H53"/>
    <mergeCell ref="I54:J54"/>
    <mergeCell ref="G43:H43"/>
    <mergeCell ref="G44:H44"/>
    <mergeCell ref="I20:J20"/>
    <mergeCell ref="G42:H42"/>
    <mergeCell ref="G40:H40"/>
    <mergeCell ref="G55:H55"/>
    <mergeCell ref="G8:H8"/>
    <mergeCell ref="H3:I4"/>
    <mergeCell ref="G7:H7"/>
    <mergeCell ref="G54:H54"/>
    <mergeCell ref="G45:H45"/>
    <mergeCell ref="G37:H37"/>
    <mergeCell ref="G52:H52"/>
    <mergeCell ref="G5:H5"/>
    <mergeCell ref="G41:H41"/>
    <mergeCell ref="G38:H38"/>
    <mergeCell ref="G34:H34"/>
    <mergeCell ref="G33:H33"/>
    <mergeCell ref="G13:H13"/>
    <mergeCell ref="G1:H1"/>
    <mergeCell ref="G10:H10"/>
    <mergeCell ref="G9:H9"/>
    <mergeCell ref="F3:G4"/>
    <mergeCell ref="B8:F8"/>
    <mergeCell ref="B10:C10"/>
    <mergeCell ref="G12:H12"/>
    <mergeCell ref="E10:F10"/>
    <mergeCell ref="G11:H11"/>
    <mergeCell ref="G35:H35"/>
    <mergeCell ref="E29:F29"/>
    <mergeCell ref="G36:H36"/>
    <mergeCell ref="G24:H24"/>
    <mergeCell ref="G18:H18"/>
    <mergeCell ref="G32:H32"/>
    <mergeCell ref="G26:H26"/>
    <mergeCell ref="G25:H25"/>
    <mergeCell ref="G23:H23"/>
    <mergeCell ref="B14:C14"/>
    <mergeCell ref="B28:C28"/>
    <mergeCell ref="B36:C36"/>
    <mergeCell ref="L10:M10"/>
    <mergeCell ref="G30:H30"/>
    <mergeCell ref="G29:H29"/>
    <mergeCell ref="G31:H31"/>
    <mergeCell ref="G22:H22"/>
    <mergeCell ref="I10:J10"/>
    <mergeCell ref="L17:M17"/>
    <mergeCell ref="I27:J27"/>
    <mergeCell ref="L22:M22"/>
    <mergeCell ref="G21:H21"/>
    <mergeCell ref="G15:H15"/>
    <mergeCell ref="K53:L53"/>
    <mergeCell ref="K52:L52"/>
    <mergeCell ref="K51:L51"/>
    <mergeCell ref="M50:N50"/>
    <mergeCell ref="K50:L50"/>
    <mergeCell ref="L33:M33"/>
    <mergeCell ref="I15:J15"/>
    <mergeCell ref="G28:H28"/>
    <mergeCell ref="G27:H27"/>
  </mergeCells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Alphabétique</vt:lpstr>
      <vt:lpstr>Pupitres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</dc:creator>
  <cp:lastModifiedBy>Adrien</cp:lastModifiedBy>
  <dcterms:created xsi:type="dcterms:W3CDTF">2017-10-13T19:52:50Z</dcterms:created>
  <dcterms:modified xsi:type="dcterms:W3CDTF">2017-10-13T19:55:07Z</dcterms:modified>
</cp:coreProperties>
</file>